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omments4.xml" ContentType="application/vnd.openxmlformats-officedocument.spreadsheetml.comments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SRP\1. Atas UDESC\PE 1786.2024 SRP SGPE 45289.2024 - Revisão, Tradução - VIG. 28.03.2026\"/>
    </mc:Choice>
  </mc:AlternateContent>
  <xr:revisionPtr revIDLastSave="0" documentId="13_ncr:1_{D7BB7D6A-AB34-409B-9ED8-1E49FA7AAEA5}" xr6:coauthVersionLast="47" xr6:coauthVersionMax="47" xr10:uidLastSave="{00000000-0000-0000-0000-000000000000}"/>
  <bookViews>
    <workbookView xWindow="28680" yWindow="-120" windowWidth="29040" windowHeight="15720" tabRatio="665" activeTab="13" xr2:uid="{00000000-000D-0000-FFFF-FFFF00000000}"/>
  </bookViews>
  <sheets>
    <sheet name="REITORIA-BU" sheetId="161" r:id="rId1"/>
    <sheet name="CEART" sheetId="183" r:id="rId2"/>
    <sheet name="CAV" sheetId="184" r:id="rId3"/>
    <sheet name="CESFI" sheetId="185" r:id="rId4"/>
    <sheet name="CEFID" sheetId="186" r:id="rId5"/>
    <sheet name="CEAVI" sheetId="187" r:id="rId6"/>
    <sheet name="CCT" sheetId="188" r:id="rId7"/>
    <sheet name="ESAG" sheetId="189" r:id="rId8"/>
    <sheet name="FAED" sheetId="190" r:id="rId9"/>
    <sheet name="CEPLAN" sheetId="191" r:id="rId10"/>
    <sheet name="CEO" sheetId="192" r:id="rId11"/>
    <sheet name="CEAD" sheetId="193" r:id="rId12"/>
    <sheet name="CESMO" sheetId="194" r:id="rId13"/>
    <sheet name="GESTOR" sheetId="162" r:id="rId14"/>
  </sheets>
  <definedNames>
    <definedName name="_xlnm._FilterDatabase" localSheetId="0" hidden="1">'REITORIA-BU'!$A$3:$AO$22</definedName>
    <definedName name="diasuteis" localSheetId="2">#REF!</definedName>
    <definedName name="diasuteis" localSheetId="6">#REF!</definedName>
    <definedName name="diasuteis" localSheetId="11">#REF!</definedName>
    <definedName name="diasuteis" localSheetId="1">#REF!</definedName>
    <definedName name="diasuteis" localSheetId="5">#REF!</definedName>
    <definedName name="diasuteis" localSheetId="4">#REF!</definedName>
    <definedName name="diasuteis" localSheetId="10">#REF!</definedName>
    <definedName name="diasuteis" localSheetId="9">#REF!</definedName>
    <definedName name="diasuteis" localSheetId="3">#REF!</definedName>
    <definedName name="diasuteis" localSheetId="12">#REF!</definedName>
    <definedName name="diasuteis" localSheetId="7">#REF!</definedName>
    <definedName name="diasuteis" localSheetId="8">#REF!</definedName>
    <definedName name="diasuteis" localSheetId="13">#REF!</definedName>
    <definedName name="diasuteis" localSheetId="0">#REF!</definedName>
    <definedName name="diasuteis">#REF!</definedName>
    <definedName name="Ferias" localSheetId="2">#REF!</definedName>
    <definedName name="Ferias" localSheetId="6">#REF!</definedName>
    <definedName name="Ferias" localSheetId="11">#REF!</definedName>
    <definedName name="Ferias" localSheetId="1">#REF!</definedName>
    <definedName name="Ferias" localSheetId="5">#REF!</definedName>
    <definedName name="Ferias" localSheetId="4">#REF!</definedName>
    <definedName name="Ferias" localSheetId="10">#REF!</definedName>
    <definedName name="Ferias" localSheetId="9">#REF!</definedName>
    <definedName name="Ferias" localSheetId="3">#REF!</definedName>
    <definedName name="Ferias" localSheetId="12">#REF!</definedName>
    <definedName name="Ferias" localSheetId="7">#REF!</definedName>
    <definedName name="Ferias" localSheetId="8">#REF!</definedName>
    <definedName name="Ferias" localSheetId="13">#REF!</definedName>
    <definedName name="Ferias" localSheetId="0">#REF!</definedName>
    <definedName name="Ferias">#REF!</definedName>
    <definedName name="RD" localSheetId="2">OFFSET(#REF!,(MATCH(SMALL(#REF!,ROW()-10),#REF!,0)-1),0)</definedName>
    <definedName name="RD" localSheetId="6">OFFSET(#REF!,(MATCH(SMALL(#REF!,ROW()-10),#REF!,0)-1),0)</definedName>
    <definedName name="RD" localSheetId="11">OFFSET(#REF!,(MATCH(SMALL(#REF!,ROW()-10),#REF!,0)-1),0)</definedName>
    <definedName name="RD" localSheetId="1">OFFSET(#REF!,(MATCH(SMALL(#REF!,ROW()-10),#REF!,0)-1),0)</definedName>
    <definedName name="RD" localSheetId="5">OFFSET(#REF!,(MATCH(SMALL(#REF!,ROW()-10),#REF!,0)-1),0)</definedName>
    <definedName name="RD" localSheetId="4">OFFSET(#REF!,(MATCH(SMALL(#REF!,ROW()-10),#REF!,0)-1),0)</definedName>
    <definedName name="RD" localSheetId="10">OFFSET(#REF!,(MATCH(SMALL(#REF!,ROW()-10),#REF!,0)-1),0)</definedName>
    <definedName name="RD" localSheetId="9">OFFSET(#REF!,(MATCH(SMALL(#REF!,ROW()-10),#REF!,0)-1),0)</definedName>
    <definedName name="RD" localSheetId="3">OFFSET(#REF!,(MATCH(SMALL(#REF!,ROW()-10),#REF!,0)-1),0)</definedName>
    <definedName name="RD" localSheetId="12">OFFSET(#REF!,(MATCH(SMALL(#REF!,ROW()-10),#REF!,0)-1),0)</definedName>
    <definedName name="RD" localSheetId="7">OFFSET(#REF!,(MATCH(SMALL(#REF!,ROW()-10),#REF!,0)-1),0)</definedName>
    <definedName name="RD" localSheetId="8">OFFSET(#REF!,(MATCH(SMALL(#REF!,ROW()-10),#REF!,0)-1),0)</definedName>
    <definedName name="RD" localSheetId="13">OFFSET(#REF!,(MATCH(SMALL(#REF!,ROW()-10),#REF!,0)-1),0)</definedName>
    <definedName name="RD" localSheetId="0">OFFSET(#REF!,(MATCH(SMALL(#REF!,ROW()-10),#REF!,0)-1),0)</definedName>
    <definedName name="RD">OFFSET(#REF!,(MATCH(SMALL(#REF!,ROW()-10),#REF!,0)-1),0)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22" i="184" l="1"/>
  <c r="T22" i="184"/>
  <c r="U22" i="184"/>
  <c r="V22" i="184"/>
  <c r="W22" i="184"/>
  <c r="R22" i="184"/>
  <c r="R22" i="192"/>
  <c r="S22" i="187"/>
  <c r="T22" i="187"/>
  <c r="U22" i="187"/>
  <c r="R22" i="187"/>
  <c r="R22" i="191"/>
  <c r="R22" i="185"/>
  <c r="S22" i="186"/>
  <c r="T22" i="186"/>
  <c r="U22" i="186"/>
  <c r="V22" i="186"/>
  <c r="W22" i="186"/>
  <c r="X22" i="186"/>
  <c r="Y22" i="186"/>
  <c r="Z22" i="186"/>
  <c r="AA22" i="186"/>
  <c r="AB22" i="186"/>
  <c r="AC22" i="186"/>
  <c r="AD22" i="186"/>
  <c r="AE22" i="186"/>
  <c r="AF22" i="186"/>
  <c r="AG22" i="186"/>
  <c r="R22" i="186"/>
  <c r="P22" i="183"/>
  <c r="S16" i="161"/>
  <c r="J24" i="194"/>
  <c r="H24" i="194"/>
  <c r="H24" i="193"/>
  <c r="H24" i="192"/>
  <c r="H24" i="191"/>
  <c r="H24" i="190"/>
  <c r="J24" i="189"/>
  <c r="H24" i="189"/>
  <c r="I24" i="188"/>
  <c r="J24" i="188"/>
  <c r="H24" i="188"/>
  <c r="H24" i="187"/>
  <c r="H24" i="186"/>
  <c r="H24" i="185"/>
  <c r="H24" i="184"/>
  <c r="I24" i="161"/>
  <c r="H24" i="183"/>
  <c r="K21" i="162" l="1"/>
  <c r="O21" i="162" s="1"/>
  <c r="K5" i="162"/>
  <c r="O5" i="162" s="1"/>
  <c r="K6" i="162"/>
  <c r="O6" i="162" s="1"/>
  <c r="K7" i="162"/>
  <c r="O7" i="162" s="1"/>
  <c r="K8" i="162"/>
  <c r="O8" i="162" s="1"/>
  <c r="K9" i="162"/>
  <c r="O9" i="162" s="1"/>
  <c r="K10" i="162"/>
  <c r="O10" i="162" s="1"/>
  <c r="K11" i="162"/>
  <c r="O11" i="162" s="1"/>
  <c r="K12" i="162"/>
  <c r="K13" i="162"/>
  <c r="K14" i="162"/>
  <c r="O14" i="162" s="1"/>
  <c r="K15" i="162"/>
  <c r="O15" i="162" s="1"/>
  <c r="K16" i="162"/>
  <c r="O16" i="162" s="1"/>
  <c r="K17" i="162"/>
  <c r="O17" i="162" s="1"/>
  <c r="K18" i="162"/>
  <c r="O18" i="162" s="1"/>
  <c r="K19" i="162"/>
  <c r="O19" i="162" s="1"/>
  <c r="K20" i="162"/>
  <c r="K4" i="162"/>
  <c r="O4" i="162" s="1"/>
  <c r="G5" i="162"/>
  <c r="N5" i="162" s="1"/>
  <c r="G6" i="162"/>
  <c r="G7" i="162"/>
  <c r="G8" i="162"/>
  <c r="G9" i="162"/>
  <c r="N9" i="162" s="1"/>
  <c r="G10" i="162"/>
  <c r="N10" i="162" s="1"/>
  <c r="G11" i="162"/>
  <c r="N11" i="162" s="1"/>
  <c r="G12" i="162"/>
  <c r="G13" i="162"/>
  <c r="G14" i="162"/>
  <c r="N14" i="162" s="1"/>
  <c r="G15" i="162"/>
  <c r="G16" i="162"/>
  <c r="N16" i="162" s="1"/>
  <c r="G17" i="162"/>
  <c r="N17" i="162" s="1"/>
  <c r="G18" i="162"/>
  <c r="G19" i="162"/>
  <c r="G20" i="162"/>
  <c r="G21" i="162"/>
  <c r="N21" i="162" s="1"/>
  <c r="G4" i="162"/>
  <c r="N4" i="162" s="1"/>
  <c r="K27" i="162"/>
  <c r="K26" i="162"/>
  <c r="K25" i="162"/>
  <c r="J12" i="162" l="1"/>
  <c r="J20" i="162"/>
  <c r="J13" i="162"/>
  <c r="J19" i="162"/>
  <c r="J7" i="162"/>
  <c r="N15" i="162"/>
  <c r="N20" i="162"/>
  <c r="N8" i="162"/>
  <c r="O20" i="162"/>
  <c r="N19" i="162"/>
  <c r="N13" i="162"/>
  <c r="N7" i="162"/>
  <c r="O13" i="162"/>
  <c r="J11" i="162"/>
  <c r="J5" i="162"/>
  <c r="N18" i="162"/>
  <c r="N12" i="162"/>
  <c r="N6" i="162"/>
  <c r="O12" i="162"/>
  <c r="J14" i="162"/>
  <c r="J18" i="162"/>
  <c r="J10" i="162"/>
  <c r="J17" i="162"/>
  <c r="J9" i="162"/>
  <c r="J16" i="162"/>
  <c r="J8" i="162"/>
  <c r="J15" i="162"/>
  <c r="J6" i="162"/>
  <c r="J21" i="162"/>
  <c r="J4" i="162"/>
  <c r="G22" i="162"/>
  <c r="N22" i="162" l="1"/>
  <c r="O28" i="162" s="1"/>
  <c r="AN22" i="194"/>
  <c r="AM22" i="194"/>
  <c r="AL22" i="194"/>
  <c r="AK22" i="194"/>
  <c r="AJ22" i="194"/>
  <c r="AI22" i="194"/>
  <c r="AH22" i="194"/>
  <c r="AG22" i="194"/>
  <c r="AF22" i="194"/>
  <c r="AE22" i="194"/>
  <c r="AD22" i="194"/>
  <c r="AC22" i="194"/>
  <c r="AB22" i="194"/>
  <c r="AA22" i="194"/>
  <c r="Z22" i="194"/>
  <c r="Y22" i="194"/>
  <c r="X22" i="194"/>
  <c r="W22" i="194"/>
  <c r="V22" i="194"/>
  <c r="U22" i="194"/>
  <c r="T22" i="194"/>
  <c r="S22" i="194"/>
  <c r="R22" i="194"/>
  <c r="H22" i="194"/>
  <c r="P21" i="194"/>
  <c r="Q21" i="194" s="1"/>
  <c r="L21" i="194"/>
  <c r="J21" i="194"/>
  <c r="I21" i="194"/>
  <c r="P20" i="194"/>
  <c r="Q20" i="194" s="1"/>
  <c r="L20" i="194"/>
  <c r="J20" i="194"/>
  <c r="I20" i="194"/>
  <c r="P19" i="194"/>
  <c r="Q19" i="194" s="1"/>
  <c r="L19" i="194"/>
  <c r="J19" i="194"/>
  <c r="I19" i="194"/>
  <c r="P18" i="194"/>
  <c r="Q18" i="194" s="1"/>
  <c r="L18" i="194"/>
  <c r="J18" i="194"/>
  <c r="I18" i="194"/>
  <c r="P17" i="194"/>
  <c r="Q17" i="194" s="1"/>
  <c r="L17" i="194"/>
  <c r="J17" i="194"/>
  <c r="I17" i="194"/>
  <c r="P16" i="194"/>
  <c r="Q16" i="194" s="1"/>
  <c r="L16" i="194"/>
  <c r="J16" i="194"/>
  <c r="I16" i="194"/>
  <c r="P15" i="194"/>
  <c r="Q15" i="194" s="1"/>
  <c r="L15" i="194"/>
  <c r="J15" i="194"/>
  <c r="I15" i="194"/>
  <c r="Q14" i="194"/>
  <c r="P14" i="194"/>
  <c r="L14" i="194"/>
  <c r="J14" i="194"/>
  <c r="I14" i="194"/>
  <c r="P13" i="194"/>
  <c r="Q13" i="194" s="1"/>
  <c r="L13" i="194"/>
  <c r="J13" i="194"/>
  <c r="I13" i="194"/>
  <c r="P12" i="194"/>
  <c r="Q12" i="194" s="1"/>
  <c r="L12" i="194"/>
  <c r="J12" i="194"/>
  <c r="I12" i="194"/>
  <c r="P11" i="194"/>
  <c r="Q11" i="194" s="1"/>
  <c r="L11" i="194"/>
  <c r="J11" i="194"/>
  <c r="I11" i="194"/>
  <c r="P10" i="194"/>
  <c r="Q10" i="194" s="1"/>
  <c r="L10" i="194"/>
  <c r="J10" i="194"/>
  <c r="I10" i="194"/>
  <c r="P9" i="194"/>
  <c r="Q9" i="194" s="1"/>
  <c r="L9" i="194"/>
  <c r="J9" i="194"/>
  <c r="I9" i="194"/>
  <c r="P8" i="194"/>
  <c r="Q8" i="194" s="1"/>
  <c r="L8" i="194"/>
  <c r="J8" i="194"/>
  <c r="I8" i="194"/>
  <c r="P7" i="194"/>
  <c r="Q7" i="194" s="1"/>
  <c r="L7" i="194"/>
  <c r="J7" i="194"/>
  <c r="I7" i="194"/>
  <c r="P6" i="194"/>
  <c r="Q6" i="194" s="1"/>
  <c r="L6" i="194"/>
  <c r="J6" i="194"/>
  <c r="I6" i="194"/>
  <c r="P5" i="194"/>
  <c r="Q5" i="194" s="1"/>
  <c r="L5" i="194"/>
  <c r="J5" i="194"/>
  <c r="I5" i="194"/>
  <c r="P4" i="194"/>
  <c r="L4" i="194"/>
  <c r="J4" i="194"/>
  <c r="I4" i="194"/>
  <c r="AN22" i="193"/>
  <c r="AM22" i="193"/>
  <c r="AL22" i="193"/>
  <c r="AK22" i="193"/>
  <c r="AJ22" i="193"/>
  <c r="AI22" i="193"/>
  <c r="AH22" i="193"/>
  <c r="AG22" i="193"/>
  <c r="AF22" i="193"/>
  <c r="AE22" i="193"/>
  <c r="AD22" i="193"/>
  <c r="AC22" i="193"/>
  <c r="AB22" i="193"/>
  <c r="AA22" i="193"/>
  <c r="Z22" i="193"/>
  <c r="Y22" i="193"/>
  <c r="X22" i="193"/>
  <c r="W22" i="193"/>
  <c r="V22" i="193"/>
  <c r="U22" i="193"/>
  <c r="T22" i="193"/>
  <c r="S22" i="193"/>
  <c r="H22" i="193"/>
  <c r="P21" i="193"/>
  <c r="Q21" i="193" s="1"/>
  <c r="L21" i="193"/>
  <c r="J21" i="193"/>
  <c r="I21" i="193"/>
  <c r="P20" i="193"/>
  <c r="Q20" i="193" s="1"/>
  <c r="L20" i="193"/>
  <c r="J20" i="193"/>
  <c r="I20" i="193"/>
  <c r="P19" i="193"/>
  <c r="Q19" i="193" s="1"/>
  <c r="L19" i="193"/>
  <c r="J19" i="193"/>
  <c r="I19" i="193"/>
  <c r="P18" i="193"/>
  <c r="Q18" i="193" s="1"/>
  <c r="L18" i="193"/>
  <c r="J18" i="193"/>
  <c r="I18" i="193"/>
  <c r="P17" i="193"/>
  <c r="Q17" i="193" s="1"/>
  <c r="L17" i="193"/>
  <c r="J17" i="193"/>
  <c r="I17" i="193"/>
  <c r="P16" i="193"/>
  <c r="Q16" i="193" s="1"/>
  <c r="L16" i="193"/>
  <c r="J16" i="193"/>
  <c r="I16" i="193"/>
  <c r="P15" i="193"/>
  <c r="Q15" i="193" s="1"/>
  <c r="L15" i="193"/>
  <c r="J15" i="193"/>
  <c r="I15" i="193"/>
  <c r="P14" i="193"/>
  <c r="Q14" i="193" s="1"/>
  <c r="L14" i="193"/>
  <c r="J14" i="193"/>
  <c r="I14" i="193"/>
  <c r="Q13" i="193"/>
  <c r="P13" i="193"/>
  <c r="L13" i="193"/>
  <c r="J13" i="193"/>
  <c r="I13" i="193"/>
  <c r="P12" i="193"/>
  <c r="Q12" i="193" s="1"/>
  <c r="L12" i="193"/>
  <c r="J12" i="193"/>
  <c r="I12" i="193"/>
  <c r="P11" i="193"/>
  <c r="Q11" i="193" s="1"/>
  <c r="L11" i="193"/>
  <c r="J11" i="193"/>
  <c r="I11" i="193"/>
  <c r="P10" i="193"/>
  <c r="Q10" i="193" s="1"/>
  <c r="L10" i="193"/>
  <c r="J10" i="193"/>
  <c r="I10" i="193"/>
  <c r="P9" i="193"/>
  <c r="Q9" i="193" s="1"/>
  <c r="L9" i="193"/>
  <c r="J9" i="193"/>
  <c r="I9" i="193"/>
  <c r="P8" i="193"/>
  <c r="Q8" i="193" s="1"/>
  <c r="L8" i="193"/>
  <c r="J8" i="193"/>
  <c r="I8" i="193"/>
  <c r="P7" i="193"/>
  <c r="Q7" i="193" s="1"/>
  <c r="L7" i="193"/>
  <c r="J7" i="193"/>
  <c r="I7" i="193"/>
  <c r="P6" i="193"/>
  <c r="Q6" i="193" s="1"/>
  <c r="L6" i="193"/>
  <c r="J6" i="193"/>
  <c r="I6" i="193"/>
  <c r="P5" i="193"/>
  <c r="Q5" i="193" s="1"/>
  <c r="L5" i="193"/>
  <c r="J5" i="193"/>
  <c r="I5" i="193"/>
  <c r="P4" i="193"/>
  <c r="L4" i="193"/>
  <c r="J4" i="193"/>
  <c r="I4" i="193"/>
  <c r="AN22" i="192"/>
  <c r="AM22" i="192"/>
  <c r="AL22" i="192"/>
  <c r="AK22" i="192"/>
  <c r="AJ22" i="192"/>
  <c r="AI22" i="192"/>
  <c r="AH22" i="192"/>
  <c r="AG22" i="192"/>
  <c r="AF22" i="192"/>
  <c r="AE22" i="192"/>
  <c r="AD22" i="192"/>
  <c r="AC22" i="192"/>
  <c r="AB22" i="192"/>
  <c r="AA22" i="192"/>
  <c r="Z22" i="192"/>
  <c r="Y22" i="192"/>
  <c r="X22" i="192"/>
  <c r="W22" i="192"/>
  <c r="V22" i="192"/>
  <c r="U22" i="192"/>
  <c r="T22" i="192"/>
  <c r="S22" i="192"/>
  <c r="H22" i="192"/>
  <c r="P21" i="192"/>
  <c r="Q21" i="192" s="1"/>
  <c r="L21" i="192"/>
  <c r="J21" i="192"/>
  <c r="I21" i="192"/>
  <c r="P20" i="192"/>
  <c r="Q20" i="192" s="1"/>
  <c r="L20" i="192"/>
  <c r="J20" i="192"/>
  <c r="I20" i="192"/>
  <c r="P19" i="192"/>
  <c r="Q19" i="192" s="1"/>
  <c r="L19" i="192"/>
  <c r="J19" i="192"/>
  <c r="I19" i="192"/>
  <c r="P18" i="192"/>
  <c r="Q18" i="192" s="1"/>
  <c r="L18" i="192"/>
  <c r="J18" i="192"/>
  <c r="I18" i="192"/>
  <c r="P17" i="192"/>
  <c r="Q17" i="192" s="1"/>
  <c r="L17" i="192"/>
  <c r="J17" i="192"/>
  <c r="I17" i="192"/>
  <c r="P16" i="192"/>
  <c r="Q16" i="192" s="1"/>
  <c r="L16" i="192"/>
  <c r="J16" i="192"/>
  <c r="I16" i="192"/>
  <c r="Q15" i="192"/>
  <c r="P15" i="192"/>
  <c r="L15" i="192"/>
  <c r="J15" i="192"/>
  <c r="I15" i="192"/>
  <c r="P14" i="192"/>
  <c r="Q14" i="192" s="1"/>
  <c r="L14" i="192"/>
  <c r="J14" i="192"/>
  <c r="I14" i="192"/>
  <c r="P13" i="192"/>
  <c r="Q13" i="192" s="1"/>
  <c r="L13" i="192"/>
  <c r="J13" i="192"/>
  <c r="I13" i="192"/>
  <c r="P12" i="192"/>
  <c r="Q12" i="192" s="1"/>
  <c r="L12" i="192"/>
  <c r="J12" i="192"/>
  <c r="I12" i="192"/>
  <c r="P11" i="192"/>
  <c r="Q11" i="192" s="1"/>
  <c r="L11" i="192"/>
  <c r="J11" i="192"/>
  <c r="I11" i="192"/>
  <c r="P10" i="192"/>
  <c r="Q10" i="192" s="1"/>
  <c r="L10" i="192"/>
  <c r="J10" i="192"/>
  <c r="I10" i="192"/>
  <c r="P9" i="192"/>
  <c r="Q9" i="192" s="1"/>
  <c r="L9" i="192"/>
  <c r="J9" i="192"/>
  <c r="I9" i="192"/>
  <c r="P8" i="192"/>
  <c r="Q8" i="192" s="1"/>
  <c r="L8" i="192"/>
  <c r="J8" i="192"/>
  <c r="I8" i="192"/>
  <c r="P7" i="192"/>
  <c r="Q7" i="192" s="1"/>
  <c r="L7" i="192"/>
  <c r="J7" i="192"/>
  <c r="I7" i="192"/>
  <c r="P6" i="192"/>
  <c r="Q6" i="192" s="1"/>
  <c r="L6" i="192"/>
  <c r="J6" i="192"/>
  <c r="I6" i="192"/>
  <c r="P5" i="192"/>
  <c r="Q5" i="192" s="1"/>
  <c r="L5" i="192"/>
  <c r="J5" i="192"/>
  <c r="I5" i="192"/>
  <c r="P4" i="192"/>
  <c r="Q4" i="192" s="1"/>
  <c r="L4" i="192"/>
  <c r="J4" i="192"/>
  <c r="I4" i="192"/>
  <c r="AN22" i="191"/>
  <c r="AM22" i="191"/>
  <c r="AL22" i="191"/>
  <c r="AK22" i="191"/>
  <c r="AJ22" i="191"/>
  <c r="AI22" i="191"/>
  <c r="AH22" i="191"/>
  <c r="AG22" i="191"/>
  <c r="AF22" i="191"/>
  <c r="AE22" i="191"/>
  <c r="AD22" i="191"/>
  <c r="AC22" i="191"/>
  <c r="AB22" i="191"/>
  <c r="AA22" i="191"/>
  <c r="Z22" i="191"/>
  <c r="Y22" i="191"/>
  <c r="X22" i="191"/>
  <c r="W22" i="191"/>
  <c r="V22" i="191"/>
  <c r="U22" i="191"/>
  <c r="T22" i="191"/>
  <c r="S22" i="191"/>
  <c r="H22" i="191"/>
  <c r="P21" i="191"/>
  <c r="Q21" i="191" s="1"/>
  <c r="L21" i="191"/>
  <c r="J21" i="191"/>
  <c r="I21" i="191"/>
  <c r="P20" i="191"/>
  <c r="Q20" i="191" s="1"/>
  <c r="L20" i="191"/>
  <c r="J20" i="191"/>
  <c r="I20" i="191"/>
  <c r="P19" i="191"/>
  <c r="Q19" i="191" s="1"/>
  <c r="L19" i="191"/>
  <c r="J19" i="191"/>
  <c r="I19" i="191"/>
  <c r="P18" i="191"/>
  <c r="Q18" i="191" s="1"/>
  <c r="L18" i="191"/>
  <c r="J18" i="191"/>
  <c r="I18" i="191"/>
  <c r="P17" i="191"/>
  <c r="Q17" i="191" s="1"/>
  <c r="L17" i="191"/>
  <c r="J17" i="191"/>
  <c r="I17" i="191"/>
  <c r="P16" i="191"/>
  <c r="Q16" i="191" s="1"/>
  <c r="L16" i="191"/>
  <c r="J16" i="191"/>
  <c r="I16" i="191"/>
  <c r="P15" i="191"/>
  <c r="Q15" i="191" s="1"/>
  <c r="L15" i="191"/>
  <c r="J15" i="191"/>
  <c r="I15" i="191"/>
  <c r="P14" i="191"/>
  <c r="Q14" i="191" s="1"/>
  <c r="L14" i="191"/>
  <c r="J14" i="191"/>
  <c r="I14" i="191"/>
  <c r="P13" i="191"/>
  <c r="Q13" i="191" s="1"/>
  <c r="L13" i="191"/>
  <c r="J13" i="191"/>
  <c r="I13" i="191"/>
  <c r="P12" i="191"/>
  <c r="Q12" i="191" s="1"/>
  <c r="L12" i="191"/>
  <c r="J12" i="191"/>
  <c r="I12" i="191"/>
  <c r="P11" i="191"/>
  <c r="Q11" i="191" s="1"/>
  <c r="L11" i="191"/>
  <c r="J11" i="191"/>
  <c r="I11" i="191"/>
  <c r="P10" i="191"/>
  <c r="Q10" i="191" s="1"/>
  <c r="L10" i="191"/>
  <c r="J10" i="191"/>
  <c r="I10" i="191"/>
  <c r="P9" i="191"/>
  <c r="Q9" i="191" s="1"/>
  <c r="L9" i="191"/>
  <c r="J9" i="191"/>
  <c r="I9" i="191"/>
  <c r="P8" i="191"/>
  <c r="Q8" i="191" s="1"/>
  <c r="L8" i="191"/>
  <c r="J8" i="191"/>
  <c r="I8" i="191"/>
  <c r="P7" i="191"/>
  <c r="Q7" i="191" s="1"/>
  <c r="L7" i="191"/>
  <c r="J7" i="191"/>
  <c r="I7" i="191"/>
  <c r="P6" i="191"/>
  <c r="Q6" i="191" s="1"/>
  <c r="L6" i="191"/>
  <c r="J6" i="191"/>
  <c r="I6" i="191"/>
  <c r="P5" i="191"/>
  <c r="Q5" i="191" s="1"/>
  <c r="L5" i="191"/>
  <c r="J5" i="191"/>
  <c r="I5" i="191"/>
  <c r="P4" i="191"/>
  <c r="Q4" i="191" s="1"/>
  <c r="L4" i="191"/>
  <c r="J4" i="191"/>
  <c r="I4" i="191"/>
  <c r="AN22" i="190"/>
  <c r="AM22" i="190"/>
  <c r="AL22" i="190"/>
  <c r="AK22" i="190"/>
  <c r="AJ22" i="190"/>
  <c r="AI22" i="190"/>
  <c r="AH22" i="190"/>
  <c r="AG22" i="190"/>
  <c r="AF22" i="190"/>
  <c r="AE22" i="190"/>
  <c r="AD22" i="190"/>
  <c r="AC22" i="190"/>
  <c r="AB22" i="190"/>
  <c r="AA22" i="190"/>
  <c r="Z22" i="190"/>
  <c r="Y22" i="190"/>
  <c r="X22" i="190"/>
  <c r="W22" i="190"/>
  <c r="V22" i="190"/>
  <c r="H22" i="190"/>
  <c r="P21" i="190"/>
  <c r="Q21" i="190" s="1"/>
  <c r="L21" i="190"/>
  <c r="J21" i="190"/>
  <c r="I21" i="190"/>
  <c r="P20" i="190"/>
  <c r="Q20" i="190" s="1"/>
  <c r="L20" i="190"/>
  <c r="J20" i="190"/>
  <c r="I20" i="190"/>
  <c r="P19" i="190"/>
  <c r="Q19" i="190" s="1"/>
  <c r="L19" i="190"/>
  <c r="J19" i="190"/>
  <c r="I19" i="190"/>
  <c r="Q18" i="190"/>
  <c r="P18" i="190"/>
  <c r="L18" i="190"/>
  <c r="J18" i="190"/>
  <c r="I18" i="190"/>
  <c r="P17" i="190"/>
  <c r="Q17" i="190" s="1"/>
  <c r="L17" i="190"/>
  <c r="J17" i="190"/>
  <c r="I17" i="190"/>
  <c r="P16" i="190"/>
  <c r="Q16" i="190" s="1"/>
  <c r="L16" i="190"/>
  <c r="J16" i="190"/>
  <c r="I16" i="190"/>
  <c r="P15" i="190"/>
  <c r="Q15" i="190" s="1"/>
  <c r="L15" i="190"/>
  <c r="J15" i="190"/>
  <c r="I15" i="190"/>
  <c r="P14" i="190"/>
  <c r="Q14" i="190" s="1"/>
  <c r="L14" i="190"/>
  <c r="J14" i="190"/>
  <c r="I14" i="190"/>
  <c r="P13" i="190"/>
  <c r="Q13" i="190" s="1"/>
  <c r="L13" i="190"/>
  <c r="J13" i="190"/>
  <c r="I13" i="190"/>
  <c r="P12" i="190"/>
  <c r="Q12" i="190" s="1"/>
  <c r="L12" i="190"/>
  <c r="J12" i="190"/>
  <c r="I12" i="190"/>
  <c r="P11" i="190"/>
  <c r="Q11" i="190" s="1"/>
  <c r="L11" i="190"/>
  <c r="J11" i="190"/>
  <c r="I11" i="190"/>
  <c r="P10" i="190"/>
  <c r="Q10" i="190" s="1"/>
  <c r="L10" i="190"/>
  <c r="J10" i="190"/>
  <c r="I10" i="190"/>
  <c r="P9" i="190"/>
  <c r="Q9" i="190" s="1"/>
  <c r="L9" i="190"/>
  <c r="J9" i="190"/>
  <c r="I9" i="190"/>
  <c r="P8" i="190"/>
  <c r="Q8" i="190" s="1"/>
  <c r="L8" i="190"/>
  <c r="J8" i="190"/>
  <c r="I8" i="190"/>
  <c r="P7" i="190"/>
  <c r="Q7" i="190" s="1"/>
  <c r="L7" i="190"/>
  <c r="J7" i="190"/>
  <c r="I7" i="190"/>
  <c r="P6" i="190"/>
  <c r="Q6" i="190" s="1"/>
  <c r="L6" i="190"/>
  <c r="J6" i="190"/>
  <c r="I6" i="190"/>
  <c r="P5" i="190"/>
  <c r="Q5" i="190" s="1"/>
  <c r="L5" i="190"/>
  <c r="J5" i="190"/>
  <c r="I5" i="190"/>
  <c r="P4" i="190"/>
  <c r="Q4" i="190" s="1"/>
  <c r="L4" i="190"/>
  <c r="J4" i="190"/>
  <c r="J24" i="190" s="1"/>
  <c r="I4" i="190"/>
  <c r="AN22" i="189"/>
  <c r="AM22" i="189"/>
  <c r="AL22" i="189"/>
  <c r="AK22" i="189"/>
  <c r="AJ22" i="189"/>
  <c r="AI22" i="189"/>
  <c r="AH22" i="189"/>
  <c r="AG22" i="189"/>
  <c r="AF22" i="189"/>
  <c r="AE22" i="189"/>
  <c r="AD22" i="189"/>
  <c r="AC22" i="189"/>
  <c r="AB22" i="189"/>
  <c r="AA22" i="189"/>
  <c r="Z22" i="189"/>
  <c r="Y22" i="189"/>
  <c r="X22" i="189"/>
  <c r="W22" i="189"/>
  <c r="V22" i="189"/>
  <c r="U22" i="189"/>
  <c r="T22" i="189"/>
  <c r="S22" i="189"/>
  <c r="R22" i="189"/>
  <c r="H22" i="189"/>
  <c r="P21" i="189"/>
  <c r="Q21" i="189" s="1"/>
  <c r="L21" i="189"/>
  <c r="J21" i="189"/>
  <c r="I21" i="189"/>
  <c r="P20" i="189"/>
  <c r="Q20" i="189" s="1"/>
  <c r="L20" i="189"/>
  <c r="J20" i="189"/>
  <c r="I20" i="189"/>
  <c r="P19" i="189"/>
  <c r="Q19" i="189" s="1"/>
  <c r="L19" i="189"/>
  <c r="J19" i="189"/>
  <c r="I19" i="189"/>
  <c r="P18" i="189"/>
  <c r="Q18" i="189" s="1"/>
  <c r="L18" i="189"/>
  <c r="J18" i="189"/>
  <c r="I18" i="189"/>
  <c r="P17" i="189"/>
  <c r="Q17" i="189" s="1"/>
  <c r="L17" i="189"/>
  <c r="J17" i="189"/>
  <c r="I17" i="189"/>
  <c r="P16" i="189"/>
  <c r="Q16" i="189" s="1"/>
  <c r="L16" i="189"/>
  <c r="J16" i="189"/>
  <c r="I16" i="189"/>
  <c r="P15" i="189"/>
  <c r="Q15" i="189" s="1"/>
  <c r="L15" i="189"/>
  <c r="J15" i="189"/>
  <c r="I15" i="189"/>
  <c r="P14" i="189"/>
  <c r="Q14" i="189" s="1"/>
  <c r="L14" i="189"/>
  <c r="J14" i="189"/>
  <c r="I14" i="189"/>
  <c r="P13" i="189"/>
  <c r="Q13" i="189" s="1"/>
  <c r="L13" i="189"/>
  <c r="J13" i="189"/>
  <c r="I13" i="189"/>
  <c r="P12" i="189"/>
  <c r="Q12" i="189" s="1"/>
  <c r="L12" i="189"/>
  <c r="J12" i="189"/>
  <c r="I12" i="189"/>
  <c r="I24" i="189" s="1"/>
  <c r="P11" i="189"/>
  <c r="Q11" i="189" s="1"/>
  <c r="L11" i="189"/>
  <c r="J11" i="189"/>
  <c r="I11" i="189"/>
  <c r="P10" i="189"/>
  <c r="Q10" i="189" s="1"/>
  <c r="L10" i="189"/>
  <c r="J10" i="189"/>
  <c r="I10" i="189"/>
  <c r="P9" i="189"/>
  <c r="Q9" i="189" s="1"/>
  <c r="L9" i="189"/>
  <c r="J9" i="189"/>
  <c r="I9" i="189"/>
  <c r="P8" i="189"/>
  <c r="Q8" i="189" s="1"/>
  <c r="L8" i="189"/>
  <c r="J8" i="189"/>
  <c r="I8" i="189"/>
  <c r="P7" i="189"/>
  <c r="Q7" i="189" s="1"/>
  <c r="L7" i="189"/>
  <c r="J7" i="189"/>
  <c r="I7" i="189"/>
  <c r="P6" i="189"/>
  <c r="Q6" i="189" s="1"/>
  <c r="L6" i="189"/>
  <c r="J6" i="189"/>
  <c r="I6" i="189"/>
  <c r="P5" i="189"/>
  <c r="Q5" i="189" s="1"/>
  <c r="L5" i="189"/>
  <c r="J5" i="189"/>
  <c r="I5" i="189"/>
  <c r="P4" i="189"/>
  <c r="Q4" i="189" s="1"/>
  <c r="L4" i="189"/>
  <c r="J4" i="189"/>
  <c r="I4" i="189"/>
  <c r="AN22" i="188"/>
  <c r="AM22" i="188"/>
  <c r="AL22" i="188"/>
  <c r="AK22" i="188"/>
  <c r="AJ22" i="188"/>
  <c r="AI22" i="188"/>
  <c r="AH22" i="188"/>
  <c r="AG22" i="188"/>
  <c r="AF22" i="188"/>
  <c r="AE22" i="188"/>
  <c r="AD22" i="188"/>
  <c r="AC22" i="188"/>
  <c r="AB22" i="188"/>
  <c r="AA22" i="188"/>
  <c r="Z22" i="188"/>
  <c r="Y22" i="188"/>
  <c r="X22" i="188"/>
  <c r="W22" i="188"/>
  <c r="V22" i="188"/>
  <c r="U22" i="188"/>
  <c r="T22" i="188"/>
  <c r="S22" i="188"/>
  <c r="R22" i="188"/>
  <c r="H22" i="188"/>
  <c r="P21" i="188"/>
  <c r="Q21" i="188" s="1"/>
  <c r="L21" i="188"/>
  <c r="J21" i="188"/>
  <c r="I21" i="188"/>
  <c r="P20" i="188"/>
  <c r="Q20" i="188" s="1"/>
  <c r="L20" i="188"/>
  <c r="J20" i="188"/>
  <c r="I20" i="188"/>
  <c r="P19" i="188"/>
  <c r="Q19" i="188" s="1"/>
  <c r="L19" i="188"/>
  <c r="J19" i="188"/>
  <c r="I19" i="188"/>
  <c r="P18" i="188"/>
  <c r="Q18" i="188" s="1"/>
  <c r="L18" i="188"/>
  <c r="J18" i="188"/>
  <c r="I18" i="188"/>
  <c r="P17" i="188"/>
  <c r="Q17" i="188" s="1"/>
  <c r="L17" i="188"/>
  <c r="J17" i="188"/>
  <c r="I17" i="188"/>
  <c r="P16" i="188"/>
  <c r="Q16" i="188" s="1"/>
  <c r="L16" i="188"/>
  <c r="J16" i="188"/>
  <c r="I16" i="188"/>
  <c r="P15" i="188"/>
  <c r="Q15" i="188" s="1"/>
  <c r="L15" i="188"/>
  <c r="J15" i="188"/>
  <c r="I15" i="188"/>
  <c r="P14" i="188"/>
  <c r="Q14" i="188" s="1"/>
  <c r="L14" i="188"/>
  <c r="J14" i="188"/>
  <c r="I14" i="188"/>
  <c r="P13" i="188"/>
  <c r="Q13" i="188" s="1"/>
  <c r="L13" i="188"/>
  <c r="J13" i="188"/>
  <c r="I13" i="188"/>
  <c r="P12" i="188"/>
  <c r="Q12" i="188" s="1"/>
  <c r="L12" i="188"/>
  <c r="J12" i="188"/>
  <c r="I12" i="188"/>
  <c r="P11" i="188"/>
  <c r="Q11" i="188" s="1"/>
  <c r="L11" i="188"/>
  <c r="J11" i="188"/>
  <c r="I11" i="188"/>
  <c r="P10" i="188"/>
  <c r="Q10" i="188" s="1"/>
  <c r="L10" i="188"/>
  <c r="J10" i="188"/>
  <c r="I10" i="188"/>
  <c r="P9" i="188"/>
  <c r="Q9" i="188" s="1"/>
  <c r="L9" i="188"/>
  <c r="J9" i="188"/>
  <c r="I9" i="188"/>
  <c r="P8" i="188"/>
  <c r="Q8" i="188" s="1"/>
  <c r="L8" i="188"/>
  <c r="J8" i="188"/>
  <c r="I8" i="188"/>
  <c r="P7" i="188"/>
  <c r="Q7" i="188" s="1"/>
  <c r="L7" i="188"/>
  <c r="J7" i="188"/>
  <c r="I7" i="188"/>
  <c r="P6" i="188"/>
  <c r="Q6" i="188" s="1"/>
  <c r="L6" i="188"/>
  <c r="J6" i="188"/>
  <c r="I6" i="188"/>
  <c r="P5" i="188"/>
  <c r="Q5" i="188" s="1"/>
  <c r="L5" i="188"/>
  <c r="J5" i="188"/>
  <c r="I5" i="188"/>
  <c r="P4" i="188"/>
  <c r="L4" i="188"/>
  <c r="J4" i="188"/>
  <c r="I4" i="188"/>
  <c r="AN22" i="187"/>
  <c r="AM22" i="187"/>
  <c r="AL22" i="187"/>
  <c r="AK22" i="187"/>
  <c r="AJ22" i="187"/>
  <c r="AI22" i="187"/>
  <c r="AH22" i="187"/>
  <c r="AG22" i="187"/>
  <c r="AF22" i="187"/>
  <c r="AE22" i="187"/>
  <c r="AD22" i="187"/>
  <c r="AC22" i="187"/>
  <c r="AB22" i="187"/>
  <c r="AA22" i="187"/>
  <c r="Z22" i="187"/>
  <c r="Y22" i="187"/>
  <c r="X22" i="187"/>
  <c r="W22" i="187"/>
  <c r="V22" i="187"/>
  <c r="H22" i="187"/>
  <c r="P21" i="187"/>
  <c r="Q21" i="187" s="1"/>
  <c r="L21" i="187"/>
  <c r="J21" i="187"/>
  <c r="I21" i="187"/>
  <c r="P20" i="187"/>
  <c r="Q20" i="187" s="1"/>
  <c r="L20" i="187"/>
  <c r="J20" i="187"/>
  <c r="I20" i="187"/>
  <c r="P19" i="187"/>
  <c r="Q19" i="187" s="1"/>
  <c r="L19" i="187"/>
  <c r="J19" i="187"/>
  <c r="I19" i="187"/>
  <c r="P18" i="187"/>
  <c r="Q18" i="187" s="1"/>
  <c r="L18" i="187"/>
  <c r="J18" i="187"/>
  <c r="I18" i="187"/>
  <c r="P17" i="187"/>
  <c r="Q17" i="187" s="1"/>
  <c r="L17" i="187"/>
  <c r="J17" i="187"/>
  <c r="I17" i="187"/>
  <c r="P16" i="187"/>
  <c r="Q16" i="187" s="1"/>
  <c r="L16" i="187"/>
  <c r="J16" i="187"/>
  <c r="I16" i="187"/>
  <c r="P15" i="187"/>
  <c r="Q15" i="187" s="1"/>
  <c r="L15" i="187"/>
  <c r="J15" i="187"/>
  <c r="I15" i="187"/>
  <c r="P14" i="187"/>
  <c r="Q14" i="187" s="1"/>
  <c r="L14" i="187"/>
  <c r="J14" i="187"/>
  <c r="I14" i="187"/>
  <c r="P13" i="187"/>
  <c r="Q13" i="187" s="1"/>
  <c r="L13" i="187"/>
  <c r="J13" i="187"/>
  <c r="I13" i="187"/>
  <c r="P12" i="187"/>
  <c r="Q12" i="187" s="1"/>
  <c r="L12" i="187"/>
  <c r="J12" i="187"/>
  <c r="I12" i="187"/>
  <c r="P11" i="187"/>
  <c r="Q11" i="187" s="1"/>
  <c r="L11" i="187"/>
  <c r="J11" i="187"/>
  <c r="I11" i="187"/>
  <c r="P10" i="187"/>
  <c r="Q10" i="187" s="1"/>
  <c r="L10" i="187"/>
  <c r="J10" i="187"/>
  <c r="I10" i="187"/>
  <c r="P9" i="187"/>
  <c r="Q9" i="187" s="1"/>
  <c r="L9" i="187"/>
  <c r="J9" i="187"/>
  <c r="I9" i="187"/>
  <c r="P8" i="187"/>
  <c r="Q8" i="187" s="1"/>
  <c r="L8" i="187"/>
  <c r="J8" i="187"/>
  <c r="I8" i="187"/>
  <c r="P7" i="187"/>
  <c r="Q7" i="187" s="1"/>
  <c r="L7" i="187"/>
  <c r="J7" i="187"/>
  <c r="I7" i="187"/>
  <c r="P6" i="187"/>
  <c r="Q6" i="187" s="1"/>
  <c r="L6" i="187"/>
  <c r="J6" i="187"/>
  <c r="I6" i="187"/>
  <c r="P5" i="187"/>
  <c r="Q5" i="187" s="1"/>
  <c r="L5" i="187"/>
  <c r="J5" i="187"/>
  <c r="I5" i="187"/>
  <c r="P4" i="187"/>
  <c r="L4" i="187"/>
  <c r="J4" i="187"/>
  <c r="J24" i="187" s="1"/>
  <c r="I4" i="187"/>
  <c r="I24" i="187" s="1"/>
  <c r="AN22" i="186"/>
  <c r="AM22" i="186"/>
  <c r="AL22" i="186"/>
  <c r="AK22" i="186"/>
  <c r="AJ22" i="186"/>
  <c r="AI22" i="186"/>
  <c r="AH22" i="186"/>
  <c r="H22" i="186"/>
  <c r="P21" i="186"/>
  <c r="Q21" i="186" s="1"/>
  <c r="L21" i="186"/>
  <c r="J21" i="186"/>
  <c r="I21" i="186"/>
  <c r="P20" i="186"/>
  <c r="Q20" i="186" s="1"/>
  <c r="L20" i="186"/>
  <c r="J20" i="186"/>
  <c r="I20" i="186"/>
  <c r="P19" i="186"/>
  <c r="Q19" i="186" s="1"/>
  <c r="L19" i="186"/>
  <c r="J19" i="186"/>
  <c r="I19" i="186"/>
  <c r="P18" i="186"/>
  <c r="Q18" i="186" s="1"/>
  <c r="L18" i="186"/>
  <c r="J18" i="186"/>
  <c r="I18" i="186"/>
  <c r="P17" i="186"/>
  <c r="Q17" i="186" s="1"/>
  <c r="L17" i="186"/>
  <c r="J17" i="186"/>
  <c r="I17" i="186"/>
  <c r="P16" i="186"/>
  <c r="Q16" i="186" s="1"/>
  <c r="L16" i="186"/>
  <c r="J16" i="186"/>
  <c r="I16" i="186"/>
  <c r="P15" i="186"/>
  <c r="Q15" i="186" s="1"/>
  <c r="L15" i="186"/>
  <c r="J15" i="186"/>
  <c r="I15" i="186"/>
  <c r="P14" i="186"/>
  <c r="Q14" i="186" s="1"/>
  <c r="L14" i="186"/>
  <c r="J14" i="186"/>
  <c r="I14" i="186"/>
  <c r="P13" i="186"/>
  <c r="Q13" i="186" s="1"/>
  <c r="L13" i="186"/>
  <c r="J13" i="186"/>
  <c r="I13" i="186"/>
  <c r="P12" i="186"/>
  <c r="Q12" i="186" s="1"/>
  <c r="L12" i="186"/>
  <c r="J12" i="186"/>
  <c r="I12" i="186"/>
  <c r="P11" i="186"/>
  <c r="Q11" i="186" s="1"/>
  <c r="L11" i="186"/>
  <c r="J11" i="186"/>
  <c r="I11" i="186"/>
  <c r="P10" i="186"/>
  <c r="Q10" i="186" s="1"/>
  <c r="L10" i="186"/>
  <c r="J10" i="186"/>
  <c r="I10" i="186"/>
  <c r="P9" i="186"/>
  <c r="Q9" i="186" s="1"/>
  <c r="L9" i="186"/>
  <c r="J9" i="186"/>
  <c r="I9" i="186"/>
  <c r="P8" i="186"/>
  <c r="Q8" i="186" s="1"/>
  <c r="L8" i="186"/>
  <c r="J8" i="186"/>
  <c r="I8" i="186"/>
  <c r="Q7" i="186"/>
  <c r="P7" i="186"/>
  <c r="L7" i="186"/>
  <c r="J7" i="186"/>
  <c r="I7" i="186"/>
  <c r="P6" i="186"/>
  <c r="Q6" i="186" s="1"/>
  <c r="L6" i="186"/>
  <c r="J6" i="186"/>
  <c r="I6" i="186"/>
  <c r="P5" i="186"/>
  <c r="Q5" i="186" s="1"/>
  <c r="L5" i="186"/>
  <c r="J5" i="186"/>
  <c r="I5" i="186"/>
  <c r="P4" i="186"/>
  <c r="Q4" i="186" s="1"/>
  <c r="L4" i="186"/>
  <c r="J4" i="186"/>
  <c r="I4" i="186"/>
  <c r="AN22" i="185"/>
  <c r="AM22" i="185"/>
  <c r="AL22" i="185"/>
  <c r="AK22" i="185"/>
  <c r="AJ22" i="185"/>
  <c r="AI22" i="185"/>
  <c r="AH22" i="185"/>
  <c r="AG22" i="185"/>
  <c r="AF22" i="185"/>
  <c r="AE22" i="185"/>
  <c r="AD22" i="185"/>
  <c r="AC22" i="185"/>
  <c r="AB22" i="185"/>
  <c r="AA22" i="185"/>
  <c r="Z22" i="185"/>
  <c r="Y22" i="185"/>
  <c r="X22" i="185"/>
  <c r="W22" i="185"/>
  <c r="V22" i="185"/>
  <c r="U22" i="185"/>
  <c r="T22" i="185"/>
  <c r="S22" i="185"/>
  <c r="H22" i="185"/>
  <c r="P21" i="185"/>
  <c r="Q21" i="185" s="1"/>
  <c r="L21" i="185"/>
  <c r="J21" i="185"/>
  <c r="I21" i="185"/>
  <c r="P20" i="185"/>
  <c r="Q20" i="185" s="1"/>
  <c r="L20" i="185"/>
  <c r="J20" i="185"/>
  <c r="I20" i="185"/>
  <c r="P19" i="185"/>
  <c r="Q19" i="185" s="1"/>
  <c r="L19" i="185"/>
  <c r="J19" i="185"/>
  <c r="I19" i="185"/>
  <c r="P18" i="185"/>
  <c r="Q18" i="185" s="1"/>
  <c r="L18" i="185"/>
  <c r="J18" i="185"/>
  <c r="I18" i="185"/>
  <c r="P17" i="185"/>
  <c r="Q17" i="185" s="1"/>
  <c r="L17" i="185"/>
  <c r="J17" i="185"/>
  <c r="I17" i="185"/>
  <c r="P16" i="185"/>
  <c r="Q16" i="185" s="1"/>
  <c r="L16" i="185"/>
  <c r="J16" i="185"/>
  <c r="I16" i="185"/>
  <c r="P15" i="185"/>
  <c r="Q15" i="185" s="1"/>
  <c r="L15" i="185"/>
  <c r="J15" i="185"/>
  <c r="I15" i="185"/>
  <c r="P14" i="185"/>
  <c r="Q14" i="185" s="1"/>
  <c r="L14" i="185"/>
  <c r="J14" i="185"/>
  <c r="I14" i="185"/>
  <c r="P13" i="185"/>
  <c r="Q13" i="185" s="1"/>
  <c r="L13" i="185"/>
  <c r="J13" i="185"/>
  <c r="I13" i="185"/>
  <c r="P12" i="185"/>
  <c r="Q12" i="185" s="1"/>
  <c r="L12" i="185"/>
  <c r="J12" i="185"/>
  <c r="I12" i="185"/>
  <c r="P11" i="185"/>
  <c r="Q11" i="185" s="1"/>
  <c r="L11" i="185"/>
  <c r="J11" i="185"/>
  <c r="I11" i="185"/>
  <c r="P10" i="185"/>
  <c r="Q10" i="185" s="1"/>
  <c r="L10" i="185"/>
  <c r="J10" i="185"/>
  <c r="I10" i="185"/>
  <c r="P9" i="185"/>
  <c r="Q9" i="185" s="1"/>
  <c r="L9" i="185"/>
  <c r="J9" i="185"/>
  <c r="I9" i="185"/>
  <c r="P8" i="185"/>
  <c r="Q8" i="185" s="1"/>
  <c r="L8" i="185"/>
  <c r="J8" i="185"/>
  <c r="I8" i="185"/>
  <c r="P7" i="185"/>
  <c r="Q7" i="185" s="1"/>
  <c r="L7" i="185"/>
  <c r="J7" i="185"/>
  <c r="I7" i="185"/>
  <c r="P6" i="185"/>
  <c r="Q6" i="185" s="1"/>
  <c r="L6" i="185"/>
  <c r="J6" i="185"/>
  <c r="I6" i="185"/>
  <c r="P5" i="185"/>
  <c r="Q5" i="185" s="1"/>
  <c r="L5" i="185"/>
  <c r="J5" i="185"/>
  <c r="I5" i="185"/>
  <c r="P4" i="185"/>
  <c r="Q4" i="185" s="1"/>
  <c r="L4" i="185"/>
  <c r="J4" i="185"/>
  <c r="I4" i="185"/>
  <c r="AN22" i="184"/>
  <c r="AM22" i="184"/>
  <c r="AL22" i="184"/>
  <c r="AK22" i="184"/>
  <c r="AJ22" i="184"/>
  <c r="AI22" i="184"/>
  <c r="AH22" i="184"/>
  <c r="AG22" i="184"/>
  <c r="AF22" i="184"/>
  <c r="AE22" i="184"/>
  <c r="AD22" i="184"/>
  <c r="AC22" i="184"/>
  <c r="AB22" i="184"/>
  <c r="AA22" i="184"/>
  <c r="Z22" i="184"/>
  <c r="Y22" i="184"/>
  <c r="X22" i="184"/>
  <c r="H22" i="184"/>
  <c r="P21" i="184"/>
  <c r="Q21" i="184" s="1"/>
  <c r="L21" i="184"/>
  <c r="J21" i="184"/>
  <c r="I21" i="184"/>
  <c r="P20" i="184"/>
  <c r="Q20" i="184" s="1"/>
  <c r="L20" i="184"/>
  <c r="J20" i="184"/>
  <c r="I20" i="184"/>
  <c r="P19" i="184"/>
  <c r="Q19" i="184" s="1"/>
  <c r="L19" i="184"/>
  <c r="J19" i="184"/>
  <c r="I19" i="184"/>
  <c r="P18" i="184"/>
  <c r="Q18" i="184" s="1"/>
  <c r="L18" i="184"/>
  <c r="J18" i="184"/>
  <c r="I18" i="184"/>
  <c r="P17" i="184"/>
  <c r="Q17" i="184" s="1"/>
  <c r="L17" i="184"/>
  <c r="J17" i="184"/>
  <c r="I17" i="184"/>
  <c r="P16" i="184"/>
  <c r="Q16" i="184" s="1"/>
  <c r="L16" i="184"/>
  <c r="J16" i="184"/>
  <c r="I16" i="184"/>
  <c r="P15" i="184"/>
  <c r="Q15" i="184" s="1"/>
  <c r="L15" i="184"/>
  <c r="J15" i="184"/>
  <c r="I15" i="184"/>
  <c r="P14" i="184"/>
  <c r="Q14" i="184" s="1"/>
  <c r="L14" i="184"/>
  <c r="J14" i="184"/>
  <c r="I14" i="184"/>
  <c r="P13" i="184"/>
  <c r="Q13" i="184" s="1"/>
  <c r="L13" i="184"/>
  <c r="J13" i="184"/>
  <c r="I13" i="184"/>
  <c r="P12" i="184"/>
  <c r="Q12" i="184" s="1"/>
  <c r="L12" i="184"/>
  <c r="J12" i="184"/>
  <c r="I12" i="184"/>
  <c r="P11" i="184"/>
  <c r="Q11" i="184" s="1"/>
  <c r="L11" i="184"/>
  <c r="J11" i="184"/>
  <c r="I11" i="184"/>
  <c r="P10" i="184"/>
  <c r="Q10" i="184" s="1"/>
  <c r="L10" i="184"/>
  <c r="J10" i="184"/>
  <c r="I10" i="184"/>
  <c r="P9" i="184"/>
  <c r="Q9" i="184" s="1"/>
  <c r="L9" i="184"/>
  <c r="J9" i="184"/>
  <c r="I9" i="184"/>
  <c r="P8" i="184"/>
  <c r="Q8" i="184" s="1"/>
  <c r="L8" i="184"/>
  <c r="J8" i="184"/>
  <c r="I8" i="184"/>
  <c r="P7" i="184"/>
  <c r="Q7" i="184" s="1"/>
  <c r="L7" i="184"/>
  <c r="J7" i="184"/>
  <c r="I7" i="184"/>
  <c r="P6" i="184"/>
  <c r="Q6" i="184" s="1"/>
  <c r="L6" i="184"/>
  <c r="J6" i="184"/>
  <c r="I6" i="184"/>
  <c r="P5" i="184"/>
  <c r="Q5" i="184" s="1"/>
  <c r="L5" i="184"/>
  <c r="J5" i="184"/>
  <c r="I5" i="184"/>
  <c r="P4" i="184"/>
  <c r="L4" i="184"/>
  <c r="J4" i="184"/>
  <c r="I4" i="184"/>
  <c r="I24" i="184" s="1"/>
  <c r="AN22" i="183"/>
  <c r="AM22" i="183"/>
  <c r="AL22" i="183"/>
  <c r="AK22" i="183"/>
  <c r="AJ22" i="183"/>
  <c r="AI22" i="183"/>
  <c r="AH22" i="183"/>
  <c r="AG22" i="183"/>
  <c r="AF22" i="183"/>
  <c r="AE22" i="183"/>
  <c r="AD22" i="183"/>
  <c r="AC22" i="183"/>
  <c r="AB22" i="183"/>
  <c r="AA22" i="183"/>
  <c r="Z22" i="183"/>
  <c r="Y22" i="183"/>
  <c r="X22" i="183"/>
  <c r="W22" i="183"/>
  <c r="V22" i="183"/>
  <c r="U22" i="183"/>
  <c r="H22" i="183"/>
  <c r="P21" i="183"/>
  <c r="Q21" i="183" s="1"/>
  <c r="L21" i="183"/>
  <c r="J21" i="183"/>
  <c r="I21" i="183"/>
  <c r="P20" i="183"/>
  <c r="Q20" i="183" s="1"/>
  <c r="L20" i="183"/>
  <c r="J20" i="183"/>
  <c r="I20" i="183"/>
  <c r="P19" i="183"/>
  <c r="Q19" i="183" s="1"/>
  <c r="L19" i="183"/>
  <c r="J19" i="183"/>
  <c r="I19" i="183"/>
  <c r="P18" i="183"/>
  <c r="Q18" i="183" s="1"/>
  <c r="L18" i="183"/>
  <c r="J18" i="183"/>
  <c r="I18" i="183"/>
  <c r="P17" i="183"/>
  <c r="Q17" i="183" s="1"/>
  <c r="L17" i="183"/>
  <c r="J17" i="183"/>
  <c r="I17" i="183"/>
  <c r="P16" i="183"/>
  <c r="Q16" i="183" s="1"/>
  <c r="L16" i="183"/>
  <c r="J16" i="183"/>
  <c r="I16" i="183"/>
  <c r="P15" i="183"/>
  <c r="Q15" i="183" s="1"/>
  <c r="L15" i="183"/>
  <c r="J15" i="183"/>
  <c r="I15" i="183"/>
  <c r="P14" i="183"/>
  <c r="Q14" i="183" s="1"/>
  <c r="L14" i="183"/>
  <c r="J14" i="183"/>
  <c r="I14" i="183"/>
  <c r="P13" i="183"/>
  <c r="Q13" i="183" s="1"/>
  <c r="L13" i="183"/>
  <c r="J13" i="183"/>
  <c r="I13" i="183"/>
  <c r="P12" i="183"/>
  <c r="Q12" i="183" s="1"/>
  <c r="L12" i="183"/>
  <c r="J12" i="183"/>
  <c r="I12" i="183"/>
  <c r="P11" i="183"/>
  <c r="Q11" i="183" s="1"/>
  <c r="L11" i="183"/>
  <c r="J11" i="183"/>
  <c r="I11" i="183"/>
  <c r="P10" i="183"/>
  <c r="Q10" i="183" s="1"/>
  <c r="L10" i="183"/>
  <c r="J10" i="183"/>
  <c r="I10" i="183"/>
  <c r="P9" i="183"/>
  <c r="Q9" i="183" s="1"/>
  <c r="L9" i="183"/>
  <c r="J9" i="183"/>
  <c r="I9" i="183"/>
  <c r="P8" i="183"/>
  <c r="Q8" i="183" s="1"/>
  <c r="L8" i="183"/>
  <c r="J8" i="183"/>
  <c r="I8" i="183"/>
  <c r="P7" i="183"/>
  <c r="Q7" i="183" s="1"/>
  <c r="L7" i="183"/>
  <c r="J7" i="183"/>
  <c r="I7" i="183"/>
  <c r="P6" i="183"/>
  <c r="Q6" i="183" s="1"/>
  <c r="L6" i="183"/>
  <c r="J6" i="183"/>
  <c r="I6" i="183"/>
  <c r="P5" i="183"/>
  <c r="Q5" i="183" s="1"/>
  <c r="L5" i="183"/>
  <c r="J5" i="183"/>
  <c r="I5" i="183"/>
  <c r="P4" i="183"/>
  <c r="L4" i="183"/>
  <c r="J4" i="183"/>
  <c r="J24" i="183" s="1"/>
  <c r="I4" i="183"/>
  <c r="AI22" i="161"/>
  <c r="AJ22" i="161"/>
  <c r="AK22" i="161"/>
  <c r="AL22" i="161"/>
  <c r="AM22" i="161"/>
  <c r="AN22" i="161"/>
  <c r="AO22" i="161"/>
  <c r="Q5" i="161"/>
  <c r="R5" i="161" s="1"/>
  <c r="Q6" i="161"/>
  <c r="R6" i="161" s="1"/>
  <c r="Q7" i="161"/>
  <c r="R7" i="161" s="1"/>
  <c r="Q8" i="161"/>
  <c r="R8" i="161" s="1"/>
  <c r="Q9" i="161"/>
  <c r="R9" i="161" s="1"/>
  <c r="Q10" i="161"/>
  <c r="R10" i="161" s="1"/>
  <c r="Q11" i="161"/>
  <c r="R11" i="161" s="1"/>
  <c r="Q12" i="161"/>
  <c r="R12" i="161" s="1"/>
  <c r="Q13" i="161"/>
  <c r="R13" i="161" s="1"/>
  <c r="Q14" i="161"/>
  <c r="R14" i="161" s="1"/>
  <c r="Q15" i="161"/>
  <c r="R15" i="161" s="1"/>
  <c r="Q16" i="161"/>
  <c r="R16" i="161" s="1"/>
  <c r="Q17" i="161"/>
  <c r="R17" i="161" s="1"/>
  <c r="Q18" i="161"/>
  <c r="R18" i="161" s="1"/>
  <c r="Q19" i="161"/>
  <c r="R19" i="161" s="1"/>
  <c r="Q20" i="161"/>
  <c r="R20" i="161" s="1"/>
  <c r="Q21" i="161"/>
  <c r="R21" i="161" s="1"/>
  <c r="M5" i="161"/>
  <c r="M6" i="161"/>
  <c r="M7" i="161"/>
  <c r="M8" i="161"/>
  <c r="M9" i="161"/>
  <c r="M10" i="161"/>
  <c r="M11" i="161"/>
  <c r="M12" i="161"/>
  <c r="M13" i="161"/>
  <c r="M14" i="161"/>
  <c r="M15" i="161"/>
  <c r="M16" i="161"/>
  <c r="M17" i="161"/>
  <c r="M18" i="161"/>
  <c r="M19" i="161"/>
  <c r="M20" i="161"/>
  <c r="M21" i="161"/>
  <c r="K5" i="161"/>
  <c r="K6" i="161"/>
  <c r="K7" i="161"/>
  <c r="K8" i="161"/>
  <c r="K9" i="161"/>
  <c r="K10" i="161"/>
  <c r="K11" i="161"/>
  <c r="K12" i="161"/>
  <c r="K13" i="161"/>
  <c r="K14" i="161"/>
  <c r="K15" i="161"/>
  <c r="K16" i="161"/>
  <c r="K17" i="161"/>
  <c r="K18" i="161"/>
  <c r="K19" i="161"/>
  <c r="K20" i="161"/>
  <c r="K21" i="161"/>
  <c r="J5" i="161"/>
  <c r="J6" i="161"/>
  <c r="J7" i="161"/>
  <c r="J8" i="161"/>
  <c r="J9" i="161"/>
  <c r="J10" i="161"/>
  <c r="J11" i="161"/>
  <c r="J12" i="161"/>
  <c r="J13" i="161"/>
  <c r="J14" i="161"/>
  <c r="J15" i="161"/>
  <c r="J16" i="161"/>
  <c r="J17" i="161"/>
  <c r="J18" i="161"/>
  <c r="J19" i="161"/>
  <c r="J20" i="161"/>
  <c r="J21" i="161"/>
  <c r="J4" i="161"/>
  <c r="K4" i="161"/>
  <c r="Q4" i="161"/>
  <c r="R4" i="161" s="1"/>
  <c r="M4" i="161"/>
  <c r="J24" i="184" l="1"/>
  <c r="I24" i="192"/>
  <c r="J24" i="192"/>
  <c r="I24" i="191"/>
  <c r="J24" i="191"/>
  <c r="I12" i="162"/>
  <c r="L12" i="162" s="1"/>
  <c r="I20" i="162"/>
  <c r="P20" i="162" s="1"/>
  <c r="I24" i="185"/>
  <c r="H20" i="162"/>
  <c r="H12" i="162"/>
  <c r="I21" i="162"/>
  <c r="P21" i="162" s="1"/>
  <c r="I13" i="162"/>
  <c r="P13" i="162" s="1"/>
  <c r="I5" i="162"/>
  <c r="P5" i="162" s="1"/>
  <c r="J24" i="185"/>
  <c r="H15" i="162"/>
  <c r="I7" i="162"/>
  <c r="P7" i="162" s="1"/>
  <c r="J24" i="186"/>
  <c r="I24" i="186"/>
  <c r="I19" i="162"/>
  <c r="P19" i="162" s="1"/>
  <c r="H7" i="162"/>
  <c r="I15" i="162"/>
  <c r="P15" i="162" s="1"/>
  <c r="I11" i="162"/>
  <c r="P11" i="162" s="1"/>
  <c r="I17" i="162"/>
  <c r="P17" i="162" s="1"/>
  <c r="I9" i="162"/>
  <c r="L9" i="162" s="1"/>
  <c r="I24" i="190"/>
  <c r="H10" i="162"/>
  <c r="I18" i="162"/>
  <c r="P18" i="162" s="1"/>
  <c r="I10" i="162"/>
  <c r="P10" i="162" s="1"/>
  <c r="I4" i="162"/>
  <c r="P4" i="162" s="1"/>
  <c r="I8" i="162"/>
  <c r="P8" i="162" s="1"/>
  <c r="H18" i="162"/>
  <c r="H14" i="162"/>
  <c r="H8" i="162"/>
  <c r="I6" i="162"/>
  <c r="P6" i="162" s="1"/>
  <c r="H4" i="162"/>
  <c r="H6" i="162"/>
  <c r="I24" i="193"/>
  <c r="I14" i="162"/>
  <c r="P14" i="162" s="1"/>
  <c r="J24" i="193"/>
  <c r="I24" i="183"/>
  <c r="H21" i="162"/>
  <c r="H13" i="162"/>
  <c r="H5" i="162"/>
  <c r="H19" i="162"/>
  <c r="H17" i="162"/>
  <c r="H9" i="162"/>
  <c r="H11" i="162"/>
  <c r="J24" i="161"/>
  <c r="K24" i="161"/>
  <c r="I16" i="162"/>
  <c r="I24" i="194"/>
  <c r="H16" i="162"/>
  <c r="P22" i="194"/>
  <c r="Q4" i="194"/>
  <c r="P22" i="193"/>
  <c r="Q4" i="193"/>
  <c r="P22" i="192"/>
  <c r="P22" i="191"/>
  <c r="P22" i="190"/>
  <c r="P22" i="189"/>
  <c r="P22" i="188"/>
  <c r="Q4" i="188"/>
  <c r="P22" i="187"/>
  <c r="Q4" i="187"/>
  <c r="P22" i="186"/>
  <c r="P22" i="185"/>
  <c r="P22" i="184"/>
  <c r="Q4" i="184"/>
  <c r="Q4" i="183"/>
  <c r="P12" i="162" l="1"/>
  <c r="L11" i="162"/>
  <c r="L20" i="162"/>
  <c r="L5" i="162"/>
  <c r="L13" i="162"/>
  <c r="L18" i="162"/>
  <c r="L6" i="162"/>
  <c r="L19" i="162"/>
  <c r="L15" i="162"/>
  <c r="L21" i="162"/>
  <c r="P9" i="162"/>
  <c r="L7" i="162"/>
  <c r="L17" i="162"/>
  <c r="L4" i="162"/>
  <c r="L8" i="162"/>
  <c r="L10" i="162"/>
  <c r="L14" i="162"/>
  <c r="P16" i="162"/>
  <c r="L16" i="162"/>
  <c r="T22" i="161"/>
  <c r="U22" i="161"/>
  <c r="V22" i="161"/>
  <c r="W22" i="161"/>
  <c r="X22" i="161"/>
  <c r="Y22" i="161"/>
  <c r="Z22" i="161"/>
  <c r="AA22" i="161"/>
  <c r="AB22" i="161"/>
  <c r="AC22" i="161"/>
  <c r="AD22" i="161"/>
  <c r="AE22" i="161"/>
  <c r="AF22" i="161"/>
  <c r="AG22" i="161"/>
  <c r="AH22" i="161"/>
  <c r="S22" i="161"/>
  <c r="L22" i="162" l="1"/>
  <c r="P22" i="162"/>
  <c r="O29" i="162" s="1"/>
  <c r="O31" i="162" s="1"/>
  <c r="I22" i="161"/>
  <c r="Q22" i="16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  <author>AKAUA FLORES ARROYO</author>
  </authors>
  <commentList>
    <comment ref="L8" authorId="0" shapeId="0" xr:uid="{E13C1984-735E-449E-9B5C-1C3533632DA4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13/10/2025&gt; CEDIDO AO CEFID: 100.</t>
        </r>
      </text>
    </comment>
    <comment ref="L12" authorId="0" shapeId="0" xr:uid="{A974DE0A-89AA-492F-A94E-ED6D50156B6D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28/07/2025: CEDIDO A ESAG: 150.</t>
        </r>
      </text>
    </comment>
    <comment ref="L16" authorId="1" shapeId="0" xr:uid="{DDD20478-17F8-4E12-B57F-4C89A60F876F}">
      <text>
        <r>
          <rPr>
            <b/>
            <sz val="9"/>
            <color indexed="81"/>
            <rFont val="Segoe UI"/>
            <family val="2"/>
          </rPr>
          <t>AKAUA FLORES ARROYO:</t>
        </r>
        <r>
          <rPr>
            <sz val="9"/>
            <color indexed="81"/>
            <rFont val="Segoe UI"/>
            <family val="2"/>
          </rPr>
          <t xml:space="preserve">
Cedido </t>
        </r>
        <r>
          <rPr>
            <b/>
            <sz val="9"/>
            <color indexed="81"/>
            <rFont val="Segoe UI"/>
            <family val="2"/>
          </rPr>
          <t>PRA SCII</t>
        </r>
        <r>
          <rPr>
            <sz val="9"/>
            <color indexed="81"/>
            <rFont val="Segoe UI"/>
            <family val="2"/>
          </rPr>
          <t xml:space="preserve"> pelo CESMO em 13/05/2025
SGPe 16515/2025.</t>
        </r>
      </text>
    </comment>
    <comment ref="S16" authorId="0" shapeId="0" xr:uid="{45D37120-FD8E-49FC-91B8-1184D4AEA083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16/05/2025: ESTORNADO - NÃO REALIZADO POR FALTA DE PRAZO.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K8" authorId="0" shapeId="0" xr:uid="{205132D6-2E0B-4A82-8AC5-E75CD6E8098A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13/10/2025: RECEBIDO DA REITORIA: 100.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K12" authorId="0" shapeId="0" xr:uid="{ABC3EED6-0C8E-4CD8-A813-0FAB14EE788F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28/07/2025: RECEBIDO DA REITORIA/BU: 150.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AKAUA FLORES ARROYO</author>
  </authors>
  <commentList>
    <comment ref="K16" authorId="0" shapeId="0" xr:uid="{D621F5BB-8BBA-4391-AF1C-1FA845F4EACD}">
      <text>
        <r>
          <rPr>
            <b/>
            <sz val="9"/>
            <color indexed="81"/>
            <rFont val="Segoe UI"/>
            <family val="2"/>
          </rPr>
          <t>AKAUA FLORES ARROYO:</t>
        </r>
        <r>
          <rPr>
            <sz val="9"/>
            <color indexed="81"/>
            <rFont val="Segoe UI"/>
            <family val="2"/>
          </rPr>
          <t xml:space="preserve">
Cedido para </t>
        </r>
        <r>
          <rPr>
            <b/>
            <sz val="9"/>
            <color indexed="81"/>
            <rFont val="Segoe UI"/>
            <family val="2"/>
          </rPr>
          <t>Reitoria/SCII</t>
        </r>
        <r>
          <rPr>
            <sz val="9"/>
            <color indexed="81"/>
            <rFont val="Segoe UI"/>
            <family val="2"/>
          </rPr>
          <t xml:space="preserve"> em 13/05/2025: 01.</t>
        </r>
      </text>
    </comment>
  </commentList>
</comments>
</file>

<file path=xl/sharedStrings.xml><?xml version="1.0" encoding="utf-8"?>
<sst xmlns="http://schemas.openxmlformats.org/spreadsheetml/2006/main" count="1970" uniqueCount="116">
  <si>
    <t>Saldo / Automático</t>
  </si>
  <si>
    <t>LOTE</t>
  </si>
  <si>
    <t>ALERTA</t>
  </si>
  <si>
    <t>Qtde Registrada</t>
  </si>
  <si>
    <t>SALDO</t>
  </si>
  <si>
    <t>Valor Total Utilizado</t>
  </si>
  <si>
    <t>Valor Utilizado</t>
  </si>
  <si>
    <t>% Aditivos</t>
  </si>
  <si>
    <t>% Utilizado</t>
  </si>
  <si>
    <t>ITEM</t>
  </si>
  <si>
    <t>EMPRESA</t>
  </si>
  <si>
    <t>Valor Total da Ata</t>
  </si>
  <si>
    <t>CONTROLE DO GESTOR:</t>
  </si>
  <si>
    <t xml:space="preserve">PRESTAÇÃO DE SERVIÇOS DE LOCAÇÃO E MONTAGEM DE EQUIPAMENTOS DE TRADUÇÃO SIMULTÂNEA, para 300 participantes: -  Um sistema de cabine acústica mesa de tradução (fones, microfones e controle de intérprete); *Quando o local não possuir cabine deverá ser fornecida uma cabine  acarpetada com isolamento acústico, que comporte o número de pessoas necessárias à prestação do serviço; - Mesa de som, com 12 canais; Amplificador, cabos e conectores necessários à instalação dos equipamentos; - Um transmissor de até 7 canais; - Microfones para tradutores, um microfone com fio para púlpito; um microfone volante sem fio; - Receptores; - Headphones, do tipo Walkman, para os receptores conforme o quantitativo estimado para o evento; </t>
  </si>
  <si>
    <t>DISCOVERY SERVIÇOS PROFISSIONAIS LTDA ME - CNPJ 06.304.834/0001-77</t>
  </si>
  <si>
    <t>EMPORIO EVENTUALL LTDA  - CNPJ 49.286.066/0001-89</t>
  </si>
  <si>
    <t>TIKINET EDIÇÃO LTDA. - EPP - CNPJ 15.267.097/0001-70</t>
  </si>
  <si>
    <t>DESCRIÇÃO</t>
  </si>
  <si>
    <t>PRESTAÇÃO DE SERVIÇO DE TRADUÇÃO DE ARTIGO CIENTÍFICO E TEXTO CORRIDO: Tradução de texto corrido nas língua Inglesa para a língua Portuguesa, no formato Word. Uma lauda equivale a 2100 caracteres com espaçamento, ou fração conforme memorial descritivo. Qualidade compativel com os periódicos Qualis A (CAPES).</t>
  </si>
  <si>
    <t>PRESTAÇÃO DE SERVIÇO DE TRADUÇÃO DE ARTIGO CIENTÍFICO E TEXTO CORRIDO: Tradução de texto corrido nas línguas Francesa para a língua Portuguesa, no formato Word. Uma lauda equivale a 2100 caracteres com espaçamento, ou fração conforme memorial descritivo. Qualidade compativel com os periódicos Qualis A (CAPES).</t>
  </si>
  <si>
    <t>PRESTAÇÃO DE SERVIÇO DE TRADUÇÃO DE ARTIGO CIENTÍFICO E TEXTO CORRIDO: Tradução de texto corrido nas línguas Espanhola para a língua Portuguesa, no formato Word. Uma lauda equivale a 2100 caracteres com espaçamento, ou fração conforme memorial descritivo. Qualidade compativel com os periódicos Qualis A (CAPES).</t>
  </si>
  <si>
    <t>PRESTAÇÃO DE SERVIÇO DE TRADUÇÃO DE ARTIGO CIENTÍFICO E TEXTO CORRIDO: Tradução de texto corrido nas línguas Italiana para a língua Portuguesa, no formato Word. Uma lauda equivale a 2100 caracteres com espaçamento, ou fração conforme memorial descritivo. Qualidade compativel com os periódicos Qualis A (CAPES).</t>
  </si>
  <si>
    <t>PRESTAÇÃO DE SERVIÇO DE TRADUÇÃO DE ARTIGO CIENTÍFICO E TEXTO CORRIDO: Língua Portuguesa para as línguas Inglesa, no formato Word. Uma lauda equivale a 2100 caracteres com espaçamento, ou fração conforme memorial descritivo.  Qualidade compativel com os periódicos Qualis A (CAPES).</t>
  </si>
  <si>
    <t>PRESTAÇÃO DE SERVIÇO DE TRADUÇÃO DE ARTIGO CIENTÍFICO E TEXTO CORRIDO: Língua Portuguesa para as língua Francesa, no formato Word. Uma lauda equivale a 2100 caracteres com espaçamento, ou fração conforme memorial descritivo.  Qualidade compativel com os periódicos Qualis A (CAPES).</t>
  </si>
  <si>
    <t>PRESTAÇÃO DE SERVIÇO DE TRADUÇÃO DE ARTIGO CIENTÍFICO E TEXTO CORRIDO: Língua Portuguesa para as línguas Espanhola, no formato Word. Uma lauda equivale a 2100 caracteres com espaçamento, ou fração conforme memorial descritivo.  Qualidade compativel com os periódicos Qualis A (CAPES).</t>
  </si>
  <si>
    <t>PRESTAÇÃO DE SERVIÇO DE TRADUÇÃO DE ARTIGO CIENTÍFICO E TEXTO CORRIDO: Língua Portuguesa para as língua Italiana, no formato Word. Uma lauda equivale a 2100 caracteres com espaçamento, ou fração conforme memorial descritivo.  Qualidade compativel com os periódicos Qualis A (CAPES).</t>
  </si>
  <si>
    <t>PRESTAÇÃO DE SERVIÇO DE REVISÃO DE ARTIGO CIENTÍFICO E TEXTO CORRIDO EM LINGUA PORTUGUESA: Serviço especializado em correção gramatical, ortográfica e de adequação de artigos científicos e textos relacionados com a pesquisa científica e educacional, em termos de clareza e coesão (revisão com copidesque). Revisão de texto corrido na língua PORTUGUESA no formato Word. Uma lauda equivale a 2100 caracteres com espaçamento, ou fração conforme memorial descritivo.  Qualidade compatível com os periódicos Qualis A (CAPES).</t>
  </si>
  <si>
    <t>PRESTAÇÃO DE SERVIÇO DE REVISÃO DE ARTIGO CIENTÍFICO E TEXTO CORRIDO EM LINGUA ESTRANGEIRA: Serviço especializado em correção gramatical, ortográfica e de adequação de artigos científicos e textos relacionados com a pesquisa científica e educacional, em termos de clareza e coesão (revisão com copidesque). Revisão de texto corrido na língua estrangeira Inglesa no formato Word. Uma lauda equivale a 2100 caracteres com espaçamento, ou fração conforme memorial descritivo.  Qualidade compatível com os periódicos Qualis A (CAPES).</t>
  </si>
  <si>
    <t>PRESTAÇÃO DE SERVIÇO DE REVISÃO DE ARTIGO CIENTÍFICO E TEXTO CORRIDO EM LINGUA ESTRANGEIRA: Serviço especializado em correção gramatical, ortográfica e de adequação de artigos científicos e textos relacionados com a pesquisa científica e educacional, em termos de clareza e coesão (revisão com copidesque). Revisão de texto corrido na língua estrangeira Francesa no formato Word. Uma lauda equivale a 2100 caracteres com espaçamento, ou fração conforme memorial descritivo.  Qualidade compatível com os periódicos Qualis A (CAPES).</t>
  </si>
  <si>
    <t>PRESTAÇÃO DE SERVIÇO DE REVISÃO DE ARTIGO CIENTÍFICO E TEXTO CORRIDO EM LINGUA ESTRANGEIRA: Serviço especializado em correção gramatical, ortográfica e de adequação de artigos científicos e textos relacionados com a pesquisa científica e educacional, em termos de clareza e coesão (revisão com copidesque): Revisão de texto corrido na língua estrangeira Espanhola no formato Word. Uma lauda equivale a 2100 caracteres com espaçamento, ou fração conforme memorial descritivo.  Qualidade compatível com os periódicos Qualis A (CAPES).</t>
  </si>
  <si>
    <t xml:space="preserve">PRESTAÇÃO DE SERVIÇOS DE LOCAÇÃO E MONTAGEM DE EQUIPAMENTOS DE TRADUÇÃO SIMULTÂNEA, para 100 participantes: -  Um sistema de cabine acústica mesa de tradução (fones, microfones e controle de intérprete); *Quando o local não possuir cabine deverá ser fornecida uma cabine  acarpetada com isolamento acústico, que comporte o número de pessoas necessárias à prestação do serviço; - Mesa de som, com 12 canais; Amplificador, cabos e conectores necessários à instalação dos equipamentos; - Um transmissor de até 7 canais; - Microfones para tradutores, um microfone com fio para púlpito; um microfone volante sem fio; - Receptores; - Headphones, do tipo Walkman, para os receptores conforme o quantitativo estimado para o evento; </t>
  </si>
  <si>
    <t xml:space="preserve">PRESTAÇÃO DE SERVIÇOS DE LOCAÇÃO E MONTAGEM DE EQUIPAMENTOS DE TRADUÇÃO SIMULTÂNEA, para 150 participantes: -  Um sistema de cabine acústica mesa de tradução (fones, microfones e controle de intérprete); *Quando o local não possuir cabine deverá ser fornecida uma cabine  acarpetada com isolamento acústico, que comporte o número de pessoas necessárias à prestação do serviço; - Mesa de som, com 12 canais; Amplificador, cabos e conectores necessários à instalação dos equipamentos; - Um transmissor de até 7 canais; - Microfones para tradutores, um microfone com fio para púlpito; um microfone volante sem fio; - Receptores; - Headphones, do tipo Walkman, para os receptores conforme o quantitativo estimado para o evento; </t>
  </si>
  <si>
    <t>CONVERSÃO E MARCAÇÃO XML SCIELO – Serviço de conversão e marcação XML para arquivos de artigos científicos de acordo com os padrões em conformidade com o SciELO Publishing Schema (SciELO PS). Monitoramento junto ao SciELO para a realização de qualquer ajuste necessário no pacote produzido; -Envio de cópia do e-mail de confirmação de entrega dos pacotes XML; -Produção do XML a partir de arquivos InDesign ou PDF conforme DTD do indexador de destino.</t>
  </si>
  <si>
    <t>CONVERSÃO E MARCAÇÃO XML REDALYC – Serviço de conversão e marcação XML para arquivos de artigos científicos de acordo com os padrões Redalyc; -Preparação do pacote e envio à base; -Monitoramento junto ao Redalyc para a realização de qualquer ajuste necessário no pacote produzido; -Envio de cópia do e-mail de confirmação de entrega dos pacotes XML; -Conversão do formato PDF ou InDesign para documentos XML-JATS, versão 1.0, seguindo a orientação de bases de dados internacionais</t>
  </si>
  <si>
    <t>CONVERSÃO E MARCAÇÃO XML AMELICA– Serviço de conversão e marcação XML para arquivos de artigos científicos de acordo com os padrões AmeliCA; -Preparação do pacote em HTML; -Inserção dos dados do fascículo na base indexadora; -Marcação dos artigos utilizando o sistema do próprio portal AmeliCA; -Envio de e-mail ao cliente para confirmação de entrega dos artigos produzidos.</t>
  </si>
  <si>
    <t>Detalhamento</t>
  </si>
  <si>
    <t>Evento</t>
  </si>
  <si>
    <t>Lauda</t>
  </si>
  <si>
    <t>Artigo</t>
  </si>
  <si>
    <t>339039.05</t>
  </si>
  <si>
    <t>339039.23</t>
  </si>
  <si>
    <t>Preço UNITÁRIO</t>
  </si>
  <si>
    <t xml:space="preserve">OS nº  xxxx/2025 Qtde. </t>
  </si>
  <si>
    <t>[EMPRESA]</t>
  </si>
  <si>
    <t>[DATA]</t>
  </si>
  <si>
    <t>Qtde Receb/Cedida</t>
  </si>
  <si>
    <t>Qtde DISPONÍVEL P/ADITIVAR</t>
  </si>
  <si>
    <t>Qtde Aditivada Própria</t>
  </si>
  <si>
    <t>Qtde Aditivos recebidos</t>
  </si>
  <si>
    <t>Qtde Aditivos cedidos</t>
  </si>
  <si>
    <t xml:space="preserve">QTDE. UTILIZADA da Ata </t>
  </si>
  <si>
    <t>QTDE. UTILIZADA Total</t>
  </si>
  <si>
    <t>Unidade</t>
  </si>
  <si>
    <r>
      <t xml:space="preserve">CENTRO PARTICIPANTE: </t>
    </r>
    <r>
      <rPr>
        <b/>
        <sz val="11"/>
        <rFont val="Calibri"/>
        <family val="2"/>
        <scheme val="minor"/>
      </rPr>
      <t>REITORIA/BU</t>
    </r>
  </si>
  <si>
    <r>
      <rPr>
        <b/>
        <sz val="11"/>
        <rFont val="Calibri"/>
        <family val="2"/>
        <scheme val="minor"/>
      </rPr>
      <t>ARP PE 1786/2024</t>
    </r>
    <r>
      <rPr>
        <sz val="11"/>
        <rFont val="Calibri"/>
        <family val="2"/>
        <scheme val="minor"/>
      </rPr>
      <t xml:space="preserve"> - (SGPE DE ORIGEM: 45289/2024)</t>
    </r>
  </si>
  <si>
    <r>
      <rPr>
        <b/>
        <sz val="11"/>
        <rFont val="Calibri"/>
        <family val="2"/>
        <scheme val="minor"/>
      </rPr>
      <t xml:space="preserve">OBJETO: </t>
    </r>
    <r>
      <rPr>
        <sz val="11"/>
        <rFont val="Calibri"/>
        <family val="2"/>
        <scheme val="minor"/>
      </rPr>
      <t xml:space="preserve"> CONTRATAÇÃO DE EMPRESA PRESTADORA DE SERVIÇO DE TRADUÇÃO SIMULTÂNEA E LOCAÇÃO E MONTAGEM DE EQUIPAMENTOS DE TRADUÇÃO SIMULTÂNEA PARA A UDESC - RELANÇAMENTO</t>
    </r>
  </si>
  <si>
    <r>
      <rPr>
        <b/>
        <sz val="11"/>
        <rFont val="Calibri"/>
        <family val="2"/>
        <scheme val="minor"/>
      </rPr>
      <t>VIGÊNCIA</t>
    </r>
    <r>
      <rPr>
        <sz val="11"/>
        <rFont val="Calibri"/>
        <family val="2"/>
        <scheme val="minor"/>
      </rPr>
      <t xml:space="preserve"> DA ATA: 28/03/2025 </t>
    </r>
    <r>
      <rPr>
        <b/>
        <sz val="11"/>
        <rFont val="Calibri"/>
        <family val="2"/>
        <scheme val="minor"/>
      </rPr>
      <t>até 28/03/2026</t>
    </r>
  </si>
  <si>
    <r>
      <t xml:space="preserve">CENTRO PARTICIPANTE: </t>
    </r>
    <r>
      <rPr>
        <b/>
        <sz val="11"/>
        <rFont val="Calibri"/>
        <family val="2"/>
        <scheme val="minor"/>
      </rPr>
      <t>CEART</t>
    </r>
  </si>
  <si>
    <r>
      <t xml:space="preserve">CENTRO PARTICIPANTE: </t>
    </r>
    <r>
      <rPr>
        <b/>
        <sz val="11"/>
        <rFont val="Calibri"/>
        <family val="2"/>
        <scheme val="minor"/>
      </rPr>
      <t>CAV</t>
    </r>
  </si>
  <si>
    <r>
      <t xml:space="preserve">CENTRO PARTICIPANTE: </t>
    </r>
    <r>
      <rPr>
        <b/>
        <sz val="11"/>
        <rFont val="Calibri"/>
        <family val="2"/>
        <scheme val="minor"/>
      </rPr>
      <t>CESFI</t>
    </r>
  </si>
  <si>
    <r>
      <t xml:space="preserve">CENTRO PARTICIPANTE: </t>
    </r>
    <r>
      <rPr>
        <b/>
        <sz val="11"/>
        <rFont val="Calibri"/>
        <family val="2"/>
        <scheme val="minor"/>
      </rPr>
      <t>CEFID</t>
    </r>
  </si>
  <si>
    <r>
      <t xml:space="preserve">CENTRO PARTICIPANTE: </t>
    </r>
    <r>
      <rPr>
        <b/>
        <sz val="11"/>
        <rFont val="Calibri"/>
        <family val="2"/>
        <scheme val="minor"/>
      </rPr>
      <t>CEAVI</t>
    </r>
  </si>
  <si>
    <r>
      <t xml:space="preserve">CENTRO PARTICIPANTE: </t>
    </r>
    <r>
      <rPr>
        <b/>
        <sz val="11"/>
        <rFont val="Calibri"/>
        <family val="2"/>
        <scheme val="minor"/>
      </rPr>
      <t>CCT</t>
    </r>
  </si>
  <si>
    <r>
      <t xml:space="preserve">CENTRO PARTICIPANTE: </t>
    </r>
    <r>
      <rPr>
        <b/>
        <sz val="11"/>
        <rFont val="Calibri"/>
        <family val="2"/>
        <scheme val="minor"/>
      </rPr>
      <t>ESAG</t>
    </r>
  </si>
  <si>
    <r>
      <t xml:space="preserve">CENTRO PARTICIPANTE: </t>
    </r>
    <r>
      <rPr>
        <b/>
        <sz val="11"/>
        <rFont val="Calibri"/>
        <family val="2"/>
        <scheme val="minor"/>
      </rPr>
      <t>FAED</t>
    </r>
  </si>
  <si>
    <r>
      <t xml:space="preserve">CENTRO PARTICIPANTE: </t>
    </r>
    <r>
      <rPr>
        <b/>
        <sz val="11"/>
        <rFont val="Calibri"/>
        <family val="2"/>
        <scheme val="minor"/>
      </rPr>
      <t>CEPLAN</t>
    </r>
  </si>
  <si>
    <r>
      <t xml:space="preserve">CENTRO PARTICIPANTE: </t>
    </r>
    <r>
      <rPr>
        <b/>
        <sz val="11"/>
        <rFont val="Calibri"/>
        <family val="2"/>
        <scheme val="minor"/>
      </rPr>
      <t>CEO</t>
    </r>
  </si>
  <si>
    <r>
      <t xml:space="preserve">CENTRO PARTICIPANTE: </t>
    </r>
    <r>
      <rPr>
        <b/>
        <sz val="11"/>
        <rFont val="Calibri"/>
        <family val="2"/>
        <scheme val="minor"/>
      </rPr>
      <t>CEAD</t>
    </r>
  </si>
  <si>
    <r>
      <t xml:space="preserve">CENTRO PARTICIPANTE: </t>
    </r>
    <r>
      <rPr>
        <b/>
        <sz val="11"/>
        <rFont val="Calibri"/>
        <family val="2"/>
        <scheme val="minor"/>
      </rPr>
      <t>CESMO</t>
    </r>
  </si>
  <si>
    <t xml:space="preserve">Qtde Aditivada </t>
  </si>
  <si>
    <t xml:space="preserve">Valor Unitário </t>
  </si>
  <si>
    <t xml:space="preserve">Total Registrado </t>
  </si>
  <si>
    <t>Valor Total Aditivado</t>
  </si>
  <si>
    <r>
      <rPr>
        <sz val="11"/>
        <color rgb="FFFF0000"/>
        <rFont val="Calibri"/>
        <family val="2"/>
        <scheme val="minor"/>
      </rPr>
      <t>339039.23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339039.05</t>
    </r>
  </si>
  <si>
    <t>EMPORIO</t>
  </si>
  <si>
    <r>
      <t xml:space="preserve">OS nº  822/2025 Qtde. </t>
    </r>
    <r>
      <rPr>
        <b/>
        <sz val="11"/>
        <color rgb="FFFF0000"/>
        <rFont val="Calibri"/>
        <family val="2"/>
        <scheme val="minor"/>
      </rPr>
      <t>[demanda SCII]</t>
    </r>
  </si>
  <si>
    <t>DISCOVERY</t>
  </si>
  <si>
    <t xml:space="preserve">OS nº 844/2025 Qtde. </t>
  </si>
  <si>
    <t>TIKINET</t>
  </si>
  <si>
    <t xml:space="preserve">OS nº 849/2025 Qtde. </t>
  </si>
  <si>
    <t>CONVERSÃO E MARCAÇÃO XML REDALYC – Serviço de conversão e marcação XML para arquivos de artigos científicos de acordo com os padrões Redalyc; -Preparação do pacote e envio à base; -Monitoramento junto ao Redalyc para a realização de qualquer ajuste necessário no pacote produzido; -Envio de cópia do e-mail de confirmação de entrega dos pacotes XML; -Conversão do formato PDF ou InDesign para documentos XML-JATS, versão 1.0, seguindo a orientação de bases de dados internacionais.</t>
  </si>
  <si>
    <t>Prazo de entrega</t>
  </si>
  <si>
    <t>20 dias úteis</t>
  </si>
  <si>
    <t>05 dias úteis</t>
  </si>
  <si>
    <r>
      <rPr>
        <b/>
        <sz val="11"/>
        <rFont val="Calibri"/>
        <family val="2"/>
        <scheme val="minor"/>
      </rPr>
      <t xml:space="preserve">OBJETO: </t>
    </r>
    <r>
      <rPr>
        <sz val="11"/>
        <rFont val="Calibri"/>
        <family val="2"/>
        <scheme val="minor"/>
      </rPr>
      <t xml:space="preserve"> CONTRATAÇÃO DE SERVIÇOS DE REVISÃO DE TEXTOS, TRADUÇÃO DE TEXTOS, CONVERSÃO/MARCAÇÃO XML, TRADUÇÃO SIMULTÂNEA E LOCAÇÃO DE EQUIPAMENTOS DE TRADUÇÃO SIMULTÂNEA – TODA UDESC </t>
    </r>
  </si>
  <si>
    <t xml:space="preserve">OS nº 1055/2025 Qtde. </t>
  </si>
  <si>
    <t xml:space="preserve">OS nº  1203/2025 Qtde. </t>
  </si>
  <si>
    <t xml:space="preserve">OS nº  2156/2025 Qtde. </t>
  </si>
  <si>
    <t xml:space="preserve">OS nº  966/2025 Qtde. </t>
  </si>
  <si>
    <t xml:space="preserve">OS nº  1405/2025 Qtde. </t>
  </si>
  <si>
    <t xml:space="preserve">OS nº  1470/2025 Qtde. </t>
  </si>
  <si>
    <t xml:space="preserve">OS nº  1616/2025 Qtde. </t>
  </si>
  <si>
    <t xml:space="preserve">OS nº  1863/2025 Qtde. </t>
  </si>
  <si>
    <t xml:space="preserve">OS nº  625/2025 </t>
  </si>
  <si>
    <t xml:space="preserve">OS nº  920/2025 Qtde. </t>
  </si>
  <si>
    <t xml:space="preserve">OS nº  929/2025 </t>
  </si>
  <si>
    <t xml:space="preserve">OS nº  1235/2025 </t>
  </si>
  <si>
    <t xml:space="preserve">OS nº  1244/2025 </t>
  </si>
  <si>
    <t xml:space="preserve">OS nº  1249/2025  </t>
  </si>
  <si>
    <t xml:space="preserve">OS nº  1506/2025 </t>
  </si>
  <si>
    <t xml:space="preserve">OS nº  1634/2025 </t>
  </si>
  <si>
    <t>OS nº  1816/2025</t>
  </si>
  <si>
    <t xml:space="preserve">OS nº  2130/2025 </t>
  </si>
  <si>
    <t xml:space="preserve">OS nº  2309/2025 </t>
  </si>
  <si>
    <t xml:space="preserve">OS nº  1977/2025 Qtde. </t>
  </si>
  <si>
    <t xml:space="preserve">OS nº  1314/2025 Qtde. </t>
  </si>
  <si>
    <t>DISCOVERY SERVIÇOS PROFISSIONAIS LTDA ME</t>
  </si>
  <si>
    <t xml:space="preserve">OS nº  0708/2025 Qtde. </t>
  </si>
  <si>
    <t xml:space="preserve">OS nº  0994/2025 Qtde. </t>
  </si>
  <si>
    <t xml:space="preserve">OS nº  1492/2025 Qtde. </t>
  </si>
  <si>
    <t>Discovery</t>
  </si>
  <si>
    <t xml:space="preserve">OS nº  724/2025 Qtde. </t>
  </si>
  <si>
    <t xml:space="preserve">OS nº  1229/2025 Qtde. </t>
  </si>
  <si>
    <t>OS nº  xxxx/2025 Qtde. SGPe 29319/2025 - Prof. Mafra</t>
  </si>
  <si>
    <t xml:space="preserve">OS nº  2211/2025 Qtde. </t>
  </si>
  <si>
    <t>Resumo Atualizado em 18/11/2025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</si>
</sst>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8" formatCode="&quot;R$&quot;\ #,##0.00;[Red]\-&quot;R$&quot;\ #,##0.00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00"/>
    <numFmt numFmtId="169" formatCode="0_ ;\-0\ 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sz val="11"/>
      <color theme="0" tint="-0.499984740745262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indexed="81"/>
      <name val="Segoe UI"/>
      <family val="2"/>
    </font>
    <font>
      <b/>
      <sz val="10"/>
      <color indexed="81"/>
      <name val="Segoe UI"/>
      <family val="2"/>
    </font>
    <font>
      <b/>
      <sz val="11"/>
      <name val="Calibri"/>
      <family val="2"/>
    </font>
    <font>
      <sz val="11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46"/>
      </patternFill>
    </fill>
    <fill>
      <patternFill patternType="solid">
        <fgColor theme="0"/>
        <bgColor indexed="64"/>
      </patternFill>
    </fill>
    <fill>
      <patternFill patternType="solid">
        <fgColor indexed="51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rgb="FFFFFFCC"/>
      </patternFill>
    </fill>
    <fill>
      <patternFill patternType="solid">
        <fgColor rgb="FFCCFFFF"/>
        <bgColor rgb="FF000000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25">
    <xf numFmtId="0" fontId="0" fillId="0" borderId="0"/>
    <xf numFmtId="0" fontId="2" fillId="0" borderId="0"/>
    <xf numFmtId="164" fontId="2" fillId="0" borderId="0" applyFill="0" applyBorder="0" applyAlignment="0" applyProtection="0"/>
    <xf numFmtId="165" fontId="2" fillId="0" borderId="0" applyFill="0" applyBorder="0" applyAlignment="0" applyProtection="0"/>
    <xf numFmtId="0" fontId="3" fillId="0" borderId="0" applyNumberFormat="0" applyFill="0" applyBorder="0" applyAlignment="0" applyProtection="0"/>
    <xf numFmtId="167" fontId="5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0" fontId="6" fillId="16" borderId="0" applyNumberFormat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8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04">
    <xf numFmtId="0" fontId="0" fillId="0" borderId="0" xfId="0"/>
    <xf numFmtId="0" fontId="4" fillId="0" borderId="0" xfId="1" applyFont="1" applyFill="1" applyAlignment="1">
      <alignment horizontal="center" vertical="center" wrapText="1"/>
    </xf>
    <xf numFmtId="0" fontId="4" fillId="0" borderId="0" xfId="1" applyFont="1" applyAlignment="1">
      <alignment wrapText="1"/>
    </xf>
    <xf numFmtId="0" fontId="4" fillId="0" borderId="0" xfId="1" applyFont="1" applyFill="1" applyAlignment="1">
      <alignment vertical="center" wrapText="1"/>
    </xf>
    <xf numFmtId="3" fontId="4" fillId="0" borderId="0" xfId="1" applyNumberFormat="1" applyFont="1" applyAlignment="1" applyProtection="1">
      <alignment wrapText="1"/>
      <protection locked="0"/>
    </xf>
    <xf numFmtId="0" fontId="4" fillId="0" borderId="0" xfId="1" applyFont="1" applyAlignment="1" applyProtection="1">
      <alignment wrapText="1"/>
      <protection locked="0"/>
    </xf>
    <xf numFmtId="1" fontId="4" fillId="0" borderId="0" xfId="1" applyNumberFormat="1" applyFont="1" applyFill="1" applyAlignment="1" applyProtection="1">
      <alignment horizontal="center" wrapText="1"/>
      <protection locked="0"/>
    </xf>
    <xf numFmtId="0" fontId="4" fillId="0" borderId="0" xfId="1" applyFont="1" applyFill="1" applyAlignment="1">
      <alignment wrapText="1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165" fontId="4" fillId="2" borderId="1" xfId="3" applyFont="1" applyFill="1" applyBorder="1" applyAlignment="1" applyProtection="1">
      <alignment horizontal="center" vertical="center" wrapText="1"/>
    </xf>
    <xf numFmtId="1" fontId="4" fillId="2" borderId="1" xfId="1" applyNumberFormat="1" applyFont="1" applyFill="1" applyBorder="1" applyAlignment="1" applyProtection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166" fontId="4" fillId="4" borderId="1" xfId="0" applyNumberFormat="1" applyFont="1" applyFill="1" applyBorder="1" applyAlignment="1">
      <alignment horizontal="center" vertical="center" wrapText="1"/>
    </xf>
    <xf numFmtId="3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0" borderId="0" xfId="1" applyNumberFormat="1" applyFont="1" applyFill="1" applyAlignment="1">
      <alignment horizontal="center" vertical="center" wrapText="1"/>
    </xf>
    <xf numFmtId="166" fontId="4" fillId="0" borderId="0" xfId="0" applyNumberFormat="1" applyFont="1" applyFill="1" applyAlignment="1">
      <alignment horizontal="center" vertical="center" wrapText="1"/>
    </xf>
    <xf numFmtId="44" fontId="4" fillId="0" borderId="0" xfId="8" applyFont="1" applyAlignment="1" applyProtection="1">
      <alignment wrapText="1"/>
      <protection locked="0"/>
    </xf>
    <xf numFmtId="0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" applyFont="1" applyFill="1" applyBorder="1" applyAlignment="1" applyProtection="1">
      <alignment horizontal="center" vertical="center" wrapText="1"/>
      <protection locked="0"/>
    </xf>
    <xf numFmtId="44" fontId="4" fillId="0" borderId="0" xfId="223" applyFont="1" applyAlignment="1" applyProtection="1">
      <alignment wrapText="1"/>
      <protection locked="0"/>
    </xf>
    <xf numFmtId="3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" applyFont="1" applyBorder="1" applyAlignment="1" applyProtection="1">
      <alignment horizontal="center" vertical="center" wrapText="1"/>
      <protection locked="0"/>
    </xf>
    <xf numFmtId="0" fontId="4" fillId="17" borderId="1" xfId="27" applyFont="1" applyFill="1" applyBorder="1" applyAlignment="1">
      <alignment horizontal="justify" vertical="top" wrapText="1"/>
    </xf>
    <xf numFmtId="168" fontId="4" fillId="17" borderId="1" xfId="0" applyNumberFormat="1" applyFont="1" applyFill="1" applyBorder="1" applyAlignment="1">
      <alignment horizontal="center" vertical="center"/>
    </xf>
    <xf numFmtId="168" fontId="4" fillId="11" borderId="2" xfId="0" applyNumberFormat="1" applyFont="1" applyFill="1" applyBorder="1" applyAlignment="1">
      <alignment horizontal="center" vertical="center"/>
    </xf>
    <xf numFmtId="0" fontId="4" fillId="11" borderId="1" xfId="27" applyFont="1" applyFill="1" applyBorder="1" applyAlignment="1">
      <alignment horizontal="justify" vertical="top" wrapText="1"/>
    </xf>
    <xf numFmtId="168" fontId="4" fillId="11" borderId="1" xfId="0" applyNumberFormat="1" applyFont="1" applyFill="1" applyBorder="1" applyAlignment="1">
      <alignment horizontal="center" vertical="center"/>
    </xf>
    <xf numFmtId="41" fontId="4" fillId="11" borderId="1" xfId="0" applyNumberFormat="1" applyFont="1" applyFill="1" applyBorder="1" applyAlignment="1">
      <alignment horizontal="center" vertical="center"/>
    </xf>
    <xf numFmtId="44" fontId="4" fillId="11" borderId="1" xfId="223" applyFont="1" applyFill="1" applyBorder="1" applyAlignment="1">
      <alignment horizontal="center" vertical="center"/>
    </xf>
    <xf numFmtId="49" fontId="4" fillId="17" borderId="1" xfId="0" applyNumberFormat="1" applyFont="1" applyFill="1" applyBorder="1" applyAlignment="1">
      <alignment horizontal="center" vertical="center" wrapText="1"/>
    </xf>
    <xf numFmtId="44" fontId="4" fillId="17" borderId="1" xfId="223" applyFont="1" applyFill="1" applyBorder="1" applyAlignment="1">
      <alignment horizontal="center" vertical="center"/>
    </xf>
    <xf numFmtId="0" fontId="4" fillId="11" borderId="5" xfId="27" applyFont="1" applyFill="1" applyBorder="1" applyAlignment="1">
      <alignment horizontal="center" vertical="center" wrapText="1"/>
    </xf>
    <xf numFmtId="0" fontId="4" fillId="11" borderId="1" xfId="27" applyFont="1" applyFill="1" applyBorder="1" applyAlignment="1">
      <alignment horizontal="center" vertical="center"/>
    </xf>
    <xf numFmtId="0" fontId="4" fillId="17" borderId="1" xfId="27" applyFont="1" applyFill="1" applyBorder="1" applyAlignment="1">
      <alignment horizontal="center" vertical="center"/>
    </xf>
    <xf numFmtId="169" fontId="4" fillId="6" borderId="1" xfId="0" applyNumberFormat="1" applyFont="1" applyFill="1" applyBorder="1" applyAlignment="1">
      <alignment horizontal="center" vertical="center" wrapText="1" readingOrder="1"/>
    </xf>
    <xf numFmtId="169" fontId="4" fillId="6" borderId="1" xfId="0" applyNumberFormat="1" applyFont="1" applyFill="1" applyBorder="1" applyAlignment="1">
      <alignment horizontal="center" vertical="center" wrapText="1"/>
    </xf>
    <xf numFmtId="1" fontId="12" fillId="0" borderId="0" xfId="1" applyNumberFormat="1" applyFont="1" applyFill="1" applyAlignment="1" applyProtection="1">
      <alignment horizontal="center" wrapText="1"/>
      <protection locked="0"/>
    </xf>
    <xf numFmtId="169" fontId="4" fillId="18" borderId="1" xfId="0" applyNumberFormat="1" applyFont="1" applyFill="1" applyBorder="1" applyAlignment="1">
      <alignment horizontal="center" vertical="center" wrapText="1" readingOrder="1"/>
    </xf>
    <xf numFmtId="169" fontId="4" fillId="19" borderId="1" xfId="0" applyNumberFormat="1" applyFont="1" applyFill="1" applyBorder="1" applyAlignment="1">
      <alignment horizontal="center" vertical="center" wrapText="1" readingOrder="1"/>
    </xf>
    <xf numFmtId="169" fontId="4" fillId="19" borderId="1" xfId="0" applyNumberFormat="1" applyFont="1" applyFill="1" applyBorder="1" applyAlignment="1">
      <alignment horizontal="center" vertical="center" wrapText="1"/>
    </xf>
    <xf numFmtId="169" fontId="4" fillId="20" borderId="1" xfId="0" applyNumberFormat="1" applyFont="1" applyFill="1" applyBorder="1" applyAlignment="1">
      <alignment horizontal="center" vertical="center" wrapText="1" readingOrder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166" fontId="9" fillId="2" borderId="1" xfId="1" applyNumberFormat="1" applyFont="1" applyFill="1" applyBorder="1" applyAlignment="1">
      <alignment horizontal="center" vertical="center" wrapText="1"/>
    </xf>
    <xf numFmtId="1" fontId="9" fillId="2" borderId="1" xfId="1" applyNumberFormat="1" applyFont="1" applyFill="1" applyBorder="1" applyAlignment="1" applyProtection="1">
      <alignment horizontal="center" vertical="center" wrapText="1"/>
    </xf>
    <xf numFmtId="44" fontId="4" fillId="8" borderId="1" xfId="223" applyFont="1" applyFill="1" applyBorder="1" applyAlignment="1">
      <alignment horizontal="center" vertical="center" wrapText="1"/>
    </xf>
    <xf numFmtId="44" fontId="4" fillId="8" borderId="1" xfId="223" applyFont="1" applyFill="1" applyBorder="1" applyAlignment="1" applyProtection="1">
      <alignment horizontal="center" vertical="center" wrapText="1"/>
      <protection locked="0"/>
    </xf>
    <xf numFmtId="44" fontId="12" fillId="0" borderId="0" xfId="223" applyFont="1" applyFill="1" applyAlignment="1" applyProtection="1">
      <alignment horizontal="center" wrapText="1"/>
      <protection locked="0"/>
    </xf>
    <xf numFmtId="44" fontId="4" fillId="0" borderId="0" xfId="223" applyFont="1" applyFill="1" applyAlignment="1" applyProtection="1">
      <alignment horizontal="center" wrapText="1"/>
      <protection locked="0"/>
    </xf>
    <xf numFmtId="166" fontId="4" fillId="9" borderId="1" xfId="0" applyNumberFormat="1" applyFont="1" applyFill="1" applyBorder="1" applyAlignment="1">
      <alignment horizontal="center" vertical="center" wrapText="1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2" fontId="4" fillId="11" borderId="1" xfId="223" applyNumberFormat="1" applyFont="1" applyFill="1" applyBorder="1" applyAlignment="1">
      <alignment horizontal="center" vertical="center"/>
    </xf>
    <xf numFmtId="0" fontId="4" fillId="11" borderId="2" xfId="0" applyFont="1" applyFill="1" applyBorder="1" applyAlignment="1">
      <alignment horizontal="center" vertical="center"/>
    </xf>
    <xf numFmtId="0" fontId="4" fillId="11" borderId="7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 wrapText="1"/>
    </xf>
    <xf numFmtId="0" fontId="1" fillId="11" borderId="7" xfId="0" applyFont="1" applyFill="1" applyBorder="1" applyAlignment="1">
      <alignment horizontal="center" vertical="center" wrapText="1"/>
    </xf>
    <xf numFmtId="0" fontId="1" fillId="11" borderId="3" xfId="0" applyFont="1" applyFill="1" applyBorder="1" applyAlignment="1">
      <alignment horizontal="center" vertical="center" wrapText="1"/>
    </xf>
    <xf numFmtId="0" fontId="4" fillId="15" borderId="1" xfId="0" applyNumberFormat="1" applyFont="1" applyFill="1" applyBorder="1" applyAlignment="1">
      <alignment horizontal="left" vertical="center" wrapText="1"/>
    </xf>
    <xf numFmtId="0" fontId="4" fillId="15" borderId="4" xfId="0" applyNumberFormat="1" applyFont="1" applyFill="1" applyBorder="1" applyAlignment="1">
      <alignment vertical="center" wrapText="1"/>
    </xf>
    <xf numFmtId="0" fontId="4" fillId="15" borderId="5" xfId="0" applyNumberFormat="1" applyFont="1" applyFill="1" applyBorder="1" applyAlignment="1">
      <alignment vertical="center" wrapText="1"/>
    </xf>
    <xf numFmtId="0" fontId="4" fillId="15" borderId="6" xfId="0" applyNumberFormat="1" applyFont="1" applyFill="1" applyBorder="1" applyAlignment="1">
      <alignment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/>
    </xf>
    <xf numFmtId="0" fontId="1" fillId="17" borderId="2" xfId="0" applyFont="1" applyFill="1" applyBorder="1" applyAlignment="1">
      <alignment horizontal="center" vertical="center" wrapText="1"/>
    </xf>
    <xf numFmtId="0" fontId="1" fillId="17" borderId="7" xfId="0" applyFont="1" applyFill="1" applyBorder="1" applyAlignment="1">
      <alignment horizontal="center" vertical="center" wrapText="1"/>
    </xf>
    <xf numFmtId="0" fontId="1" fillId="17" borderId="3" xfId="0" applyFont="1" applyFill="1" applyBorder="1" applyAlignment="1">
      <alignment horizontal="center" vertical="center" wrapText="1"/>
    </xf>
    <xf numFmtId="0" fontId="4" fillId="17" borderId="2" xfId="0" applyFont="1" applyFill="1" applyBorder="1" applyAlignment="1">
      <alignment horizontal="center" vertical="center"/>
    </xf>
    <xf numFmtId="0" fontId="4" fillId="17" borderId="7" xfId="0" applyFont="1" applyFill="1" applyBorder="1" applyAlignment="1">
      <alignment horizontal="center" vertical="center"/>
    </xf>
    <xf numFmtId="0" fontId="4" fillId="17" borderId="3" xfId="0" applyFont="1" applyFill="1" applyBorder="1" applyAlignment="1">
      <alignment horizontal="center" vertical="center"/>
    </xf>
    <xf numFmtId="0" fontId="4" fillId="21" borderId="1" xfId="0" applyNumberFormat="1" applyFont="1" applyFill="1" applyBorder="1" applyAlignment="1">
      <alignment horizontal="left" vertical="center" wrapText="1"/>
    </xf>
    <xf numFmtId="0" fontId="10" fillId="21" borderId="1" xfId="0" applyNumberFormat="1" applyFont="1" applyFill="1" applyBorder="1" applyAlignment="1">
      <alignment horizontal="center" vertical="center" wrapText="1"/>
    </xf>
    <xf numFmtId="0" fontId="4" fillId="21" borderId="4" xfId="0" applyNumberFormat="1" applyFont="1" applyFill="1" applyBorder="1" applyAlignment="1">
      <alignment vertical="center" wrapText="1"/>
    </xf>
    <xf numFmtId="0" fontId="4" fillId="21" borderId="5" xfId="0" applyNumberFormat="1" applyFont="1" applyFill="1" applyBorder="1" applyAlignment="1">
      <alignment vertical="center" wrapText="1"/>
    </xf>
    <xf numFmtId="0" fontId="4" fillId="21" borderId="6" xfId="0" applyNumberFormat="1" applyFont="1" applyFill="1" applyBorder="1" applyAlignment="1">
      <alignment vertical="center" wrapText="1"/>
    </xf>
    <xf numFmtId="166" fontId="9" fillId="7" borderId="4" xfId="0" applyNumberFormat="1" applyFont="1" applyFill="1" applyBorder="1" applyAlignment="1">
      <alignment vertical="center" wrapText="1"/>
    </xf>
    <xf numFmtId="166" fontId="9" fillId="7" borderId="5" xfId="0" applyNumberFormat="1" applyFont="1" applyFill="1" applyBorder="1" applyAlignment="1">
      <alignment vertical="center" wrapText="1"/>
    </xf>
    <xf numFmtId="0" fontId="4" fillId="7" borderId="5" xfId="1" applyFont="1" applyFill="1" applyBorder="1" applyAlignment="1">
      <alignment wrapText="1"/>
    </xf>
    <xf numFmtId="0" fontId="4" fillId="7" borderId="6" xfId="1" applyFont="1" applyFill="1" applyBorder="1" applyAlignment="1">
      <alignment wrapText="1"/>
    </xf>
    <xf numFmtId="166" fontId="4" fillId="7" borderId="8" xfId="0" applyNumberFormat="1" applyFont="1" applyFill="1" applyBorder="1" applyAlignment="1">
      <alignment vertical="center" wrapText="1"/>
    </xf>
    <xf numFmtId="166" fontId="4" fillId="7" borderId="0" xfId="0" applyNumberFormat="1" applyFont="1" applyFill="1" applyAlignment="1">
      <alignment vertical="center" wrapText="1"/>
    </xf>
    <xf numFmtId="10" fontId="4" fillId="7" borderId="0" xfId="224" applyNumberFormat="1" applyFont="1" applyFill="1" applyBorder="1" applyAlignment="1">
      <alignment wrapText="1"/>
    </xf>
    <xf numFmtId="10" fontId="4" fillId="7" borderId="9" xfId="224" applyNumberFormat="1" applyFont="1" applyFill="1" applyBorder="1" applyAlignment="1">
      <alignment wrapText="1"/>
    </xf>
    <xf numFmtId="44" fontId="4" fillId="7" borderId="0" xfId="1" applyNumberFormat="1" applyFont="1" applyFill="1" applyAlignment="1">
      <alignment wrapText="1"/>
    </xf>
    <xf numFmtId="0" fontId="4" fillId="7" borderId="9" xfId="1" applyFont="1" applyFill="1" applyBorder="1" applyAlignment="1">
      <alignment wrapText="1"/>
    </xf>
    <xf numFmtId="0" fontId="4" fillId="7" borderId="0" xfId="1" applyFont="1" applyFill="1" applyAlignment="1">
      <alignment wrapText="1"/>
    </xf>
    <xf numFmtId="166" fontId="4" fillId="7" borderId="4" xfId="0" applyNumberFormat="1" applyFont="1" applyFill="1" applyBorder="1" applyAlignment="1">
      <alignment vertical="center" wrapText="1"/>
    </xf>
    <xf numFmtId="166" fontId="4" fillId="7" borderId="5" xfId="0" applyNumberFormat="1" applyFont="1" applyFill="1" applyBorder="1" applyAlignment="1">
      <alignment vertical="center" wrapText="1"/>
    </xf>
    <xf numFmtId="166" fontId="4" fillId="7" borderId="6" xfId="0" applyNumberFormat="1" applyFont="1" applyFill="1" applyBorder="1" applyAlignment="1">
      <alignment vertical="center" wrapText="1"/>
    </xf>
    <xf numFmtId="3" fontId="9" fillId="5" borderId="1" xfId="1" applyNumberFormat="1" applyFont="1" applyFill="1" applyBorder="1" applyAlignment="1" applyProtection="1">
      <alignment horizontal="center" vertical="center" wrapText="1"/>
      <protection locked="0"/>
    </xf>
    <xf numFmtId="14" fontId="9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9" fillId="22" borderId="1" xfId="0" applyFont="1" applyFill="1" applyBorder="1" applyAlignment="1">
      <alignment horizontal="center" vertical="center" wrapText="1"/>
    </xf>
    <xf numFmtId="0" fontId="19" fillId="23" borderId="1" xfId="0" applyFont="1" applyFill="1" applyBorder="1" applyAlignment="1">
      <alignment horizontal="center" vertical="center" wrapText="1"/>
    </xf>
    <xf numFmtId="14" fontId="19" fillId="24" borderId="1" xfId="0" applyNumberFormat="1" applyFont="1" applyFill="1" applyBorder="1" applyAlignment="1">
      <alignment horizontal="center" vertical="center" wrapText="1"/>
    </xf>
    <xf numFmtId="0" fontId="20" fillId="25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22" borderId="1" xfId="0" applyFont="1" applyFill="1" applyBorder="1" applyAlignment="1">
      <alignment horizontal="center" vertical="center" wrapText="1"/>
    </xf>
    <xf numFmtId="8" fontId="20" fillId="25" borderId="0" xfId="0" applyNumberFormat="1" applyFont="1" applyFill="1" applyAlignment="1">
      <alignment wrapText="1"/>
    </xf>
    <xf numFmtId="8" fontId="20" fillId="0" borderId="0" xfId="0" applyNumberFormat="1" applyFont="1" applyAlignment="1">
      <alignment wrapText="1"/>
    </xf>
    <xf numFmtId="0" fontId="20" fillId="25" borderId="0" xfId="0" applyFont="1" applyFill="1" applyAlignment="1">
      <alignment wrapText="1"/>
    </xf>
    <xf numFmtId="0" fontId="20" fillId="0" borderId="0" xfId="0" applyFont="1" applyAlignment="1">
      <alignment wrapText="1"/>
    </xf>
    <xf numFmtId="8" fontId="4" fillId="0" borderId="0" xfId="8" applyNumberFormat="1" applyFont="1" applyAlignment="1" applyProtection="1">
      <alignment wrapText="1"/>
      <protection locked="0"/>
    </xf>
    <xf numFmtId="8" fontId="20" fillId="0" borderId="0" xfId="0" applyNumberFormat="1" applyFont="1" applyAlignment="1">
      <alignment horizontal="center" wrapText="1"/>
    </xf>
    <xf numFmtId="8" fontId="19" fillId="0" borderId="0" xfId="0" applyNumberFormat="1" applyFont="1" applyAlignment="1">
      <alignment wrapText="1"/>
    </xf>
  </cellXfs>
  <cellStyles count="225">
    <cellStyle name="20% - Accent1" xfId="47" xr:uid="{00000000-0005-0000-0000-000000000000}"/>
    <cellStyle name="40% - Accent4" xfId="25" xr:uid="{00000000-0005-0000-0000-000001000000}"/>
    <cellStyle name="40% - Accent6" xfId="26" xr:uid="{00000000-0005-0000-0000-000002000000}"/>
    <cellStyle name="60% - Accent1" xfId="28" xr:uid="{00000000-0005-0000-0000-000003000000}"/>
    <cellStyle name="Accent3" xfId="27" xr:uid="{00000000-0005-0000-0000-000004000000}"/>
    <cellStyle name="Moeda" xfId="223" builtinId="4"/>
    <cellStyle name="Moeda 2" xfId="5" xr:uid="{00000000-0005-0000-0000-000005000000}"/>
    <cellStyle name="Moeda 2 2" xfId="9" xr:uid="{00000000-0005-0000-0000-000006000000}"/>
    <cellStyle name="Moeda 3" xfId="8" xr:uid="{00000000-0005-0000-0000-000007000000}"/>
    <cellStyle name="Moeda 3 2" xfId="18" xr:uid="{00000000-0005-0000-0000-000008000000}"/>
    <cellStyle name="Moeda 3 2 2" xfId="40" xr:uid="{00000000-0005-0000-0000-000009000000}"/>
    <cellStyle name="Moeda 3 2 2 2" xfId="76" xr:uid="{00000000-0005-0000-0000-000009000000}"/>
    <cellStyle name="Moeda 3 2 2 3" xfId="111" xr:uid="{00000000-0005-0000-0000-000009000000}"/>
    <cellStyle name="Moeda 3 2 2 4" xfId="146" xr:uid="{00000000-0005-0000-0000-000009000000}"/>
    <cellStyle name="Moeda 3 2 2 5" xfId="181" xr:uid="{00000000-0005-0000-0000-000009000000}"/>
    <cellStyle name="Moeda 3 2 2 6" xfId="216" xr:uid="{00000000-0005-0000-0000-000009000000}"/>
    <cellStyle name="Moeda 3 2 3" xfId="58" xr:uid="{00000000-0005-0000-0000-000008000000}"/>
    <cellStyle name="Moeda 3 2 4" xfId="93" xr:uid="{00000000-0005-0000-0000-000008000000}"/>
    <cellStyle name="Moeda 3 2 5" xfId="128" xr:uid="{00000000-0005-0000-0000-000008000000}"/>
    <cellStyle name="Moeda 3 2 6" xfId="163" xr:uid="{00000000-0005-0000-0000-000008000000}"/>
    <cellStyle name="Moeda 3 2 7" xfId="198" xr:uid="{00000000-0005-0000-0000-000008000000}"/>
    <cellStyle name="Moeda 3 3" xfId="31" xr:uid="{00000000-0005-0000-0000-00000A000000}"/>
    <cellStyle name="Moeda 3 3 2" xfId="67" xr:uid="{00000000-0005-0000-0000-00000A000000}"/>
    <cellStyle name="Moeda 3 3 3" xfId="102" xr:uid="{00000000-0005-0000-0000-00000A000000}"/>
    <cellStyle name="Moeda 3 3 4" xfId="137" xr:uid="{00000000-0005-0000-0000-00000A000000}"/>
    <cellStyle name="Moeda 3 3 5" xfId="172" xr:uid="{00000000-0005-0000-0000-00000A000000}"/>
    <cellStyle name="Moeda 3 3 6" xfId="207" xr:uid="{00000000-0005-0000-0000-00000A000000}"/>
    <cellStyle name="Moeda 3 4" xfId="50" xr:uid="{00000000-0005-0000-0000-000007000000}"/>
    <cellStyle name="Moeda 3 5" xfId="85" xr:uid="{00000000-0005-0000-0000-000007000000}"/>
    <cellStyle name="Moeda 3 6" xfId="120" xr:uid="{00000000-0005-0000-0000-000007000000}"/>
    <cellStyle name="Moeda 3 7" xfId="155" xr:uid="{00000000-0005-0000-0000-000007000000}"/>
    <cellStyle name="Moeda 3 8" xfId="190" xr:uid="{00000000-0005-0000-0000-000007000000}"/>
    <cellStyle name="Moeda 4" xfId="13" xr:uid="{00000000-0005-0000-0000-00000B000000}"/>
    <cellStyle name="Moeda 4 2" xfId="22" xr:uid="{00000000-0005-0000-0000-00000C000000}"/>
    <cellStyle name="Moeda 4 2 2" xfId="44" xr:uid="{00000000-0005-0000-0000-00000D000000}"/>
    <cellStyle name="Moeda 4 2 2 2" xfId="80" xr:uid="{00000000-0005-0000-0000-00000D000000}"/>
    <cellStyle name="Moeda 4 2 2 3" xfId="115" xr:uid="{00000000-0005-0000-0000-00000D000000}"/>
    <cellStyle name="Moeda 4 2 2 4" xfId="150" xr:uid="{00000000-0005-0000-0000-00000D000000}"/>
    <cellStyle name="Moeda 4 2 2 5" xfId="185" xr:uid="{00000000-0005-0000-0000-00000D000000}"/>
    <cellStyle name="Moeda 4 2 2 6" xfId="220" xr:uid="{00000000-0005-0000-0000-00000D000000}"/>
    <cellStyle name="Moeda 4 2 3" xfId="62" xr:uid="{00000000-0005-0000-0000-00000C000000}"/>
    <cellStyle name="Moeda 4 2 4" xfId="97" xr:uid="{00000000-0005-0000-0000-00000C000000}"/>
    <cellStyle name="Moeda 4 2 5" xfId="132" xr:uid="{00000000-0005-0000-0000-00000C000000}"/>
    <cellStyle name="Moeda 4 2 6" xfId="167" xr:uid="{00000000-0005-0000-0000-00000C000000}"/>
    <cellStyle name="Moeda 4 2 7" xfId="202" xr:uid="{00000000-0005-0000-0000-00000C000000}"/>
    <cellStyle name="Moeda 4 3" xfId="35" xr:uid="{00000000-0005-0000-0000-00000E000000}"/>
    <cellStyle name="Moeda 4 3 2" xfId="71" xr:uid="{00000000-0005-0000-0000-00000E000000}"/>
    <cellStyle name="Moeda 4 3 3" xfId="106" xr:uid="{00000000-0005-0000-0000-00000E000000}"/>
    <cellStyle name="Moeda 4 3 4" xfId="141" xr:uid="{00000000-0005-0000-0000-00000E000000}"/>
    <cellStyle name="Moeda 4 3 5" xfId="176" xr:uid="{00000000-0005-0000-0000-00000E000000}"/>
    <cellStyle name="Moeda 4 3 6" xfId="211" xr:uid="{00000000-0005-0000-0000-00000E000000}"/>
    <cellStyle name="Moeda 4 4" xfId="53" xr:uid="{00000000-0005-0000-0000-00000B000000}"/>
    <cellStyle name="Moeda 4 5" xfId="88" xr:uid="{00000000-0005-0000-0000-00000B000000}"/>
    <cellStyle name="Moeda 4 6" xfId="123" xr:uid="{00000000-0005-0000-0000-00000B000000}"/>
    <cellStyle name="Moeda 4 7" xfId="158" xr:uid="{00000000-0005-0000-0000-00000B000000}"/>
    <cellStyle name="Moeda 4 8" xfId="193" xr:uid="{00000000-0005-0000-0000-00000B000000}"/>
    <cellStyle name="Moeda 5" xfId="21" xr:uid="{00000000-0005-0000-0000-00000F000000}"/>
    <cellStyle name="Moeda 5 2" xfId="43" xr:uid="{00000000-0005-0000-0000-000010000000}"/>
    <cellStyle name="Moeda 5 2 2" xfId="79" xr:uid="{00000000-0005-0000-0000-000010000000}"/>
    <cellStyle name="Moeda 5 2 3" xfId="114" xr:uid="{00000000-0005-0000-0000-000010000000}"/>
    <cellStyle name="Moeda 5 2 4" xfId="149" xr:uid="{00000000-0005-0000-0000-000010000000}"/>
    <cellStyle name="Moeda 5 2 5" xfId="184" xr:uid="{00000000-0005-0000-0000-000010000000}"/>
    <cellStyle name="Moeda 5 2 6" xfId="219" xr:uid="{00000000-0005-0000-0000-000010000000}"/>
    <cellStyle name="Moeda 5 3" xfId="61" xr:uid="{00000000-0005-0000-0000-00000F000000}"/>
    <cellStyle name="Moeda 5 4" xfId="96" xr:uid="{00000000-0005-0000-0000-00000F000000}"/>
    <cellStyle name="Moeda 5 5" xfId="131" xr:uid="{00000000-0005-0000-0000-00000F000000}"/>
    <cellStyle name="Moeda 5 6" xfId="166" xr:uid="{00000000-0005-0000-0000-00000F000000}"/>
    <cellStyle name="Moeda 5 7" xfId="201" xr:uid="{00000000-0005-0000-0000-00000F000000}"/>
    <cellStyle name="Moeda 6" xfId="34" xr:uid="{00000000-0005-0000-0000-000011000000}"/>
    <cellStyle name="Moeda 6 2" xfId="70" xr:uid="{00000000-0005-0000-0000-000011000000}"/>
    <cellStyle name="Moeda 6 3" xfId="105" xr:uid="{00000000-0005-0000-0000-000011000000}"/>
    <cellStyle name="Moeda 6 4" xfId="140" xr:uid="{00000000-0005-0000-0000-000011000000}"/>
    <cellStyle name="Moeda 6 5" xfId="175" xr:uid="{00000000-0005-0000-0000-000011000000}"/>
    <cellStyle name="Moeda 6 6" xfId="210" xr:uid="{00000000-0005-0000-0000-000011000000}"/>
    <cellStyle name="Normal" xfId="0" builtinId="0"/>
    <cellStyle name="Normal 2" xfId="1" xr:uid="{00000000-0005-0000-0000-000013000000}"/>
    <cellStyle name="Porcentagem" xfId="224" builtinId="5"/>
    <cellStyle name="Porcentagem 2" xfId="12" xr:uid="{00000000-0005-0000-0000-000014000000}"/>
    <cellStyle name="Separador de milhares 2" xfId="2" xr:uid="{00000000-0005-0000-0000-000015000000}"/>
    <cellStyle name="Separador de milhares 2 2" xfId="7" xr:uid="{00000000-0005-0000-0000-000016000000}"/>
    <cellStyle name="Separador de milhares 2 2 10" xfId="189" xr:uid="{00000000-0005-0000-0000-000016000000}"/>
    <cellStyle name="Separador de milhares 2 2 2" xfId="11" xr:uid="{00000000-0005-0000-0000-000017000000}"/>
    <cellStyle name="Separador de milhares 2 2 2 2" xfId="20" xr:uid="{00000000-0005-0000-0000-000018000000}"/>
    <cellStyle name="Separador de milhares 2 2 2 2 2" xfId="42" xr:uid="{00000000-0005-0000-0000-000019000000}"/>
    <cellStyle name="Separador de milhares 2 2 2 2 2 2" xfId="78" xr:uid="{00000000-0005-0000-0000-000019000000}"/>
    <cellStyle name="Separador de milhares 2 2 2 2 2 3" xfId="113" xr:uid="{00000000-0005-0000-0000-000019000000}"/>
    <cellStyle name="Separador de milhares 2 2 2 2 2 4" xfId="148" xr:uid="{00000000-0005-0000-0000-000019000000}"/>
    <cellStyle name="Separador de milhares 2 2 2 2 2 5" xfId="183" xr:uid="{00000000-0005-0000-0000-000019000000}"/>
    <cellStyle name="Separador de milhares 2 2 2 2 2 6" xfId="218" xr:uid="{00000000-0005-0000-0000-000019000000}"/>
    <cellStyle name="Separador de milhares 2 2 2 2 3" xfId="60" xr:uid="{00000000-0005-0000-0000-000018000000}"/>
    <cellStyle name="Separador de milhares 2 2 2 2 4" xfId="95" xr:uid="{00000000-0005-0000-0000-000018000000}"/>
    <cellStyle name="Separador de milhares 2 2 2 2 5" xfId="130" xr:uid="{00000000-0005-0000-0000-000018000000}"/>
    <cellStyle name="Separador de milhares 2 2 2 2 6" xfId="165" xr:uid="{00000000-0005-0000-0000-000018000000}"/>
    <cellStyle name="Separador de milhares 2 2 2 2 7" xfId="200" xr:uid="{00000000-0005-0000-0000-000018000000}"/>
    <cellStyle name="Separador de milhares 2 2 2 3" xfId="33" xr:uid="{00000000-0005-0000-0000-00001A000000}"/>
    <cellStyle name="Separador de milhares 2 2 2 3 2" xfId="69" xr:uid="{00000000-0005-0000-0000-00001A000000}"/>
    <cellStyle name="Separador de milhares 2 2 2 3 3" xfId="104" xr:uid="{00000000-0005-0000-0000-00001A000000}"/>
    <cellStyle name="Separador de milhares 2 2 2 3 4" xfId="139" xr:uid="{00000000-0005-0000-0000-00001A000000}"/>
    <cellStyle name="Separador de milhares 2 2 2 3 5" xfId="174" xr:uid="{00000000-0005-0000-0000-00001A000000}"/>
    <cellStyle name="Separador de milhares 2 2 2 3 6" xfId="209" xr:uid="{00000000-0005-0000-0000-00001A000000}"/>
    <cellStyle name="Separador de milhares 2 2 2 4" xfId="52" xr:uid="{00000000-0005-0000-0000-000017000000}"/>
    <cellStyle name="Separador de milhares 2 2 2 5" xfId="87" xr:uid="{00000000-0005-0000-0000-000017000000}"/>
    <cellStyle name="Separador de milhares 2 2 2 6" xfId="122" xr:uid="{00000000-0005-0000-0000-000017000000}"/>
    <cellStyle name="Separador de milhares 2 2 2 7" xfId="157" xr:uid="{00000000-0005-0000-0000-000017000000}"/>
    <cellStyle name="Separador de milhares 2 2 2 8" xfId="192" xr:uid="{00000000-0005-0000-0000-000017000000}"/>
    <cellStyle name="Separador de milhares 2 2 3" xfId="15" xr:uid="{00000000-0005-0000-0000-00001B000000}"/>
    <cellStyle name="Separador de milhares 2 2 3 2" xfId="24" xr:uid="{00000000-0005-0000-0000-00001C000000}"/>
    <cellStyle name="Separador de milhares 2 2 3 2 2" xfId="46" xr:uid="{00000000-0005-0000-0000-00001D000000}"/>
    <cellStyle name="Separador de milhares 2 2 3 2 2 2" xfId="82" xr:uid="{00000000-0005-0000-0000-00001D000000}"/>
    <cellStyle name="Separador de milhares 2 2 3 2 2 3" xfId="117" xr:uid="{00000000-0005-0000-0000-00001D000000}"/>
    <cellStyle name="Separador de milhares 2 2 3 2 2 4" xfId="152" xr:uid="{00000000-0005-0000-0000-00001D000000}"/>
    <cellStyle name="Separador de milhares 2 2 3 2 2 5" xfId="187" xr:uid="{00000000-0005-0000-0000-00001D000000}"/>
    <cellStyle name="Separador de milhares 2 2 3 2 2 6" xfId="222" xr:uid="{00000000-0005-0000-0000-00001D000000}"/>
    <cellStyle name="Separador de milhares 2 2 3 2 3" xfId="64" xr:uid="{00000000-0005-0000-0000-00001C000000}"/>
    <cellStyle name="Separador de milhares 2 2 3 2 4" xfId="99" xr:uid="{00000000-0005-0000-0000-00001C000000}"/>
    <cellStyle name="Separador de milhares 2 2 3 2 5" xfId="134" xr:uid="{00000000-0005-0000-0000-00001C000000}"/>
    <cellStyle name="Separador de milhares 2 2 3 2 6" xfId="169" xr:uid="{00000000-0005-0000-0000-00001C000000}"/>
    <cellStyle name="Separador de milhares 2 2 3 2 7" xfId="204" xr:uid="{00000000-0005-0000-0000-00001C000000}"/>
    <cellStyle name="Separador de milhares 2 2 3 3" xfId="37" xr:uid="{00000000-0005-0000-0000-00001E000000}"/>
    <cellStyle name="Separador de milhares 2 2 3 3 2" xfId="73" xr:uid="{00000000-0005-0000-0000-00001E000000}"/>
    <cellStyle name="Separador de milhares 2 2 3 3 3" xfId="108" xr:uid="{00000000-0005-0000-0000-00001E000000}"/>
    <cellStyle name="Separador de milhares 2 2 3 3 4" xfId="143" xr:uid="{00000000-0005-0000-0000-00001E000000}"/>
    <cellStyle name="Separador de milhares 2 2 3 3 5" xfId="178" xr:uid="{00000000-0005-0000-0000-00001E000000}"/>
    <cellStyle name="Separador de milhares 2 2 3 3 6" xfId="213" xr:uid="{00000000-0005-0000-0000-00001E000000}"/>
    <cellStyle name="Separador de milhares 2 2 3 4" xfId="55" xr:uid="{00000000-0005-0000-0000-00001B000000}"/>
    <cellStyle name="Separador de milhares 2 2 3 5" xfId="90" xr:uid="{00000000-0005-0000-0000-00001B000000}"/>
    <cellStyle name="Separador de milhares 2 2 3 6" xfId="125" xr:uid="{00000000-0005-0000-0000-00001B000000}"/>
    <cellStyle name="Separador de milhares 2 2 3 7" xfId="160" xr:uid="{00000000-0005-0000-0000-00001B000000}"/>
    <cellStyle name="Separador de milhares 2 2 3 8" xfId="195" xr:uid="{00000000-0005-0000-0000-00001B000000}"/>
    <cellStyle name="Separador de milhares 2 2 4" xfId="17" xr:uid="{00000000-0005-0000-0000-00001F000000}"/>
    <cellStyle name="Separador de milhares 2 2 4 2" xfId="39" xr:uid="{00000000-0005-0000-0000-000020000000}"/>
    <cellStyle name="Separador de milhares 2 2 4 2 2" xfId="75" xr:uid="{00000000-0005-0000-0000-000020000000}"/>
    <cellStyle name="Separador de milhares 2 2 4 2 3" xfId="110" xr:uid="{00000000-0005-0000-0000-000020000000}"/>
    <cellStyle name="Separador de milhares 2 2 4 2 4" xfId="145" xr:uid="{00000000-0005-0000-0000-000020000000}"/>
    <cellStyle name="Separador de milhares 2 2 4 2 5" xfId="180" xr:uid="{00000000-0005-0000-0000-000020000000}"/>
    <cellStyle name="Separador de milhares 2 2 4 2 6" xfId="215" xr:uid="{00000000-0005-0000-0000-000020000000}"/>
    <cellStyle name="Separador de milhares 2 2 4 3" xfId="57" xr:uid="{00000000-0005-0000-0000-00001F000000}"/>
    <cellStyle name="Separador de milhares 2 2 4 4" xfId="92" xr:uid="{00000000-0005-0000-0000-00001F000000}"/>
    <cellStyle name="Separador de milhares 2 2 4 5" xfId="127" xr:uid="{00000000-0005-0000-0000-00001F000000}"/>
    <cellStyle name="Separador de milhares 2 2 4 6" xfId="162" xr:uid="{00000000-0005-0000-0000-00001F000000}"/>
    <cellStyle name="Separador de milhares 2 2 4 7" xfId="197" xr:uid="{00000000-0005-0000-0000-00001F000000}"/>
    <cellStyle name="Separador de milhares 2 2 5" xfId="30" xr:uid="{00000000-0005-0000-0000-000021000000}"/>
    <cellStyle name="Separador de milhares 2 2 5 2" xfId="66" xr:uid="{00000000-0005-0000-0000-000021000000}"/>
    <cellStyle name="Separador de milhares 2 2 5 3" xfId="101" xr:uid="{00000000-0005-0000-0000-000021000000}"/>
    <cellStyle name="Separador de milhares 2 2 5 4" xfId="136" xr:uid="{00000000-0005-0000-0000-000021000000}"/>
    <cellStyle name="Separador de milhares 2 2 5 5" xfId="171" xr:uid="{00000000-0005-0000-0000-000021000000}"/>
    <cellStyle name="Separador de milhares 2 2 5 6" xfId="206" xr:uid="{00000000-0005-0000-0000-000021000000}"/>
    <cellStyle name="Separador de milhares 2 2 6" xfId="49" xr:uid="{00000000-0005-0000-0000-000016000000}"/>
    <cellStyle name="Separador de milhares 2 2 7" xfId="84" xr:uid="{00000000-0005-0000-0000-000016000000}"/>
    <cellStyle name="Separador de milhares 2 2 8" xfId="119" xr:uid="{00000000-0005-0000-0000-000016000000}"/>
    <cellStyle name="Separador de milhares 2 2 9" xfId="154" xr:uid="{00000000-0005-0000-0000-000016000000}"/>
    <cellStyle name="Separador de milhares 2 3" xfId="6" xr:uid="{00000000-0005-0000-0000-000022000000}"/>
    <cellStyle name="Separador de milhares 2 3 10" xfId="188" xr:uid="{00000000-0005-0000-0000-000022000000}"/>
    <cellStyle name="Separador de milhares 2 3 2" xfId="10" xr:uid="{00000000-0005-0000-0000-000023000000}"/>
    <cellStyle name="Separador de milhares 2 3 2 2" xfId="19" xr:uid="{00000000-0005-0000-0000-000024000000}"/>
    <cellStyle name="Separador de milhares 2 3 2 2 2" xfId="41" xr:uid="{00000000-0005-0000-0000-000025000000}"/>
    <cellStyle name="Separador de milhares 2 3 2 2 2 2" xfId="77" xr:uid="{00000000-0005-0000-0000-000025000000}"/>
    <cellStyle name="Separador de milhares 2 3 2 2 2 3" xfId="112" xr:uid="{00000000-0005-0000-0000-000025000000}"/>
    <cellStyle name="Separador de milhares 2 3 2 2 2 4" xfId="147" xr:uid="{00000000-0005-0000-0000-000025000000}"/>
    <cellStyle name="Separador de milhares 2 3 2 2 2 5" xfId="182" xr:uid="{00000000-0005-0000-0000-000025000000}"/>
    <cellStyle name="Separador de milhares 2 3 2 2 2 6" xfId="217" xr:uid="{00000000-0005-0000-0000-000025000000}"/>
    <cellStyle name="Separador de milhares 2 3 2 2 3" xfId="59" xr:uid="{00000000-0005-0000-0000-000024000000}"/>
    <cellStyle name="Separador de milhares 2 3 2 2 4" xfId="94" xr:uid="{00000000-0005-0000-0000-000024000000}"/>
    <cellStyle name="Separador de milhares 2 3 2 2 5" xfId="129" xr:uid="{00000000-0005-0000-0000-000024000000}"/>
    <cellStyle name="Separador de milhares 2 3 2 2 6" xfId="164" xr:uid="{00000000-0005-0000-0000-000024000000}"/>
    <cellStyle name="Separador de milhares 2 3 2 2 7" xfId="199" xr:uid="{00000000-0005-0000-0000-000024000000}"/>
    <cellStyle name="Separador de milhares 2 3 2 3" xfId="32" xr:uid="{00000000-0005-0000-0000-000026000000}"/>
    <cellStyle name="Separador de milhares 2 3 2 3 2" xfId="68" xr:uid="{00000000-0005-0000-0000-000026000000}"/>
    <cellStyle name="Separador de milhares 2 3 2 3 3" xfId="103" xr:uid="{00000000-0005-0000-0000-000026000000}"/>
    <cellStyle name="Separador de milhares 2 3 2 3 4" xfId="138" xr:uid="{00000000-0005-0000-0000-000026000000}"/>
    <cellStyle name="Separador de milhares 2 3 2 3 5" xfId="173" xr:uid="{00000000-0005-0000-0000-000026000000}"/>
    <cellStyle name="Separador de milhares 2 3 2 3 6" xfId="208" xr:uid="{00000000-0005-0000-0000-000026000000}"/>
    <cellStyle name="Separador de milhares 2 3 2 4" xfId="51" xr:uid="{00000000-0005-0000-0000-000023000000}"/>
    <cellStyle name="Separador de milhares 2 3 2 5" xfId="86" xr:uid="{00000000-0005-0000-0000-000023000000}"/>
    <cellStyle name="Separador de milhares 2 3 2 6" xfId="121" xr:uid="{00000000-0005-0000-0000-000023000000}"/>
    <cellStyle name="Separador de milhares 2 3 2 7" xfId="156" xr:uid="{00000000-0005-0000-0000-000023000000}"/>
    <cellStyle name="Separador de milhares 2 3 2 8" xfId="191" xr:uid="{00000000-0005-0000-0000-000023000000}"/>
    <cellStyle name="Separador de milhares 2 3 3" xfId="14" xr:uid="{00000000-0005-0000-0000-000027000000}"/>
    <cellStyle name="Separador de milhares 2 3 3 2" xfId="23" xr:uid="{00000000-0005-0000-0000-000028000000}"/>
    <cellStyle name="Separador de milhares 2 3 3 2 2" xfId="45" xr:uid="{00000000-0005-0000-0000-000029000000}"/>
    <cellStyle name="Separador de milhares 2 3 3 2 2 2" xfId="81" xr:uid="{00000000-0005-0000-0000-000029000000}"/>
    <cellStyle name="Separador de milhares 2 3 3 2 2 3" xfId="116" xr:uid="{00000000-0005-0000-0000-000029000000}"/>
    <cellStyle name="Separador de milhares 2 3 3 2 2 4" xfId="151" xr:uid="{00000000-0005-0000-0000-000029000000}"/>
    <cellStyle name="Separador de milhares 2 3 3 2 2 5" xfId="186" xr:uid="{00000000-0005-0000-0000-000029000000}"/>
    <cellStyle name="Separador de milhares 2 3 3 2 2 6" xfId="221" xr:uid="{00000000-0005-0000-0000-000029000000}"/>
    <cellStyle name="Separador de milhares 2 3 3 2 3" xfId="63" xr:uid="{00000000-0005-0000-0000-000028000000}"/>
    <cellStyle name="Separador de milhares 2 3 3 2 4" xfId="98" xr:uid="{00000000-0005-0000-0000-000028000000}"/>
    <cellStyle name="Separador de milhares 2 3 3 2 5" xfId="133" xr:uid="{00000000-0005-0000-0000-000028000000}"/>
    <cellStyle name="Separador de milhares 2 3 3 2 6" xfId="168" xr:uid="{00000000-0005-0000-0000-000028000000}"/>
    <cellStyle name="Separador de milhares 2 3 3 2 7" xfId="203" xr:uid="{00000000-0005-0000-0000-000028000000}"/>
    <cellStyle name="Separador de milhares 2 3 3 3" xfId="36" xr:uid="{00000000-0005-0000-0000-00002A000000}"/>
    <cellStyle name="Separador de milhares 2 3 3 3 2" xfId="72" xr:uid="{00000000-0005-0000-0000-00002A000000}"/>
    <cellStyle name="Separador de milhares 2 3 3 3 3" xfId="107" xr:uid="{00000000-0005-0000-0000-00002A000000}"/>
    <cellStyle name="Separador de milhares 2 3 3 3 4" xfId="142" xr:uid="{00000000-0005-0000-0000-00002A000000}"/>
    <cellStyle name="Separador de milhares 2 3 3 3 5" xfId="177" xr:uid="{00000000-0005-0000-0000-00002A000000}"/>
    <cellStyle name="Separador de milhares 2 3 3 3 6" xfId="212" xr:uid="{00000000-0005-0000-0000-00002A000000}"/>
    <cellStyle name="Separador de milhares 2 3 3 4" xfId="54" xr:uid="{00000000-0005-0000-0000-000027000000}"/>
    <cellStyle name="Separador de milhares 2 3 3 5" xfId="89" xr:uid="{00000000-0005-0000-0000-000027000000}"/>
    <cellStyle name="Separador de milhares 2 3 3 6" xfId="124" xr:uid="{00000000-0005-0000-0000-000027000000}"/>
    <cellStyle name="Separador de milhares 2 3 3 7" xfId="159" xr:uid="{00000000-0005-0000-0000-000027000000}"/>
    <cellStyle name="Separador de milhares 2 3 3 8" xfId="194" xr:uid="{00000000-0005-0000-0000-000027000000}"/>
    <cellStyle name="Separador de milhares 2 3 4" xfId="16" xr:uid="{00000000-0005-0000-0000-00002B000000}"/>
    <cellStyle name="Separador de milhares 2 3 4 2" xfId="38" xr:uid="{00000000-0005-0000-0000-00002C000000}"/>
    <cellStyle name="Separador de milhares 2 3 4 2 2" xfId="74" xr:uid="{00000000-0005-0000-0000-00002C000000}"/>
    <cellStyle name="Separador de milhares 2 3 4 2 3" xfId="109" xr:uid="{00000000-0005-0000-0000-00002C000000}"/>
    <cellStyle name="Separador de milhares 2 3 4 2 4" xfId="144" xr:uid="{00000000-0005-0000-0000-00002C000000}"/>
    <cellStyle name="Separador de milhares 2 3 4 2 5" xfId="179" xr:uid="{00000000-0005-0000-0000-00002C000000}"/>
    <cellStyle name="Separador de milhares 2 3 4 2 6" xfId="214" xr:uid="{00000000-0005-0000-0000-00002C000000}"/>
    <cellStyle name="Separador de milhares 2 3 4 3" xfId="56" xr:uid="{00000000-0005-0000-0000-00002B000000}"/>
    <cellStyle name="Separador de milhares 2 3 4 4" xfId="91" xr:uid="{00000000-0005-0000-0000-00002B000000}"/>
    <cellStyle name="Separador de milhares 2 3 4 5" xfId="126" xr:uid="{00000000-0005-0000-0000-00002B000000}"/>
    <cellStyle name="Separador de milhares 2 3 4 6" xfId="161" xr:uid="{00000000-0005-0000-0000-00002B000000}"/>
    <cellStyle name="Separador de milhares 2 3 4 7" xfId="196" xr:uid="{00000000-0005-0000-0000-00002B000000}"/>
    <cellStyle name="Separador de milhares 2 3 5" xfId="29" xr:uid="{00000000-0005-0000-0000-00002D000000}"/>
    <cellStyle name="Separador de milhares 2 3 5 2" xfId="65" xr:uid="{00000000-0005-0000-0000-00002D000000}"/>
    <cellStyle name="Separador de milhares 2 3 5 3" xfId="100" xr:uid="{00000000-0005-0000-0000-00002D000000}"/>
    <cellStyle name="Separador de milhares 2 3 5 4" xfId="135" xr:uid="{00000000-0005-0000-0000-00002D000000}"/>
    <cellStyle name="Separador de milhares 2 3 5 5" xfId="170" xr:uid="{00000000-0005-0000-0000-00002D000000}"/>
    <cellStyle name="Separador de milhares 2 3 5 6" xfId="205" xr:uid="{00000000-0005-0000-0000-00002D000000}"/>
    <cellStyle name="Separador de milhares 2 3 6" xfId="48" xr:uid="{00000000-0005-0000-0000-000022000000}"/>
    <cellStyle name="Separador de milhares 2 3 7" xfId="83" xr:uid="{00000000-0005-0000-0000-000022000000}"/>
    <cellStyle name="Separador de milhares 2 3 8" xfId="118" xr:uid="{00000000-0005-0000-0000-000022000000}"/>
    <cellStyle name="Separador de milhares 2 3 9" xfId="153" xr:uid="{00000000-0005-0000-0000-000022000000}"/>
    <cellStyle name="Separador de milhares 3" xfId="3" xr:uid="{00000000-0005-0000-0000-00002E000000}"/>
    <cellStyle name="Título 5" xfId="4" xr:uid="{00000000-0005-0000-0000-00002F000000}"/>
  </cellStyles>
  <dxfs count="54">
    <dxf>
      <font>
        <color rgb="FF9C5700"/>
      </font>
      <fill>
        <patternFill>
          <bgColor rgb="FFFFEB9C"/>
        </patternFill>
      </fill>
    </dxf>
    <dxf>
      <numFmt numFmtId="1" formatCode="0"/>
      <fill>
        <patternFill>
          <bgColor theme="5" tint="0.59996337778862885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numFmt numFmtId="1" formatCode="0"/>
      <fill>
        <patternFill>
          <bgColor theme="5" tint="0.59996337778862885"/>
        </patternFill>
      </fill>
    </dxf>
    <dxf>
      <font>
        <b/>
        <i val="0"/>
      </font>
      <fill>
        <patternFill>
          <fgColor indexed="64"/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numFmt numFmtId="1" formatCode="0"/>
      <fill>
        <patternFill>
          <bgColor theme="5" tint="0.59996337778862885"/>
        </patternFill>
      </fill>
    </dxf>
    <dxf>
      <font>
        <b/>
        <i val="0"/>
      </font>
      <fill>
        <patternFill>
          <fgColor indexed="64"/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numFmt numFmtId="1" formatCode="0"/>
      <fill>
        <patternFill>
          <bgColor theme="5" tint="0.59996337778862885"/>
        </patternFill>
      </fill>
    </dxf>
    <dxf>
      <font>
        <b/>
        <i val="0"/>
      </font>
      <fill>
        <patternFill>
          <fgColor indexed="64"/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numFmt numFmtId="1" formatCode="0"/>
      <fill>
        <patternFill>
          <bgColor theme="5" tint="0.59996337778862885"/>
        </patternFill>
      </fill>
    </dxf>
    <dxf>
      <font>
        <b/>
        <i val="0"/>
      </font>
      <fill>
        <patternFill>
          <fgColor indexed="64"/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numFmt numFmtId="1" formatCode="0"/>
      <fill>
        <patternFill>
          <bgColor theme="5" tint="0.59996337778862885"/>
        </patternFill>
      </fill>
    </dxf>
    <dxf>
      <font>
        <b/>
        <i val="0"/>
      </font>
      <fill>
        <patternFill>
          <fgColor indexed="64"/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numFmt numFmtId="1" formatCode="0"/>
      <fill>
        <patternFill>
          <bgColor theme="5" tint="0.59996337778862885"/>
        </patternFill>
      </fill>
    </dxf>
    <dxf>
      <font>
        <b/>
        <i val="0"/>
      </font>
      <fill>
        <patternFill>
          <fgColor indexed="64"/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numFmt numFmtId="1" formatCode="0"/>
      <fill>
        <patternFill>
          <bgColor theme="5" tint="0.59996337778862885"/>
        </patternFill>
      </fill>
    </dxf>
    <dxf>
      <font>
        <b/>
        <i val="0"/>
      </font>
      <fill>
        <patternFill>
          <fgColor indexed="64"/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numFmt numFmtId="1" formatCode="0"/>
      <fill>
        <patternFill>
          <bgColor theme="5" tint="0.59996337778862885"/>
        </patternFill>
      </fill>
    </dxf>
    <dxf>
      <font>
        <b/>
        <i val="0"/>
      </font>
      <fill>
        <patternFill>
          <fgColor indexed="64"/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numFmt numFmtId="1" formatCode="0"/>
      <fill>
        <patternFill>
          <bgColor theme="5" tint="0.59996337778862885"/>
        </patternFill>
      </fill>
    </dxf>
    <dxf>
      <font>
        <b/>
        <i val="0"/>
      </font>
      <fill>
        <patternFill>
          <fgColor indexed="64"/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numFmt numFmtId="1" formatCode="0"/>
      <fill>
        <patternFill>
          <bgColor theme="5" tint="0.59996337778862885"/>
        </patternFill>
      </fill>
    </dxf>
    <dxf>
      <font>
        <b/>
        <i val="0"/>
      </font>
      <fill>
        <patternFill>
          <fgColor indexed="64"/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numFmt numFmtId="1" formatCode="0"/>
      <fill>
        <patternFill>
          <bgColor theme="5" tint="0.59996337778862885"/>
        </patternFill>
      </fill>
    </dxf>
    <dxf>
      <font>
        <b/>
        <i val="0"/>
      </font>
      <fill>
        <patternFill>
          <fgColor indexed="64"/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numFmt numFmtId="1" formatCode="0"/>
      <fill>
        <patternFill>
          <bgColor theme="5" tint="0.59996337778862885"/>
        </patternFill>
      </fill>
    </dxf>
    <dxf>
      <font>
        <b/>
        <i val="0"/>
      </font>
      <fill>
        <patternFill>
          <fgColor indexed="64"/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numFmt numFmtId="1" formatCode="0"/>
      <fill>
        <patternFill>
          <bgColor theme="5" tint="0.59996337778862885"/>
        </patternFill>
      </fill>
    </dxf>
    <dxf>
      <font>
        <b/>
        <i val="0"/>
      </font>
      <fill>
        <patternFill>
          <fgColor indexed="64"/>
          <bgColor rgb="FF92D050"/>
        </patternFill>
      </fill>
    </dxf>
  </dxfs>
  <tableStyles count="1" defaultTableStyle="TableStyleMedium9" defaultPivotStyle="PivotStyleLight16">
    <tableStyle name="Invisible" pivot="0" table="0" count="0" xr9:uid="{F3812699-0B8A-4FB7-82CD-E36E74D90E51}"/>
  </tableStyles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18541E54-92CA-4D7D-9CE2-0EF12018E986}"/>
            </a:ext>
          </a:extLst>
        </xdr:cNvPr>
        <xdr:cNvSpPr>
          <a:spLocks noChangeArrowheads="1"/>
        </xdr:cNvSpPr>
      </xdr:nvSpPr>
      <xdr:spPr bwMode="auto">
        <a:xfrm>
          <a:off x="12954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8C5B3E8A-C63F-4719-863A-D087DB3E7C0E}"/>
            </a:ext>
          </a:extLst>
        </xdr:cNvPr>
        <xdr:cNvSpPr>
          <a:spLocks noChangeArrowheads="1"/>
        </xdr:cNvSpPr>
      </xdr:nvSpPr>
      <xdr:spPr bwMode="auto">
        <a:xfrm>
          <a:off x="12954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328098B2-1437-4FDB-A276-582A97882D1B}"/>
            </a:ext>
          </a:extLst>
        </xdr:cNvPr>
        <xdr:cNvSpPr>
          <a:spLocks noChangeArrowheads="1"/>
        </xdr:cNvSpPr>
      </xdr:nvSpPr>
      <xdr:spPr bwMode="auto">
        <a:xfrm>
          <a:off x="12954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1104B4CB-6FAF-4332-80FE-8F767E95B856}"/>
            </a:ext>
          </a:extLst>
        </xdr:cNvPr>
        <xdr:cNvSpPr>
          <a:spLocks noChangeArrowheads="1"/>
        </xdr:cNvSpPr>
      </xdr:nvSpPr>
      <xdr:spPr bwMode="auto">
        <a:xfrm>
          <a:off x="12954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6BD6DCEB-5F4F-4588-93B1-BF954AEF9CDD}"/>
            </a:ext>
          </a:extLst>
        </xdr:cNvPr>
        <xdr:cNvSpPr>
          <a:spLocks noChangeArrowheads="1"/>
        </xdr:cNvSpPr>
      </xdr:nvSpPr>
      <xdr:spPr bwMode="auto">
        <a:xfrm>
          <a:off x="12954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F898E9B6-6506-4098-8BDB-D2CA0E296A9A}"/>
            </a:ext>
          </a:extLst>
        </xdr:cNvPr>
        <xdr:cNvSpPr>
          <a:spLocks noChangeArrowheads="1"/>
        </xdr:cNvSpPr>
      </xdr:nvSpPr>
      <xdr:spPr bwMode="auto">
        <a:xfrm>
          <a:off x="12954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E241131A-4AD6-4E7C-BF35-766B70B6DC70}"/>
            </a:ext>
          </a:extLst>
        </xdr:cNvPr>
        <xdr:cNvSpPr>
          <a:spLocks noChangeArrowheads="1"/>
        </xdr:cNvSpPr>
      </xdr:nvSpPr>
      <xdr:spPr bwMode="auto">
        <a:xfrm>
          <a:off x="12954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263FE6CB-97D2-4637-BEA7-5626A875F1D9}"/>
            </a:ext>
          </a:extLst>
        </xdr:cNvPr>
        <xdr:cNvSpPr>
          <a:spLocks noChangeArrowheads="1"/>
        </xdr:cNvSpPr>
      </xdr:nvSpPr>
      <xdr:spPr bwMode="auto">
        <a:xfrm>
          <a:off x="12954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284B3E68-4682-4393-BCF5-398C50B67D94}"/>
            </a:ext>
          </a:extLst>
        </xdr:cNvPr>
        <xdr:cNvSpPr>
          <a:spLocks noChangeArrowheads="1"/>
        </xdr:cNvSpPr>
      </xdr:nvSpPr>
      <xdr:spPr bwMode="auto">
        <a:xfrm>
          <a:off x="12954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824E9C9E-08CF-4FC1-BE49-33B9FDE76C45}"/>
            </a:ext>
          </a:extLst>
        </xdr:cNvPr>
        <xdr:cNvSpPr>
          <a:spLocks noChangeArrowheads="1"/>
        </xdr:cNvSpPr>
      </xdr:nvSpPr>
      <xdr:spPr bwMode="auto">
        <a:xfrm>
          <a:off x="12954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9DE0CC2F-628E-4343-B759-DAFFC450D0B7}"/>
            </a:ext>
          </a:extLst>
        </xdr:cNvPr>
        <xdr:cNvSpPr>
          <a:spLocks noChangeArrowheads="1"/>
        </xdr:cNvSpPr>
      </xdr:nvSpPr>
      <xdr:spPr bwMode="auto">
        <a:xfrm>
          <a:off x="12954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41810B9F-2ACD-4B56-AE97-5A84A68E53C6}"/>
            </a:ext>
          </a:extLst>
        </xdr:cNvPr>
        <xdr:cNvSpPr>
          <a:spLocks noChangeArrowheads="1"/>
        </xdr:cNvSpPr>
      </xdr:nvSpPr>
      <xdr:spPr bwMode="auto">
        <a:xfrm>
          <a:off x="12954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amila Luca" id="{E590FC0C-3483-4A0B-80DD-02AEF1304338}" userId="650d3afa6dd1c1e5" providerId="Windows Live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4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24"/>
  <sheetViews>
    <sheetView topLeftCell="A2" zoomScale="70" zoomScaleNormal="70" workbookViewId="0">
      <selection activeCell="S16" sqref="S16"/>
    </sheetView>
  </sheetViews>
  <sheetFormatPr defaultColWidth="9.7109375" defaultRowHeight="15" x14ac:dyDescent="0.25"/>
  <cols>
    <col min="1" max="1" width="6.140625" style="1" customWidth="1"/>
    <col min="2" max="2" width="13.28515625" style="1" customWidth="1"/>
    <col min="3" max="3" width="10.28515625" style="1" customWidth="1"/>
    <col min="4" max="4" width="30.85546875" style="14" customWidth="1"/>
    <col min="5" max="5" width="10.28515625" style="1" customWidth="1"/>
    <col min="6" max="6" width="15.85546875" style="1" customWidth="1"/>
    <col min="7" max="8" width="15.42578125" style="1" customWidth="1"/>
    <col min="9" max="16" width="11.42578125" style="6" customWidth="1"/>
    <col min="17" max="17" width="11.42578125" style="15" customWidth="1"/>
    <col min="18" max="18" width="11.42578125" style="4" customWidth="1"/>
    <col min="19" max="19" width="15.140625" style="5" customWidth="1"/>
    <col min="20" max="20" width="14.85546875" style="5" customWidth="1"/>
    <col min="21" max="21" width="14.7109375" style="5" customWidth="1"/>
    <col min="22" max="30" width="12.7109375" style="5" customWidth="1"/>
    <col min="31" max="41" width="12.7109375" style="2" customWidth="1"/>
    <col min="42" max="16384" width="9.7109375" style="2"/>
  </cols>
  <sheetData>
    <row r="1" spans="1:41" ht="54.75" customHeight="1" x14ac:dyDescent="0.25">
      <c r="A1" s="58" t="s">
        <v>54</v>
      </c>
      <c r="B1" s="58"/>
      <c r="C1" s="58"/>
      <c r="D1" s="59" t="s">
        <v>84</v>
      </c>
      <c r="E1" s="60"/>
      <c r="F1" s="60"/>
      <c r="G1" s="60"/>
      <c r="H1" s="60"/>
      <c r="I1" s="61"/>
      <c r="J1" s="59" t="s">
        <v>56</v>
      </c>
      <c r="K1" s="60"/>
      <c r="L1" s="60"/>
      <c r="M1" s="60"/>
      <c r="N1" s="60"/>
      <c r="O1" s="60"/>
      <c r="P1" s="60"/>
      <c r="Q1" s="60"/>
      <c r="R1" s="61"/>
      <c r="S1" s="89" t="s">
        <v>75</v>
      </c>
      <c r="T1" s="89" t="s">
        <v>77</v>
      </c>
      <c r="U1" s="89" t="s">
        <v>79</v>
      </c>
      <c r="V1" s="20" t="s">
        <v>42</v>
      </c>
      <c r="W1" s="20" t="s">
        <v>42</v>
      </c>
      <c r="X1" s="20" t="s">
        <v>42</v>
      </c>
      <c r="Y1" s="20" t="s">
        <v>42</v>
      </c>
      <c r="Z1" s="20" t="s">
        <v>42</v>
      </c>
      <c r="AA1" s="20" t="s">
        <v>42</v>
      </c>
      <c r="AB1" s="20" t="s">
        <v>42</v>
      </c>
      <c r="AC1" s="20" t="s">
        <v>42</v>
      </c>
      <c r="AD1" s="20" t="s">
        <v>42</v>
      </c>
      <c r="AE1" s="20" t="s">
        <v>42</v>
      </c>
      <c r="AF1" s="20" t="s">
        <v>42</v>
      </c>
      <c r="AG1" s="20" t="s">
        <v>42</v>
      </c>
      <c r="AH1" s="20" t="s">
        <v>42</v>
      </c>
      <c r="AI1" s="20" t="s">
        <v>42</v>
      </c>
      <c r="AJ1" s="20" t="s">
        <v>42</v>
      </c>
      <c r="AK1" s="20" t="s">
        <v>42</v>
      </c>
      <c r="AL1" s="20" t="s">
        <v>42</v>
      </c>
      <c r="AM1" s="20" t="s">
        <v>42</v>
      </c>
      <c r="AN1" s="20" t="s">
        <v>42</v>
      </c>
      <c r="AO1" s="20" t="s">
        <v>42</v>
      </c>
    </row>
    <row r="2" spans="1:41" ht="21.75" customHeight="1" x14ac:dyDescent="0.25">
      <c r="A2" s="58" t="s">
        <v>53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89" t="s">
        <v>74</v>
      </c>
      <c r="T2" s="89" t="s">
        <v>76</v>
      </c>
      <c r="U2" s="89" t="s">
        <v>78</v>
      </c>
      <c r="V2" s="20" t="s">
        <v>43</v>
      </c>
      <c r="W2" s="20" t="s">
        <v>43</v>
      </c>
      <c r="X2" s="20" t="s">
        <v>43</v>
      </c>
      <c r="Y2" s="20" t="s">
        <v>43</v>
      </c>
      <c r="Z2" s="20" t="s">
        <v>43</v>
      </c>
      <c r="AA2" s="20" t="s">
        <v>43</v>
      </c>
      <c r="AB2" s="20" t="s">
        <v>43</v>
      </c>
      <c r="AC2" s="20" t="s">
        <v>43</v>
      </c>
      <c r="AD2" s="20" t="s">
        <v>43</v>
      </c>
      <c r="AE2" s="20" t="s">
        <v>43</v>
      </c>
      <c r="AF2" s="20" t="s">
        <v>43</v>
      </c>
      <c r="AG2" s="20" t="s">
        <v>43</v>
      </c>
      <c r="AH2" s="20" t="s">
        <v>43</v>
      </c>
      <c r="AI2" s="20" t="s">
        <v>43</v>
      </c>
      <c r="AJ2" s="20" t="s">
        <v>43</v>
      </c>
      <c r="AK2" s="20" t="s">
        <v>43</v>
      </c>
      <c r="AL2" s="20" t="s">
        <v>43</v>
      </c>
      <c r="AM2" s="20" t="s">
        <v>43</v>
      </c>
      <c r="AN2" s="20" t="s">
        <v>43</v>
      </c>
      <c r="AO2" s="20" t="s">
        <v>43</v>
      </c>
    </row>
    <row r="3" spans="1:41" s="3" customFormat="1" ht="75" x14ac:dyDescent="0.2">
      <c r="A3" s="9" t="s">
        <v>1</v>
      </c>
      <c r="B3" s="9" t="s">
        <v>10</v>
      </c>
      <c r="C3" s="9" t="s">
        <v>9</v>
      </c>
      <c r="D3" s="9" t="s">
        <v>17</v>
      </c>
      <c r="E3" s="9" t="s">
        <v>52</v>
      </c>
      <c r="F3" s="9" t="s">
        <v>35</v>
      </c>
      <c r="G3" s="9" t="s">
        <v>41</v>
      </c>
      <c r="H3" s="9" t="s">
        <v>81</v>
      </c>
      <c r="I3" s="44" t="s">
        <v>3</v>
      </c>
      <c r="J3" s="10" t="s">
        <v>50</v>
      </c>
      <c r="K3" s="10" t="s">
        <v>51</v>
      </c>
      <c r="L3" s="10" t="s">
        <v>45</v>
      </c>
      <c r="M3" s="10" t="s">
        <v>46</v>
      </c>
      <c r="N3" s="10" t="s">
        <v>47</v>
      </c>
      <c r="O3" s="10" t="s">
        <v>48</v>
      </c>
      <c r="P3" s="10" t="s">
        <v>49</v>
      </c>
      <c r="Q3" s="43" t="s">
        <v>0</v>
      </c>
      <c r="R3" s="8" t="s">
        <v>2</v>
      </c>
      <c r="S3" s="90">
        <v>45791</v>
      </c>
      <c r="T3" s="90">
        <v>45797</v>
      </c>
      <c r="U3" s="90">
        <v>45797</v>
      </c>
      <c r="V3" s="17" t="s">
        <v>44</v>
      </c>
      <c r="W3" s="17" t="s">
        <v>44</v>
      </c>
      <c r="X3" s="17" t="s">
        <v>44</v>
      </c>
      <c r="Y3" s="17" t="s">
        <v>44</v>
      </c>
      <c r="Z3" s="17" t="s">
        <v>44</v>
      </c>
      <c r="AA3" s="17" t="s">
        <v>44</v>
      </c>
      <c r="AB3" s="17" t="s">
        <v>44</v>
      </c>
      <c r="AC3" s="17" t="s">
        <v>44</v>
      </c>
      <c r="AD3" s="17" t="s">
        <v>44</v>
      </c>
      <c r="AE3" s="17" t="s">
        <v>44</v>
      </c>
      <c r="AF3" s="17" t="s">
        <v>44</v>
      </c>
      <c r="AG3" s="17" t="s">
        <v>44</v>
      </c>
      <c r="AH3" s="17" t="s">
        <v>44</v>
      </c>
      <c r="AI3" s="17" t="s">
        <v>44</v>
      </c>
      <c r="AJ3" s="17" t="s">
        <v>44</v>
      </c>
      <c r="AK3" s="17" t="s">
        <v>44</v>
      </c>
      <c r="AL3" s="17" t="s">
        <v>44</v>
      </c>
      <c r="AM3" s="17" t="s">
        <v>44</v>
      </c>
      <c r="AN3" s="17" t="s">
        <v>44</v>
      </c>
      <c r="AO3" s="17" t="s">
        <v>44</v>
      </c>
    </row>
    <row r="4" spans="1:41" ht="48.75" customHeight="1" x14ac:dyDescent="0.25">
      <c r="A4" s="63">
        <v>1</v>
      </c>
      <c r="B4" s="62" t="s">
        <v>14</v>
      </c>
      <c r="C4" s="24">
        <v>1</v>
      </c>
      <c r="D4" s="25" t="s">
        <v>18</v>
      </c>
      <c r="E4" s="31" t="s">
        <v>37</v>
      </c>
      <c r="F4" s="27" t="s">
        <v>39</v>
      </c>
      <c r="G4" s="28">
        <v>16.899999999999999</v>
      </c>
      <c r="H4" s="28" t="s">
        <v>82</v>
      </c>
      <c r="I4" s="34">
        <v>0</v>
      </c>
      <c r="J4" s="37">
        <f>IF(SUM(S4:AO4)&gt;I4+L4,I4+L4,SUM(S4:AO4))</f>
        <v>0</v>
      </c>
      <c r="K4" s="37">
        <f>(SUM(S4:AO4))</f>
        <v>0</v>
      </c>
      <c r="L4" s="38"/>
      <c r="M4" s="40">
        <f>ROUND(IF(I4*0.25-0.5&lt;0,0,I4*0.25-0.5),0)-P4-N4</f>
        <v>0</v>
      </c>
      <c r="N4" s="38"/>
      <c r="O4" s="38"/>
      <c r="P4" s="38"/>
      <c r="Q4" s="12">
        <f>I4-(SUM(S4:AO4))+L4+N4+O4-P4</f>
        <v>0</v>
      </c>
      <c r="R4" s="13" t="str">
        <f>IF(Q4&lt;0,"ATENÇÃO","OK")</f>
        <v>OK</v>
      </c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</row>
    <row r="5" spans="1:41" s="7" customFormat="1" ht="48.75" customHeight="1" x14ac:dyDescent="0.25">
      <c r="A5" s="63"/>
      <c r="B5" s="62"/>
      <c r="C5" s="26">
        <v>2</v>
      </c>
      <c r="D5" s="25" t="s">
        <v>19</v>
      </c>
      <c r="E5" s="31" t="s">
        <v>37</v>
      </c>
      <c r="F5" s="27" t="s">
        <v>39</v>
      </c>
      <c r="G5" s="28">
        <v>18</v>
      </c>
      <c r="H5" s="28" t="s">
        <v>82</v>
      </c>
      <c r="I5" s="35">
        <v>0</v>
      </c>
      <c r="J5" s="37">
        <f t="shared" ref="J5:J21" si="0">IF(SUM(S5:AO5)&gt;I5+L5,I5+L5,SUM(S5:AO5))</f>
        <v>0</v>
      </c>
      <c r="K5" s="37">
        <f t="shared" ref="K5:K21" si="1">(SUM(S5:AO5))</f>
        <v>0</v>
      </c>
      <c r="L5" s="39"/>
      <c r="M5" s="40">
        <f t="shared" ref="M5:M21" si="2">ROUND(IF(I5*0.25-0.5&lt;0,0,I5*0.25-0.5),0)-P5-N5</f>
        <v>0</v>
      </c>
      <c r="N5" s="39"/>
      <c r="O5" s="39"/>
      <c r="P5" s="39"/>
      <c r="Q5" s="12">
        <f t="shared" ref="Q5:Q21" si="3">I5-(SUM(S5:AO5))+L5+N5+O5-P5</f>
        <v>0</v>
      </c>
      <c r="R5" s="13" t="str">
        <f t="shared" ref="R5:R21" si="4">IF(Q5&lt;0,"ATENÇÃO","OK")</f>
        <v>OK</v>
      </c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</row>
    <row r="6" spans="1:41" s="7" customFormat="1" ht="48.75" customHeight="1" x14ac:dyDescent="0.25">
      <c r="A6" s="63"/>
      <c r="B6" s="62"/>
      <c r="C6" s="26">
        <v>3</v>
      </c>
      <c r="D6" s="25" t="s">
        <v>20</v>
      </c>
      <c r="E6" s="31" t="s">
        <v>37</v>
      </c>
      <c r="F6" s="27" t="s">
        <v>39</v>
      </c>
      <c r="G6" s="28">
        <v>14.9</v>
      </c>
      <c r="H6" s="28" t="s">
        <v>82</v>
      </c>
      <c r="I6" s="35">
        <v>0</v>
      </c>
      <c r="J6" s="37">
        <f t="shared" si="0"/>
        <v>0</v>
      </c>
      <c r="K6" s="37">
        <f t="shared" si="1"/>
        <v>0</v>
      </c>
      <c r="L6" s="39"/>
      <c r="M6" s="40">
        <f t="shared" si="2"/>
        <v>0</v>
      </c>
      <c r="N6" s="39"/>
      <c r="O6" s="39"/>
      <c r="P6" s="39"/>
      <c r="Q6" s="12">
        <f t="shared" si="3"/>
        <v>0</v>
      </c>
      <c r="R6" s="13" t="str">
        <f t="shared" si="4"/>
        <v>OK</v>
      </c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</row>
    <row r="7" spans="1:41" s="7" customFormat="1" ht="48.75" customHeight="1" x14ac:dyDescent="0.25">
      <c r="A7" s="63"/>
      <c r="B7" s="62"/>
      <c r="C7" s="26">
        <v>4</v>
      </c>
      <c r="D7" s="25" t="s">
        <v>21</v>
      </c>
      <c r="E7" s="31" t="s">
        <v>37</v>
      </c>
      <c r="F7" s="27" t="s">
        <v>39</v>
      </c>
      <c r="G7" s="28">
        <v>18.3</v>
      </c>
      <c r="H7" s="28" t="s">
        <v>82</v>
      </c>
      <c r="I7" s="35">
        <v>0</v>
      </c>
      <c r="J7" s="37">
        <f t="shared" si="0"/>
        <v>0</v>
      </c>
      <c r="K7" s="37">
        <f t="shared" si="1"/>
        <v>0</v>
      </c>
      <c r="L7" s="39"/>
      <c r="M7" s="40">
        <f t="shared" si="2"/>
        <v>0</v>
      </c>
      <c r="N7" s="39"/>
      <c r="O7" s="39"/>
      <c r="P7" s="39"/>
      <c r="Q7" s="12">
        <f t="shared" si="3"/>
        <v>0</v>
      </c>
      <c r="R7" s="13" t="str">
        <f t="shared" si="4"/>
        <v>OK</v>
      </c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</row>
    <row r="8" spans="1:41" s="7" customFormat="1" ht="48.75" customHeight="1" x14ac:dyDescent="0.25">
      <c r="A8" s="63"/>
      <c r="B8" s="62"/>
      <c r="C8" s="26">
        <v>5</v>
      </c>
      <c r="D8" s="25" t="s">
        <v>22</v>
      </c>
      <c r="E8" s="31" t="s">
        <v>37</v>
      </c>
      <c r="F8" s="27" t="s">
        <v>39</v>
      </c>
      <c r="G8" s="28">
        <v>16.5</v>
      </c>
      <c r="H8" s="28" t="s">
        <v>82</v>
      </c>
      <c r="I8" s="35">
        <v>14000</v>
      </c>
      <c r="J8" s="37">
        <f t="shared" si="0"/>
        <v>4000</v>
      </c>
      <c r="K8" s="37">
        <f t="shared" si="1"/>
        <v>4000</v>
      </c>
      <c r="L8" s="39">
        <v>-100</v>
      </c>
      <c r="M8" s="40">
        <f t="shared" si="2"/>
        <v>3500</v>
      </c>
      <c r="N8" s="39"/>
      <c r="O8" s="39"/>
      <c r="P8" s="39"/>
      <c r="Q8" s="12">
        <f t="shared" si="3"/>
        <v>9900</v>
      </c>
      <c r="R8" s="13" t="str">
        <f t="shared" si="4"/>
        <v>OK</v>
      </c>
      <c r="S8" s="21"/>
      <c r="T8" s="18">
        <v>4000</v>
      </c>
      <c r="U8" s="21"/>
      <c r="V8" s="21"/>
      <c r="W8" s="21"/>
      <c r="X8" s="21"/>
      <c r="Y8" s="21"/>
      <c r="Z8" s="21"/>
      <c r="AA8" s="21"/>
      <c r="AB8" s="21"/>
      <c r="AC8" s="21"/>
      <c r="AD8" s="21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</row>
    <row r="9" spans="1:41" s="7" customFormat="1" ht="48.75" customHeight="1" x14ac:dyDescent="0.25">
      <c r="A9" s="63"/>
      <c r="B9" s="62"/>
      <c r="C9" s="26">
        <v>6</v>
      </c>
      <c r="D9" s="25" t="s">
        <v>23</v>
      </c>
      <c r="E9" s="31" t="s">
        <v>37</v>
      </c>
      <c r="F9" s="27" t="s">
        <v>39</v>
      </c>
      <c r="G9" s="28">
        <v>18.399999999999999</v>
      </c>
      <c r="H9" s="28" t="s">
        <v>82</v>
      </c>
      <c r="I9" s="35">
        <v>0</v>
      </c>
      <c r="J9" s="37">
        <f t="shared" si="0"/>
        <v>0</v>
      </c>
      <c r="K9" s="37">
        <f t="shared" si="1"/>
        <v>0</v>
      </c>
      <c r="L9" s="39"/>
      <c r="M9" s="40">
        <f t="shared" si="2"/>
        <v>0</v>
      </c>
      <c r="N9" s="39"/>
      <c r="O9" s="39"/>
      <c r="P9" s="39"/>
      <c r="Q9" s="12">
        <f t="shared" si="3"/>
        <v>0</v>
      </c>
      <c r="R9" s="13" t="str">
        <f t="shared" si="4"/>
        <v>OK</v>
      </c>
      <c r="S9" s="21"/>
      <c r="T9" s="18"/>
      <c r="U9" s="21"/>
      <c r="V9" s="21"/>
      <c r="W9" s="21"/>
      <c r="X9" s="21"/>
      <c r="Y9" s="21"/>
      <c r="Z9" s="21"/>
      <c r="AA9" s="21"/>
      <c r="AB9" s="21"/>
      <c r="AC9" s="21"/>
      <c r="AD9" s="21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</row>
    <row r="10" spans="1:41" s="7" customFormat="1" ht="48.75" customHeight="1" x14ac:dyDescent="0.25">
      <c r="A10" s="63"/>
      <c r="B10" s="62"/>
      <c r="C10" s="26">
        <v>7</v>
      </c>
      <c r="D10" s="25" t="s">
        <v>24</v>
      </c>
      <c r="E10" s="31" t="s">
        <v>37</v>
      </c>
      <c r="F10" s="27" t="s">
        <v>39</v>
      </c>
      <c r="G10" s="28">
        <v>16.5</v>
      </c>
      <c r="H10" s="28" t="s">
        <v>82</v>
      </c>
      <c r="I10" s="35">
        <v>14000</v>
      </c>
      <c r="J10" s="37">
        <f t="shared" si="0"/>
        <v>4000</v>
      </c>
      <c r="K10" s="37">
        <f t="shared" si="1"/>
        <v>4000</v>
      </c>
      <c r="L10" s="39"/>
      <c r="M10" s="40">
        <f t="shared" si="2"/>
        <v>3500</v>
      </c>
      <c r="N10" s="39"/>
      <c r="O10" s="39"/>
      <c r="P10" s="39"/>
      <c r="Q10" s="12">
        <f t="shared" si="3"/>
        <v>10000</v>
      </c>
      <c r="R10" s="13" t="str">
        <f t="shared" si="4"/>
        <v>OK</v>
      </c>
      <c r="S10" s="21"/>
      <c r="T10" s="18">
        <v>4000</v>
      </c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</row>
    <row r="11" spans="1:41" s="7" customFormat="1" ht="48.75" customHeight="1" x14ac:dyDescent="0.25">
      <c r="A11" s="63"/>
      <c r="B11" s="62"/>
      <c r="C11" s="26">
        <v>8</v>
      </c>
      <c r="D11" s="25" t="s">
        <v>25</v>
      </c>
      <c r="E11" s="31" t="s">
        <v>37</v>
      </c>
      <c r="F11" s="27" t="s">
        <v>39</v>
      </c>
      <c r="G11" s="28">
        <v>20.399999999999999</v>
      </c>
      <c r="H11" s="28" t="s">
        <v>82</v>
      </c>
      <c r="I11" s="35">
        <v>0</v>
      </c>
      <c r="J11" s="37">
        <f t="shared" si="0"/>
        <v>0</v>
      </c>
      <c r="K11" s="37">
        <f t="shared" si="1"/>
        <v>0</v>
      </c>
      <c r="L11" s="39"/>
      <c r="M11" s="40">
        <f t="shared" si="2"/>
        <v>0</v>
      </c>
      <c r="N11" s="39"/>
      <c r="O11" s="39"/>
      <c r="P11" s="39"/>
      <c r="Q11" s="12">
        <f t="shared" si="3"/>
        <v>0</v>
      </c>
      <c r="R11" s="13" t="str">
        <f t="shared" si="4"/>
        <v>OK</v>
      </c>
      <c r="S11" s="21"/>
      <c r="T11" s="18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</row>
    <row r="12" spans="1:41" s="7" customFormat="1" ht="48.75" customHeight="1" x14ac:dyDescent="0.25">
      <c r="A12" s="63"/>
      <c r="B12" s="62"/>
      <c r="C12" s="26">
        <v>9</v>
      </c>
      <c r="D12" s="25" t="s">
        <v>26</v>
      </c>
      <c r="E12" s="31" t="s">
        <v>37</v>
      </c>
      <c r="F12" s="27" t="s">
        <v>39</v>
      </c>
      <c r="G12" s="28">
        <v>10.199999999999999</v>
      </c>
      <c r="H12" s="28" t="s">
        <v>82</v>
      </c>
      <c r="I12" s="35">
        <v>14000</v>
      </c>
      <c r="J12" s="37">
        <f t="shared" si="0"/>
        <v>2000</v>
      </c>
      <c r="K12" s="37">
        <f t="shared" si="1"/>
        <v>2000</v>
      </c>
      <c r="L12" s="39">
        <v>-150</v>
      </c>
      <c r="M12" s="40">
        <f t="shared" si="2"/>
        <v>3500</v>
      </c>
      <c r="N12" s="39"/>
      <c r="O12" s="39"/>
      <c r="P12" s="39"/>
      <c r="Q12" s="12">
        <f t="shared" si="3"/>
        <v>11850</v>
      </c>
      <c r="R12" s="13" t="str">
        <f t="shared" si="4"/>
        <v>OK</v>
      </c>
      <c r="S12" s="21"/>
      <c r="T12" s="18">
        <v>2000</v>
      </c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</row>
    <row r="13" spans="1:41" s="7" customFormat="1" ht="48.75" customHeight="1" x14ac:dyDescent="0.25">
      <c r="A13" s="63"/>
      <c r="B13" s="62"/>
      <c r="C13" s="26">
        <v>10</v>
      </c>
      <c r="D13" s="25" t="s">
        <v>27</v>
      </c>
      <c r="E13" s="31" t="s">
        <v>37</v>
      </c>
      <c r="F13" s="27" t="s">
        <v>39</v>
      </c>
      <c r="G13" s="28">
        <v>10.7</v>
      </c>
      <c r="H13" s="28" t="s">
        <v>82</v>
      </c>
      <c r="I13" s="35">
        <v>0</v>
      </c>
      <c r="J13" s="37">
        <f t="shared" si="0"/>
        <v>0</v>
      </c>
      <c r="K13" s="37">
        <f t="shared" si="1"/>
        <v>0</v>
      </c>
      <c r="L13" s="39"/>
      <c r="M13" s="40">
        <f t="shared" si="2"/>
        <v>0</v>
      </c>
      <c r="N13" s="39"/>
      <c r="O13" s="39"/>
      <c r="P13" s="39"/>
      <c r="Q13" s="12">
        <f t="shared" si="3"/>
        <v>0</v>
      </c>
      <c r="R13" s="13" t="str">
        <f t="shared" si="4"/>
        <v>OK</v>
      </c>
      <c r="S13" s="21"/>
      <c r="T13" s="18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</row>
    <row r="14" spans="1:41" s="7" customFormat="1" ht="48.75" customHeight="1" x14ac:dyDescent="0.25">
      <c r="A14" s="63"/>
      <c r="B14" s="62"/>
      <c r="C14" s="26">
        <v>11</v>
      </c>
      <c r="D14" s="25" t="s">
        <v>28</v>
      </c>
      <c r="E14" s="31" t="s">
        <v>37</v>
      </c>
      <c r="F14" s="27" t="s">
        <v>39</v>
      </c>
      <c r="G14" s="28">
        <v>14.9</v>
      </c>
      <c r="H14" s="28" t="s">
        <v>82</v>
      </c>
      <c r="I14" s="35">
        <v>0</v>
      </c>
      <c r="J14" s="37">
        <f t="shared" si="0"/>
        <v>0</v>
      </c>
      <c r="K14" s="37">
        <f t="shared" si="1"/>
        <v>0</v>
      </c>
      <c r="L14" s="39"/>
      <c r="M14" s="40">
        <f t="shared" si="2"/>
        <v>0</v>
      </c>
      <c r="N14" s="39"/>
      <c r="O14" s="39"/>
      <c r="P14" s="39"/>
      <c r="Q14" s="12">
        <f t="shared" si="3"/>
        <v>0</v>
      </c>
      <c r="R14" s="13" t="str">
        <f t="shared" si="4"/>
        <v>OK</v>
      </c>
      <c r="S14" s="21"/>
      <c r="T14" s="18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</row>
    <row r="15" spans="1:41" s="7" customFormat="1" ht="48.75" customHeight="1" x14ac:dyDescent="0.25">
      <c r="A15" s="63"/>
      <c r="B15" s="62"/>
      <c r="C15" s="26">
        <v>12</v>
      </c>
      <c r="D15" s="25" t="s">
        <v>29</v>
      </c>
      <c r="E15" s="31" t="s">
        <v>37</v>
      </c>
      <c r="F15" s="27" t="s">
        <v>39</v>
      </c>
      <c r="G15" s="28">
        <v>10.8</v>
      </c>
      <c r="H15" s="28" t="s">
        <v>82</v>
      </c>
      <c r="I15" s="35">
        <v>0</v>
      </c>
      <c r="J15" s="37">
        <f t="shared" si="0"/>
        <v>0</v>
      </c>
      <c r="K15" s="37">
        <f t="shared" si="1"/>
        <v>0</v>
      </c>
      <c r="L15" s="39"/>
      <c r="M15" s="40">
        <f t="shared" si="2"/>
        <v>0</v>
      </c>
      <c r="N15" s="39"/>
      <c r="O15" s="39"/>
      <c r="P15" s="39"/>
      <c r="Q15" s="12">
        <f t="shared" si="3"/>
        <v>0</v>
      </c>
      <c r="R15" s="13" t="str">
        <f t="shared" si="4"/>
        <v>OK</v>
      </c>
      <c r="S15" s="21"/>
      <c r="T15" s="18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</row>
    <row r="16" spans="1:41" s="7" customFormat="1" ht="48.75" customHeight="1" x14ac:dyDescent="0.25">
      <c r="A16" s="67">
        <v>2</v>
      </c>
      <c r="B16" s="64" t="s">
        <v>15</v>
      </c>
      <c r="C16" s="23">
        <v>13</v>
      </c>
      <c r="D16" s="22" t="s">
        <v>30</v>
      </c>
      <c r="E16" s="33" t="s">
        <v>36</v>
      </c>
      <c r="F16" s="29" t="s">
        <v>73</v>
      </c>
      <c r="G16" s="30">
        <v>3792.69</v>
      </c>
      <c r="H16" s="30" t="s">
        <v>83</v>
      </c>
      <c r="I16" s="35">
        <v>0</v>
      </c>
      <c r="J16" s="37">
        <f t="shared" si="0"/>
        <v>0</v>
      </c>
      <c r="K16" s="37">
        <f t="shared" si="1"/>
        <v>0</v>
      </c>
      <c r="L16" s="39">
        <v>1</v>
      </c>
      <c r="M16" s="40">
        <f t="shared" si="2"/>
        <v>0</v>
      </c>
      <c r="N16" s="39"/>
      <c r="O16" s="39"/>
      <c r="P16" s="39"/>
      <c r="Q16" s="12">
        <f t="shared" si="3"/>
        <v>1</v>
      </c>
      <c r="R16" s="13" t="str">
        <f t="shared" si="4"/>
        <v>OK</v>
      </c>
      <c r="S16" s="21">
        <f>1-1</f>
        <v>0</v>
      </c>
      <c r="T16" s="18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</row>
    <row r="17" spans="1:41" s="7" customFormat="1" ht="48.75" customHeight="1" x14ac:dyDescent="0.25">
      <c r="A17" s="68"/>
      <c r="B17" s="65"/>
      <c r="C17" s="23">
        <v>14</v>
      </c>
      <c r="D17" s="22" t="s">
        <v>31</v>
      </c>
      <c r="E17" s="33" t="s">
        <v>36</v>
      </c>
      <c r="F17" s="29" t="s">
        <v>73</v>
      </c>
      <c r="G17" s="30">
        <v>4011.17</v>
      </c>
      <c r="H17" s="30" t="s">
        <v>83</v>
      </c>
      <c r="I17" s="35">
        <v>0</v>
      </c>
      <c r="J17" s="37">
        <f t="shared" si="0"/>
        <v>0</v>
      </c>
      <c r="K17" s="37">
        <f t="shared" si="1"/>
        <v>0</v>
      </c>
      <c r="L17" s="39"/>
      <c r="M17" s="40">
        <f t="shared" si="2"/>
        <v>0</v>
      </c>
      <c r="N17" s="39"/>
      <c r="O17" s="39"/>
      <c r="P17" s="39"/>
      <c r="Q17" s="12">
        <f t="shared" si="3"/>
        <v>0</v>
      </c>
      <c r="R17" s="13" t="str">
        <f t="shared" si="4"/>
        <v>OK</v>
      </c>
      <c r="S17" s="21"/>
      <c r="T17" s="18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</row>
    <row r="18" spans="1:41" s="7" customFormat="1" ht="48.75" customHeight="1" x14ac:dyDescent="0.25">
      <c r="A18" s="69"/>
      <c r="B18" s="66"/>
      <c r="C18" s="23">
        <v>15</v>
      </c>
      <c r="D18" s="22" t="s">
        <v>13</v>
      </c>
      <c r="E18" s="33" t="s">
        <v>36</v>
      </c>
      <c r="F18" s="29" t="s">
        <v>73</v>
      </c>
      <c r="G18" s="30">
        <v>5947.64</v>
      </c>
      <c r="H18" s="30" t="s">
        <v>83</v>
      </c>
      <c r="I18" s="35">
        <v>0</v>
      </c>
      <c r="J18" s="37">
        <f t="shared" si="0"/>
        <v>0</v>
      </c>
      <c r="K18" s="37">
        <f t="shared" si="1"/>
        <v>0</v>
      </c>
      <c r="L18" s="39"/>
      <c r="M18" s="40">
        <f t="shared" si="2"/>
        <v>0</v>
      </c>
      <c r="N18" s="39"/>
      <c r="O18" s="39"/>
      <c r="P18" s="39"/>
      <c r="Q18" s="12">
        <f t="shared" si="3"/>
        <v>0</v>
      </c>
      <c r="R18" s="13" t="str">
        <f t="shared" si="4"/>
        <v>OK</v>
      </c>
      <c r="S18" s="21"/>
      <c r="T18" s="18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</row>
    <row r="19" spans="1:41" s="7" customFormat="1" ht="76.5" customHeight="1" x14ac:dyDescent="0.25">
      <c r="A19" s="52">
        <v>4</v>
      </c>
      <c r="B19" s="55" t="s">
        <v>16</v>
      </c>
      <c r="C19" s="26">
        <v>20</v>
      </c>
      <c r="D19" s="25" t="s">
        <v>32</v>
      </c>
      <c r="E19" s="32" t="s">
        <v>38</v>
      </c>
      <c r="F19" s="27" t="s">
        <v>39</v>
      </c>
      <c r="G19" s="51">
        <v>79.3</v>
      </c>
      <c r="H19" s="28" t="s">
        <v>82</v>
      </c>
      <c r="I19" s="35">
        <v>100</v>
      </c>
      <c r="J19" s="37">
        <f t="shared" si="0"/>
        <v>25</v>
      </c>
      <c r="K19" s="37">
        <f t="shared" si="1"/>
        <v>25</v>
      </c>
      <c r="L19" s="39"/>
      <c r="M19" s="40">
        <f t="shared" si="2"/>
        <v>25</v>
      </c>
      <c r="N19" s="39"/>
      <c r="O19" s="39"/>
      <c r="P19" s="39"/>
      <c r="Q19" s="12">
        <f t="shared" si="3"/>
        <v>75</v>
      </c>
      <c r="R19" s="13" t="str">
        <f t="shared" si="4"/>
        <v>OK</v>
      </c>
      <c r="S19" s="21"/>
      <c r="T19" s="18"/>
      <c r="U19" s="21">
        <v>25</v>
      </c>
      <c r="V19" s="21"/>
      <c r="W19" s="21"/>
      <c r="X19" s="21"/>
      <c r="Y19" s="21"/>
      <c r="Z19" s="21"/>
      <c r="AA19" s="21"/>
      <c r="AB19" s="21"/>
      <c r="AC19" s="21"/>
      <c r="AD19" s="21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</row>
    <row r="20" spans="1:41" s="7" customFormat="1" ht="48.75" customHeight="1" x14ac:dyDescent="0.25">
      <c r="A20" s="53"/>
      <c r="B20" s="56"/>
      <c r="C20" s="26">
        <v>21</v>
      </c>
      <c r="D20" s="25" t="s">
        <v>80</v>
      </c>
      <c r="E20" s="32" t="s">
        <v>38</v>
      </c>
      <c r="F20" s="27" t="s">
        <v>39</v>
      </c>
      <c r="G20" s="51">
        <v>75</v>
      </c>
      <c r="H20" s="28" t="s">
        <v>82</v>
      </c>
      <c r="I20" s="35">
        <v>200</v>
      </c>
      <c r="J20" s="37">
        <f t="shared" si="0"/>
        <v>200</v>
      </c>
      <c r="K20" s="37">
        <f t="shared" si="1"/>
        <v>200</v>
      </c>
      <c r="L20" s="39"/>
      <c r="M20" s="40">
        <f t="shared" si="2"/>
        <v>50</v>
      </c>
      <c r="N20" s="39"/>
      <c r="O20" s="39"/>
      <c r="P20" s="39"/>
      <c r="Q20" s="12">
        <f t="shared" si="3"/>
        <v>0</v>
      </c>
      <c r="R20" s="13" t="str">
        <f t="shared" si="4"/>
        <v>OK</v>
      </c>
      <c r="S20" s="21"/>
      <c r="T20" s="18"/>
      <c r="U20" s="21">
        <v>200</v>
      </c>
      <c r="V20" s="21"/>
      <c r="W20" s="21"/>
      <c r="X20" s="21"/>
      <c r="Y20" s="21"/>
      <c r="Z20" s="21"/>
      <c r="AA20" s="21"/>
      <c r="AB20" s="21"/>
      <c r="AC20" s="21"/>
      <c r="AD20" s="21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</row>
    <row r="21" spans="1:41" s="7" customFormat="1" ht="48.75" customHeight="1" x14ac:dyDescent="0.25">
      <c r="A21" s="54"/>
      <c r="B21" s="57"/>
      <c r="C21" s="26">
        <v>22</v>
      </c>
      <c r="D21" s="25" t="s">
        <v>34</v>
      </c>
      <c r="E21" s="32" t="s">
        <v>38</v>
      </c>
      <c r="F21" s="27" t="s">
        <v>39</v>
      </c>
      <c r="G21" s="51">
        <v>107.5</v>
      </c>
      <c r="H21" s="28" t="s">
        <v>82</v>
      </c>
      <c r="I21" s="35">
        <v>300</v>
      </c>
      <c r="J21" s="37">
        <f t="shared" si="0"/>
        <v>300</v>
      </c>
      <c r="K21" s="37">
        <f t="shared" si="1"/>
        <v>300</v>
      </c>
      <c r="L21" s="39"/>
      <c r="M21" s="40">
        <f t="shared" si="2"/>
        <v>75</v>
      </c>
      <c r="N21" s="39"/>
      <c r="O21" s="39"/>
      <c r="P21" s="39"/>
      <c r="Q21" s="12">
        <f t="shared" si="3"/>
        <v>0</v>
      </c>
      <c r="R21" s="13" t="str">
        <f t="shared" si="4"/>
        <v>OK</v>
      </c>
      <c r="S21" s="21"/>
      <c r="T21" s="18"/>
      <c r="U21" s="21">
        <v>300</v>
      </c>
      <c r="V21" s="21"/>
      <c r="W21" s="21"/>
      <c r="X21" s="21"/>
      <c r="Y21" s="21"/>
      <c r="Z21" s="21"/>
      <c r="AA21" s="21"/>
      <c r="AB21" s="21"/>
      <c r="AC21" s="21"/>
      <c r="AD21" s="21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</row>
    <row r="22" spans="1:41" x14ac:dyDescent="0.25">
      <c r="I22" s="36">
        <f>SUM(I4:I21)</f>
        <v>42600</v>
      </c>
      <c r="J22" s="36"/>
      <c r="K22" s="36"/>
      <c r="L22" s="36"/>
      <c r="M22" s="36"/>
      <c r="N22" s="36"/>
      <c r="O22" s="36"/>
      <c r="P22" s="36"/>
      <c r="Q22" s="36">
        <f>SUM(Q4:Q21)</f>
        <v>31826</v>
      </c>
      <c r="S22" s="16">
        <f>SUMPRODUCT($G$4:$G$21,S4:S21)</f>
        <v>0</v>
      </c>
      <c r="T22" s="16">
        <f t="shared" ref="T22:AH22" si="5">SUMPRODUCT($G$4:$G$21,T4:T21)</f>
        <v>152400</v>
      </c>
      <c r="U22" s="16">
        <f t="shared" si="5"/>
        <v>49232.5</v>
      </c>
      <c r="V22" s="16">
        <f t="shared" si="5"/>
        <v>0</v>
      </c>
      <c r="W22" s="16">
        <f t="shared" si="5"/>
        <v>0</v>
      </c>
      <c r="X22" s="16">
        <f t="shared" si="5"/>
        <v>0</v>
      </c>
      <c r="Y22" s="16">
        <f t="shared" si="5"/>
        <v>0</v>
      </c>
      <c r="Z22" s="16">
        <f t="shared" si="5"/>
        <v>0</v>
      </c>
      <c r="AA22" s="16">
        <f t="shared" si="5"/>
        <v>0</v>
      </c>
      <c r="AB22" s="16">
        <f t="shared" si="5"/>
        <v>0</v>
      </c>
      <c r="AC22" s="16">
        <f t="shared" si="5"/>
        <v>0</v>
      </c>
      <c r="AD22" s="16">
        <f t="shared" si="5"/>
        <v>0</v>
      </c>
      <c r="AE22" s="16">
        <f t="shared" si="5"/>
        <v>0</v>
      </c>
      <c r="AF22" s="16">
        <f t="shared" si="5"/>
        <v>0</v>
      </c>
      <c r="AG22" s="16">
        <f t="shared" si="5"/>
        <v>0</v>
      </c>
      <c r="AH22" s="16">
        <f t="shared" si="5"/>
        <v>0</v>
      </c>
      <c r="AI22" s="16">
        <f t="shared" ref="AI22" si="6">SUMPRODUCT($G$4:$G$21,AI4:AI21)</f>
        <v>0</v>
      </c>
      <c r="AJ22" s="16">
        <f t="shared" ref="AJ22" si="7">SUMPRODUCT($G$4:$G$21,AJ4:AJ21)</f>
        <v>0</v>
      </c>
      <c r="AK22" s="16">
        <f t="shared" ref="AK22" si="8">SUMPRODUCT($G$4:$G$21,AK4:AK21)</f>
        <v>0</v>
      </c>
      <c r="AL22" s="16">
        <f t="shared" ref="AL22" si="9">SUMPRODUCT($G$4:$G$21,AL4:AL21)</f>
        <v>0</v>
      </c>
      <c r="AM22" s="16">
        <f t="shared" ref="AM22" si="10">SUMPRODUCT($G$4:$G$21,AM4:AM21)</f>
        <v>0</v>
      </c>
      <c r="AN22" s="16">
        <f t="shared" ref="AN22" si="11">SUMPRODUCT($G$4:$G$21,AN4:AN21)</f>
        <v>0</v>
      </c>
      <c r="AO22" s="16">
        <f t="shared" ref="AO22" si="12">SUMPRODUCT($G$4:$G$21,AO4:AO21)</f>
        <v>0</v>
      </c>
    </row>
    <row r="24" spans="1:41" x14ac:dyDescent="0.25">
      <c r="I24" s="47">
        <f>SUMPRODUCT($G$4:$G$21,I4:I21)</f>
        <v>659980</v>
      </c>
      <c r="J24" s="47">
        <f t="shared" ref="J24:K24" si="13">SUMPRODUCT($G$4:$G$21,J4:J21)</f>
        <v>201632.5</v>
      </c>
      <c r="K24" s="47">
        <f t="shared" si="13"/>
        <v>201632.5</v>
      </c>
    </row>
  </sheetData>
  <autoFilter ref="A3:AO22" xr:uid="{00000000-0001-0000-0200-000000000000}"/>
  <mergeCells count="10">
    <mergeCell ref="A19:A21"/>
    <mergeCell ref="B19:B21"/>
    <mergeCell ref="A2:R2"/>
    <mergeCell ref="A1:C1"/>
    <mergeCell ref="D1:I1"/>
    <mergeCell ref="J1:R1"/>
    <mergeCell ref="B4:B15"/>
    <mergeCell ref="A4:A15"/>
    <mergeCell ref="B16:B18"/>
    <mergeCell ref="A16:A18"/>
  </mergeCells>
  <conditionalFormatting sqref="G4:H21">
    <cfRule type="expression" dxfId="53" priority="5">
      <formula>#REF!&lt;0.25</formula>
    </cfRule>
  </conditionalFormatting>
  <conditionalFormatting sqref="Q4:Q21">
    <cfRule type="cellIs" dxfId="52" priority="4" operator="lessThan">
      <formula>0</formula>
    </cfRule>
  </conditionalFormatting>
  <conditionalFormatting sqref="R4:R21">
    <cfRule type="containsText" dxfId="51" priority="2" operator="containsText" text="ATENÇÃO">
      <formula>NOT(ISERROR(SEARCH("ATENÇÃO",R4)))</formula>
    </cfRule>
  </conditionalFormatting>
  <conditionalFormatting sqref="S4:AO21">
    <cfRule type="cellIs" dxfId="50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F775B-F7E2-49A0-BC61-C91471FC3406}">
  <dimension ref="A1:AN24"/>
  <sheetViews>
    <sheetView topLeftCell="A13" zoomScale="70" zoomScaleNormal="70" workbookViewId="0">
      <selection activeCell="N31" sqref="N31"/>
    </sheetView>
  </sheetViews>
  <sheetFormatPr defaultColWidth="9.7109375" defaultRowHeight="15" x14ac:dyDescent="0.25"/>
  <cols>
    <col min="1" max="1" width="6.140625" style="1" customWidth="1"/>
    <col min="2" max="2" width="13.28515625" style="1" customWidth="1"/>
    <col min="3" max="3" width="10.28515625" style="1" customWidth="1"/>
    <col min="4" max="4" width="45.28515625" style="14" customWidth="1"/>
    <col min="5" max="5" width="10.28515625" style="1" customWidth="1"/>
    <col min="6" max="6" width="15.85546875" style="1" customWidth="1"/>
    <col min="7" max="7" width="15.42578125" style="1" customWidth="1"/>
    <col min="8" max="8" width="13.7109375" style="6" customWidth="1"/>
    <col min="9" max="9" width="12.85546875" style="6" customWidth="1"/>
    <col min="10" max="15" width="13.7109375" style="6" customWidth="1"/>
    <col min="16" max="16" width="13.28515625" style="15" customWidth="1"/>
    <col min="17" max="17" width="12.5703125" style="4" customWidth="1"/>
    <col min="18" max="18" width="16.140625" style="5" customWidth="1"/>
    <col min="19" max="29" width="12.7109375" style="5" customWidth="1"/>
    <col min="30" max="40" width="12.7109375" style="2" customWidth="1"/>
    <col min="41" max="16384" width="9.7109375" style="2"/>
  </cols>
  <sheetData>
    <row r="1" spans="1:40" ht="54.75" customHeight="1" x14ac:dyDescent="0.25">
      <c r="A1" s="58" t="s">
        <v>54</v>
      </c>
      <c r="B1" s="58"/>
      <c r="C1" s="58"/>
      <c r="D1" s="59" t="s">
        <v>55</v>
      </c>
      <c r="E1" s="60"/>
      <c r="F1" s="60"/>
      <c r="G1" s="60"/>
      <c r="H1" s="60"/>
      <c r="I1" s="59" t="s">
        <v>56</v>
      </c>
      <c r="J1" s="60"/>
      <c r="K1" s="60"/>
      <c r="L1" s="60"/>
      <c r="M1" s="60"/>
      <c r="N1" s="60"/>
      <c r="O1" s="60"/>
      <c r="P1" s="60"/>
      <c r="Q1" s="61"/>
      <c r="R1" s="92" t="s">
        <v>105</v>
      </c>
      <c r="S1" s="20" t="s">
        <v>42</v>
      </c>
      <c r="T1" s="20" t="s">
        <v>42</v>
      </c>
      <c r="U1" s="20" t="s">
        <v>42</v>
      </c>
      <c r="V1" s="20" t="s">
        <v>42</v>
      </c>
      <c r="W1" s="20" t="s">
        <v>42</v>
      </c>
      <c r="X1" s="20" t="s">
        <v>42</v>
      </c>
      <c r="Y1" s="20" t="s">
        <v>42</v>
      </c>
      <c r="Z1" s="20" t="s">
        <v>42</v>
      </c>
      <c r="AA1" s="20" t="s">
        <v>42</v>
      </c>
      <c r="AB1" s="20" t="s">
        <v>42</v>
      </c>
      <c r="AC1" s="20" t="s">
        <v>42</v>
      </c>
      <c r="AD1" s="20" t="s">
        <v>42</v>
      </c>
      <c r="AE1" s="20" t="s">
        <v>42</v>
      </c>
      <c r="AF1" s="20" t="s">
        <v>42</v>
      </c>
      <c r="AG1" s="20" t="s">
        <v>42</v>
      </c>
      <c r="AH1" s="20" t="s">
        <v>42</v>
      </c>
      <c r="AI1" s="20" t="s">
        <v>42</v>
      </c>
      <c r="AJ1" s="20" t="s">
        <v>42</v>
      </c>
      <c r="AK1" s="20" t="s">
        <v>42</v>
      </c>
      <c r="AL1" s="20" t="s">
        <v>42</v>
      </c>
      <c r="AM1" s="20" t="s">
        <v>42</v>
      </c>
      <c r="AN1" s="20" t="s">
        <v>42</v>
      </c>
    </row>
    <row r="2" spans="1:40" ht="21.75" customHeight="1" x14ac:dyDescent="0.25">
      <c r="A2" s="58" t="s">
        <v>65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92" t="s">
        <v>106</v>
      </c>
      <c r="S2" s="20" t="s">
        <v>43</v>
      </c>
      <c r="T2" s="20" t="s">
        <v>43</v>
      </c>
      <c r="U2" s="20" t="s">
        <v>43</v>
      </c>
      <c r="V2" s="20" t="s">
        <v>43</v>
      </c>
      <c r="W2" s="20" t="s">
        <v>43</v>
      </c>
      <c r="X2" s="20" t="s">
        <v>43</v>
      </c>
      <c r="Y2" s="20" t="s">
        <v>43</v>
      </c>
      <c r="Z2" s="20" t="s">
        <v>43</v>
      </c>
      <c r="AA2" s="20" t="s">
        <v>43</v>
      </c>
      <c r="AB2" s="20" t="s">
        <v>43</v>
      </c>
      <c r="AC2" s="20" t="s">
        <v>43</v>
      </c>
      <c r="AD2" s="20" t="s">
        <v>43</v>
      </c>
      <c r="AE2" s="20" t="s">
        <v>43</v>
      </c>
      <c r="AF2" s="20" t="s">
        <v>43</v>
      </c>
      <c r="AG2" s="20" t="s">
        <v>43</v>
      </c>
      <c r="AH2" s="20" t="s">
        <v>43</v>
      </c>
      <c r="AI2" s="20" t="s">
        <v>43</v>
      </c>
      <c r="AJ2" s="20" t="s">
        <v>43</v>
      </c>
      <c r="AK2" s="20" t="s">
        <v>43</v>
      </c>
      <c r="AL2" s="20" t="s">
        <v>43</v>
      </c>
      <c r="AM2" s="20" t="s">
        <v>43</v>
      </c>
      <c r="AN2" s="20" t="s">
        <v>43</v>
      </c>
    </row>
    <row r="3" spans="1:40" s="3" customFormat="1" ht="45" x14ac:dyDescent="0.2">
      <c r="A3" s="9" t="s">
        <v>1</v>
      </c>
      <c r="B3" s="9" t="s">
        <v>10</v>
      </c>
      <c r="C3" s="9" t="s">
        <v>9</v>
      </c>
      <c r="D3" s="9" t="s">
        <v>17</v>
      </c>
      <c r="E3" s="9" t="s">
        <v>52</v>
      </c>
      <c r="F3" s="9" t="s">
        <v>35</v>
      </c>
      <c r="G3" s="9" t="s">
        <v>41</v>
      </c>
      <c r="H3" s="44" t="s">
        <v>3</v>
      </c>
      <c r="I3" s="10" t="s">
        <v>50</v>
      </c>
      <c r="J3" s="10" t="s">
        <v>51</v>
      </c>
      <c r="K3" s="10" t="s">
        <v>45</v>
      </c>
      <c r="L3" s="10" t="s">
        <v>46</v>
      </c>
      <c r="M3" s="10" t="s">
        <v>47</v>
      </c>
      <c r="N3" s="10" t="s">
        <v>48</v>
      </c>
      <c r="O3" s="10" t="s">
        <v>49</v>
      </c>
      <c r="P3" s="43" t="s">
        <v>0</v>
      </c>
      <c r="Q3" s="8" t="s">
        <v>2</v>
      </c>
      <c r="R3" s="93">
        <v>45854</v>
      </c>
      <c r="S3" s="17" t="s">
        <v>44</v>
      </c>
      <c r="T3" s="17" t="s">
        <v>44</v>
      </c>
      <c r="U3" s="17" t="s">
        <v>44</v>
      </c>
      <c r="V3" s="17" t="s">
        <v>44</v>
      </c>
      <c r="W3" s="17" t="s">
        <v>44</v>
      </c>
      <c r="X3" s="17" t="s">
        <v>44</v>
      </c>
      <c r="Y3" s="17" t="s">
        <v>44</v>
      </c>
      <c r="Z3" s="17" t="s">
        <v>44</v>
      </c>
      <c r="AA3" s="17" t="s">
        <v>44</v>
      </c>
      <c r="AB3" s="17" t="s">
        <v>44</v>
      </c>
      <c r="AC3" s="17" t="s">
        <v>44</v>
      </c>
      <c r="AD3" s="17" t="s">
        <v>44</v>
      </c>
      <c r="AE3" s="17" t="s">
        <v>44</v>
      </c>
      <c r="AF3" s="17" t="s">
        <v>44</v>
      </c>
      <c r="AG3" s="17" t="s">
        <v>44</v>
      </c>
      <c r="AH3" s="17" t="s">
        <v>44</v>
      </c>
      <c r="AI3" s="17" t="s">
        <v>44</v>
      </c>
      <c r="AJ3" s="17" t="s">
        <v>44</v>
      </c>
      <c r="AK3" s="17" t="s">
        <v>44</v>
      </c>
      <c r="AL3" s="17" t="s">
        <v>44</v>
      </c>
      <c r="AM3" s="17" t="s">
        <v>44</v>
      </c>
      <c r="AN3" s="17" t="s">
        <v>44</v>
      </c>
    </row>
    <row r="4" spans="1:40" ht="48.75" customHeight="1" x14ac:dyDescent="0.25">
      <c r="A4" s="63">
        <v>1</v>
      </c>
      <c r="B4" s="62" t="s">
        <v>14</v>
      </c>
      <c r="C4" s="24">
        <v>1</v>
      </c>
      <c r="D4" s="25" t="s">
        <v>18</v>
      </c>
      <c r="E4" s="31" t="s">
        <v>37</v>
      </c>
      <c r="F4" s="27" t="s">
        <v>39</v>
      </c>
      <c r="G4" s="28">
        <v>16.899999999999999</v>
      </c>
      <c r="H4" s="34">
        <v>0</v>
      </c>
      <c r="I4" s="37">
        <f>IF(SUM(R4:AN4)&gt;H4+K4,H4+K4,SUM(R4:AN4))</f>
        <v>0</v>
      </c>
      <c r="J4" s="37">
        <f>(SUM(R4:AN4))</f>
        <v>0</v>
      </c>
      <c r="K4" s="38"/>
      <c r="L4" s="40">
        <f>ROUND(IF(H4*0.25-0.5&lt;0,0,H4*0.25-0.5),0)-O4-M4</f>
        <v>0</v>
      </c>
      <c r="M4" s="38"/>
      <c r="N4" s="38"/>
      <c r="O4" s="38"/>
      <c r="P4" s="12">
        <f>H4-(SUM(R4:AN4))+K4+M4+N4-O4</f>
        <v>0</v>
      </c>
      <c r="Q4" s="13" t="str">
        <f>IF(P4&lt;0,"ATENÇÃO","OK")</f>
        <v>OK</v>
      </c>
      <c r="R4" s="95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</row>
    <row r="5" spans="1:40" s="7" customFormat="1" ht="48.75" customHeight="1" x14ac:dyDescent="0.25">
      <c r="A5" s="63"/>
      <c r="B5" s="62"/>
      <c r="C5" s="26">
        <v>2</v>
      </c>
      <c r="D5" s="25" t="s">
        <v>19</v>
      </c>
      <c r="E5" s="31" t="s">
        <v>37</v>
      </c>
      <c r="F5" s="27" t="s">
        <v>39</v>
      </c>
      <c r="G5" s="28">
        <v>18</v>
      </c>
      <c r="H5" s="34">
        <v>0</v>
      </c>
      <c r="I5" s="37">
        <f t="shared" ref="I5:I21" si="0">IF(SUM(R5:AN5)&gt;H5+K5,H5+K5,SUM(R5:AN5))</f>
        <v>0</v>
      </c>
      <c r="J5" s="37">
        <f t="shared" ref="J5:J21" si="1">(SUM(R5:AN5))</f>
        <v>0</v>
      </c>
      <c r="K5" s="39"/>
      <c r="L5" s="40">
        <f t="shared" ref="L5:L21" si="2">ROUND(IF(H5*0.25-0.5&lt;0,0,H5*0.25-0.5),0)-O5-M5</f>
        <v>0</v>
      </c>
      <c r="M5" s="39"/>
      <c r="N5" s="39"/>
      <c r="O5" s="39"/>
      <c r="P5" s="12">
        <f t="shared" ref="P5:P21" si="3">H5-(SUM(R5:AN5))+K5+M5+N5-O5</f>
        <v>0</v>
      </c>
      <c r="Q5" s="13" t="str">
        <f t="shared" ref="Q5:Q21" si="4">IF(P5&lt;0,"ATENÇÃO","OK")</f>
        <v>OK</v>
      </c>
      <c r="R5" s="95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</row>
    <row r="6" spans="1:40" s="7" customFormat="1" ht="48.75" customHeight="1" x14ac:dyDescent="0.25">
      <c r="A6" s="63"/>
      <c r="B6" s="62"/>
      <c r="C6" s="26">
        <v>3</v>
      </c>
      <c r="D6" s="25" t="s">
        <v>20</v>
      </c>
      <c r="E6" s="31" t="s">
        <v>37</v>
      </c>
      <c r="F6" s="27" t="s">
        <v>39</v>
      </c>
      <c r="G6" s="28">
        <v>14.9</v>
      </c>
      <c r="H6" s="34">
        <v>0</v>
      </c>
      <c r="I6" s="37">
        <f t="shared" si="0"/>
        <v>0</v>
      </c>
      <c r="J6" s="37">
        <f t="shared" si="1"/>
        <v>0</v>
      </c>
      <c r="K6" s="39"/>
      <c r="L6" s="40">
        <f t="shared" si="2"/>
        <v>0</v>
      </c>
      <c r="M6" s="39"/>
      <c r="N6" s="39"/>
      <c r="O6" s="39"/>
      <c r="P6" s="12">
        <f t="shared" si="3"/>
        <v>0</v>
      </c>
      <c r="Q6" s="13" t="str">
        <f t="shared" si="4"/>
        <v>OK</v>
      </c>
      <c r="R6" s="95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</row>
    <row r="7" spans="1:40" s="7" customFormat="1" ht="48.75" customHeight="1" x14ac:dyDescent="0.25">
      <c r="A7" s="63"/>
      <c r="B7" s="62"/>
      <c r="C7" s="26">
        <v>4</v>
      </c>
      <c r="D7" s="25" t="s">
        <v>21</v>
      </c>
      <c r="E7" s="31" t="s">
        <v>37</v>
      </c>
      <c r="F7" s="27" t="s">
        <v>39</v>
      </c>
      <c r="G7" s="28">
        <v>18.3</v>
      </c>
      <c r="H7" s="34">
        <v>0</v>
      </c>
      <c r="I7" s="37">
        <f t="shared" si="0"/>
        <v>0</v>
      </c>
      <c r="J7" s="37">
        <f t="shared" si="1"/>
        <v>0</v>
      </c>
      <c r="K7" s="39"/>
      <c r="L7" s="40">
        <f t="shared" si="2"/>
        <v>0</v>
      </c>
      <c r="M7" s="39"/>
      <c r="N7" s="39"/>
      <c r="O7" s="39"/>
      <c r="P7" s="12">
        <f t="shared" si="3"/>
        <v>0</v>
      </c>
      <c r="Q7" s="13" t="str">
        <f t="shared" si="4"/>
        <v>OK</v>
      </c>
      <c r="R7" s="95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</row>
    <row r="8" spans="1:40" s="7" customFormat="1" ht="48.75" customHeight="1" x14ac:dyDescent="0.25">
      <c r="A8" s="63"/>
      <c r="B8" s="62"/>
      <c r="C8" s="26">
        <v>5</v>
      </c>
      <c r="D8" s="25" t="s">
        <v>22</v>
      </c>
      <c r="E8" s="31" t="s">
        <v>37</v>
      </c>
      <c r="F8" s="27" t="s">
        <v>39</v>
      </c>
      <c r="G8" s="28">
        <v>16.5</v>
      </c>
      <c r="H8" s="35">
        <v>200</v>
      </c>
      <c r="I8" s="37">
        <f t="shared" si="0"/>
        <v>67.099999999999994</v>
      </c>
      <c r="J8" s="37">
        <f t="shared" si="1"/>
        <v>67.099999999999994</v>
      </c>
      <c r="K8" s="39"/>
      <c r="L8" s="40">
        <f t="shared" si="2"/>
        <v>50</v>
      </c>
      <c r="M8" s="39"/>
      <c r="N8" s="39"/>
      <c r="O8" s="39"/>
      <c r="P8" s="12">
        <f t="shared" si="3"/>
        <v>132.9</v>
      </c>
      <c r="Q8" s="13" t="str">
        <f t="shared" si="4"/>
        <v>OK</v>
      </c>
      <c r="R8" s="96">
        <v>67.099999999999994</v>
      </c>
      <c r="S8" s="18"/>
      <c r="T8" s="21"/>
      <c r="U8" s="21"/>
      <c r="V8" s="21"/>
      <c r="W8" s="21"/>
      <c r="X8" s="21"/>
      <c r="Y8" s="21"/>
      <c r="Z8" s="21"/>
      <c r="AA8" s="21"/>
      <c r="AB8" s="21"/>
      <c r="AC8" s="21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</row>
    <row r="9" spans="1:40" s="7" customFormat="1" ht="48.75" customHeight="1" x14ac:dyDescent="0.25">
      <c r="A9" s="63"/>
      <c r="B9" s="62"/>
      <c r="C9" s="26">
        <v>6</v>
      </c>
      <c r="D9" s="25" t="s">
        <v>23</v>
      </c>
      <c r="E9" s="31" t="s">
        <v>37</v>
      </c>
      <c r="F9" s="27" t="s">
        <v>39</v>
      </c>
      <c r="G9" s="28">
        <v>18.399999999999999</v>
      </c>
      <c r="H9" s="35">
        <v>0</v>
      </c>
      <c r="I9" s="37">
        <f t="shared" si="0"/>
        <v>0</v>
      </c>
      <c r="J9" s="37">
        <f t="shared" si="1"/>
        <v>0</v>
      </c>
      <c r="K9" s="39"/>
      <c r="L9" s="40">
        <f t="shared" si="2"/>
        <v>0</v>
      </c>
      <c r="M9" s="39"/>
      <c r="N9" s="39"/>
      <c r="O9" s="39"/>
      <c r="P9" s="12">
        <f t="shared" si="3"/>
        <v>0</v>
      </c>
      <c r="Q9" s="13" t="str">
        <f t="shared" si="4"/>
        <v>OK</v>
      </c>
      <c r="R9" s="95"/>
      <c r="S9" s="18"/>
      <c r="T9" s="21"/>
      <c r="U9" s="21"/>
      <c r="V9" s="21"/>
      <c r="W9" s="21"/>
      <c r="X9" s="21"/>
      <c r="Y9" s="21"/>
      <c r="Z9" s="21"/>
      <c r="AA9" s="21"/>
      <c r="AB9" s="21"/>
      <c r="AC9" s="21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</row>
    <row r="10" spans="1:40" s="7" customFormat="1" ht="48.75" customHeight="1" x14ac:dyDescent="0.25">
      <c r="A10" s="63"/>
      <c r="B10" s="62"/>
      <c r="C10" s="26">
        <v>7</v>
      </c>
      <c r="D10" s="25" t="s">
        <v>24</v>
      </c>
      <c r="E10" s="31" t="s">
        <v>37</v>
      </c>
      <c r="F10" s="27" t="s">
        <v>39</v>
      </c>
      <c r="G10" s="28">
        <v>16.5</v>
      </c>
      <c r="H10" s="35">
        <v>0</v>
      </c>
      <c r="I10" s="37">
        <f t="shared" si="0"/>
        <v>0</v>
      </c>
      <c r="J10" s="37">
        <f t="shared" si="1"/>
        <v>0</v>
      </c>
      <c r="K10" s="39"/>
      <c r="L10" s="40">
        <f t="shared" si="2"/>
        <v>0</v>
      </c>
      <c r="M10" s="39"/>
      <c r="N10" s="39"/>
      <c r="O10" s="39"/>
      <c r="P10" s="12">
        <f t="shared" si="3"/>
        <v>0</v>
      </c>
      <c r="Q10" s="13" t="str">
        <f t="shared" si="4"/>
        <v>OK</v>
      </c>
      <c r="R10" s="95"/>
      <c r="S10" s="18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</row>
    <row r="11" spans="1:40" s="7" customFormat="1" ht="48.75" customHeight="1" x14ac:dyDescent="0.25">
      <c r="A11" s="63"/>
      <c r="B11" s="62"/>
      <c r="C11" s="26">
        <v>8</v>
      </c>
      <c r="D11" s="25" t="s">
        <v>25</v>
      </c>
      <c r="E11" s="31" t="s">
        <v>37</v>
      </c>
      <c r="F11" s="27" t="s">
        <v>39</v>
      </c>
      <c r="G11" s="28">
        <v>20.399999999999999</v>
      </c>
      <c r="H11" s="35">
        <v>0</v>
      </c>
      <c r="I11" s="37">
        <f t="shared" si="0"/>
        <v>0</v>
      </c>
      <c r="J11" s="37">
        <f t="shared" si="1"/>
        <v>0</v>
      </c>
      <c r="K11" s="39"/>
      <c r="L11" s="40">
        <f t="shared" si="2"/>
        <v>0</v>
      </c>
      <c r="M11" s="39"/>
      <c r="N11" s="39"/>
      <c r="O11" s="39"/>
      <c r="P11" s="12">
        <f t="shared" si="3"/>
        <v>0</v>
      </c>
      <c r="Q11" s="13" t="str">
        <f t="shared" si="4"/>
        <v>OK</v>
      </c>
      <c r="R11" s="95"/>
      <c r="S11" s="18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</row>
    <row r="12" spans="1:40" s="7" customFormat="1" ht="48.75" customHeight="1" x14ac:dyDescent="0.25">
      <c r="A12" s="63"/>
      <c r="B12" s="62"/>
      <c r="C12" s="26">
        <v>9</v>
      </c>
      <c r="D12" s="25" t="s">
        <v>26</v>
      </c>
      <c r="E12" s="31" t="s">
        <v>37</v>
      </c>
      <c r="F12" s="27" t="s">
        <v>39</v>
      </c>
      <c r="G12" s="28">
        <v>10.199999999999999</v>
      </c>
      <c r="H12" s="35">
        <v>150</v>
      </c>
      <c r="I12" s="37">
        <f t="shared" si="0"/>
        <v>0</v>
      </c>
      <c r="J12" s="37">
        <f t="shared" si="1"/>
        <v>0</v>
      </c>
      <c r="K12" s="39"/>
      <c r="L12" s="40">
        <f t="shared" si="2"/>
        <v>37</v>
      </c>
      <c r="M12" s="39"/>
      <c r="N12" s="39"/>
      <c r="O12" s="39"/>
      <c r="P12" s="12">
        <f t="shared" si="3"/>
        <v>150</v>
      </c>
      <c r="Q12" s="13" t="str">
        <f t="shared" si="4"/>
        <v>OK</v>
      </c>
      <c r="R12" s="95"/>
      <c r="S12" s="18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</row>
    <row r="13" spans="1:40" s="7" customFormat="1" ht="48.75" customHeight="1" x14ac:dyDescent="0.25">
      <c r="A13" s="63"/>
      <c r="B13" s="62"/>
      <c r="C13" s="26">
        <v>10</v>
      </c>
      <c r="D13" s="25" t="s">
        <v>27</v>
      </c>
      <c r="E13" s="31" t="s">
        <v>37</v>
      </c>
      <c r="F13" s="27" t="s">
        <v>39</v>
      </c>
      <c r="G13" s="28">
        <v>10.7</v>
      </c>
      <c r="H13" s="35">
        <v>300</v>
      </c>
      <c r="I13" s="37">
        <f t="shared" si="0"/>
        <v>0</v>
      </c>
      <c r="J13" s="37">
        <f t="shared" si="1"/>
        <v>0</v>
      </c>
      <c r="K13" s="39"/>
      <c r="L13" s="40">
        <f t="shared" si="2"/>
        <v>75</v>
      </c>
      <c r="M13" s="39"/>
      <c r="N13" s="39"/>
      <c r="O13" s="39"/>
      <c r="P13" s="12">
        <f t="shared" si="3"/>
        <v>300</v>
      </c>
      <c r="Q13" s="13" t="str">
        <f t="shared" si="4"/>
        <v>OK</v>
      </c>
      <c r="R13" s="95"/>
      <c r="S13" s="18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</row>
    <row r="14" spans="1:40" s="7" customFormat="1" ht="48.75" customHeight="1" x14ac:dyDescent="0.25">
      <c r="A14" s="63"/>
      <c r="B14" s="62"/>
      <c r="C14" s="26">
        <v>11</v>
      </c>
      <c r="D14" s="25" t="s">
        <v>28</v>
      </c>
      <c r="E14" s="31" t="s">
        <v>37</v>
      </c>
      <c r="F14" s="27" t="s">
        <v>39</v>
      </c>
      <c r="G14" s="28">
        <v>14.9</v>
      </c>
      <c r="H14" s="35">
        <v>0</v>
      </c>
      <c r="I14" s="37">
        <f t="shared" si="0"/>
        <v>0</v>
      </c>
      <c r="J14" s="37">
        <f t="shared" si="1"/>
        <v>0</v>
      </c>
      <c r="K14" s="39"/>
      <c r="L14" s="40">
        <f t="shared" si="2"/>
        <v>0</v>
      </c>
      <c r="M14" s="39"/>
      <c r="N14" s="39"/>
      <c r="O14" s="39"/>
      <c r="P14" s="12">
        <f t="shared" si="3"/>
        <v>0</v>
      </c>
      <c r="Q14" s="13" t="str">
        <f t="shared" si="4"/>
        <v>OK</v>
      </c>
      <c r="R14" s="95"/>
      <c r="S14" s="18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</row>
    <row r="15" spans="1:40" s="7" customFormat="1" ht="48.75" customHeight="1" x14ac:dyDescent="0.25">
      <c r="A15" s="63"/>
      <c r="B15" s="62"/>
      <c r="C15" s="26">
        <v>12</v>
      </c>
      <c r="D15" s="25" t="s">
        <v>29</v>
      </c>
      <c r="E15" s="31" t="s">
        <v>37</v>
      </c>
      <c r="F15" s="27" t="s">
        <v>39</v>
      </c>
      <c r="G15" s="28">
        <v>10.8</v>
      </c>
      <c r="H15" s="35">
        <v>0</v>
      </c>
      <c r="I15" s="37">
        <f t="shared" si="0"/>
        <v>0</v>
      </c>
      <c r="J15" s="37">
        <f t="shared" si="1"/>
        <v>0</v>
      </c>
      <c r="K15" s="39"/>
      <c r="L15" s="40">
        <f t="shared" si="2"/>
        <v>0</v>
      </c>
      <c r="M15" s="39"/>
      <c r="N15" s="39"/>
      <c r="O15" s="39"/>
      <c r="P15" s="12">
        <f t="shared" si="3"/>
        <v>0</v>
      </c>
      <c r="Q15" s="13" t="str">
        <f t="shared" si="4"/>
        <v>OK</v>
      </c>
      <c r="R15" s="95"/>
      <c r="S15" s="18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</row>
    <row r="16" spans="1:40" s="7" customFormat="1" ht="48.75" customHeight="1" x14ac:dyDescent="0.25">
      <c r="A16" s="67">
        <v>2</v>
      </c>
      <c r="B16" s="64" t="s">
        <v>15</v>
      </c>
      <c r="C16" s="23">
        <v>13</v>
      </c>
      <c r="D16" s="22" t="s">
        <v>30</v>
      </c>
      <c r="E16" s="33" t="s">
        <v>36</v>
      </c>
      <c r="F16" s="29" t="s">
        <v>40</v>
      </c>
      <c r="G16" s="30">
        <v>3792.69</v>
      </c>
      <c r="H16" s="35">
        <v>0</v>
      </c>
      <c r="I16" s="37">
        <f t="shared" si="0"/>
        <v>0</v>
      </c>
      <c r="J16" s="37">
        <f t="shared" si="1"/>
        <v>0</v>
      </c>
      <c r="K16" s="39"/>
      <c r="L16" s="40">
        <f t="shared" si="2"/>
        <v>0</v>
      </c>
      <c r="M16" s="39"/>
      <c r="N16" s="39"/>
      <c r="O16" s="39"/>
      <c r="P16" s="12">
        <f t="shared" si="3"/>
        <v>0</v>
      </c>
      <c r="Q16" s="13" t="str">
        <f t="shared" si="4"/>
        <v>OK</v>
      </c>
      <c r="R16" s="95"/>
      <c r="S16" s="18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</row>
    <row r="17" spans="1:40" s="7" customFormat="1" ht="48.75" customHeight="1" x14ac:dyDescent="0.25">
      <c r="A17" s="68"/>
      <c r="B17" s="65"/>
      <c r="C17" s="23">
        <v>14</v>
      </c>
      <c r="D17" s="22" t="s">
        <v>31</v>
      </c>
      <c r="E17" s="33" t="s">
        <v>36</v>
      </c>
      <c r="F17" s="29" t="s">
        <v>40</v>
      </c>
      <c r="G17" s="30">
        <v>4011.17</v>
      </c>
      <c r="H17" s="35">
        <v>0</v>
      </c>
      <c r="I17" s="37">
        <f t="shared" si="0"/>
        <v>0</v>
      </c>
      <c r="J17" s="37">
        <f t="shared" si="1"/>
        <v>0</v>
      </c>
      <c r="K17" s="39"/>
      <c r="L17" s="40">
        <f t="shared" si="2"/>
        <v>0</v>
      </c>
      <c r="M17" s="39"/>
      <c r="N17" s="39"/>
      <c r="O17" s="39"/>
      <c r="P17" s="12">
        <f t="shared" si="3"/>
        <v>0</v>
      </c>
      <c r="Q17" s="13" t="str">
        <f t="shared" si="4"/>
        <v>OK</v>
      </c>
      <c r="R17" s="95"/>
      <c r="S17" s="18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</row>
    <row r="18" spans="1:40" s="7" customFormat="1" ht="48.75" customHeight="1" x14ac:dyDescent="0.25">
      <c r="A18" s="69"/>
      <c r="B18" s="66"/>
      <c r="C18" s="23">
        <v>15</v>
      </c>
      <c r="D18" s="22" t="s">
        <v>13</v>
      </c>
      <c r="E18" s="33" t="s">
        <v>36</v>
      </c>
      <c r="F18" s="29" t="s">
        <v>40</v>
      </c>
      <c r="G18" s="30">
        <v>5947.64</v>
      </c>
      <c r="H18" s="35">
        <v>0</v>
      </c>
      <c r="I18" s="37">
        <f t="shared" si="0"/>
        <v>0</v>
      </c>
      <c r="J18" s="37">
        <f t="shared" si="1"/>
        <v>0</v>
      </c>
      <c r="K18" s="39"/>
      <c r="L18" s="40">
        <f t="shared" si="2"/>
        <v>0</v>
      </c>
      <c r="M18" s="39"/>
      <c r="N18" s="39"/>
      <c r="O18" s="39"/>
      <c r="P18" s="12">
        <f t="shared" si="3"/>
        <v>0</v>
      </c>
      <c r="Q18" s="13" t="str">
        <f t="shared" si="4"/>
        <v>OK</v>
      </c>
      <c r="R18" s="95"/>
      <c r="S18" s="18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</row>
    <row r="19" spans="1:40" s="7" customFormat="1" ht="48.75" customHeight="1" x14ac:dyDescent="0.25">
      <c r="A19" s="52">
        <v>4</v>
      </c>
      <c r="B19" s="55" t="s">
        <v>16</v>
      </c>
      <c r="C19" s="26">
        <v>20</v>
      </c>
      <c r="D19" s="25" t="s">
        <v>32</v>
      </c>
      <c r="E19" s="32" t="s">
        <v>38</v>
      </c>
      <c r="F19" s="27" t="s">
        <v>39</v>
      </c>
      <c r="G19" s="28">
        <v>79.3</v>
      </c>
      <c r="H19" s="35">
        <v>0</v>
      </c>
      <c r="I19" s="37">
        <f t="shared" si="0"/>
        <v>0</v>
      </c>
      <c r="J19" s="37">
        <f t="shared" si="1"/>
        <v>0</v>
      </c>
      <c r="K19" s="39"/>
      <c r="L19" s="40">
        <f t="shared" si="2"/>
        <v>0</v>
      </c>
      <c r="M19" s="39"/>
      <c r="N19" s="39"/>
      <c r="O19" s="39"/>
      <c r="P19" s="12">
        <f t="shared" si="3"/>
        <v>0</v>
      </c>
      <c r="Q19" s="13" t="str">
        <f t="shared" si="4"/>
        <v>OK</v>
      </c>
      <c r="R19" s="95"/>
      <c r="S19" s="18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</row>
    <row r="20" spans="1:40" s="7" customFormat="1" ht="48.75" customHeight="1" x14ac:dyDescent="0.25">
      <c r="A20" s="53"/>
      <c r="B20" s="56"/>
      <c r="C20" s="26">
        <v>21</v>
      </c>
      <c r="D20" s="25" t="s">
        <v>33</v>
      </c>
      <c r="E20" s="32" t="s">
        <v>38</v>
      </c>
      <c r="F20" s="27" t="s">
        <v>39</v>
      </c>
      <c r="G20" s="28">
        <v>75</v>
      </c>
      <c r="H20" s="35">
        <v>0</v>
      </c>
      <c r="I20" s="37">
        <f t="shared" si="0"/>
        <v>0</v>
      </c>
      <c r="J20" s="37">
        <f t="shared" si="1"/>
        <v>0</v>
      </c>
      <c r="K20" s="39"/>
      <c r="L20" s="40">
        <f t="shared" si="2"/>
        <v>0</v>
      </c>
      <c r="M20" s="39"/>
      <c r="N20" s="39"/>
      <c r="O20" s="39"/>
      <c r="P20" s="12">
        <f t="shared" si="3"/>
        <v>0</v>
      </c>
      <c r="Q20" s="13" t="str">
        <f t="shared" si="4"/>
        <v>OK</v>
      </c>
      <c r="R20" s="95"/>
      <c r="S20" s="18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</row>
    <row r="21" spans="1:40" s="7" customFormat="1" ht="48.75" customHeight="1" x14ac:dyDescent="0.25">
      <c r="A21" s="54"/>
      <c r="B21" s="57"/>
      <c r="C21" s="26">
        <v>22</v>
      </c>
      <c r="D21" s="25" t="s">
        <v>34</v>
      </c>
      <c r="E21" s="32" t="s">
        <v>38</v>
      </c>
      <c r="F21" s="27" t="s">
        <v>39</v>
      </c>
      <c r="G21" s="28">
        <v>107.5</v>
      </c>
      <c r="H21" s="35">
        <v>0</v>
      </c>
      <c r="I21" s="37">
        <f t="shared" si="0"/>
        <v>0</v>
      </c>
      <c r="J21" s="37">
        <f t="shared" si="1"/>
        <v>0</v>
      </c>
      <c r="K21" s="39"/>
      <c r="L21" s="40">
        <f t="shared" si="2"/>
        <v>0</v>
      </c>
      <c r="M21" s="39"/>
      <c r="N21" s="39"/>
      <c r="O21" s="39"/>
      <c r="P21" s="12">
        <f t="shared" si="3"/>
        <v>0</v>
      </c>
      <c r="Q21" s="13" t="str">
        <f t="shared" si="4"/>
        <v>OK</v>
      </c>
      <c r="R21" s="95"/>
      <c r="S21" s="18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</row>
    <row r="22" spans="1:40" x14ac:dyDescent="0.25">
      <c r="H22" s="36">
        <f>SUM(H4:H21)</f>
        <v>650</v>
      </c>
      <c r="I22" s="36"/>
      <c r="J22" s="36"/>
      <c r="K22" s="36"/>
      <c r="L22" s="36"/>
      <c r="M22" s="36"/>
      <c r="N22" s="36"/>
      <c r="O22" s="36"/>
      <c r="P22" s="36">
        <f>SUM(P4:P21)</f>
        <v>582.9</v>
      </c>
      <c r="R22" s="102">
        <f>SUMPRODUCT($G$4:$G$21,R4:R21)</f>
        <v>1107.1499999999999</v>
      </c>
      <c r="S22" s="16">
        <f t="shared" ref="S22:AN22" si="5">SUMPRODUCT($G$4:$G$21,S4:S21)</f>
        <v>0</v>
      </c>
      <c r="T22" s="16">
        <f t="shared" si="5"/>
        <v>0</v>
      </c>
      <c r="U22" s="16">
        <f t="shared" si="5"/>
        <v>0</v>
      </c>
      <c r="V22" s="16">
        <f t="shared" si="5"/>
        <v>0</v>
      </c>
      <c r="W22" s="16">
        <f t="shared" si="5"/>
        <v>0</v>
      </c>
      <c r="X22" s="16">
        <f t="shared" si="5"/>
        <v>0</v>
      </c>
      <c r="Y22" s="16">
        <f t="shared" si="5"/>
        <v>0</v>
      </c>
      <c r="Z22" s="16">
        <f t="shared" si="5"/>
        <v>0</v>
      </c>
      <c r="AA22" s="16">
        <f t="shared" si="5"/>
        <v>0</v>
      </c>
      <c r="AB22" s="16">
        <f t="shared" si="5"/>
        <v>0</v>
      </c>
      <c r="AC22" s="16">
        <f t="shared" si="5"/>
        <v>0</v>
      </c>
      <c r="AD22" s="16">
        <f t="shared" si="5"/>
        <v>0</v>
      </c>
      <c r="AE22" s="16">
        <f t="shared" si="5"/>
        <v>0</v>
      </c>
      <c r="AF22" s="16">
        <f t="shared" si="5"/>
        <v>0</v>
      </c>
      <c r="AG22" s="16">
        <f t="shared" si="5"/>
        <v>0</v>
      </c>
      <c r="AH22" s="16">
        <f t="shared" si="5"/>
        <v>0</v>
      </c>
      <c r="AI22" s="16">
        <f t="shared" si="5"/>
        <v>0</v>
      </c>
      <c r="AJ22" s="16">
        <f t="shared" si="5"/>
        <v>0</v>
      </c>
      <c r="AK22" s="16">
        <f t="shared" si="5"/>
        <v>0</v>
      </c>
      <c r="AL22" s="16">
        <f t="shared" si="5"/>
        <v>0</v>
      </c>
      <c r="AM22" s="16">
        <f t="shared" si="5"/>
        <v>0</v>
      </c>
      <c r="AN22" s="16">
        <f t="shared" si="5"/>
        <v>0</v>
      </c>
    </row>
    <row r="23" spans="1:40" x14ac:dyDescent="0.25">
      <c r="R23" s="100"/>
    </row>
    <row r="24" spans="1:40" x14ac:dyDescent="0.25">
      <c r="H24" s="47">
        <f>SUMPRODUCT($G$4:$G$21,H4:H21)</f>
        <v>8040</v>
      </c>
      <c r="I24" s="47">
        <f>SUMPRODUCT($G$4:$G$21,I4:I21)</f>
        <v>1107.1499999999999</v>
      </c>
      <c r="J24" s="47">
        <f>SUMPRODUCT($G$4:$G$21,J4:J21)</f>
        <v>1107.1499999999999</v>
      </c>
      <c r="R24" s="100"/>
    </row>
  </sheetData>
  <mergeCells count="10">
    <mergeCell ref="A16:A18"/>
    <mergeCell ref="B16:B18"/>
    <mergeCell ref="A19:A21"/>
    <mergeCell ref="B19:B21"/>
    <mergeCell ref="A1:C1"/>
    <mergeCell ref="D1:H1"/>
    <mergeCell ref="I1:Q1"/>
    <mergeCell ref="A2:Q2"/>
    <mergeCell ref="A4:A15"/>
    <mergeCell ref="B4:B15"/>
  </mergeCells>
  <conditionalFormatting sqref="G4:G21">
    <cfRule type="expression" dxfId="17" priority="4">
      <formula>#REF!&lt;0.25</formula>
    </cfRule>
  </conditionalFormatting>
  <conditionalFormatting sqref="P4:P21">
    <cfRule type="cellIs" dxfId="16" priority="3" operator="lessThan">
      <formula>0</formula>
    </cfRule>
  </conditionalFormatting>
  <conditionalFormatting sqref="Q4:Q21">
    <cfRule type="containsText" dxfId="15" priority="2" operator="containsText" text="ATENÇÃO">
      <formula>NOT(ISERROR(SEARCH("ATENÇÃO",Q4)))</formula>
    </cfRule>
  </conditionalFormatting>
  <conditionalFormatting sqref="S4:AN21">
    <cfRule type="cellIs" dxfId="14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5D6E6-A140-4349-BBF1-6B1E999ACB9B}">
  <dimension ref="A1:AN25"/>
  <sheetViews>
    <sheetView topLeftCell="A10" zoomScale="80" zoomScaleNormal="80" workbookViewId="0">
      <selection activeCell="O29" sqref="O29"/>
    </sheetView>
  </sheetViews>
  <sheetFormatPr defaultColWidth="9.7109375" defaultRowHeight="15" x14ac:dyDescent="0.25"/>
  <cols>
    <col min="1" max="1" width="6.140625" style="1" customWidth="1"/>
    <col min="2" max="2" width="13.28515625" style="1" customWidth="1"/>
    <col min="3" max="3" width="10.28515625" style="1" customWidth="1"/>
    <col min="4" max="4" width="38.28515625" style="14" customWidth="1"/>
    <col min="5" max="5" width="10.28515625" style="1" customWidth="1"/>
    <col min="6" max="6" width="15.85546875" style="1" customWidth="1"/>
    <col min="7" max="7" width="15.42578125" style="1" customWidth="1"/>
    <col min="8" max="8" width="13.7109375" style="6" customWidth="1"/>
    <col min="9" max="9" width="12.85546875" style="6" customWidth="1"/>
    <col min="10" max="15" width="13.7109375" style="6" customWidth="1"/>
    <col min="16" max="16" width="13.28515625" style="15" customWidth="1"/>
    <col min="17" max="17" width="12.5703125" style="4" customWidth="1"/>
    <col min="18" max="29" width="12.7109375" style="5" customWidth="1"/>
    <col min="30" max="40" width="12.7109375" style="2" customWidth="1"/>
    <col min="41" max="16384" width="9.7109375" style="2"/>
  </cols>
  <sheetData>
    <row r="1" spans="1:40" ht="54.75" customHeight="1" x14ac:dyDescent="0.25">
      <c r="A1" s="58" t="s">
        <v>54</v>
      </c>
      <c r="B1" s="58"/>
      <c r="C1" s="58"/>
      <c r="D1" s="59" t="s">
        <v>55</v>
      </c>
      <c r="E1" s="60"/>
      <c r="F1" s="60"/>
      <c r="G1" s="60"/>
      <c r="H1" s="60"/>
      <c r="I1" s="59" t="s">
        <v>56</v>
      </c>
      <c r="J1" s="60"/>
      <c r="K1" s="60"/>
      <c r="L1" s="60"/>
      <c r="M1" s="60"/>
      <c r="N1" s="60"/>
      <c r="O1" s="60"/>
      <c r="P1" s="60"/>
      <c r="Q1" s="61"/>
      <c r="R1" s="92" t="s">
        <v>111</v>
      </c>
      <c r="S1" s="20" t="s">
        <v>42</v>
      </c>
      <c r="T1" s="20" t="s">
        <v>42</v>
      </c>
      <c r="U1" s="20" t="s">
        <v>42</v>
      </c>
      <c r="V1" s="20" t="s">
        <v>42</v>
      </c>
      <c r="W1" s="20" t="s">
        <v>42</v>
      </c>
      <c r="X1" s="20" t="s">
        <v>42</v>
      </c>
      <c r="Y1" s="20" t="s">
        <v>42</v>
      </c>
      <c r="Z1" s="20" t="s">
        <v>42</v>
      </c>
      <c r="AA1" s="20" t="s">
        <v>42</v>
      </c>
      <c r="AB1" s="20" t="s">
        <v>42</v>
      </c>
      <c r="AC1" s="20" t="s">
        <v>42</v>
      </c>
      <c r="AD1" s="20" t="s">
        <v>42</v>
      </c>
      <c r="AE1" s="20" t="s">
        <v>42</v>
      </c>
      <c r="AF1" s="20" t="s">
        <v>42</v>
      </c>
      <c r="AG1" s="20" t="s">
        <v>42</v>
      </c>
      <c r="AH1" s="20" t="s">
        <v>42</v>
      </c>
      <c r="AI1" s="20" t="s">
        <v>42</v>
      </c>
      <c r="AJ1" s="20" t="s">
        <v>42</v>
      </c>
      <c r="AK1" s="20" t="s">
        <v>42</v>
      </c>
      <c r="AL1" s="20" t="s">
        <v>42</v>
      </c>
      <c r="AM1" s="20" t="s">
        <v>42</v>
      </c>
      <c r="AN1" s="20" t="s">
        <v>42</v>
      </c>
    </row>
    <row r="2" spans="1:40" ht="21.75" customHeight="1" x14ac:dyDescent="0.25">
      <c r="A2" s="58" t="s">
        <v>66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92" t="s">
        <v>76</v>
      </c>
      <c r="S2" s="20" t="s">
        <v>43</v>
      </c>
      <c r="T2" s="20" t="s">
        <v>43</v>
      </c>
      <c r="U2" s="20" t="s">
        <v>43</v>
      </c>
      <c r="V2" s="20" t="s">
        <v>43</v>
      </c>
      <c r="W2" s="20" t="s">
        <v>43</v>
      </c>
      <c r="X2" s="20" t="s">
        <v>43</v>
      </c>
      <c r="Y2" s="20" t="s">
        <v>43</v>
      </c>
      <c r="Z2" s="20" t="s">
        <v>43</v>
      </c>
      <c r="AA2" s="20" t="s">
        <v>43</v>
      </c>
      <c r="AB2" s="20" t="s">
        <v>43</v>
      </c>
      <c r="AC2" s="20" t="s">
        <v>43</v>
      </c>
      <c r="AD2" s="20" t="s">
        <v>43</v>
      </c>
      <c r="AE2" s="20" t="s">
        <v>43</v>
      </c>
      <c r="AF2" s="20" t="s">
        <v>43</v>
      </c>
      <c r="AG2" s="20" t="s">
        <v>43</v>
      </c>
      <c r="AH2" s="20" t="s">
        <v>43</v>
      </c>
      <c r="AI2" s="20" t="s">
        <v>43</v>
      </c>
      <c r="AJ2" s="20" t="s">
        <v>43</v>
      </c>
      <c r="AK2" s="20" t="s">
        <v>43</v>
      </c>
      <c r="AL2" s="20" t="s">
        <v>43</v>
      </c>
      <c r="AM2" s="20" t="s">
        <v>43</v>
      </c>
      <c r="AN2" s="20" t="s">
        <v>43</v>
      </c>
    </row>
    <row r="3" spans="1:40" s="3" customFormat="1" ht="45" x14ac:dyDescent="0.2">
      <c r="A3" s="9" t="s">
        <v>1</v>
      </c>
      <c r="B3" s="9" t="s">
        <v>10</v>
      </c>
      <c r="C3" s="9" t="s">
        <v>9</v>
      </c>
      <c r="D3" s="9" t="s">
        <v>17</v>
      </c>
      <c r="E3" s="9" t="s">
        <v>52</v>
      </c>
      <c r="F3" s="9" t="s">
        <v>35</v>
      </c>
      <c r="G3" s="9" t="s">
        <v>41</v>
      </c>
      <c r="H3" s="44" t="s">
        <v>3</v>
      </c>
      <c r="I3" s="10" t="s">
        <v>50</v>
      </c>
      <c r="J3" s="10" t="s">
        <v>51</v>
      </c>
      <c r="K3" s="10" t="s">
        <v>45</v>
      </c>
      <c r="L3" s="10" t="s">
        <v>46</v>
      </c>
      <c r="M3" s="10" t="s">
        <v>47</v>
      </c>
      <c r="N3" s="10" t="s">
        <v>48</v>
      </c>
      <c r="O3" s="10" t="s">
        <v>49</v>
      </c>
      <c r="P3" s="43" t="s">
        <v>0</v>
      </c>
      <c r="Q3" s="8" t="s">
        <v>2</v>
      </c>
      <c r="R3" s="93">
        <v>45777</v>
      </c>
      <c r="S3" s="17" t="s">
        <v>44</v>
      </c>
      <c r="T3" s="17" t="s">
        <v>44</v>
      </c>
      <c r="U3" s="17" t="s">
        <v>44</v>
      </c>
      <c r="V3" s="17" t="s">
        <v>44</v>
      </c>
      <c r="W3" s="17" t="s">
        <v>44</v>
      </c>
      <c r="X3" s="17" t="s">
        <v>44</v>
      </c>
      <c r="Y3" s="17" t="s">
        <v>44</v>
      </c>
      <c r="Z3" s="17" t="s">
        <v>44</v>
      </c>
      <c r="AA3" s="17" t="s">
        <v>44</v>
      </c>
      <c r="AB3" s="17" t="s">
        <v>44</v>
      </c>
      <c r="AC3" s="17" t="s">
        <v>44</v>
      </c>
      <c r="AD3" s="17" t="s">
        <v>44</v>
      </c>
      <c r="AE3" s="17" t="s">
        <v>44</v>
      </c>
      <c r="AF3" s="17" t="s">
        <v>44</v>
      </c>
      <c r="AG3" s="17" t="s">
        <v>44</v>
      </c>
      <c r="AH3" s="17" t="s">
        <v>44</v>
      </c>
      <c r="AI3" s="17" t="s">
        <v>44</v>
      </c>
      <c r="AJ3" s="17" t="s">
        <v>44</v>
      </c>
      <c r="AK3" s="17" t="s">
        <v>44</v>
      </c>
      <c r="AL3" s="17" t="s">
        <v>44</v>
      </c>
      <c r="AM3" s="17" t="s">
        <v>44</v>
      </c>
      <c r="AN3" s="17" t="s">
        <v>44</v>
      </c>
    </row>
    <row r="4" spans="1:40" ht="48.75" customHeight="1" x14ac:dyDescent="0.25">
      <c r="A4" s="63">
        <v>1</v>
      </c>
      <c r="B4" s="62" t="s">
        <v>14</v>
      </c>
      <c r="C4" s="24">
        <v>1</v>
      </c>
      <c r="D4" s="25" t="s">
        <v>18</v>
      </c>
      <c r="E4" s="31" t="s">
        <v>37</v>
      </c>
      <c r="F4" s="27" t="s">
        <v>39</v>
      </c>
      <c r="G4" s="28">
        <v>16.899999999999999</v>
      </c>
      <c r="H4" s="34">
        <v>0</v>
      </c>
      <c r="I4" s="37">
        <f>IF(SUM(R4:AN4)&gt;H4+K4,H4+K4,SUM(R4:AN4))</f>
        <v>0</v>
      </c>
      <c r="J4" s="37">
        <f>(SUM(R4:AN4))</f>
        <v>0</v>
      </c>
      <c r="K4" s="38"/>
      <c r="L4" s="40">
        <f>ROUND(IF(H4*0.25-0.5&lt;0,0,H4*0.25-0.5),0)-O4-M4</f>
        <v>0</v>
      </c>
      <c r="M4" s="38"/>
      <c r="N4" s="38"/>
      <c r="O4" s="38"/>
      <c r="P4" s="12">
        <f>H4-(SUM(R4:AN4))+K4+M4+N4-O4</f>
        <v>0</v>
      </c>
      <c r="Q4" s="13" t="str">
        <f>IF(P4&lt;0,"ATENÇÃO","OK")</f>
        <v>OK</v>
      </c>
      <c r="R4" s="95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</row>
    <row r="5" spans="1:40" s="7" customFormat="1" ht="48.75" customHeight="1" x14ac:dyDescent="0.25">
      <c r="A5" s="63"/>
      <c r="B5" s="62"/>
      <c r="C5" s="26">
        <v>2</v>
      </c>
      <c r="D5" s="25" t="s">
        <v>19</v>
      </c>
      <c r="E5" s="31" t="s">
        <v>37</v>
      </c>
      <c r="F5" s="27" t="s">
        <v>39</v>
      </c>
      <c r="G5" s="28">
        <v>18</v>
      </c>
      <c r="H5" s="34">
        <v>0</v>
      </c>
      <c r="I5" s="37">
        <f t="shared" ref="I5:I21" si="0">IF(SUM(R5:AN5)&gt;H5+K5,H5+K5,SUM(R5:AN5))</f>
        <v>0</v>
      </c>
      <c r="J5" s="37">
        <f t="shared" ref="J5:J21" si="1">(SUM(R5:AN5))</f>
        <v>0</v>
      </c>
      <c r="K5" s="39"/>
      <c r="L5" s="40">
        <f t="shared" ref="L5:L21" si="2">ROUND(IF(H5*0.25-0.5&lt;0,0,H5*0.25-0.5),0)-O5-M5</f>
        <v>0</v>
      </c>
      <c r="M5" s="39"/>
      <c r="N5" s="39"/>
      <c r="O5" s="39"/>
      <c r="P5" s="12">
        <f t="shared" ref="P5:P21" si="3">H5-(SUM(R5:AN5))+K5+M5+N5-O5</f>
        <v>0</v>
      </c>
      <c r="Q5" s="13" t="str">
        <f t="shared" ref="Q5:Q21" si="4">IF(P5&lt;0,"ATENÇÃO","OK")</f>
        <v>OK</v>
      </c>
      <c r="R5" s="95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</row>
    <row r="6" spans="1:40" s="7" customFormat="1" ht="48.75" customHeight="1" x14ac:dyDescent="0.25">
      <c r="A6" s="63"/>
      <c r="B6" s="62"/>
      <c r="C6" s="26">
        <v>3</v>
      </c>
      <c r="D6" s="25" t="s">
        <v>20</v>
      </c>
      <c r="E6" s="31" t="s">
        <v>37</v>
      </c>
      <c r="F6" s="27" t="s">
        <v>39</v>
      </c>
      <c r="G6" s="28">
        <v>14.9</v>
      </c>
      <c r="H6" s="34">
        <v>0</v>
      </c>
      <c r="I6" s="37">
        <f t="shared" si="0"/>
        <v>0</v>
      </c>
      <c r="J6" s="37">
        <f t="shared" si="1"/>
        <v>0</v>
      </c>
      <c r="K6" s="39"/>
      <c r="L6" s="40">
        <f t="shared" si="2"/>
        <v>0</v>
      </c>
      <c r="M6" s="39"/>
      <c r="N6" s="39"/>
      <c r="O6" s="39"/>
      <c r="P6" s="12">
        <f t="shared" si="3"/>
        <v>0</v>
      </c>
      <c r="Q6" s="13" t="str">
        <f t="shared" si="4"/>
        <v>OK</v>
      </c>
      <c r="R6" s="95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</row>
    <row r="7" spans="1:40" s="7" customFormat="1" ht="48.75" customHeight="1" x14ac:dyDescent="0.25">
      <c r="A7" s="63"/>
      <c r="B7" s="62"/>
      <c r="C7" s="26">
        <v>4</v>
      </c>
      <c r="D7" s="25" t="s">
        <v>21</v>
      </c>
      <c r="E7" s="31" t="s">
        <v>37</v>
      </c>
      <c r="F7" s="27" t="s">
        <v>39</v>
      </c>
      <c r="G7" s="28">
        <v>18.3</v>
      </c>
      <c r="H7" s="34">
        <v>0</v>
      </c>
      <c r="I7" s="37">
        <f t="shared" si="0"/>
        <v>0</v>
      </c>
      <c r="J7" s="37">
        <f t="shared" si="1"/>
        <v>0</v>
      </c>
      <c r="K7" s="39"/>
      <c r="L7" s="40">
        <f t="shared" si="2"/>
        <v>0</v>
      </c>
      <c r="M7" s="39"/>
      <c r="N7" s="39"/>
      <c r="O7" s="39"/>
      <c r="P7" s="12">
        <f t="shared" si="3"/>
        <v>0</v>
      </c>
      <c r="Q7" s="13" t="str">
        <f t="shared" si="4"/>
        <v>OK</v>
      </c>
      <c r="R7" s="95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</row>
    <row r="8" spans="1:40" s="7" customFormat="1" ht="48.75" customHeight="1" x14ac:dyDescent="0.25">
      <c r="A8" s="63"/>
      <c r="B8" s="62"/>
      <c r="C8" s="26">
        <v>5</v>
      </c>
      <c r="D8" s="25" t="s">
        <v>22</v>
      </c>
      <c r="E8" s="31" t="s">
        <v>37</v>
      </c>
      <c r="F8" s="27" t="s">
        <v>39</v>
      </c>
      <c r="G8" s="28">
        <v>16.5</v>
      </c>
      <c r="H8" s="35">
        <v>300</v>
      </c>
      <c r="I8" s="37">
        <f t="shared" si="0"/>
        <v>60</v>
      </c>
      <c r="J8" s="37">
        <f t="shared" si="1"/>
        <v>60</v>
      </c>
      <c r="K8" s="39"/>
      <c r="L8" s="40">
        <f t="shared" si="2"/>
        <v>75</v>
      </c>
      <c r="M8" s="39"/>
      <c r="N8" s="39"/>
      <c r="O8" s="39"/>
      <c r="P8" s="12">
        <f t="shared" si="3"/>
        <v>240</v>
      </c>
      <c r="Q8" s="13" t="str">
        <f t="shared" si="4"/>
        <v>OK</v>
      </c>
      <c r="R8" s="96">
        <v>60</v>
      </c>
      <c r="S8" s="18"/>
      <c r="T8" s="21"/>
      <c r="U8" s="21"/>
      <c r="V8" s="21"/>
      <c r="W8" s="21"/>
      <c r="X8" s="21"/>
      <c r="Y8" s="21"/>
      <c r="Z8" s="21"/>
      <c r="AA8" s="21"/>
      <c r="AB8" s="21"/>
      <c r="AC8" s="21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</row>
    <row r="9" spans="1:40" s="7" customFormat="1" ht="48.75" customHeight="1" x14ac:dyDescent="0.25">
      <c r="A9" s="63"/>
      <c r="B9" s="62"/>
      <c r="C9" s="26">
        <v>6</v>
      </c>
      <c r="D9" s="25" t="s">
        <v>23</v>
      </c>
      <c r="E9" s="31" t="s">
        <v>37</v>
      </c>
      <c r="F9" s="27" t="s">
        <v>39</v>
      </c>
      <c r="G9" s="28">
        <v>18.399999999999999</v>
      </c>
      <c r="H9" s="35">
        <v>0</v>
      </c>
      <c r="I9" s="37">
        <f t="shared" si="0"/>
        <v>0</v>
      </c>
      <c r="J9" s="37">
        <f t="shared" si="1"/>
        <v>0</v>
      </c>
      <c r="K9" s="39"/>
      <c r="L9" s="40">
        <f t="shared" si="2"/>
        <v>0</v>
      </c>
      <c r="M9" s="39"/>
      <c r="N9" s="39"/>
      <c r="O9" s="39"/>
      <c r="P9" s="12">
        <f t="shared" si="3"/>
        <v>0</v>
      </c>
      <c r="Q9" s="13" t="str">
        <f t="shared" si="4"/>
        <v>OK</v>
      </c>
      <c r="R9" s="95"/>
      <c r="S9" s="18"/>
      <c r="T9" s="21"/>
      <c r="U9" s="21"/>
      <c r="V9" s="21"/>
      <c r="W9" s="21"/>
      <c r="X9" s="21"/>
      <c r="Y9" s="21"/>
      <c r="Z9" s="21"/>
      <c r="AA9" s="21"/>
      <c r="AB9" s="21"/>
      <c r="AC9" s="21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</row>
    <row r="10" spans="1:40" s="7" customFormat="1" ht="48.75" customHeight="1" x14ac:dyDescent="0.25">
      <c r="A10" s="63"/>
      <c r="B10" s="62"/>
      <c r="C10" s="26">
        <v>7</v>
      </c>
      <c r="D10" s="25" t="s">
        <v>24</v>
      </c>
      <c r="E10" s="31" t="s">
        <v>37</v>
      </c>
      <c r="F10" s="27" t="s">
        <v>39</v>
      </c>
      <c r="G10" s="28">
        <v>16.5</v>
      </c>
      <c r="H10" s="35">
        <v>100</v>
      </c>
      <c r="I10" s="37">
        <f t="shared" si="0"/>
        <v>0</v>
      </c>
      <c r="J10" s="37">
        <f t="shared" si="1"/>
        <v>0</v>
      </c>
      <c r="K10" s="39"/>
      <c r="L10" s="40">
        <f t="shared" si="2"/>
        <v>25</v>
      </c>
      <c r="M10" s="39"/>
      <c r="N10" s="39"/>
      <c r="O10" s="39"/>
      <c r="P10" s="12">
        <f t="shared" si="3"/>
        <v>100</v>
      </c>
      <c r="Q10" s="13" t="str">
        <f t="shared" si="4"/>
        <v>OK</v>
      </c>
      <c r="R10" s="95"/>
      <c r="S10" s="18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</row>
    <row r="11" spans="1:40" s="7" customFormat="1" ht="48.75" customHeight="1" x14ac:dyDescent="0.25">
      <c r="A11" s="63"/>
      <c r="B11" s="62"/>
      <c r="C11" s="26">
        <v>8</v>
      </c>
      <c r="D11" s="25" t="s">
        <v>25</v>
      </c>
      <c r="E11" s="31" t="s">
        <v>37</v>
      </c>
      <c r="F11" s="27" t="s">
        <v>39</v>
      </c>
      <c r="G11" s="28">
        <v>20.399999999999999</v>
      </c>
      <c r="H11" s="35">
        <v>0</v>
      </c>
      <c r="I11" s="37">
        <f t="shared" si="0"/>
        <v>0</v>
      </c>
      <c r="J11" s="37">
        <f t="shared" si="1"/>
        <v>0</v>
      </c>
      <c r="K11" s="39"/>
      <c r="L11" s="40">
        <f t="shared" si="2"/>
        <v>0</v>
      </c>
      <c r="M11" s="39"/>
      <c r="N11" s="39"/>
      <c r="O11" s="39"/>
      <c r="P11" s="12">
        <f t="shared" si="3"/>
        <v>0</v>
      </c>
      <c r="Q11" s="13" t="str">
        <f t="shared" si="4"/>
        <v>OK</v>
      </c>
      <c r="R11" s="95"/>
      <c r="S11" s="18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</row>
    <row r="12" spans="1:40" s="7" customFormat="1" ht="48.75" customHeight="1" x14ac:dyDescent="0.25">
      <c r="A12" s="63"/>
      <c r="B12" s="62"/>
      <c r="C12" s="26">
        <v>9</v>
      </c>
      <c r="D12" s="25" t="s">
        <v>26</v>
      </c>
      <c r="E12" s="31" t="s">
        <v>37</v>
      </c>
      <c r="F12" s="27" t="s">
        <v>39</v>
      </c>
      <c r="G12" s="28">
        <v>10.199999999999999</v>
      </c>
      <c r="H12" s="35">
        <v>150</v>
      </c>
      <c r="I12" s="37">
        <f t="shared" si="0"/>
        <v>30</v>
      </c>
      <c r="J12" s="37">
        <f t="shared" si="1"/>
        <v>30</v>
      </c>
      <c r="K12" s="39"/>
      <c r="L12" s="40">
        <f t="shared" si="2"/>
        <v>37</v>
      </c>
      <c r="M12" s="39"/>
      <c r="N12" s="39"/>
      <c r="O12" s="39"/>
      <c r="P12" s="12">
        <f t="shared" si="3"/>
        <v>120</v>
      </c>
      <c r="Q12" s="13" t="str">
        <f t="shared" si="4"/>
        <v>OK</v>
      </c>
      <c r="R12" s="96">
        <v>30</v>
      </c>
      <c r="S12" s="18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</row>
    <row r="13" spans="1:40" s="7" customFormat="1" ht="48.75" customHeight="1" x14ac:dyDescent="0.25">
      <c r="A13" s="63"/>
      <c r="B13" s="62"/>
      <c r="C13" s="26">
        <v>10</v>
      </c>
      <c r="D13" s="25" t="s">
        <v>27</v>
      </c>
      <c r="E13" s="31" t="s">
        <v>37</v>
      </c>
      <c r="F13" s="27" t="s">
        <v>39</v>
      </c>
      <c r="G13" s="28">
        <v>10.7</v>
      </c>
      <c r="H13" s="35">
        <v>150</v>
      </c>
      <c r="I13" s="37">
        <f t="shared" si="0"/>
        <v>20</v>
      </c>
      <c r="J13" s="37">
        <f t="shared" si="1"/>
        <v>20</v>
      </c>
      <c r="K13" s="39"/>
      <c r="L13" s="40">
        <f t="shared" si="2"/>
        <v>37</v>
      </c>
      <c r="M13" s="39"/>
      <c r="N13" s="39"/>
      <c r="O13" s="39"/>
      <c r="P13" s="12">
        <f t="shared" si="3"/>
        <v>130</v>
      </c>
      <c r="Q13" s="13" t="str">
        <f t="shared" si="4"/>
        <v>OK</v>
      </c>
      <c r="R13" s="96">
        <v>20</v>
      </c>
      <c r="S13" s="18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</row>
    <row r="14" spans="1:40" s="7" customFormat="1" ht="48.75" customHeight="1" x14ac:dyDescent="0.25">
      <c r="A14" s="63"/>
      <c r="B14" s="62"/>
      <c r="C14" s="26">
        <v>11</v>
      </c>
      <c r="D14" s="25" t="s">
        <v>28</v>
      </c>
      <c r="E14" s="31" t="s">
        <v>37</v>
      </c>
      <c r="F14" s="27" t="s">
        <v>39</v>
      </c>
      <c r="G14" s="28">
        <v>14.9</v>
      </c>
      <c r="H14" s="35">
        <v>0</v>
      </c>
      <c r="I14" s="37">
        <f t="shared" si="0"/>
        <v>0</v>
      </c>
      <c r="J14" s="37">
        <f t="shared" si="1"/>
        <v>0</v>
      </c>
      <c r="K14" s="39"/>
      <c r="L14" s="40">
        <f t="shared" si="2"/>
        <v>0</v>
      </c>
      <c r="M14" s="39"/>
      <c r="N14" s="39"/>
      <c r="O14" s="39"/>
      <c r="P14" s="12">
        <f t="shared" si="3"/>
        <v>0</v>
      </c>
      <c r="Q14" s="13" t="str">
        <f t="shared" si="4"/>
        <v>OK</v>
      </c>
      <c r="R14" s="95"/>
      <c r="S14" s="18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</row>
    <row r="15" spans="1:40" s="7" customFormat="1" ht="48.75" customHeight="1" x14ac:dyDescent="0.25">
      <c r="A15" s="63"/>
      <c r="B15" s="62"/>
      <c r="C15" s="26">
        <v>12</v>
      </c>
      <c r="D15" s="25" t="s">
        <v>29</v>
      </c>
      <c r="E15" s="31" t="s">
        <v>37</v>
      </c>
      <c r="F15" s="27" t="s">
        <v>39</v>
      </c>
      <c r="G15" s="28">
        <v>10.8</v>
      </c>
      <c r="H15" s="35">
        <v>50</v>
      </c>
      <c r="I15" s="37">
        <f t="shared" si="0"/>
        <v>0</v>
      </c>
      <c r="J15" s="37">
        <f t="shared" si="1"/>
        <v>0</v>
      </c>
      <c r="K15" s="39"/>
      <c r="L15" s="40">
        <f t="shared" si="2"/>
        <v>12</v>
      </c>
      <c r="M15" s="39"/>
      <c r="N15" s="39"/>
      <c r="O15" s="39"/>
      <c r="P15" s="12">
        <f t="shared" si="3"/>
        <v>50</v>
      </c>
      <c r="Q15" s="13" t="str">
        <f t="shared" si="4"/>
        <v>OK</v>
      </c>
      <c r="R15" s="95"/>
      <c r="S15" s="18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</row>
    <row r="16" spans="1:40" s="7" customFormat="1" ht="48.75" customHeight="1" x14ac:dyDescent="0.25">
      <c r="A16" s="67">
        <v>2</v>
      </c>
      <c r="B16" s="64" t="s">
        <v>15</v>
      </c>
      <c r="C16" s="23">
        <v>13</v>
      </c>
      <c r="D16" s="22" t="s">
        <v>30</v>
      </c>
      <c r="E16" s="33" t="s">
        <v>36</v>
      </c>
      <c r="F16" s="29" t="s">
        <v>40</v>
      </c>
      <c r="G16" s="30">
        <v>3792.69</v>
      </c>
      <c r="H16" s="35">
        <v>0</v>
      </c>
      <c r="I16" s="37">
        <f t="shared" si="0"/>
        <v>0</v>
      </c>
      <c r="J16" s="37">
        <f t="shared" si="1"/>
        <v>0</v>
      </c>
      <c r="K16" s="39"/>
      <c r="L16" s="40">
        <f t="shared" si="2"/>
        <v>0</v>
      </c>
      <c r="M16" s="39"/>
      <c r="N16" s="39"/>
      <c r="O16" s="39"/>
      <c r="P16" s="12">
        <f t="shared" si="3"/>
        <v>0</v>
      </c>
      <c r="Q16" s="13" t="str">
        <f t="shared" si="4"/>
        <v>OK</v>
      </c>
      <c r="R16" s="95"/>
      <c r="S16" s="18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</row>
    <row r="17" spans="1:40" s="7" customFormat="1" ht="48.75" customHeight="1" x14ac:dyDescent="0.25">
      <c r="A17" s="68"/>
      <c r="B17" s="65"/>
      <c r="C17" s="23">
        <v>14</v>
      </c>
      <c r="D17" s="22" t="s">
        <v>31</v>
      </c>
      <c r="E17" s="33" t="s">
        <v>36</v>
      </c>
      <c r="F17" s="29" t="s">
        <v>40</v>
      </c>
      <c r="G17" s="30">
        <v>4011.17</v>
      </c>
      <c r="H17" s="35">
        <v>0</v>
      </c>
      <c r="I17" s="37">
        <f t="shared" si="0"/>
        <v>0</v>
      </c>
      <c r="J17" s="37">
        <f t="shared" si="1"/>
        <v>0</v>
      </c>
      <c r="K17" s="39"/>
      <c r="L17" s="40">
        <f t="shared" si="2"/>
        <v>0</v>
      </c>
      <c r="M17" s="39"/>
      <c r="N17" s="39"/>
      <c r="O17" s="39"/>
      <c r="P17" s="12">
        <f t="shared" si="3"/>
        <v>0</v>
      </c>
      <c r="Q17" s="13" t="str">
        <f t="shared" si="4"/>
        <v>OK</v>
      </c>
      <c r="R17" s="95"/>
      <c r="S17" s="18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</row>
    <row r="18" spans="1:40" s="7" customFormat="1" ht="48.75" customHeight="1" x14ac:dyDescent="0.25">
      <c r="A18" s="69"/>
      <c r="B18" s="66"/>
      <c r="C18" s="23">
        <v>15</v>
      </c>
      <c r="D18" s="22" t="s">
        <v>13</v>
      </c>
      <c r="E18" s="33" t="s">
        <v>36</v>
      </c>
      <c r="F18" s="29" t="s">
        <v>40</v>
      </c>
      <c r="G18" s="30">
        <v>5947.64</v>
      </c>
      <c r="H18" s="35">
        <v>0</v>
      </c>
      <c r="I18" s="37">
        <f t="shared" si="0"/>
        <v>0</v>
      </c>
      <c r="J18" s="37">
        <f t="shared" si="1"/>
        <v>0</v>
      </c>
      <c r="K18" s="39"/>
      <c r="L18" s="40">
        <f t="shared" si="2"/>
        <v>0</v>
      </c>
      <c r="M18" s="39"/>
      <c r="N18" s="39"/>
      <c r="O18" s="39"/>
      <c r="P18" s="12">
        <f t="shared" si="3"/>
        <v>0</v>
      </c>
      <c r="Q18" s="13" t="str">
        <f t="shared" si="4"/>
        <v>OK</v>
      </c>
      <c r="R18" s="95"/>
      <c r="S18" s="18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</row>
    <row r="19" spans="1:40" s="7" customFormat="1" ht="48.75" customHeight="1" x14ac:dyDescent="0.25">
      <c r="A19" s="52">
        <v>4</v>
      </c>
      <c r="B19" s="55" t="s">
        <v>16</v>
      </c>
      <c r="C19" s="26">
        <v>20</v>
      </c>
      <c r="D19" s="25" t="s">
        <v>32</v>
      </c>
      <c r="E19" s="32" t="s">
        <v>38</v>
      </c>
      <c r="F19" s="27" t="s">
        <v>39</v>
      </c>
      <c r="G19" s="28">
        <v>79.3</v>
      </c>
      <c r="H19" s="35">
        <v>0</v>
      </c>
      <c r="I19" s="37">
        <f t="shared" si="0"/>
        <v>0</v>
      </c>
      <c r="J19" s="37">
        <f t="shared" si="1"/>
        <v>0</v>
      </c>
      <c r="K19" s="39"/>
      <c r="L19" s="40">
        <f t="shared" si="2"/>
        <v>0</v>
      </c>
      <c r="M19" s="39"/>
      <c r="N19" s="39"/>
      <c r="O19" s="39"/>
      <c r="P19" s="12">
        <f t="shared" si="3"/>
        <v>0</v>
      </c>
      <c r="Q19" s="13" t="str">
        <f t="shared" si="4"/>
        <v>OK</v>
      </c>
      <c r="R19" s="95"/>
      <c r="S19" s="18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</row>
    <row r="20" spans="1:40" s="7" customFormat="1" ht="48.75" customHeight="1" x14ac:dyDescent="0.25">
      <c r="A20" s="53"/>
      <c r="B20" s="56"/>
      <c r="C20" s="26">
        <v>21</v>
      </c>
      <c r="D20" s="25" t="s">
        <v>33</v>
      </c>
      <c r="E20" s="32" t="s">
        <v>38</v>
      </c>
      <c r="F20" s="27" t="s">
        <v>39</v>
      </c>
      <c r="G20" s="28">
        <v>75</v>
      </c>
      <c r="H20" s="35">
        <v>0</v>
      </c>
      <c r="I20" s="37">
        <f t="shared" si="0"/>
        <v>0</v>
      </c>
      <c r="J20" s="37">
        <f t="shared" si="1"/>
        <v>0</v>
      </c>
      <c r="K20" s="39"/>
      <c r="L20" s="40">
        <f t="shared" si="2"/>
        <v>0</v>
      </c>
      <c r="M20" s="39"/>
      <c r="N20" s="39"/>
      <c r="O20" s="39"/>
      <c r="P20" s="12">
        <f t="shared" si="3"/>
        <v>0</v>
      </c>
      <c r="Q20" s="13" t="str">
        <f t="shared" si="4"/>
        <v>OK</v>
      </c>
      <c r="R20" s="95"/>
      <c r="S20" s="18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</row>
    <row r="21" spans="1:40" s="7" customFormat="1" ht="48.75" customHeight="1" x14ac:dyDescent="0.25">
      <c r="A21" s="54"/>
      <c r="B21" s="57"/>
      <c r="C21" s="26">
        <v>22</v>
      </c>
      <c r="D21" s="25" t="s">
        <v>34</v>
      </c>
      <c r="E21" s="32" t="s">
        <v>38</v>
      </c>
      <c r="F21" s="27" t="s">
        <v>39</v>
      </c>
      <c r="G21" s="28">
        <v>107.5</v>
      </c>
      <c r="H21" s="35">
        <v>0</v>
      </c>
      <c r="I21" s="37">
        <f t="shared" si="0"/>
        <v>0</v>
      </c>
      <c r="J21" s="37">
        <f t="shared" si="1"/>
        <v>0</v>
      </c>
      <c r="K21" s="39"/>
      <c r="L21" s="40">
        <f t="shared" si="2"/>
        <v>0</v>
      </c>
      <c r="M21" s="39"/>
      <c r="N21" s="39"/>
      <c r="O21" s="39"/>
      <c r="P21" s="12">
        <f t="shared" si="3"/>
        <v>0</v>
      </c>
      <c r="Q21" s="13" t="str">
        <f t="shared" si="4"/>
        <v>OK</v>
      </c>
      <c r="R21" s="95"/>
      <c r="S21" s="18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</row>
    <row r="22" spans="1:40" x14ac:dyDescent="0.25">
      <c r="H22" s="36">
        <f>SUM(H4:H21)</f>
        <v>750</v>
      </c>
      <c r="I22" s="36"/>
      <c r="J22" s="36"/>
      <c r="K22" s="36"/>
      <c r="L22" s="36"/>
      <c r="M22" s="36"/>
      <c r="N22" s="36"/>
      <c r="O22" s="36"/>
      <c r="P22" s="36">
        <f>SUM(P4:P21)</f>
        <v>640</v>
      </c>
      <c r="R22" s="103">
        <f>SUMPRODUCT($G$4:$G$21,R4:R21)</f>
        <v>1510</v>
      </c>
      <c r="S22" s="16">
        <f t="shared" ref="S22:AN22" si="5">SUMPRODUCT($G$4:$G$21,S4:S21)</f>
        <v>0</v>
      </c>
      <c r="T22" s="16">
        <f t="shared" si="5"/>
        <v>0</v>
      </c>
      <c r="U22" s="16">
        <f t="shared" si="5"/>
        <v>0</v>
      </c>
      <c r="V22" s="16">
        <f t="shared" si="5"/>
        <v>0</v>
      </c>
      <c r="W22" s="16">
        <f t="shared" si="5"/>
        <v>0</v>
      </c>
      <c r="X22" s="16">
        <f t="shared" si="5"/>
        <v>0</v>
      </c>
      <c r="Y22" s="16">
        <f t="shared" si="5"/>
        <v>0</v>
      </c>
      <c r="Z22" s="16">
        <f t="shared" si="5"/>
        <v>0</v>
      </c>
      <c r="AA22" s="16">
        <f t="shared" si="5"/>
        <v>0</v>
      </c>
      <c r="AB22" s="16">
        <f t="shared" si="5"/>
        <v>0</v>
      </c>
      <c r="AC22" s="16">
        <f t="shared" si="5"/>
        <v>0</v>
      </c>
      <c r="AD22" s="16">
        <f t="shared" si="5"/>
        <v>0</v>
      </c>
      <c r="AE22" s="16">
        <f t="shared" si="5"/>
        <v>0</v>
      </c>
      <c r="AF22" s="16">
        <f t="shared" si="5"/>
        <v>0</v>
      </c>
      <c r="AG22" s="16">
        <f t="shared" si="5"/>
        <v>0</v>
      </c>
      <c r="AH22" s="16">
        <f t="shared" si="5"/>
        <v>0</v>
      </c>
      <c r="AI22" s="16">
        <f t="shared" si="5"/>
        <v>0</v>
      </c>
      <c r="AJ22" s="16">
        <f t="shared" si="5"/>
        <v>0</v>
      </c>
      <c r="AK22" s="16">
        <f t="shared" si="5"/>
        <v>0</v>
      </c>
      <c r="AL22" s="16">
        <f t="shared" si="5"/>
        <v>0</v>
      </c>
      <c r="AM22" s="16">
        <f t="shared" si="5"/>
        <v>0</v>
      </c>
      <c r="AN22" s="16">
        <f t="shared" si="5"/>
        <v>0</v>
      </c>
    </row>
    <row r="23" spans="1:40" x14ac:dyDescent="0.25">
      <c r="R23" s="98"/>
    </row>
    <row r="24" spans="1:40" x14ac:dyDescent="0.25">
      <c r="H24" s="47">
        <f>SUMPRODUCT($G$4:$G$21,H4:H21)</f>
        <v>10275</v>
      </c>
      <c r="I24" s="47">
        <f t="shared" ref="I24:J24" si="6">SUMPRODUCT($G$4:$G$21,I4:I21)</f>
        <v>1510</v>
      </c>
      <c r="J24" s="47">
        <f t="shared" si="6"/>
        <v>1510</v>
      </c>
      <c r="R24" s="98"/>
    </row>
    <row r="25" spans="1:40" x14ac:dyDescent="0.25">
      <c r="R25" s="98"/>
    </row>
  </sheetData>
  <mergeCells count="10">
    <mergeCell ref="A16:A18"/>
    <mergeCell ref="B16:B18"/>
    <mergeCell ref="A19:A21"/>
    <mergeCell ref="B19:B21"/>
    <mergeCell ref="A1:C1"/>
    <mergeCell ref="D1:H1"/>
    <mergeCell ref="I1:Q1"/>
    <mergeCell ref="A2:Q2"/>
    <mergeCell ref="A4:A15"/>
    <mergeCell ref="B4:B15"/>
  </mergeCells>
  <conditionalFormatting sqref="G4:G21">
    <cfRule type="expression" dxfId="13" priority="4">
      <formula>#REF!&lt;0.25</formula>
    </cfRule>
  </conditionalFormatting>
  <conditionalFormatting sqref="P4:P21">
    <cfRule type="cellIs" dxfId="12" priority="3" operator="lessThan">
      <formula>0</formula>
    </cfRule>
  </conditionalFormatting>
  <conditionalFormatting sqref="Q4:Q21">
    <cfRule type="containsText" dxfId="11" priority="2" operator="containsText" text="ATENÇÃO">
      <formula>NOT(ISERROR(SEARCH("ATENÇÃO",Q4)))</formula>
    </cfRule>
  </conditionalFormatting>
  <conditionalFormatting sqref="S4:AN21">
    <cfRule type="cellIs" dxfId="10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CD909-5EC8-401C-B799-A661595E92B1}">
  <dimension ref="A1:AN24"/>
  <sheetViews>
    <sheetView topLeftCell="A13" zoomScale="70" zoomScaleNormal="70" workbookViewId="0">
      <selection activeCell="D33" sqref="D33"/>
    </sheetView>
  </sheetViews>
  <sheetFormatPr defaultColWidth="9.7109375" defaultRowHeight="15" x14ac:dyDescent="0.25"/>
  <cols>
    <col min="1" max="1" width="6.140625" style="1" customWidth="1"/>
    <col min="2" max="2" width="13.28515625" style="1" customWidth="1"/>
    <col min="3" max="3" width="10.28515625" style="1" customWidth="1"/>
    <col min="4" max="4" width="45.28515625" style="14" customWidth="1"/>
    <col min="5" max="5" width="10.28515625" style="1" customWidth="1"/>
    <col min="6" max="6" width="15.85546875" style="1" customWidth="1"/>
    <col min="7" max="7" width="15.42578125" style="1" customWidth="1"/>
    <col min="8" max="8" width="13.7109375" style="6" customWidth="1"/>
    <col min="9" max="9" width="12.85546875" style="6" customWidth="1"/>
    <col min="10" max="15" width="13.7109375" style="6" customWidth="1"/>
    <col min="16" max="16" width="13.28515625" style="15" customWidth="1"/>
    <col min="17" max="17" width="12.5703125" style="4" customWidth="1"/>
    <col min="18" max="18" width="15.140625" style="5" customWidth="1"/>
    <col min="19" max="29" width="12.7109375" style="5" customWidth="1"/>
    <col min="30" max="40" width="12.7109375" style="2" customWidth="1"/>
    <col min="41" max="16384" width="9.7109375" style="2"/>
  </cols>
  <sheetData>
    <row r="1" spans="1:40" ht="54.75" customHeight="1" x14ac:dyDescent="0.25">
      <c r="A1" s="58" t="s">
        <v>54</v>
      </c>
      <c r="B1" s="58"/>
      <c r="C1" s="58"/>
      <c r="D1" s="59" t="s">
        <v>55</v>
      </c>
      <c r="E1" s="60"/>
      <c r="F1" s="60"/>
      <c r="G1" s="60"/>
      <c r="H1" s="60"/>
      <c r="I1" s="59" t="s">
        <v>56</v>
      </c>
      <c r="J1" s="60"/>
      <c r="K1" s="60"/>
      <c r="L1" s="60"/>
      <c r="M1" s="60"/>
      <c r="N1" s="60"/>
      <c r="O1" s="60"/>
      <c r="P1" s="60"/>
      <c r="Q1" s="61"/>
      <c r="R1" s="92" t="s">
        <v>88</v>
      </c>
      <c r="S1" s="20" t="s">
        <v>42</v>
      </c>
      <c r="T1" s="20" t="s">
        <v>42</v>
      </c>
      <c r="U1" s="20" t="s">
        <v>42</v>
      </c>
      <c r="V1" s="20" t="s">
        <v>42</v>
      </c>
      <c r="W1" s="20" t="s">
        <v>42</v>
      </c>
      <c r="X1" s="20" t="s">
        <v>42</v>
      </c>
      <c r="Y1" s="20" t="s">
        <v>42</v>
      </c>
      <c r="Z1" s="20" t="s">
        <v>42</v>
      </c>
      <c r="AA1" s="20" t="s">
        <v>42</v>
      </c>
      <c r="AB1" s="20" t="s">
        <v>42</v>
      </c>
      <c r="AC1" s="20" t="s">
        <v>42</v>
      </c>
      <c r="AD1" s="20" t="s">
        <v>42</v>
      </c>
      <c r="AE1" s="20" t="s">
        <v>42</v>
      </c>
      <c r="AF1" s="20" t="s">
        <v>42</v>
      </c>
      <c r="AG1" s="20" t="s">
        <v>42</v>
      </c>
      <c r="AH1" s="20" t="s">
        <v>42</v>
      </c>
      <c r="AI1" s="20" t="s">
        <v>42</v>
      </c>
      <c r="AJ1" s="20" t="s">
        <v>42</v>
      </c>
      <c r="AK1" s="20" t="s">
        <v>42</v>
      </c>
      <c r="AL1" s="20" t="s">
        <v>42</v>
      </c>
      <c r="AM1" s="20" t="s">
        <v>42</v>
      </c>
      <c r="AN1" s="20" t="s">
        <v>42</v>
      </c>
    </row>
    <row r="2" spans="1:40" ht="21.75" customHeight="1" x14ac:dyDescent="0.25">
      <c r="A2" s="58" t="s">
        <v>67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92" t="s">
        <v>76</v>
      </c>
      <c r="S2" s="20" t="s">
        <v>43</v>
      </c>
      <c r="T2" s="20" t="s">
        <v>43</v>
      </c>
      <c r="U2" s="20" t="s">
        <v>43</v>
      </c>
      <c r="V2" s="20" t="s">
        <v>43</v>
      </c>
      <c r="W2" s="20" t="s">
        <v>43</v>
      </c>
      <c r="X2" s="20" t="s">
        <v>43</v>
      </c>
      <c r="Y2" s="20" t="s">
        <v>43</v>
      </c>
      <c r="Z2" s="20" t="s">
        <v>43</v>
      </c>
      <c r="AA2" s="20" t="s">
        <v>43</v>
      </c>
      <c r="AB2" s="20" t="s">
        <v>43</v>
      </c>
      <c r="AC2" s="20" t="s">
        <v>43</v>
      </c>
      <c r="AD2" s="20" t="s">
        <v>43</v>
      </c>
      <c r="AE2" s="20" t="s">
        <v>43</v>
      </c>
      <c r="AF2" s="20" t="s">
        <v>43</v>
      </c>
      <c r="AG2" s="20" t="s">
        <v>43</v>
      </c>
      <c r="AH2" s="20" t="s">
        <v>43</v>
      </c>
      <c r="AI2" s="20" t="s">
        <v>43</v>
      </c>
      <c r="AJ2" s="20" t="s">
        <v>43</v>
      </c>
      <c r="AK2" s="20" t="s">
        <v>43</v>
      </c>
      <c r="AL2" s="20" t="s">
        <v>43</v>
      </c>
      <c r="AM2" s="20" t="s">
        <v>43</v>
      </c>
      <c r="AN2" s="20" t="s">
        <v>43</v>
      </c>
    </row>
    <row r="3" spans="1:40" s="3" customFormat="1" ht="45" x14ac:dyDescent="0.2">
      <c r="A3" s="9" t="s">
        <v>1</v>
      </c>
      <c r="B3" s="9" t="s">
        <v>10</v>
      </c>
      <c r="C3" s="9" t="s">
        <v>9</v>
      </c>
      <c r="D3" s="9" t="s">
        <v>17</v>
      </c>
      <c r="E3" s="9" t="s">
        <v>52</v>
      </c>
      <c r="F3" s="9" t="s">
        <v>35</v>
      </c>
      <c r="G3" s="9" t="s">
        <v>41</v>
      </c>
      <c r="H3" s="44" t="s">
        <v>3</v>
      </c>
      <c r="I3" s="10" t="s">
        <v>50</v>
      </c>
      <c r="J3" s="10" t="s">
        <v>51</v>
      </c>
      <c r="K3" s="10" t="s">
        <v>45</v>
      </c>
      <c r="L3" s="10" t="s">
        <v>46</v>
      </c>
      <c r="M3" s="10" t="s">
        <v>47</v>
      </c>
      <c r="N3" s="10" t="s">
        <v>48</v>
      </c>
      <c r="O3" s="10" t="s">
        <v>49</v>
      </c>
      <c r="P3" s="43" t="s">
        <v>0</v>
      </c>
      <c r="Q3" s="8" t="s">
        <v>2</v>
      </c>
      <c r="R3" s="93">
        <v>45811</v>
      </c>
      <c r="S3" s="17" t="s">
        <v>44</v>
      </c>
      <c r="T3" s="17" t="s">
        <v>44</v>
      </c>
      <c r="U3" s="17" t="s">
        <v>44</v>
      </c>
      <c r="V3" s="17" t="s">
        <v>44</v>
      </c>
      <c r="W3" s="17" t="s">
        <v>44</v>
      </c>
      <c r="X3" s="17" t="s">
        <v>44</v>
      </c>
      <c r="Y3" s="17" t="s">
        <v>44</v>
      </c>
      <c r="Z3" s="17" t="s">
        <v>44</v>
      </c>
      <c r="AA3" s="17" t="s">
        <v>44</v>
      </c>
      <c r="AB3" s="17" t="s">
        <v>44</v>
      </c>
      <c r="AC3" s="17" t="s">
        <v>44</v>
      </c>
      <c r="AD3" s="17" t="s">
        <v>44</v>
      </c>
      <c r="AE3" s="17" t="s">
        <v>44</v>
      </c>
      <c r="AF3" s="17" t="s">
        <v>44</v>
      </c>
      <c r="AG3" s="17" t="s">
        <v>44</v>
      </c>
      <c r="AH3" s="17" t="s">
        <v>44</v>
      </c>
      <c r="AI3" s="17" t="s">
        <v>44</v>
      </c>
      <c r="AJ3" s="17" t="s">
        <v>44</v>
      </c>
      <c r="AK3" s="17" t="s">
        <v>44</v>
      </c>
      <c r="AL3" s="17" t="s">
        <v>44</v>
      </c>
      <c r="AM3" s="17" t="s">
        <v>44</v>
      </c>
      <c r="AN3" s="17" t="s">
        <v>44</v>
      </c>
    </row>
    <row r="4" spans="1:40" ht="48.75" customHeight="1" x14ac:dyDescent="0.25">
      <c r="A4" s="63">
        <v>1</v>
      </c>
      <c r="B4" s="62" t="s">
        <v>14</v>
      </c>
      <c r="C4" s="24">
        <v>1</v>
      </c>
      <c r="D4" s="25" t="s">
        <v>18</v>
      </c>
      <c r="E4" s="31" t="s">
        <v>37</v>
      </c>
      <c r="F4" s="27" t="s">
        <v>39</v>
      </c>
      <c r="G4" s="28">
        <v>16.899999999999999</v>
      </c>
      <c r="H4" s="34">
        <v>25</v>
      </c>
      <c r="I4" s="37">
        <f>IF(SUM(R4:AN4)&gt;H4+K4,H4+K4,SUM(R4:AN4))</f>
        <v>0</v>
      </c>
      <c r="J4" s="37">
        <f>(SUM(R4:AN4))</f>
        <v>0</v>
      </c>
      <c r="K4" s="38"/>
      <c r="L4" s="40">
        <f>ROUND(IF(H4*0.25-0.5&lt;0,0,H4*0.25-0.5),0)-O4-M4</f>
        <v>6</v>
      </c>
      <c r="M4" s="38"/>
      <c r="N4" s="38"/>
      <c r="O4" s="38"/>
      <c r="P4" s="12">
        <f>H4-(SUM(R4:AN4))+K4+M4+N4-O4</f>
        <v>25</v>
      </c>
      <c r="Q4" s="13" t="str">
        <f>IF(P4&lt;0,"ATENÇÃO","OK")</f>
        <v>OK</v>
      </c>
      <c r="R4" s="95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</row>
    <row r="5" spans="1:40" s="7" customFormat="1" ht="48.75" customHeight="1" x14ac:dyDescent="0.25">
      <c r="A5" s="63"/>
      <c r="B5" s="62"/>
      <c r="C5" s="26">
        <v>2</v>
      </c>
      <c r="D5" s="25" t="s">
        <v>19</v>
      </c>
      <c r="E5" s="31" t="s">
        <v>37</v>
      </c>
      <c r="F5" s="27" t="s">
        <v>39</v>
      </c>
      <c r="G5" s="28">
        <v>18</v>
      </c>
      <c r="H5" s="34">
        <v>0</v>
      </c>
      <c r="I5" s="37">
        <f t="shared" ref="I5:I21" si="0">IF(SUM(R5:AN5)&gt;H5+K5,H5+K5,SUM(R5:AN5))</f>
        <v>0</v>
      </c>
      <c r="J5" s="37">
        <f t="shared" ref="J5:J21" si="1">(SUM(R5:AN5))</f>
        <v>0</v>
      </c>
      <c r="K5" s="39"/>
      <c r="L5" s="40">
        <f t="shared" ref="L5:L21" si="2">ROUND(IF(H5*0.25-0.5&lt;0,0,H5*0.25-0.5),0)-O5-M5</f>
        <v>0</v>
      </c>
      <c r="M5" s="39"/>
      <c r="N5" s="39"/>
      <c r="O5" s="39"/>
      <c r="P5" s="12">
        <f t="shared" ref="P5:P21" si="3">H5-(SUM(R5:AN5))+K5+M5+N5-O5</f>
        <v>0</v>
      </c>
      <c r="Q5" s="13" t="str">
        <f t="shared" ref="Q5:Q21" si="4">IF(P5&lt;0,"ATENÇÃO","OK")</f>
        <v>OK</v>
      </c>
      <c r="R5" s="95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</row>
    <row r="6" spans="1:40" s="7" customFormat="1" ht="48.75" customHeight="1" x14ac:dyDescent="0.25">
      <c r="A6" s="63"/>
      <c r="B6" s="62"/>
      <c r="C6" s="26">
        <v>3</v>
      </c>
      <c r="D6" s="25" t="s">
        <v>20</v>
      </c>
      <c r="E6" s="31" t="s">
        <v>37</v>
      </c>
      <c r="F6" s="27" t="s">
        <v>39</v>
      </c>
      <c r="G6" s="28">
        <v>14.9</v>
      </c>
      <c r="H6" s="34">
        <v>40</v>
      </c>
      <c r="I6" s="37">
        <f t="shared" si="0"/>
        <v>0</v>
      </c>
      <c r="J6" s="37">
        <f t="shared" si="1"/>
        <v>0</v>
      </c>
      <c r="K6" s="39"/>
      <c r="L6" s="40">
        <f t="shared" si="2"/>
        <v>10</v>
      </c>
      <c r="M6" s="39"/>
      <c r="N6" s="39"/>
      <c r="O6" s="39"/>
      <c r="P6" s="12">
        <f t="shared" si="3"/>
        <v>40</v>
      </c>
      <c r="Q6" s="13" t="str">
        <f t="shared" si="4"/>
        <v>OK</v>
      </c>
      <c r="R6" s="95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</row>
    <row r="7" spans="1:40" s="7" customFormat="1" ht="48.75" customHeight="1" x14ac:dyDescent="0.25">
      <c r="A7" s="63"/>
      <c r="B7" s="62"/>
      <c r="C7" s="26">
        <v>4</v>
      </c>
      <c r="D7" s="25" t="s">
        <v>21</v>
      </c>
      <c r="E7" s="31" t="s">
        <v>37</v>
      </c>
      <c r="F7" s="27" t="s">
        <v>39</v>
      </c>
      <c r="G7" s="28">
        <v>18.3</v>
      </c>
      <c r="H7" s="34">
        <v>0</v>
      </c>
      <c r="I7" s="37">
        <f t="shared" si="0"/>
        <v>0</v>
      </c>
      <c r="J7" s="37">
        <f t="shared" si="1"/>
        <v>0</v>
      </c>
      <c r="K7" s="39"/>
      <c r="L7" s="40">
        <f t="shared" si="2"/>
        <v>0</v>
      </c>
      <c r="M7" s="39"/>
      <c r="N7" s="39"/>
      <c r="O7" s="39"/>
      <c r="P7" s="12">
        <f t="shared" si="3"/>
        <v>0</v>
      </c>
      <c r="Q7" s="13" t="str">
        <f t="shared" si="4"/>
        <v>OK</v>
      </c>
      <c r="R7" s="95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</row>
    <row r="8" spans="1:40" s="7" customFormat="1" ht="48.75" customHeight="1" x14ac:dyDescent="0.25">
      <c r="A8" s="63"/>
      <c r="B8" s="62"/>
      <c r="C8" s="26">
        <v>5</v>
      </c>
      <c r="D8" s="25" t="s">
        <v>22</v>
      </c>
      <c r="E8" s="31" t="s">
        <v>37</v>
      </c>
      <c r="F8" s="27" t="s">
        <v>39</v>
      </c>
      <c r="G8" s="28">
        <v>16.5</v>
      </c>
      <c r="H8" s="35">
        <v>50</v>
      </c>
      <c r="I8" s="37">
        <f t="shared" si="0"/>
        <v>38</v>
      </c>
      <c r="J8" s="37">
        <f t="shared" si="1"/>
        <v>38</v>
      </c>
      <c r="K8" s="39"/>
      <c r="L8" s="40">
        <f t="shared" si="2"/>
        <v>12</v>
      </c>
      <c r="M8" s="39"/>
      <c r="N8" s="39"/>
      <c r="O8" s="39"/>
      <c r="P8" s="12">
        <f t="shared" si="3"/>
        <v>12</v>
      </c>
      <c r="Q8" s="13" t="str">
        <f t="shared" si="4"/>
        <v>OK</v>
      </c>
      <c r="R8" s="96">
        <v>38</v>
      </c>
      <c r="S8" s="18"/>
      <c r="T8" s="21"/>
      <c r="U8" s="21"/>
      <c r="V8" s="21"/>
      <c r="W8" s="21"/>
      <c r="X8" s="21"/>
      <c r="Y8" s="21"/>
      <c r="Z8" s="21"/>
      <c r="AA8" s="21"/>
      <c r="AB8" s="21"/>
      <c r="AC8" s="21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</row>
    <row r="9" spans="1:40" s="7" customFormat="1" ht="48.75" customHeight="1" x14ac:dyDescent="0.25">
      <c r="A9" s="63"/>
      <c r="B9" s="62"/>
      <c r="C9" s="26">
        <v>6</v>
      </c>
      <c r="D9" s="25" t="s">
        <v>23</v>
      </c>
      <c r="E9" s="31" t="s">
        <v>37</v>
      </c>
      <c r="F9" s="27" t="s">
        <v>39</v>
      </c>
      <c r="G9" s="28">
        <v>18.399999999999999</v>
      </c>
      <c r="H9" s="35">
        <v>0</v>
      </c>
      <c r="I9" s="37">
        <f t="shared" si="0"/>
        <v>0</v>
      </c>
      <c r="J9" s="37">
        <f t="shared" si="1"/>
        <v>0</v>
      </c>
      <c r="K9" s="39"/>
      <c r="L9" s="40">
        <f t="shared" si="2"/>
        <v>0</v>
      </c>
      <c r="M9" s="39"/>
      <c r="N9" s="39"/>
      <c r="O9" s="39"/>
      <c r="P9" s="12">
        <f t="shared" si="3"/>
        <v>0</v>
      </c>
      <c r="Q9" s="13" t="str">
        <f t="shared" si="4"/>
        <v>OK</v>
      </c>
      <c r="R9" s="95"/>
      <c r="S9" s="18"/>
      <c r="T9" s="21"/>
      <c r="U9" s="21"/>
      <c r="V9" s="21"/>
      <c r="W9" s="21"/>
      <c r="X9" s="21"/>
      <c r="Y9" s="21"/>
      <c r="Z9" s="21"/>
      <c r="AA9" s="21"/>
      <c r="AB9" s="21"/>
      <c r="AC9" s="21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</row>
    <row r="10" spans="1:40" s="7" customFormat="1" ht="48.75" customHeight="1" x14ac:dyDescent="0.25">
      <c r="A10" s="63"/>
      <c r="B10" s="62"/>
      <c r="C10" s="26">
        <v>7</v>
      </c>
      <c r="D10" s="25" t="s">
        <v>24</v>
      </c>
      <c r="E10" s="31" t="s">
        <v>37</v>
      </c>
      <c r="F10" s="27" t="s">
        <v>39</v>
      </c>
      <c r="G10" s="28">
        <v>16.5</v>
      </c>
      <c r="H10" s="35">
        <v>30</v>
      </c>
      <c r="I10" s="37">
        <f t="shared" si="0"/>
        <v>0</v>
      </c>
      <c r="J10" s="37">
        <f t="shared" si="1"/>
        <v>0</v>
      </c>
      <c r="K10" s="39"/>
      <c r="L10" s="40">
        <f t="shared" si="2"/>
        <v>7</v>
      </c>
      <c r="M10" s="39"/>
      <c r="N10" s="39"/>
      <c r="O10" s="39"/>
      <c r="P10" s="12">
        <f t="shared" si="3"/>
        <v>30</v>
      </c>
      <c r="Q10" s="13" t="str">
        <f t="shared" si="4"/>
        <v>OK</v>
      </c>
      <c r="R10" s="95"/>
      <c r="S10" s="18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</row>
    <row r="11" spans="1:40" s="7" customFormat="1" ht="48.75" customHeight="1" x14ac:dyDescent="0.25">
      <c r="A11" s="63"/>
      <c r="B11" s="62"/>
      <c r="C11" s="26">
        <v>8</v>
      </c>
      <c r="D11" s="25" t="s">
        <v>25</v>
      </c>
      <c r="E11" s="31" t="s">
        <v>37</v>
      </c>
      <c r="F11" s="27" t="s">
        <v>39</v>
      </c>
      <c r="G11" s="28">
        <v>20.399999999999999</v>
      </c>
      <c r="H11" s="35">
        <v>0</v>
      </c>
      <c r="I11" s="37">
        <f t="shared" si="0"/>
        <v>0</v>
      </c>
      <c r="J11" s="37">
        <f t="shared" si="1"/>
        <v>0</v>
      </c>
      <c r="K11" s="39"/>
      <c r="L11" s="40">
        <f t="shared" si="2"/>
        <v>0</v>
      </c>
      <c r="M11" s="39"/>
      <c r="N11" s="39"/>
      <c r="O11" s="39"/>
      <c r="P11" s="12">
        <f t="shared" si="3"/>
        <v>0</v>
      </c>
      <c r="Q11" s="13" t="str">
        <f t="shared" si="4"/>
        <v>OK</v>
      </c>
      <c r="R11" s="95"/>
      <c r="S11" s="18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</row>
    <row r="12" spans="1:40" s="7" customFormat="1" ht="48.75" customHeight="1" x14ac:dyDescent="0.25">
      <c r="A12" s="63"/>
      <c r="B12" s="62"/>
      <c r="C12" s="26">
        <v>9</v>
      </c>
      <c r="D12" s="25" t="s">
        <v>26</v>
      </c>
      <c r="E12" s="31" t="s">
        <v>37</v>
      </c>
      <c r="F12" s="27" t="s">
        <v>39</v>
      </c>
      <c r="G12" s="28">
        <v>10.199999999999999</v>
      </c>
      <c r="H12" s="35">
        <v>30</v>
      </c>
      <c r="I12" s="37">
        <f t="shared" si="0"/>
        <v>0</v>
      </c>
      <c r="J12" s="37">
        <f t="shared" si="1"/>
        <v>0</v>
      </c>
      <c r="K12" s="39"/>
      <c r="L12" s="40">
        <f t="shared" si="2"/>
        <v>7</v>
      </c>
      <c r="M12" s="39"/>
      <c r="N12" s="39"/>
      <c r="O12" s="39"/>
      <c r="P12" s="12">
        <f t="shared" si="3"/>
        <v>30</v>
      </c>
      <c r="Q12" s="13" t="str">
        <f t="shared" si="4"/>
        <v>OK</v>
      </c>
      <c r="R12" s="95"/>
      <c r="S12" s="18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</row>
    <row r="13" spans="1:40" s="7" customFormat="1" ht="48.75" customHeight="1" x14ac:dyDescent="0.25">
      <c r="A13" s="63"/>
      <c r="B13" s="62"/>
      <c r="C13" s="26">
        <v>10</v>
      </c>
      <c r="D13" s="25" t="s">
        <v>27</v>
      </c>
      <c r="E13" s="31" t="s">
        <v>37</v>
      </c>
      <c r="F13" s="27" t="s">
        <v>39</v>
      </c>
      <c r="G13" s="28">
        <v>10.7</v>
      </c>
      <c r="H13" s="35">
        <v>30</v>
      </c>
      <c r="I13" s="37">
        <f t="shared" si="0"/>
        <v>0</v>
      </c>
      <c r="J13" s="37">
        <f t="shared" si="1"/>
        <v>0</v>
      </c>
      <c r="K13" s="39"/>
      <c r="L13" s="40">
        <f t="shared" si="2"/>
        <v>7</v>
      </c>
      <c r="M13" s="39"/>
      <c r="N13" s="39"/>
      <c r="O13" s="39"/>
      <c r="P13" s="12">
        <f t="shared" si="3"/>
        <v>30</v>
      </c>
      <c r="Q13" s="13" t="str">
        <f t="shared" si="4"/>
        <v>OK</v>
      </c>
      <c r="R13" s="95"/>
      <c r="S13" s="18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</row>
    <row r="14" spans="1:40" s="7" customFormat="1" ht="48.75" customHeight="1" x14ac:dyDescent="0.25">
      <c r="A14" s="63"/>
      <c r="B14" s="62"/>
      <c r="C14" s="26">
        <v>11</v>
      </c>
      <c r="D14" s="25" t="s">
        <v>28</v>
      </c>
      <c r="E14" s="31" t="s">
        <v>37</v>
      </c>
      <c r="F14" s="27" t="s">
        <v>39</v>
      </c>
      <c r="G14" s="28">
        <v>14.9</v>
      </c>
      <c r="H14" s="35">
        <v>0</v>
      </c>
      <c r="I14" s="37">
        <f t="shared" si="0"/>
        <v>0</v>
      </c>
      <c r="J14" s="37">
        <f t="shared" si="1"/>
        <v>0</v>
      </c>
      <c r="K14" s="39"/>
      <c r="L14" s="40">
        <f t="shared" si="2"/>
        <v>0</v>
      </c>
      <c r="M14" s="39"/>
      <c r="N14" s="39"/>
      <c r="O14" s="39"/>
      <c r="P14" s="12">
        <f t="shared" si="3"/>
        <v>0</v>
      </c>
      <c r="Q14" s="13" t="str">
        <f t="shared" si="4"/>
        <v>OK</v>
      </c>
      <c r="R14" s="95"/>
      <c r="S14" s="18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</row>
    <row r="15" spans="1:40" s="7" customFormat="1" ht="48.75" customHeight="1" x14ac:dyDescent="0.25">
      <c r="A15" s="63"/>
      <c r="B15" s="62"/>
      <c r="C15" s="26">
        <v>12</v>
      </c>
      <c r="D15" s="25" t="s">
        <v>29</v>
      </c>
      <c r="E15" s="31" t="s">
        <v>37</v>
      </c>
      <c r="F15" s="27" t="s">
        <v>39</v>
      </c>
      <c r="G15" s="28">
        <v>10.8</v>
      </c>
      <c r="H15" s="35">
        <v>0</v>
      </c>
      <c r="I15" s="37">
        <f t="shared" si="0"/>
        <v>0</v>
      </c>
      <c r="J15" s="37">
        <f t="shared" si="1"/>
        <v>0</v>
      </c>
      <c r="K15" s="39"/>
      <c r="L15" s="40">
        <f t="shared" si="2"/>
        <v>0</v>
      </c>
      <c r="M15" s="39"/>
      <c r="N15" s="39"/>
      <c r="O15" s="39"/>
      <c r="P15" s="12">
        <f t="shared" si="3"/>
        <v>0</v>
      </c>
      <c r="Q15" s="13" t="str">
        <f t="shared" si="4"/>
        <v>OK</v>
      </c>
      <c r="R15" s="95"/>
      <c r="S15" s="18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</row>
    <row r="16" spans="1:40" s="7" customFormat="1" ht="48.75" customHeight="1" x14ac:dyDescent="0.25">
      <c r="A16" s="67">
        <v>2</v>
      </c>
      <c r="B16" s="64" t="s">
        <v>15</v>
      </c>
      <c r="C16" s="23">
        <v>13</v>
      </c>
      <c r="D16" s="22" t="s">
        <v>30</v>
      </c>
      <c r="E16" s="33" t="s">
        <v>36</v>
      </c>
      <c r="F16" s="29" t="s">
        <v>40</v>
      </c>
      <c r="G16" s="30">
        <v>3792.69</v>
      </c>
      <c r="H16" s="35">
        <v>0</v>
      </c>
      <c r="I16" s="37">
        <f t="shared" si="0"/>
        <v>0</v>
      </c>
      <c r="J16" s="37">
        <f t="shared" si="1"/>
        <v>0</v>
      </c>
      <c r="K16" s="39"/>
      <c r="L16" s="40">
        <f t="shared" si="2"/>
        <v>0</v>
      </c>
      <c r="M16" s="39"/>
      <c r="N16" s="39"/>
      <c r="O16" s="39"/>
      <c r="P16" s="12">
        <f t="shared" si="3"/>
        <v>0</v>
      </c>
      <c r="Q16" s="13" t="str">
        <f t="shared" si="4"/>
        <v>OK</v>
      </c>
      <c r="R16" s="95"/>
      <c r="S16" s="18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</row>
    <row r="17" spans="1:40" s="7" customFormat="1" ht="48.75" customHeight="1" x14ac:dyDescent="0.25">
      <c r="A17" s="68"/>
      <c r="B17" s="65"/>
      <c r="C17" s="23">
        <v>14</v>
      </c>
      <c r="D17" s="22" t="s">
        <v>31</v>
      </c>
      <c r="E17" s="33" t="s">
        <v>36</v>
      </c>
      <c r="F17" s="29" t="s">
        <v>40</v>
      </c>
      <c r="G17" s="30">
        <v>4011.17</v>
      </c>
      <c r="H17" s="35">
        <v>0</v>
      </c>
      <c r="I17" s="37">
        <f t="shared" si="0"/>
        <v>0</v>
      </c>
      <c r="J17" s="37">
        <f t="shared" si="1"/>
        <v>0</v>
      </c>
      <c r="K17" s="39"/>
      <c r="L17" s="40">
        <f t="shared" si="2"/>
        <v>0</v>
      </c>
      <c r="M17" s="39"/>
      <c r="N17" s="39"/>
      <c r="O17" s="39"/>
      <c r="P17" s="12">
        <f t="shared" si="3"/>
        <v>0</v>
      </c>
      <c r="Q17" s="13" t="str">
        <f t="shared" si="4"/>
        <v>OK</v>
      </c>
      <c r="R17" s="95"/>
      <c r="S17" s="18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</row>
    <row r="18" spans="1:40" s="7" customFormat="1" ht="48.75" customHeight="1" x14ac:dyDescent="0.25">
      <c r="A18" s="69"/>
      <c r="B18" s="66"/>
      <c r="C18" s="23">
        <v>15</v>
      </c>
      <c r="D18" s="22" t="s">
        <v>13</v>
      </c>
      <c r="E18" s="33" t="s">
        <v>36</v>
      </c>
      <c r="F18" s="29" t="s">
        <v>40</v>
      </c>
      <c r="G18" s="30">
        <v>5947.64</v>
      </c>
      <c r="H18" s="35">
        <v>0</v>
      </c>
      <c r="I18" s="37">
        <f t="shared" si="0"/>
        <v>0</v>
      </c>
      <c r="J18" s="37">
        <f t="shared" si="1"/>
        <v>0</v>
      </c>
      <c r="K18" s="39"/>
      <c r="L18" s="40">
        <f t="shared" si="2"/>
        <v>0</v>
      </c>
      <c r="M18" s="39"/>
      <c r="N18" s="39"/>
      <c r="O18" s="39"/>
      <c r="P18" s="12">
        <f t="shared" si="3"/>
        <v>0</v>
      </c>
      <c r="Q18" s="13" t="str">
        <f t="shared" si="4"/>
        <v>OK</v>
      </c>
      <c r="R18" s="95"/>
      <c r="S18" s="18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</row>
    <row r="19" spans="1:40" s="7" customFormat="1" ht="48.75" customHeight="1" x14ac:dyDescent="0.25">
      <c r="A19" s="52">
        <v>4</v>
      </c>
      <c r="B19" s="55" t="s">
        <v>16</v>
      </c>
      <c r="C19" s="26">
        <v>20</v>
      </c>
      <c r="D19" s="25" t="s">
        <v>32</v>
      </c>
      <c r="E19" s="32" t="s">
        <v>38</v>
      </c>
      <c r="F19" s="27" t="s">
        <v>39</v>
      </c>
      <c r="G19" s="28">
        <v>79.3</v>
      </c>
      <c r="H19" s="35">
        <v>0</v>
      </c>
      <c r="I19" s="37">
        <f t="shared" si="0"/>
        <v>0</v>
      </c>
      <c r="J19" s="37">
        <f t="shared" si="1"/>
        <v>0</v>
      </c>
      <c r="K19" s="39"/>
      <c r="L19" s="40">
        <f t="shared" si="2"/>
        <v>0</v>
      </c>
      <c r="M19" s="39"/>
      <c r="N19" s="39"/>
      <c r="O19" s="39"/>
      <c r="P19" s="12">
        <f t="shared" si="3"/>
        <v>0</v>
      </c>
      <c r="Q19" s="13" t="str">
        <f t="shared" si="4"/>
        <v>OK</v>
      </c>
      <c r="R19" s="95"/>
      <c r="S19" s="18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</row>
    <row r="20" spans="1:40" s="7" customFormat="1" ht="48.75" customHeight="1" x14ac:dyDescent="0.25">
      <c r="A20" s="53"/>
      <c r="B20" s="56"/>
      <c r="C20" s="26">
        <v>21</v>
      </c>
      <c r="D20" s="25" t="s">
        <v>33</v>
      </c>
      <c r="E20" s="32" t="s">
        <v>38</v>
      </c>
      <c r="F20" s="27" t="s">
        <v>39</v>
      </c>
      <c r="G20" s="28">
        <v>75</v>
      </c>
      <c r="H20" s="35">
        <v>0</v>
      </c>
      <c r="I20" s="37">
        <f t="shared" si="0"/>
        <v>0</v>
      </c>
      <c r="J20" s="37">
        <f t="shared" si="1"/>
        <v>0</v>
      </c>
      <c r="K20" s="39"/>
      <c r="L20" s="40">
        <f t="shared" si="2"/>
        <v>0</v>
      </c>
      <c r="M20" s="39"/>
      <c r="N20" s="39"/>
      <c r="O20" s="39"/>
      <c r="P20" s="12">
        <f t="shared" si="3"/>
        <v>0</v>
      </c>
      <c r="Q20" s="13" t="str">
        <f t="shared" si="4"/>
        <v>OK</v>
      </c>
      <c r="R20" s="95"/>
      <c r="S20" s="18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</row>
    <row r="21" spans="1:40" s="7" customFormat="1" ht="48.75" customHeight="1" x14ac:dyDescent="0.25">
      <c r="A21" s="54"/>
      <c r="B21" s="57"/>
      <c r="C21" s="26">
        <v>22</v>
      </c>
      <c r="D21" s="25" t="s">
        <v>34</v>
      </c>
      <c r="E21" s="32" t="s">
        <v>38</v>
      </c>
      <c r="F21" s="27" t="s">
        <v>39</v>
      </c>
      <c r="G21" s="28">
        <v>107.5</v>
      </c>
      <c r="H21" s="35">
        <v>0</v>
      </c>
      <c r="I21" s="37">
        <f t="shared" si="0"/>
        <v>0</v>
      </c>
      <c r="J21" s="37">
        <f t="shared" si="1"/>
        <v>0</v>
      </c>
      <c r="K21" s="39"/>
      <c r="L21" s="40">
        <f t="shared" si="2"/>
        <v>0</v>
      </c>
      <c r="M21" s="39"/>
      <c r="N21" s="39"/>
      <c r="O21" s="39"/>
      <c r="P21" s="12">
        <f t="shared" si="3"/>
        <v>0</v>
      </c>
      <c r="Q21" s="13" t="str">
        <f t="shared" si="4"/>
        <v>OK</v>
      </c>
      <c r="R21" s="95"/>
      <c r="S21" s="18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</row>
    <row r="22" spans="1:40" x14ac:dyDescent="0.25">
      <c r="H22" s="36">
        <f>SUM(H4:H21)</f>
        <v>205</v>
      </c>
      <c r="I22" s="36"/>
      <c r="J22" s="36"/>
      <c r="K22" s="36"/>
      <c r="L22" s="36"/>
      <c r="M22" s="36"/>
      <c r="N22" s="36"/>
      <c r="O22" s="36"/>
      <c r="P22" s="36">
        <f>SUM(P4:P21)</f>
        <v>167</v>
      </c>
      <c r="R22" s="98">
        <v>627</v>
      </c>
      <c r="S22" s="16">
        <f t="shared" ref="S22:AN22" si="5">SUMPRODUCT($G$4:$G$21,S4:S21)</f>
        <v>0</v>
      </c>
      <c r="T22" s="16">
        <f t="shared" si="5"/>
        <v>0</v>
      </c>
      <c r="U22" s="16">
        <f t="shared" si="5"/>
        <v>0</v>
      </c>
      <c r="V22" s="16">
        <f t="shared" si="5"/>
        <v>0</v>
      </c>
      <c r="W22" s="16">
        <f t="shared" si="5"/>
        <v>0</v>
      </c>
      <c r="X22" s="16">
        <f t="shared" si="5"/>
        <v>0</v>
      </c>
      <c r="Y22" s="16">
        <f t="shared" si="5"/>
        <v>0</v>
      </c>
      <c r="Z22" s="16">
        <f t="shared" si="5"/>
        <v>0</v>
      </c>
      <c r="AA22" s="16">
        <f t="shared" si="5"/>
        <v>0</v>
      </c>
      <c r="AB22" s="16">
        <f t="shared" si="5"/>
        <v>0</v>
      </c>
      <c r="AC22" s="16">
        <f t="shared" si="5"/>
        <v>0</v>
      </c>
      <c r="AD22" s="16">
        <f t="shared" si="5"/>
        <v>0</v>
      </c>
      <c r="AE22" s="16">
        <f t="shared" si="5"/>
        <v>0</v>
      </c>
      <c r="AF22" s="16">
        <f t="shared" si="5"/>
        <v>0</v>
      </c>
      <c r="AG22" s="16">
        <f t="shared" si="5"/>
        <v>0</v>
      </c>
      <c r="AH22" s="16">
        <f t="shared" si="5"/>
        <v>0</v>
      </c>
      <c r="AI22" s="16">
        <f t="shared" si="5"/>
        <v>0</v>
      </c>
      <c r="AJ22" s="16">
        <f t="shared" si="5"/>
        <v>0</v>
      </c>
      <c r="AK22" s="16">
        <f t="shared" si="5"/>
        <v>0</v>
      </c>
      <c r="AL22" s="16">
        <f t="shared" si="5"/>
        <v>0</v>
      </c>
      <c r="AM22" s="16">
        <f t="shared" si="5"/>
        <v>0</v>
      </c>
      <c r="AN22" s="16">
        <f t="shared" si="5"/>
        <v>0</v>
      </c>
    </row>
    <row r="23" spans="1:40" x14ac:dyDescent="0.25">
      <c r="R23" s="100"/>
    </row>
    <row r="24" spans="1:40" x14ac:dyDescent="0.25">
      <c r="H24" s="47">
        <f>SUMPRODUCT($G$4:$G$21,H4:H21)</f>
        <v>2965.5</v>
      </c>
      <c r="I24" s="47">
        <f t="shared" ref="I24:J24" si="6">SUMPRODUCT($G$4:$G$21,I4:I21)</f>
        <v>627</v>
      </c>
      <c r="J24" s="47">
        <f t="shared" si="6"/>
        <v>627</v>
      </c>
      <c r="R24" s="100"/>
    </row>
  </sheetData>
  <mergeCells count="10">
    <mergeCell ref="A16:A18"/>
    <mergeCell ref="B16:B18"/>
    <mergeCell ref="A19:A21"/>
    <mergeCell ref="B19:B21"/>
    <mergeCell ref="A1:C1"/>
    <mergeCell ref="D1:H1"/>
    <mergeCell ref="I1:Q1"/>
    <mergeCell ref="A2:Q2"/>
    <mergeCell ref="A4:A15"/>
    <mergeCell ref="B4:B15"/>
  </mergeCells>
  <conditionalFormatting sqref="G4:G21">
    <cfRule type="expression" dxfId="9" priority="4">
      <formula>#REF!&lt;0.25</formula>
    </cfRule>
  </conditionalFormatting>
  <conditionalFormatting sqref="P4:P21">
    <cfRule type="cellIs" dxfId="8" priority="3" operator="lessThan">
      <formula>0</formula>
    </cfRule>
  </conditionalFormatting>
  <conditionalFormatting sqref="Q4:Q21">
    <cfRule type="containsText" dxfId="7" priority="2" operator="containsText" text="ATENÇÃO">
      <formula>NOT(ISERROR(SEARCH("ATENÇÃO",Q4)))</formula>
    </cfRule>
  </conditionalFormatting>
  <conditionalFormatting sqref="S4:AN21">
    <cfRule type="cellIs" dxfId="6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84E6B-99C8-46B1-B996-161AFF6C1828}">
  <dimension ref="A1:AN24"/>
  <sheetViews>
    <sheetView topLeftCell="A10" zoomScale="80" zoomScaleNormal="80" workbookViewId="0">
      <selection activeCell="C16" sqref="C16"/>
    </sheetView>
  </sheetViews>
  <sheetFormatPr defaultColWidth="9.7109375" defaultRowHeight="15" x14ac:dyDescent="0.25"/>
  <cols>
    <col min="1" max="1" width="6.140625" style="1" customWidth="1"/>
    <col min="2" max="2" width="13.28515625" style="1" customWidth="1"/>
    <col min="3" max="3" width="10.28515625" style="1" customWidth="1"/>
    <col min="4" max="4" width="36.28515625" style="14" customWidth="1"/>
    <col min="5" max="5" width="10.28515625" style="1" customWidth="1"/>
    <col min="6" max="6" width="15.85546875" style="1" customWidth="1"/>
    <col min="7" max="7" width="15.42578125" style="1" customWidth="1"/>
    <col min="8" max="8" width="13.7109375" style="6" customWidth="1"/>
    <col min="9" max="9" width="12.85546875" style="6" customWidth="1"/>
    <col min="10" max="15" width="13.7109375" style="6" customWidth="1"/>
    <col min="16" max="16" width="13.28515625" style="15" customWidth="1"/>
    <col min="17" max="17" width="12.5703125" style="4" customWidth="1"/>
    <col min="18" max="29" width="12.7109375" style="5" customWidth="1"/>
    <col min="30" max="40" width="12.7109375" style="2" customWidth="1"/>
    <col min="41" max="16384" width="9.7109375" style="2"/>
  </cols>
  <sheetData>
    <row r="1" spans="1:40" ht="54.75" customHeight="1" x14ac:dyDescent="0.25">
      <c r="A1" s="58" t="s">
        <v>54</v>
      </c>
      <c r="B1" s="58"/>
      <c r="C1" s="58"/>
      <c r="D1" s="59" t="s">
        <v>55</v>
      </c>
      <c r="E1" s="60"/>
      <c r="F1" s="60"/>
      <c r="G1" s="60"/>
      <c r="H1" s="60"/>
      <c r="I1" s="59" t="s">
        <v>56</v>
      </c>
      <c r="J1" s="60"/>
      <c r="K1" s="60"/>
      <c r="L1" s="60"/>
      <c r="M1" s="60"/>
      <c r="N1" s="60"/>
      <c r="O1" s="60"/>
      <c r="P1" s="60"/>
      <c r="Q1" s="61"/>
      <c r="R1" s="20" t="s">
        <v>42</v>
      </c>
      <c r="S1" s="20" t="s">
        <v>42</v>
      </c>
      <c r="T1" s="20" t="s">
        <v>42</v>
      </c>
      <c r="U1" s="20" t="s">
        <v>42</v>
      </c>
      <c r="V1" s="20" t="s">
        <v>42</v>
      </c>
      <c r="W1" s="20" t="s">
        <v>42</v>
      </c>
      <c r="X1" s="20" t="s">
        <v>42</v>
      </c>
      <c r="Y1" s="20" t="s">
        <v>42</v>
      </c>
      <c r="Z1" s="20" t="s">
        <v>42</v>
      </c>
      <c r="AA1" s="20" t="s">
        <v>42</v>
      </c>
      <c r="AB1" s="20" t="s">
        <v>42</v>
      </c>
      <c r="AC1" s="20" t="s">
        <v>42</v>
      </c>
      <c r="AD1" s="20" t="s">
        <v>42</v>
      </c>
      <c r="AE1" s="20" t="s">
        <v>42</v>
      </c>
      <c r="AF1" s="20" t="s">
        <v>42</v>
      </c>
      <c r="AG1" s="20" t="s">
        <v>42</v>
      </c>
      <c r="AH1" s="20" t="s">
        <v>42</v>
      </c>
      <c r="AI1" s="20" t="s">
        <v>42</v>
      </c>
      <c r="AJ1" s="20" t="s">
        <v>42</v>
      </c>
      <c r="AK1" s="20" t="s">
        <v>42</v>
      </c>
      <c r="AL1" s="20" t="s">
        <v>42</v>
      </c>
      <c r="AM1" s="20" t="s">
        <v>42</v>
      </c>
      <c r="AN1" s="20" t="s">
        <v>42</v>
      </c>
    </row>
    <row r="2" spans="1:40" ht="21.75" customHeight="1" x14ac:dyDescent="0.25">
      <c r="A2" s="58" t="s">
        <v>68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20" t="s">
        <v>43</v>
      </c>
      <c r="S2" s="20" t="s">
        <v>43</v>
      </c>
      <c r="T2" s="20" t="s">
        <v>43</v>
      </c>
      <c r="U2" s="20" t="s">
        <v>43</v>
      </c>
      <c r="V2" s="20" t="s">
        <v>43</v>
      </c>
      <c r="W2" s="20" t="s">
        <v>43</v>
      </c>
      <c r="X2" s="20" t="s">
        <v>43</v>
      </c>
      <c r="Y2" s="20" t="s">
        <v>43</v>
      </c>
      <c r="Z2" s="20" t="s">
        <v>43</v>
      </c>
      <c r="AA2" s="20" t="s">
        <v>43</v>
      </c>
      <c r="AB2" s="20" t="s">
        <v>43</v>
      </c>
      <c r="AC2" s="20" t="s">
        <v>43</v>
      </c>
      <c r="AD2" s="20" t="s">
        <v>43</v>
      </c>
      <c r="AE2" s="20" t="s">
        <v>43</v>
      </c>
      <c r="AF2" s="20" t="s">
        <v>43</v>
      </c>
      <c r="AG2" s="20" t="s">
        <v>43</v>
      </c>
      <c r="AH2" s="20" t="s">
        <v>43</v>
      </c>
      <c r="AI2" s="20" t="s">
        <v>43</v>
      </c>
      <c r="AJ2" s="20" t="s">
        <v>43</v>
      </c>
      <c r="AK2" s="20" t="s">
        <v>43</v>
      </c>
      <c r="AL2" s="20" t="s">
        <v>43</v>
      </c>
      <c r="AM2" s="20" t="s">
        <v>43</v>
      </c>
      <c r="AN2" s="20" t="s">
        <v>43</v>
      </c>
    </row>
    <row r="3" spans="1:40" s="3" customFormat="1" ht="45" x14ac:dyDescent="0.2">
      <c r="A3" s="9" t="s">
        <v>1</v>
      </c>
      <c r="B3" s="9" t="s">
        <v>10</v>
      </c>
      <c r="C3" s="9" t="s">
        <v>9</v>
      </c>
      <c r="D3" s="9" t="s">
        <v>17</v>
      </c>
      <c r="E3" s="9" t="s">
        <v>52</v>
      </c>
      <c r="F3" s="9" t="s">
        <v>35</v>
      </c>
      <c r="G3" s="9" t="s">
        <v>41</v>
      </c>
      <c r="H3" s="44" t="s">
        <v>3</v>
      </c>
      <c r="I3" s="10" t="s">
        <v>50</v>
      </c>
      <c r="J3" s="10" t="s">
        <v>51</v>
      </c>
      <c r="K3" s="10" t="s">
        <v>45</v>
      </c>
      <c r="L3" s="10" t="s">
        <v>46</v>
      </c>
      <c r="M3" s="10" t="s">
        <v>47</v>
      </c>
      <c r="N3" s="10" t="s">
        <v>48</v>
      </c>
      <c r="O3" s="10" t="s">
        <v>49</v>
      </c>
      <c r="P3" s="43" t="s">
        <v>0</v>
      </c>
      <c r="Q3" s="8" t="s">
        <v>2</v>
      </c>
      <c r="R3" s="17" t="s">
        <v>44</v>
      </c>
      <c r="S3" s="17" t="s">
        <v>44</v>
      </c>
      <c r="T3" s="17" t="s">
        <v>44</v>
      </c>
      <c r="U3" s="17" t="s">
        <v>44</v>
      </c>
      <c r="V3" s="17" t="s">
        <v>44</v>
      </c>
      <c r="W3" s="17" t="s">
        <v>44</v>
      </c>
      <c r="X3" s="17" t="s">
        <v>44</v>
      </c>
      <c r="Y3" s="17" t="s">
        <v>44</v>
      </c>
      <c r="Z3" s="17" t="s">
        <v>44</v>
      </c>
      <c r="AA3" s="17" t="s">
        <v>44</v>
      </c>
      <c r="AB3" s="17" t="s">
        <v>44</v>
      </c>
      <c r="AC3" s="17" t="s">
        <v>44</v>
      </c>
      <c r="AD3" s="17" t="s">
        <v>44</v>
      </c>
      <c r="AE3" s="17" t="s">
        <v>44</v>
      </c>
      <c r="AF3" s="17" t="s">
        <v>44</v>
      </c>
      <c r="AG3" s="17" t="s">
        <v>44</v>
      </c>
      <c r="AH3" s="17" t="s">
        <v>44</v>
      </c>
      <c r="AI3" s="17" t="s">
        <v>44</v>
      </c>
      <c r="AJ3" s="17" t="s">
        <v>44</v>
      </c>
      <c r="AK3" s="17" t="s">
        <v>44</v>
      </c>
      <c r="AL3" s="17" t="s">
        <v>44</v>
      </c>
      <c r="AM3" s="17" t="s">
        <v>44</v>
      </c>
      <c r="AN3" s="17" t="s">
        <v>44</v>
      </c>
    </row>
    <row r="4" spans="1:40" ht="48.75" customHeight="1" x14ac:dyDescent="0.25">
      <c r="A4" s="63">
        <v>1</v>
      </c>
      <c r="B4" s="62" t="s">
        <v>14</v>
      </c>
      <c r="C4" s="24">
        <v>1</v>
      </c>
      <c r="D4" s="25" t="s">
        <v>18</v>
      </c>
      <c r="E4" s="31" t="s">
        <v>37</v>
      </c>
      <c r="F4" s="27" t="s">
        <v>39</v>
      </c>
      <c r="G4" s="28">
        <v>16.899999999999999</v>
      </c>
      <c r="H4" s="34">
        <v>50</v>
      </c>
      <c r="I4" s="37">
        <f>IF(SUM(R4:AN4)&gt;H4+K4,H4+K4,SUM(R4:AN4))</f>
        <v>0</v>
      </c>
      <c r="J4" s="37">
        <f>(SUM(R4:AN4))</f>
        <v>0</v>
      </c>
      <c r="K4" s="38"/>
      <c r="L4" s="40">
        <f>ROUND(IF(H4*0.25-0.5&lt;0,0,H4*0.25-0.5),0)-O4-M4</f>
        <v>12</v>
      </c>
      <c r="M4" s="38"/>
      <c r="N4" s="38"/>
      <c r="O4" s="38"/>
      <c r="P4" s="12">
        <f>H4-(SUM(R4:AN4))+K4+M4+N4-O4</f>
        <v>50</v>
      </c>
      <c r="Q4" s="13" t="str">
        <f>IF(P4&lt;0,"ATENÇÃO","OK")</f>
        <v>OK</v>
      </c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</row>
    <row r="5" spans="1:40" s="7" customFormat="1" ht="48.75" customHeight="1" x14ac:dyDescent="0.25">
      <c r="A5" s="63"/>
      <c r="B5" s="62"/>
      <c r="C5" s="26">
        <v>2</v>
      </c>
      <c r="D5" s="25" t="s">
        <v>19</v>
      </c>
      <c r="E5" s="31" t="s">
        <v>37</v>
      </c>
      <c r="F5" s="27" t="s">
        <v>39</v>
      </c>
      <c r="G5" s="28">
        <v>18</v>
      </c>
      <c r="H5" s="34">
        <v>5</v>
      </c>
      <c r="I5" s="37">
        <f t="shared" ref="I5:I21" si="0">IF(SUM(R5:AN5)&gt;H5+K5,H5+K5,SUM(R5:AN5))</f>
        <v>0</v>
      </c>
      <c r="J5" s="37">
        <f t="shared" ref="J5:J21" si="1">(SUM(R5:AN5))</f>
        <v>0</v>
      </c>
      <c r="K5" s="39"/>
      <c r="L5" s="40">
        <f t="shared" ref="L5:L21" si="2">ROUND(IF(H5*0.25-0.5&lt;0,0,H5*0.25-0.5),0)-O5-M5</f>
        <v>1</v>
      </c>
      <c r="M5" s="39"/>
      <c r="N5" s="39"/>
      <c r="O5" s="39"/>
      <c r="P5" s="12">
        <f t="shared" ref="P5:P21" si="3">H5-(SUM(R5:AN5))+K5+M5+N5-O5</f>
        <v>5</v>
      </c>
      <c r="Q5" s="13" t="str">
        <f t="shared" ref="Q5:Q21" si="4">IF(P5&lt;0,"ATENÇÃO","OK")</f>
        <v>OK</v>
      </c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</row>
    <row r="6" spans="1:40" s="7" customFormat="1" ht="48.75" customHeight="1" x14ac:dyDescent="0.25">
      <c r="A6" s="63"/>
      <c r="B6" s="62"/>
      <c r="C6" s="26">
        <v>3</v>
      </c>
      <c r="D6" s="25" t="s">
        <v>20</v>
      </c>
      <c r="E6" s="31" t="s">
        <v>37</v>
      </c>
      <c r="F6" s="27" t="s">
        <v>39</v>
      </c>
      <c r="G6" s="28">
        <v>14.9</v>
      </c>
      <c r="H6" s="34">
        <v>5</v>
      </c>
      <c r="I6" s="37">
        <f t="shared" si="0"/>
        <v>0</v>
      </c>
      <c r="J6" s="37">
        <f t="shared" si="1"/>
        <v>0</v>
      </c>
      <c r="K6" s="39"/>
      <c r="L6" s="40">
        <f t="shared" si="2"/>
        <v>1</v>
      </c>
      <c r="M6" s="39"/>
      <c r="N6" s="39"/>
      <c r="O6" s="39"/>
      <c r="P6" s="12">
        <f t="shared" si="3"/>
        <v>5</v>
      </c>
      <c r="Q6" s="13" t="str">
        <f t="shared" si="4"/>
        <v>OK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</row>
    <row r="7" spans="1:40" s="7" customFormat="1" ht="48.75" customHeight="1" x14ac:dyDescent="0.25">
      <c r="A7" s="63"/>
      <c r="B7" s="62"/>
      <c r="C7" s="26">
        <v>4</v>
      </c>
      <c r="D7" s="25" t="s">
        <v>21</v>
      </c>
      <c r="E7" s="31" t="s">
        <v>37</v>
      </c>
      <c r="F7" s="27" t="s">
        <v>39</v>
      </c>
      <c r="G7" s="28">
        <v>18.3</v>
      </c>
      <c r="H7" s="34">
        <v>5</v>
      </c>
      <c r="I7" s="37">
        <f t="shared" si="0"/>
        <v>0</v>
      </c>
      <c r="J7" s="37">
        <f t="shared" si="1"/>
        <v>0</v>
      </c>
      <c r="K7" s="39"/>
      <c r="L7" s="40">
        <f t="shared" si="2"/>
        <v>1</v>
      </c>
      <c r="M7" s="39"/>
      <c r="N7" s="39"/>
      <c r="O7" s="39"/>
      <c r="P7" s="12">
        <f t="shared" si="3"/>
        <v>5</v>
      </c>
      <c r="Q7" s="13" t="str">
        <f t="shared" si="4"/>
        <v>OK</v>
      </c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</row>
    <row r="8" spans="1:40" s="7" customFormat="1" ht="48.75" customHeight="1" x14ac:dyDescent="0.25">
      <c r="A8" s="63"/>
      <c r="B8" s="62"/>
      <c r="C8" s="26">
        <v>5</v>
      </c>
      <c r="D8" s="25" t="s">
        <v>22</v>
      </c>
      <c r="E8" s="31" t="s">
        <v>37</v>
      </c>
      <c r="F8" s="27" t="s">
        <v>39</v>
      </c>
      <c r="G8" s="28">
        <v>16.5</v>
      </c>
      <c r="H8" s="35">
        <v>50</v>
      </c>
      <c r="I8" s="37">
        <f t="shared" si="0"/>
        <v>0</v>
      </c>
      <c r="J8" s="37">
        <f t="shared" si="1"/>
        <v>0</v>
      </c>
      <c r="K8" s="39"/>
      <c r="L8" s="40">
        <f t="shared" si="2"/>
        <v>12</v>
      </c>
      <c r="M8" s="39"/>
      <c r="N8" s="39"/>
      <c r="O8" s="39"/>
      <c r="P8" s="12">
        <f t="shared" si="3"/>
        <v>50</v>
      </c>
      <c r="Q8" s="13" t="str">
        <f t="shared" si="4"/>
        <v>OK</v>
      </c>
      <c r="R8" s="21"/>
      <c r="S8" s="18"/>
      <c r="T8" s="21"/>
      <c r="U8" s="21"/>
      <c r="V8" s="21"/>
      <c r="W8" s="21"/>
      <c r="X8" s="21"/>
      <c r="Y8" s="21"/>
      <c r="Z8" s="21"/>
      <c r="AA8" s="21"/>
      <c r="AB8" s="21"/>
      <c r="AC8" s="21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</row>
    <row r="9" spans="1:40" s="7" customFormat="1" ht="48.75" customHeight="1" x14ac:dyDescent="0.25">
      <c r="A9" s="63"/>
      <c r="B9" s="62"/>
      <c r="C9" s="26">
        <v>6</v>
      </c>
      <c r="D9" s="25" t="s">
        <v>23</v>
      </c>
      <c r="E9" s="31" t="s">
        <v>37</v>
      </c>
      <c r="F9" s="27" t="s">
        <v>39</v>
      </c>
      <c r="G9" s="28">
        <v>18.399999999999999</v>
      </c>
      <c r="H9" s="35">
        <v>5</v>
      </c>
      <c r="I9" s="37">
        <f t="shared" si="0"/>
        <v>0</v>
      </c>
      <c r="J9" s="37">
        <f t="shared" si="1"/>
        <v>0</v>
      </c>
      <c r="K9" s="39"/>
      <c r="L9" s="40">
        <f t="shared" si="2"/>
        <v>1</v>
      </c>
      <c r="M9" s="39"/>
      <c r="N9" s="39"/>
      <c r="O9" s="39"/>
      <c r="P9" s="12">
        <f t="shared" si="3"/>
        <v>5</v>
      </c>
      <c r="Q9" s="13" t="str">
        <f t="shared" si="4"/>
        <v>OK</v>
      </c>
      <c r="R9" s="21"/>
      <c r="S9" s="18"/>
      <c r="T9" s="21"/>
      <c r="U9" s="21"/>
      <c r="V9" s="21"/>
      <c r="W9" s="21"/>
      <c r="X9" s="21"/>
      <c r="Y9" s="21"/>
      <c r="Z9" s="21"/>
      <c r="AA9" s="21"/>
      <c r="AB9" s="21"/>
      <c r="AC9" s="21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</row>
    <row r="10" spans="1:40" s="7" customFormat="1" ht="48.75" customHeight="1" x14ac:dyDescent="0.25">
      <c r="A10" s="63"/>
      <c r="B10" s="62"/>
      <c r="C10" s="26">
        <v>7</v>
      </c>
      <c r="D10" s="25" t="s">
        <v>24</v>
      </c>
      <c r="E10" s="31" t="s">
        <v>37</v>
      </c>
      <c r="F10" s="27" t="s">
        <v>39</v>
      </c>
      <c r="G10" s="28">
        <v>16.5</v>
      </c>
      <c r="H10" s="35">
        <v>5</v>
      </c>
      <c r="I10" s="37">
        <f t="shared" si="0"/>
        <v>0</v>
      </c>
      <c r="J10" s="37">
        <f t="shared" si="1"/>
        <v>0</v>
      </c>
      <c r="K10" s="39"/>
      <c r="L10" s="40">
        <f t="shared" si="2"/>
        <v>1</v>
      </c>
      <c r="M10" s="39"/>
      <c r="N10" s="39"/>
      <c r="O10" s="39"/>
      <c r="P10" s="12">
        <f t="shared" si="3"/>
        <v>5</v>
      </c>
      <c r="Q10" s="13" t="str">
        <f t="shared" si="4"/>
        <v>OK</v>
      </c>
      <c r="R10" s="21"/>
      <c r="S10" s="18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</row>
    <row r="11" spans="1:40" s="7" customFormat="1" ht="48.75" customHeight="1" x14ac:dyDescent="0.25">
      <c r="A11" s="63"/>
      <c r="B11" s="62"/>
      <c r="C11" s="26">
        <v>8</v>
      </c>
      <c r="D11" s="25" t="s">
        <v>25</v>
      </c>
      <c r="E11" s="31" t="s">
        <v>37</v>
      </c>
      <c r="F11" s="27" t="s">
        <v>39</v>
      </c>
      <c r="G11" s="28">
        <v>20.399999999999999</v>
      </c>
      <c r="H11" s="35">
        <v>5</v>
      </c>
      <c r="I11" s="37">
        <f t="shared" si="0"/>
        <v>0</v>
      </c>
      <c r="J11" s="37">
        <f t="shared" si="1"/>
        <v>0</v>
      </c>
      <c r="K11" s="39"/>
      <c r="L11" s="40">
        <f t="shared" si="2"/>
        <v>1</v>
      </c>
      <c r="M11" s="39"/>
      <c r="N11" s="39"/>
      <c r="O11" s="39"/>
      <c r="P11" s="12">
        <f t="shared" si="3"/>
        <v>5</v>
      </c>
      <c r="Q11" s="13" t="str">
        <f t="shared" si="4"/>
        <v>OK</v>
      </c>
      <c r="R11" s="21"/>
      <c r="S11" s="18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</row>
    <row r="12" spans="1:40" s="7" customFormat="1" ht="48.75" customHeight="1" x14ac:dyDescent="0.25">
      <c r="A12" s="63"/>
      <c r="B12" s="62"/>
      <c r="C12" s="26">
        <v>9</v>
      </c>
      <c r="D12" s="25" t="s">
        <v>26</v>
      </c>
      <c r="E12" s="31" t="s">
        <v>37</v>
      </c>
      <c r="F12" s="27" t="s">
        <v>39</v>
      </c>
      <c r="G12" s="28">
        <v>10.199999999999999</v>
      </c>
      <c r="H12" s="35">
        <v>50</v>
      </c>
      <c r="I12" s="37">
        <f t="shared" si="0"/>
        <v>0</v>
      </c>
      <c r="J12" s="37">
        <f t="shared" si="1"/>
        <v>0</v>
      </c>
      <c r="K12" s="39"/>
      <c r="L12" s="40">
        <f t="shared" si="2"/>
        <v>12</v>
      </c>
      <c r="M12" s="39"/>
      <c r="N12" s="39"/>
      <c r="O12" s="39"/>
      <c r="P12" s="12">
        <f t="shared" si="3"/>
        <v>50</v>
      </c>
      <c r="Q12" s="13" t="str">
        <f t="shared" si="4"/>
        <v>OK</v>
      </c>
      <c r="R12" s="21"/>
      <c r="S12" s="18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</row>
    <row r="13" spans="1:40" s="7" customFormat="1" ht="48.75" customHeight="1" x14ac:dyDescent="0.25">
      <c r="A13" s="63"/>
      <c r="B13" s="62"/>
      <c r="C13" s="26">
        <v>10</v>
      </c>
      <c r="D13" s="25" t="s">
        <v>27</v>
      </c>
      <c r="E13" s="31" t="s">
        <v>37</v>
      </c>
      <c r="F13" s="27" t="s">
        <v>39</v>
      </c>
      <c r="G13" s="28">
        <v>10.7</v>
      </c>
      <c r="H13" s="35">
        <v>30</v>
      </c>
      <c r="I13" s="37">
        <f t="shared" si="0"/>
        <v>0</v>
      </c>
      <c r="J13" s="37">
        <f t="shared" si="1"/>
        <v>0</v>
      </c>
      <c r="K13" s="39"/>
      <c r="L13" s="40">
        <f t="shared" si="2"/>
        <v>7</v>
      </c>
      <c r="M13" s="39"/>
      <c r="N13" s="39"/>
      <c r="O13" s="39"/>
      <c r="P13" s="12">
        <f t="shared" si="3"/>
        <v>30</v>
      </c>
      <c r="Q13" s="13" t="str">
        <f t="shared" si="4"/>
        <v>OK</v>
      </c>
      <c r="R13" s="21"/>
      <c r="S13" s="18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</row>
    <row r="14" spans="1:40" s="7" customFormat="1" ht="48.75" customHeight="1" x14ac:dyDescent="0.25">
      <c r="A14" s="63"/>
      <c r="B14" s="62"/>
      <c r="C14" s="26">
        <v>11</v>
      </c>
      <c r="D14" s="25" t="s">
        <v>28</v>
      </c>
      <c r="E14" s="31" t="s">
        <v>37</v>
      </c>
      <c r="F14" s="27" t="s">
        <v>39</v>
      </c>
      <c r="G14" s="28">
        <v>14.9</v>
      </c>
      <c r="H14" s="35">
        <v>5</v>
      </c>
      <c r="I14" s="37">
        <f t="shared" si="0"/>
        <v>0</v>
      </c>
      <c r="J14" s="37">
        <f t="shared" si="1"/>
        <v>0</v>
      </c>
      <c r="K14" s="39"/>
      <c r="L14" s="40">
        <f t="shared" si="2"/>
        <v>1</v>
      </c>
      <c r="M14" s="39"/>
      <c r="N14" s="39"/>
      <c r="O14" s="39"/>
      <c r="P14" s="12">
        <f t="shared" si="3"/>
        <v>5</v>
      </c>
      <c r="Q14" s="13" t="str">
        <f t="shared" si="4"/>
        <v>OK</v>
      </c>
      <c r="R14" s="21"/>
      <c r="S14" s="18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</row>
    <row r="15" spans="1:40" s="7" customFormat="1" ht="48.75" customHeight="1" x14ac:dyDescent="0.25">
      <c r="A15" s="63"/>
      <c r="B15" s="62"/>
      <c r="C15" s="26">
        <v>12</v>
      </c>
      <c r="D15" s="25" t="s">
        <v>29</v>
      </c>
      <c r="E15" s="31" t="s">
        <v>37</v>
      </c>
      <c r="F15" s="27" t="s">
        <v>39</v>
      </c>
      <c r="G15" s="28">
        <v>10.8</v>
      </c>
      <c r="H15" s="35">
        <v>5</v>
      </c>
      <c r="I15" s="37">
        <f t="shared" si="0"/>
        <v>0</v>
      </c>
      <c r="J15" s="37">
        <f t="shared" si="1"/>
        <v>0</v>
      </c>
      <c r="K15" s="39"/>
      <c r="L15" s="40">
        <f t="shared" si="2"/>
        <v>1</v>
      </c>
      <c r="M15" s="39"/>
      <c r="N15" s="39"/>
      <c r="O15" s="39"/>
      <c r="P15" s="12">
        <f t="shared" si="3"/>
        <v>5</v>
      </c>
      <c r="Q15" s="13" t="str">
        <f t="shared" si="4"/>
        <v>OK</v>
      </c>
      <c r="R15" s="21"/>
      <c r="S15" s="18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</row>
    <row r="16" spans="1:40" s="7" customFormat="1" ht="48.75" customHeight="1" x14ac:dyDescent="0.25">
      <c r="A16" s="67">
        <v>2</v>
      </c>
      <c r="B16" s="64" t="s">
        <v>15</v>
      </c>
      <c r="C16" s="23">
        <v>13</v>
      </c>
      <c r="D16" s="22" t="s">
        <v>30</v>
      </c>
      <c r="E16" s="33" t="s">
        <v>36</v>
      </c>
      <c r="F16" s="29" t="s">
        <v>40</v>
      </c>
      <c r="G16" s="30">
        <v>3792.69</v>
      </c>
      <c r="H16" s="35">
        <v>3</v>
      </c>
      <c r="I16" s="37">
        <f t="shared" si="0"/>
        <v>0</v>
      </c>
      <c r="J16" s="37">
        <f t="shared" si="1"/>
        <v>0</v>
      </c>
      <c r="K16" s="39">
        <v>-1</v>
      </c>
      <c r="L16" s="40">
        <f t="shared" si="2"/>
        <v>0</v>
      </c>
      <c r="M16" s="39"/>
      <c r="N16" s="39"/>
      <c r="O16" s="39"/>
      <c r="P16" s="12">
        <f t="shared" si="3"/>
        <v>2</v>
      </c>
      <c r="Q16" s="13" t="str">
        <f t="shared" si="4"/>
        <v>OK</v>
      </c>
      <c r="R16" s="21"/>
      <c r="S16" s="18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</row>
    <row r="17" spans="1:40" s="7" customFormat="1" ht="48.75" customHeight="1" x14ac:dyDescent="0.25">
      <c r="A17" s="68"/>
      <c r="B17" s="65"/>
      <c r="C17" s="23">
        <v>14</v>
      </c>
      <c r="D17" s="22" t="s">
        <v>31</v>
      </c>
      <c r="E17" s="33" t="s">
        <v>36</v>
      </c>
      <c r="F17" s="29" t="s">
        <v>40</v>
      </c>
      <c r="G17" s="30">
        <v>4011.17</v>
      </c>
      <c r="H17" s="35">
        <v>2</v>
      </c>
      <c r="I17" s="37">
        <f t="shared" si="0"/>
        <v>0</v>
      </c>
      <c r="J17" s="37">
        <f t="shared" si="1"/>
        <v>0</v>
      </c>
      <c r="K17" s="39"/>
      <c r="L17" s="40">
        <f t="shared" si="2"/>
        <v>0</v>
      </c>
      <c r="M17" s="39"/>
      <c r="N17" s="39"/>
      <c r="O17" s="39"/>
      <c r="P17" s="12">
        <f t="shared" si="3"/>
        <v>2</v>
      </c>
      <c r="Q17" s="13" t="str">
        <f t="shared" si="4"/>
        <v>OK</v>
      </c>
      <c r="R17" s="21"/>
      <c r="S17" s="18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</row>
    <row r="18" spans="1:40" s="7" customFormat="1" ht="48.75" customHeight="1" x14ac:dyDescent="0.25">
      <c r="A18" s="69"/>
      <c r="B18" s="66"/>
      <c r="C18" s="23">
        <v>15</v>
      </c>
      <c r="D18" s="22" t="s">
        <v>13</v>
      </c>
      <c r="E18" s="33" t="s">
        <v>36</v>
      </c>
      <c r="F18" s="29" t="s">
        <v>40</v>
      </c>
      <c r="G18" s="30">
        <v>5947.64</v>
      </c>
      <c r="H18" s="35">
        <v>1</v>
      </c>
      <c r="I18" s="37">
        <f t="shared" si="0"/>
        <v>0</v>
      </c>
      <c r="J18" s="37">
        <f t="shared" si="1"/>
        <v>0</v>
      </c>
      <c r="K18" s="39"/>
      <c r="L18" s="40">
        <f t="shared" si="2"/>
        <v>0</v>
      </c>
      <c r="M18" s="39"/>
      <c r="N18" s="39"/>
      <c r="O18" s="39"/>
      <c r="P18" s="12">
        <f t="shared" si="3"/>
        <v>1</v>
      </c>
      <c r="Q18" s="13" t="str">
        <f t="shared" si="4"/>
        <v>OK</v>
      </c>
      <c r="R18" s="21"/>
      <c r="S18" s="18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</row>
    <row r="19" spans="1:40" s="7" customFormat="1" ht="48.75" customHeight="1" x14ac:dyDescent="0.25">
      <c r="A19" s="52">
        <v>4</v>
      </c>
      <c r="B19" s="55" t="s">
        <v>16</v>
      </c>
      <c r="C19" s="26">
        <v>20</v>
      </c>
      <c r="D19" s="25" t="s">
        <v>32</v>
      </c>
      <c r="E19" s="32" t="s">
        <v>38</v>
      </c>
      <c r="F19" s="27" t="s">
        <v>39</v>
      </c>
      <c r="G19" s="28">
        <v>79.3</v>
      </c>
      <c r="H19" s="35">
        <v>0</v>
      </c>
      <c r="I19" s="37">
        <f t="shared" si="0"/>
        <v>0</v>
      </c>
      <c r="J19" s="37">
        <f t="shared" si="1"/>
        <v>0</v>
      </c>
      <c r="K19" s="39"/>
      <c r="L19" s="40">
        <f t="shared" si="2"/>
        <v>0</v>
      </c>
      <c r="M19" s="39"/>
      <c r="N19" s="39"/>
      <c r="O19" s="39"/>
      <c r="P19" s="12">
        <f t="shared" si="3"/>
        <v>0</v>
      </c>
      <c r="Q19" s="13" t="str">
        <f t="shared" si="4"/>
        <v>OK</v>
      </c>
      <c r="R19" s="21"/>
      <c r="S19" s="18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</row>
    <row r="20" spans="1:40" s="7" customFormat="1" ht="48.75" customHeight="1" x14ac:dyDescent="0.25">
      <c r="A20" s="53"/>
      <c r="B20" s="56"/>
      <c r="C20" s="26">
        <v>21</v>
      </c>
      <c r="D20" s="25" t="s">
        <v>33</v>
      </c>
      <c r="E20" s="32" t="s">
        <v>38</v>
      </c>
      <c r="F20" s="27" t="s">
        <v>39</v>
      </c>
      <c r="G20" s="28">
        <v>75</v>
      </c>
      <c r="H20" s="35">
        <v>0</v>
      </c>
      <c r="I20" s="37">
        <f t="shared" si="0"/>
        <v>0</v>
      </c>
      <c r="J20" s="37">
        <f t="shared" si="1"/>
        <v>0</v>
      </c>
      <c r="K20" s="39"/>
      <c r="L20" s="40">
        <f t="shared" si="2"/>
        <v>0</v>
      </c>
      <c r="M20" s="39"/>
      <c r="N20" s="39"/>
      <c r="O20" s="39"/>
      <c r="P20" s="12">
        <f t="shared" si="3"/>
        <v>0</v>
      </c>
      <c r="Q20" s="13" t="str">
        <f t="shared" si="4"/>
        <v>OK</v>
      </c>
      <c r="R20" s="21"/>
      <c r="S20" s="18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</row>
    <row r="21" spans="1:40" s="7" customFormat="1" ht="48.75" customHeight="1" x14ac:dyDescent="0.25">
      <c r="A21" s="54"/>
      <c r="B21" s="57"/>
      <c r="C21" s="26">
        <v>22</v>
      </c>
      <c r="D21" s="25" t="s">
        <v>34</v>
      </c>
      <c r="E21" s="32" t="s">
        <v>38</v>
      </c>
      <c r="F21" s="27" t="s">
        <v>39</v>
      </c>
      <c r="G21" s="28">
        <v>107.5</v>
      </c>
      <c r="H21" s="35">
        <v>0</v>
      </c>
      <c r="I21" s="37">
        <f t="shared" si="0"/>
        <v>0</v>
      </c>
      <c r="J21" s="37">
        <f t="shared" si="1"/>
        <v>0</v>
      </c>
      <c r="K21" s="39"/>
      <c r="L21" s="40">
        <f t="shared" si="2"/>
        <v>0</v>
      </c>
      <c r="M21" s="39"/>
      <c r="N21" s="39"/>
      <c r="O21" s="39"/>
      <c r="P21" s="12">
        <f t="shared" si="3"/>
        <v>0</v>
      </c>
      <c r="Q21" s="13" t="str">
        <f t="shared" si="4"/>
        <v>OK</v>
      </c>
      <c r="R21" s="21"/>
      <c r="S21" s="18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</row>
    <row r="22" spans="1:40" x14ac:dyDescent="0.25">
      <c r="H22" s="36">
        <f>SUM(H4:H21)</f>
        <v>226</v>
      </c>
      <c r="I22" s="36"/>
      <c r="J22" s="36"/>
      <c r="K22" s="36"/>
      <c r="L22" s="36"/>
      <c r="M22" s="36"/>
      <c r="N22" s="36"/>
      <c r="O22" s="36"/>
      <c r="P22" s="36">
        <f>SUM(P4:P21)</f>
        <v>225</v>
      </c>
      <c r="R22" s="16">
        <f>SUMPRODUCT($G$4:$G$21,R4:R21)</f>
        <v>0</v>
      </c>
      <c r="S22" s="16">
        <f t="shared" ref="S22:AN22" si="5">SUMPRODUCT($G$4:$G$21,S4:S21)</f>
        <v>0</v>
      </c>
      <c r="T22" s="16">
        <f t="shared" si="5"/>
        <v>0</v>
      </c>
      <c r="U22" s="16">
        <f t="shared" si="5"/>
        <v>0</v>
      </c>
      <c r="V22" s="16">
        <f t="shared" si="5"/>
        <v>0</v>
      </c>
      <c r="W22" s="16">
        <f t="shared" si="5"/>
        <v>0</v>
      </c>
      <c r="X22" s="16">
        <f t="shared" si="5"/>
        <v>0</v>
      </c>
      <c r="Y22" s="16">
        <f t="shared" si="5"/>
        <v>0</v>
      </c>
      <c r="Z22" s="16">
        <f t="shared" si="5"/>
        <v>0</v>
      </c>
      <c r="AA22" s="16">
        <f t="shared" si="5"/>
        <v>0</v>
      </c>
      <c r="AB22" s="16">
        <f t="shared" si="5"/>
        <v>0</v>
      </c>
      <c r="AC22" s="16">
        <f t="shared" si="5"/>
        <v>0</v>
      </c>
      <c r="AD22" s="16">
        <f t="shared" si="5"/>
        <v>0</v>
      </c>
      <c r="AE22" s="16">
        <f t="shared" si="5"/>
        <v>0</v>
      </c>
      <c r="AF22" s="16">
        <f t="shared" si="5"/>
        <v>0</v>
      </c>
      <c r="AG22" s="16">
        <f t="shared" si="5"/>
        <v>0</v>
      </c>
      <c r="AH22" s="16">
        <f t="shared" si="5"/>
        <v>0</v>
      </c>
      <c r="AI22" s="16">
        <f t="shared" si="5"/>
        <v>0</v>
      </c>
      <c r="AJ22" s="16">
        <f t="shared" si="5"/>
        <v>0</v>
      </c>
      <c r="AK22" s="16">
        <f t="shared" si="5"/>
        <v>0</v>
      </c>
      <c r="AL22" s="16">
        <f t="shared" si="5"/>
        <v>0</v>
      </c>
      <c r="AM22" s="16">
        <f t="shared" si="5"/>
        <v>0</v>
      </c>
      <c r="AN22" s="16">
        <f t="shared" si="5"/>
        <v>0</v>
      </c>
    </row>
    <row r="24" spans="1:40" x14ac:dyDescent="0.25">
      <c r="H24" s="47">
        <f>SUMPRODUCT($G$4:$G$21,H4:H21)</f>
        <v>28510.05</v>
      </c>
      <c r="I24" s="47">
        <f t="shared" ref="I24:J24" si="6">SUMPRODUCT($G$4:$G$21,I4:I21)</f>
        <v>0</v>
      </c>
      <c r="J24" s="47">
        <f t="shared" si="6"/>
        <v>0</v>
      </c>
    </row>
  </sheetData>
  <mergeCells count="10">
    <mergeCell ref="A16:A18"/>
    <mergeCell ref="B16:B18"/>
    <mergeCell ref="A19:A21"/>
    <mergeCell ref="B19:B21"/>
    <mergeCell ref="A1:C1"/>
    <mergeCell ref="D1:H1"/>
    <mergeCell ref="I1:Q1"/>
    <mergeCell ref="A2:Q2"/>
    <mergeCell ref="A4:A15"/>
    <mergeCell ref="B4:B15"/>
  </mergeCells>
  <conditionalFormatting sqref="G4:G21">
    <cfRule type="expression" dxfId="5" priority="4">
      <formula>#REF!&lt;0.25</formula>
    </cfRule>
  </conditionalFormatting>
  <conditionalFormatting sqref="P4:P21">
    <cfRule type="cellIs" dxfId="4" priority="3" operator="lessThan">
      <formula>0</formula>
    </cfRule>
  </conditionalFormatting>
  <conditionalFormatting sqref="Q4:Q21">
    <cfRule type="containsText" dxfId="3" priority="2" operator="containsText" text="ATENÇÃO">
      <formula>NOT(ISERROR(SEARCH("ATENÇÃO",Q4)))</formula>
    </cfRule>
  </conditionalFormatting>
  <conditionalFormatting sqref="R4:AN21">
    <cfRule type="cellIs" dxfId="2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000"/>
  </sheetPr>
  <dimension ref="A1:P32"/>
  <sheetViews>
    <sheetView tabSelected="1" topLeftCell="A19" zoomScale="80" zoomScaleNormal="80" workbookViewId="0">
      <selection activeCell="K33" sqref="K33"/>
    </sheetView>
  </sheetViews>
  <sheetFormatPr defaultColWidth="9.7109375" defaultRowHeight="15" x14ac:dyDescent="0.25"/>
  <cols>
    <col min="1" max="1" width="6.140625" style="1" customWidth="1"/>
    <col min="2" max="2" width="13.28515625" style="1" customWidth="1"/>
    <col min="3" max="3" width="10.28515625" style="1" customWidth="1"/>
    <col min="4" max="4" width="32.5703125" style="14" customWidth="1"/>
    <col min="5" max="5" width="10.28515625" style="1" customWidth="1"/>
    <col min="6" max="6" width="15.85546875" style="1" customWidth="1"/>
    <col min="7" max="7" width="13.7109375" style="6" customWidth="1"/>
    <col min="8" max="8" width="12.85546875" style="6" customWidth="1"/>
    <col min="9" max="11" width="13.7109375" style="6" customWidth="1"/>
    <col min="12" max="13" width="13.28515625" style="15" customWidth="1"/>
    <col min="14" max="14" width="15.28515625" style="15" customWidth="1"/>
    <col min="15" max="15" width="14.42578125" style="15" customWidth="1"/>
    <col min="16" max="16" width="17.42578125" style="4" customWidth="1"/>
    <col min="17" max="16384" width="9.7109375" style="2"/>
  </cols>
  <sheetData>
    <row r="1" spans="1:16" ht="54.75" customHeight="1" x14ac:dyDescent="0.25">
      <c r="A1" s="70" t="s">
        <v>54</v>
      </c>
      <c r="B1" s="70"/>
      <c r="C1" s="70"/>
      <c r="D1" s="72" t="s">
        <v>55</v>
      </c>
      <c r="E1" s="73"/>
      <c r="F1" s="73"/>
      <c r="G1" s="73"/>
      <c r="H1" s="73"/>
      <c r="I1" s="74"/>
      <c r="J1" s="72" t="s">
        <v>56</v>
      </c>
      <c r="K1" s="73"/>
      <c r="L1" s="73"/>
      <c r="M1" s="73"/>
      <c r="N1" s="73"/>
      <c r="O1" s="73"/>
      <c r="P1" s="74"/>
    </row>
    <row r="2" spans="1:16" ht="21.75" customHeight="1" x14ac:dyDescent="0.25">
      <c r="A2" s="71" t="s">
        <v>12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</row>
    <row r="3" spans="1:16" s="3" customFormat="1" ht="45" x14ac:dyDescent="0.2">
      <c r="A3" s="9" t="s">
        <v>1</v>
      </c>
      <c r="B3" s="9" t="s">
        <v>10</v>
      </c>
      <c r="C3" s="9" t="s">
        <v>9</v>
      </c>
      <c r="D3" s="9" t="s">
        <v>17</v>
      </c>
      <c r="E3" s="9" t="s">
        <v>52</v>
      </c>
      <c r="F3" s="9" t="s">
        <v>35</v>
      </c>
      <c r="G3" s="10" t="s">
        <v>3</v>
      </c>
      <c r="H3" s="10" t="s">
        <v>50</v>
      </c>
      <c r="I3" s="10" t="s">
        <v>51</v>
      </c>
      <c r="J3" s="10" t="s">
        <v>46</v>
      </c>
      <c r="K3" s="10" t="s">
        <v>69</v>
      </c>
      <c r="L3" s="11" t="s">
        <v>4</v>
      </c>
      <c r="M3" s="11" t="s">
        <v>70</v>
      </c>
      <c r="N3" s="11" t="s">
        <v>71</v>
      </c>
      <c r="O3" s="11" t="s">
        <v>72</v>
      </c>
      <c r="P3" s="8" t="s">
        <v>5</v>
      </c>
    </row>
    <row r="4" spans="1:16" ht="48.75" customHeight="1" x14ac:dyDescent="0.25">
      <c r="A4" s="63">
        <v>1</v>
      </c>
      <c r="B4" s="62" t="s">
        <v>14</v>
      </c>
      <c r="C4" s="24">
        <v>1</v>
      </c>
      <c r="D4" s="25" t="s">
        <v>18</v>
      </c>
      <c r="E4" s="31" t="s">
        <v>37</v>
      </c>
      <c r="F4" s="27" t="s">
        <v>39</v>
      </c>
      <c r="G4" s="34">
        <f>'REITORIA-BU'!I4+CEART!H4+CAV!H4+CESFI!H4+CEFID!H4+CEAVI!H4+CCT!H4+ESAG!H4+FAED!H4+CEPLAN!H4+CEO!H4+CEAD!H4+CESMO!H4</f>
        <v>735</v>
      </c>
      <c r="H4" s="37">
        <f>'REITORIA-BU'!J4+CEART!I4+CAV!I4+CESFI!I4+CEFID!I4+CEAVI!I4+CCT!I4+ESAG!I4+FAED!I4+CEPLAN!I4+CEO!I4+CEAD!I4+CESMO!I4</f>
        <v>0</v>
      </c>
      <c r="I4" s="37">
        <f>'REITORIA-BU'!K4+CEART!J4+CAV!J4+CESFI!J4+CEFID!J4+CEAVI!J4+CCT!J4+ESAG!J4+FAED!J4+CEPLAN!J4+CEO!J4+CEAD!J4+CESMO!J4</f>
        <v>0</v>
      </c>
      <c r="J4" s="38">
        <f>G4*0.25-0.5-K4</f>
        <v>183.25</v>
      </c>
      <c r="K4" s="40">
        <f>'REITORIA-BU'!N4+'REITORIA-BU'!O4+CEART!M4+CEART!N4+CAV!M4+CAV!N4+CESFI!M4+CESFI!N4+CEFID!M4+CEFID!N4+CEAVI!M4+CEAVI!N4+CCT!M4+CCT!N4+ESAG!M4+ESAG!N4+FAED!M4+FAED!N4+CEPLAN!M4+CEPLAN!N4+CEO!M4+CEO!N4+CEAD!M4+CEAD!N4+CESMO!M4+CESMO!N4</f>
        <v>0</v>
      </c>
      <c r="L4" s="49">
        <f>G4+K4-I4</f>
        <v>735</v>
      </c>
      <c r="M4" s="45">
        <v>16.899999999999999</v>
      </c>
      <c r="N4" s="45">
        <f>G4*M4</f>
        <v>12421.499999999998</v>
      </c>
      <c r="O4" s="45">
        <f>K4*M4</f>
        <v>0</v>
      </c>
      <c r="P4" s="46">
        <f>I4*M4</f>
        <v>0</v>
      </c>
    </row>
    <row r="5" spans="1:16" s="7" customFormat="1" ht="48.75" customHeight="1" x14ac:dyDescent="0.25">
      <c r="A5" s="63"/>
      <c r="B5" s="62"/>
      <c r="C5" s="26">
        <v>2</v>
      </c>
      <c r="D5" s="25" t="s">
        <v>19</v>
      </c>
      <c r="E5" s="31" t="s">
        <v>37</v>
      </c>
      <c r="F5" s="27" t="s">
        <v>39</v>
      </c>
      <c r="G5" s="34">
        <f>'REITORIA-BU'!I5+CEART!H5+CAV!H5+CESFI!H5+CEFID!H5+CEAVI!H5+CCT!H5+ESAG!H5+FAED!H5+CEPLAN!H5+CEO!H5+CEAD!H5+CESMO!H5</f>
        <v>110</v>
      </c>
      <c r="H5" s="37">
        <f>'REITORIA-BU'!J5+CEART!I5+CAV!I5+CESFI!I5+CEFID!I5+CEAVI!I5+CCT!I5+ESAG!I5+FAED!I5+CEPLAN!I5+CEO!I5+CEAD!I5+CESMO!I5</f>
        <v>25</v>
      </c>
      <c r="I5" s="37">
        <f>'REITORIA-BU'!K5+CEART!J5+CAV!J5+CESFI!J5+CEFID!J5+CEAVI!J5+CCT!J5+ESAG!J5+FAED!J5+CEPLAN!J5+CEO!J5+CEAD!J5+CESMO!J5</f>
        <v>25</v>
      </c>
      <c r="J5" s="38">
        <f t="shared" ref="J5:J21" si="0">G5*0.25-0.5-K5</f>
        <v>27</v>
      </c>
      <c r="K5" s="40">
        <f>'REITORIA-BU'!N5+'REITORIA-BU'!O5+CEART!M5+CEART!N5+CAV!M5+CAV!N5+CESFI!M5+CESFI!N5+CEFID!M5+CEFID!N5+CEAVI!M5+CEAVI!N5+CCT!M5+CCT!N5+ESAG!M5+ESAG!N5+FAED!M5+FAED!N5+CEPLAN!M5+CEPLAN!N5+CEO!M5+CEO!N5+CEAD!M5+CEAD!N5+CESMO!M5+CESMO!N5</f>
        <v>0</v>
      </c>
      <c r="L5" s="49">
        <f t="shared" ref="L5:L21" si="1">G5+K5-I5</f>
        <v>85</v>
      </c>
      <c r="M5" s="45">
        <v>18</v>
      </c>
      <c r="N5" s="45">
        <f t="shared" ref="N5:N21" si="2">G5*M5</f>
        <v>1980</v>
      </c>
      <c r="O5" s="45">
        <f t="shared" ref="O5:O21" si="3">K5*M5</f>
        <v>0</v>
      </c>
      <c r="P5" s="46">
        <f t="shared" ref="P5:P21" si="4">I5*M5</f>
        <v>450</v>
      </c>
    </row>
    <row r="6" spans="1:16" s="7" customFormat="1" ht="48.75" customHeight="1" x14ac:dyDescent="0.25">
      <c r="A6" s="63"/>
      <c r="B6" s="62"/>
      <c r="C6" s="26">
        <v>3</v>
      </c>
      <c r="D6" s="25" t="s">
        <v>20</v>
      </c>
      <c r="E6" s="31" t="s">
        <v>37</v>
      </c>
      <c r="F6" s="27" t="s">
        <v>39</v>
      </c>
      <c r="G6" s="34">
        <f>'REITORIA-BU'!I6+CEART!H6+CAV!H6+CESFI!H6+CEFID!H6+CEAVI!H6+CCT!H6+ESAG!H6+FAED!H6+CEPLAN!H6+CEO!H6+CEAD!H6+CESMO!H6</f>
        <v>110</v>
      </c>
      <c r="H6" s="37">
        <f>'REITORIA-BU'!J6+CEART!I6+CAV!I6+CESFI!I6+CEFID!I6+CEAVI!I6+CCT!I6+ESAG!I6+FAED!I6+CEPLAN!I6+CEO!I6+CEAD!I6+CESMO!I6</f>
        <v>0</v>
      </c>
      <c r="I6" s="37">
        <f>'REITORIA-BU'!K6+CEART!J6+CAV!J6+CESFI!J6+CEFID!J6+CEAVI!J6+CCT!J6+ESAG!J6+FAED!J6+CEPLAN!J6+CEO!J6+CEAD!J6+CESMO!J6</f>
        <v>0</v>
      </c>
      <c r="J6" s="38">
        <f t="shared" si="0"/>
        <v>27</v>
      </c>
      <c r="K6" s="40">
        <f>'REITORIA-BU'!N6+'REITORIA-BU'!O6+CEART!M6+CEART!N6+CAV!M6+CAV!N6+CESFI!M6+CESFI!N6+CEFID!M6+CEFID!N6+CEAVI!M6+CEAVI!N6+CCT!M6+CCT!N6+ESAG!M6+ESAG!N6+FAED!M6+FAED!N6+CEPLAN!M6+CEPLAN!N6+CEO!M6+CEO!N6+CEAD!M6+CEAD!N6+CESMO!M6+CESMO!N6</f>
        <v>0</v>
      </c>
      <c r="L6" s="49">
        <f t="shared" si="1"/>
        <v>110</v>
      </c>
      <c r="M6" s="45">
        <v>14.9</v>
      </c>
      <c r="N6" s="45">
        <f t="shared" si="2"/>
        <v>1639</v>
      </c>
      <c r="O6" s="45">
        <f t="shared" si="3"/>
        <v>0</v>
      </c>
      <c r="P6" s="46">
        <f t="shared" si="4"/>
        <v>0</v>
      </c>
    </row>
    <row r="7" spans="1:16" s="7" customFormat="1" ht="48.75" customHeight="1" x14ac:dyDescent="0.25">
      <c r="A7" s="63"/>
      <c r="B7" s="62"/>
      <c r="C7" s="26">
        <v>4</v>
      </c>
      <c r="D7" s="25" t="s">
        <v>21</v>
      </c>
      <c r="E7" s="31" t="s">
        <v>37</v>
      </c>
      <c r="F7" s="27" t="s">
        <v>39</v>
      </c>
      <c r="G7" s="34">
        <f>'REITORIA-BU'!I7+CEART!H7+CAV!H7+CESFI!H7+CEFID!H7+CEAVI!H7+CCT!H7+ESAG!H7+FAED!H7+CEPLAN!H7+CEO!H7+CEAD!H7+CESMO!H7</f>
        <v>110</v>
      </c>
      <c r="H7" s="37">
        <f>'REITORIA-BU'!J7+CEART!I7+CAV!I7+CESFI!I7+CEFID!I7+CEAVI!I7+CCT!I7+ESAG!I7+FAED!I7+CEPLAN!I7+CEO!I7+CEAD!I7+CESMO!I7</f>
        <v>0</v>
      </c>
      <c r="I7" s="37">
        <f>'REITORIA-BU'!K7+CEART!J7+CAV!J7+CESFI!J7+CEFID!J7+CEAVI!J7+CCT!J7+ESAG!J7+FAED!J7+CEPLAN!J7+CEO!J7+CEAD!J7+CESMO!J7</f>
        <v>0</v>
      </c>
      <c r="J7" s="38">
        <f t="shared" si="0"/>
        <v>27</v>
      </c>
      <c r="K7" s="40">
        <f>'REITORIA-BU'!N7+'REITORIA-BU'!O7+CEART!M7+CEART!N7+CAV!M7+CAV!N7+CESFI!M7+CESFI!N7+CEFID!M7+CEFID!N7+CEAVI!M7+CEAVI!N7+CCT!M7+CCT!N7+ESAG!M7+ESAG!N7+FAED!M7+FAED!N7+CEPLAN!M7+CEPLAN!N7+CEO!M7+CEO!N7+CEAD!M7+CEAD!N7+CESMO!M7+CESMO!N7</f>
        <v>0</v>
      </c>
      <c r="L7" s="49">
        <f t="shared" si="1"/>
        <v>110</v>
      </c>
      <c r="M7" s="45">
        <v>18.3</v>
      </c>
      <c r="N7" s="45">
        <f t="shared" si="2"/>
        <v>2013</v>
      </c>
      <c r="O7" s="45">
        <f t="shared" si="3"/>
        <v>0</v>
      </c>
      <c r="P7" s="46">
        <f t="shared" si="4"/>
        <v>0</v>
      </c>
    </row>
    <row r="8" spans="1:16" s="7" customFormat="1" ht="48.75" customHeight="1" x14ac:dyDescent="0.25">
      <c r="A8" s="63"/>
      <c r="B8" s="62"/>
      <c r="C8" s="26">
        <v>5</v>
      </c>
      <c r="D8" s="25" t="s">
        <v>22</v>
      </c>
      <c r="E8" s="31" t="s">
        <v>37</v>
      </c>
      <c r="F8" s="27" t="s">
        <v>39</v>
      </c>
      <c r="G8" s="34">
        <f>'REITORIA-BU'!I8+CEART!H8+CAV!H8+CESFI!H8+CEFID!H8+CEAVI!H8+CCT!H8+ESAG!H8+FAED!H8+CEPLAN!H8+CEO!H8+CEAD!H8+CESMO!H8</f>
        <v>20160</v>
      </c>
      <c r="H8" s="37">
        <f>'REITORIA-BU'!J8+CEART!I8+CAV!I8+CESFI!I8+CEFID!I8+CEAVI!I8+CCT!I8+ESAG!I8+FAED!I8+CEPLAN!I8+CEO!I8+CEAD!I8+CESMO!I8</f>
        <v>4920.5700000000006</v>
      </c>
      <c r="I8" s="37">
        <f>'REITORIA-BU'!K8+CEART!J8+CAV!J8+CESFI!J8+CEFID!J8+CEAVI!J8+CCT!J8+ESAG!J8+FAED!J8+CEPLAN!J8+CEO!J8+CEAD!J8+CESMO!J8</f>
        <v>4920.5700000000006</v>
      </c>
      <c r="J8" s="38">
        <f t="shared" si="0"/>
        <v>5039.5</v>
      </c>
      <c r="K8" s="40">
        <f>'REITORIA-BU'!N8+'REITORIA-BU'!O8+CEART!M8+CEART!N8+CAV!M8+CAV!N8+CESFI!M8+CESFI!N8+CEFID!M8+CEFID!N8+CEAVI!M8+CEAVI!N8+CCT!M8+CCT!N8+ESAG!M8+ESAG!N8+FAED!M8+FAED!N8+CEPLAN!M8+CEPLAN!N8+CEO!M8+CEO!N8+CEAD!M8+CEAD!N8+CESMO!M8+CESMO!N8</f>
        <v>0</v>
      </c>
      <c r="L8" s="49">
        <f t="shared" si="1"/>
        <v>15239.43</v>
      </c>
      <c r="M8" s="45">
        <v>16.5</v>
      </c>
      <c r="N8" s="45">
        <f t="shared" si="2"/>
        <v>332640</v>
      </c>
      <c r="O8" s="45">
        <f t="shared" si="3"/>
        <v>0</v>
      </c>
      <c r="P8" s="46">
        <f t="shared" si="4"/>
        <v>81189.405000000013</v>
      </c>
    </row>
    <row r="9" spans="1:16" s="7" customFormat="1" ht="48.75" customHeight="1" x14ac:dyDescent="0.25">
      <c r="A9" s="63"/>
      <c r="B9" s="62"/>
      <c r="C9" s="26">
        <v>6</v>
      </c>
      <c r="D9" s="25" t="s">
        <v>23</v>
      </c>
      <c r="E9" s="31" t="s">
        <v>37</v>
      </c>
      <c r="F9" s="27" t="s">
        <v>39</v>
      </c>
      <c r="G9" s="34">
        <f>'REITORIA-BU'!I9+CEART!H9+CAV!H9+CESFI!H9+CEFID!H9+CEAVI!H9+CCT!H9+ESAG!H9+FAED!H9+CEPLAN!H9+CEO!H9+CEAD!H9+CESMO!H9</f>
        <v>80</v>
      </c>
      <c r="H9" s="37">
        <f>'REITORIA-BU'!J9+CEART!I9+CAV!I9+CESFI!I9+CEFID!I9+CEAVI!I9+CCT!I9+ESAG!I9+FAED!I9+CEPLAN!I9+CEO!I9+CEAD!I9+CESMO!I9</f>
        <v>0</v>
      </c>
      <c r="I9" s="37">
        <f>'REITORIA-BU'!K9+CEART!J9+CAV!J9+CESFI!J9+CEFID!J9+CEAVI!J9+CCT!J9+ESAG!J9+FAED!J9+CEPLAN!J9+CEO!J9+CEAD!J9+CESMO!J9</f>
        <v>0</v>
      </c>
      <c r="J9" s="38">
        <f t="shared" si="0"/>
        <v>19.5</v>
      </c>
      <c r="K9" s="40">
        <f>'REITORIA-BU'!N9+'REITORIA-BU'!O9+CEART!M9+CEART!N9+CAV!M9+CAV!N9+CESFI!M9+CESFI!N9+CEFID!M9+CEFID!N9+CEAVI!M9+CEAVI!N9+CCT!M9+CCT!N9+ESAG!M9+ESAG!N9+FAED!M9+FAED!N9+CEPLAN!M9+CEPLAN!N9+CEO!M9+CEO!N9+CEAD!M9+CEAD!N9+CESMO!M9+CESMO!N9</f>
        <v>0</v>
      </c>
      <c r="L9" s="49">
        <f t="shared" si="1"/>
        <v>80</v>
      </c>
      <c r="M9" s="45">
        <v>18.399999999999999</v>
      </c>
      <c r="N9" s="45">
        <f t="shared" si="2"/>
        <v>1472</v>
      </c>
      <c r="O9" s="45">
        <f t="shared" si="3"/>
        <v>0</v>
      </c>
      <c r="P9" s="46">
        <f t="shared" si="4"/>
        <v>0</v>
      </c>
    </row>
    <row r="10" spans="1:16" s="7" customFormat="1" ht="48.75" customHeight="1" x14ac:dyDescent="0.25">
      <c r="A10" s="63"/>
      <c r="B10" s="62"/>
      <c r="C10" s="26">
        <v>7</v>
      </c>
      <c r="D10" s="25" t="s">
        <v>24</v>
      </c>
      <c r="E10" s="31" t="s">
        <v>37</v>
      </c>
      <c r="F10" s="27" t="s">
        <v>39</v>
      </c>
      <c r="G10" s="34">
        <f>'REITORIA-BU'!I10+CEART!H10+CAV!H10+CESFI!H10+CEFID!H10+CEAVI!H10+CCT!H10+ESAG!H10+FAED!H10+CEPLAN!H10+CEO!H10+CEAD!H10+CESMO!H10</f>
        <v>14590</v>
      </c>
      <c r="H10" s="37">
        <f>'REITORIA-BU'!J10+CEART!I10+CAV!I10+CESFI!I10+CEFID!I10+CEAVI!I10+CCT!I10+ESAG!I10+FAED!I10+CEPLAN!I10+CEO!I10+CEAD!I10+CESMO!I10</f>
        <v>4002</v>
      </c>
      <c r="I10" s="37">
        <f>'REITORIA-BU'!K10+CEART!J10+CAV!J10+CESFI!J10+CEFID!J10+CEAVI!J10+CCT!J10+ESAG!J10+FAED!J10+CEPLAN!J10+CEO!J10+CEAD!J10+CESMO!J10</f>
        <v>4002</v>
      </c>
      <c r="J10" s="38">
        <f t="shared" si="0"/>
        <v>3647</v>
      </c>
      <c r="K10" s="40">
        <f>'REITORIA-BU'!N10+'REITORIA-BU'!O10+CEART!M10+CEART!N10+CAV!M10+CAV!N10+CESFI!M10+CESFI!N10+CEFID!M10+CEFID!N10+CEAVI!M10+CEAVI!N10+CCT!M10+CCT!N10+ESAG!M10+ESAG!N10+FAED!M10+FAED!N10+CEPLAN!M10+CEPLAN!N10+CEO!M10+CEO!N10+CEAD!M10+CEAD!N10+CESMO!M10+CESMO!N10</f>
        <v>0</v>
      </c>
      <c r="L10" s="49">
        <f t="shared" si="1"/>
        <v>10588</v>
      </c>
      <c r="M10" s="45">
        <v>16.5</v>
      </c>
      <c r="N10" s="45">
        <f t="shared" si="2"/>
        <v>240735</v>
      </c>
      <c r="O10" s="45">
        <f t="shared" si="3"/>
        <v>0</v>
      </c>
      <c r="P10" s="46">
        <f t="shared" si="4"/>
        <v>66033</v>
      </c>
    </row>
    <row r="11" spans="1:16" s="7" customFormat="1" ht="48.75" customHeight="1" x14ac:dyDescent="0.25">
      <c r="A11" s="63"/>
      <c r="B11" s="62"/>
      <c r="C11" s="26">
        <v>8</v>
      </c>
      <c r="D11" s="25" t="s">
        <v>25</v>
      </c>
      <c r="E11" s="31" t="s">
        <v>37</v>
      </c>
      <c r="F11" s="27" t="s">
        <v>39</v>
      </c>
      <c r="G11" s="34">
        <f>'REITORIA-BU'!I11+CEART!H11+CAV!H11+CESFI!H11+CEFID!H11+CEAVI!H11+CCT!H11+ESAG!H11+FAED!H11+CEPLAN!H11+CEO!H11+CEAD!H11+CESMO!H11</f>
        <v>380</v>
      </c>
      <c r="H11" s="37">
        <f>'REITORIA-BU'!J11+CEART!I11+CAV!I11+CESFI!I11+CEFID!I11+CEAVI!I11+CCT!I11+ESAG!I11+FAED!I11+CEPLAN!I11+CEO!I11+CEAD!I11+CESMO!I11</f>
        <v>0</v>
      </c>
      <c r="I11" s="37">
        <f>'REITORIA-BU'!K11+CEART!J11+CAV!J11+CESFI!J11+CEFID!J11+CEAVI!J11+CCT!J11+ESAG!J11+FAED!J11+CEPLAN!J11+CEO!J11+CEAD!J11+CESMO!J11</f>
        <v>0</v>
      </c>
      <c r="J11" s="38">
        <f t="shared" si="0"/>
        <v>94.5</v>
      </c>
      <c r="K11" s="40">
        <f>'REITORIA-BU'!N11+'REITORIA-BU'!O11+CEART!M11+CEART!N11+CAV!M11+CAV!N11+CESFI!M11+CESFI!N11+CEFID!M11+CEFID!N11+CEAVI!M11+CEAVI!N11+CCT!M11+CCT!N11+ESAG!M11+ESAG!N11+FAED!M11+FAED!N11+CEPLAN!M11+CEPLAN!N11+CEO!M11+CEO!N11+CEAD!M11+CEAD!N11+CESMO!M11+CESMO!N11</f>
        <v>0</v>
      </c>
      <c r="L11" s="49">
        <f t="shared" si="1"/>
        <v>380</v>
      </c>
      <c r="M11" s="45">
        <v>20.399999999999999</v>
      </c>
      <c r="N11" s="45">
        <f t="shared" si="2"/>
        <v>7751.9999999999991</v>
      </c>
      <c r="O11" s="45">
        <f t="shared" si="3"/>
        <v>0</v>
      </c>
      <c r="P11" s="46">
        <f t="shared" si="4"/>
        <v>0</v>
      </c>
    </row>
    <row r="12" spans="1:16" s="7" customFormat="1" ht="48.75" customHeight="1" x14ac:dyDescent="0.25">
      <c r="A12" s="63"/>
      <c r="B12" s="62"/>
      <c r="C12" s="26">
        <v>9</v>
      </c>
      <c r="D12" s="25" t="s">
        <v>26</v>
      </c>
      <c r="E12" s="31" t="s">
        <v>37</v>
      </c>
      <c r="F12" s="27" t="s">
        <v>39</v>
      </c>
      <c r="G12" s="34">
        <f>'REITORIA-BU'!I12+CEART!H12+CAV!H12+CESFI!H12+CEFID!H12+CEAVI!H12+CCT!H12+ESAG!H12+FAED!H12+CEPLAN!H12+CEO!H12+CEAD!H12+CESMO!H12</f>
        <v>21270</v>
      </c>
      <c r="H12" s="37">
        <f>'REITORIA-BU'!J12+CEART!I12+CAV!I12+CESFI!I12+CEFID!I12+CEAVI!I12+CCT!I12+ESAG!I12+FAED!I12+CEPLAN!I12+CEO!I12+CEAD!I12+CESMO!I12</f>
        <v>2804.5</v>
      </c>
      <c r="I12" s="37">
        <f>'REITORIA-BU'!K12+CEART!J12+CAV!J12+CESFI!J12+CEFID!J12+CEAVI!J12+CCT!J12+ESAG!J12+FAED!J12+CEPLAN!J12+CEO!J12+CEAD!J12+CESMO!J12</f>
        <v>2804.5</v>
      </c>
      <c r="J12" s="38">
        <f t="shared" si="0"/>
        <v>5317</v>
      </c>
      <c r="K12" s="40">
        <f>'REITORIA-BU'!N12+'REITORIA-BU'!O12+CEART!M12+CEART!N12+CAV!M12+CAV!N12+CESFI!M12+CESFI!N12+CEFID!M12+CEFID!N12+CEAVI!M12+CEAVI!N12+CCT!M12+CCT!N12+ESAG!M12+ESAG!N12+FAED!M12+FAED!N12+CEPLAN!M12+CEPLAN!N12+CEO!M12+CEO!N12+CEAD!M12+CEAD!N12+CESMO!M12+CESMO!N12</f>
        <v>0</v>
      </c>
      <c r="L12" s="49">
        <f t="shared" si="1"/>
        <v>18465.5</v>
      </c>
      <c r="M12" s="45">
        <v>10.199999999999999</v>
      </c>
      <c r="N12" s="45">
        <f t="shared" si="2"/>
        <v>216953.99999999997</v>
      </c>
      <c r="O12" s="45">
        <f t="shared" si="3"/>
        <v>0</v>
      </c>
      <c r="P12" s="46">
        <f t="shared" si="4"/>
        <v>28605.899999999998</v>
      </c>
    </row>
    <row r="13" spans="1:16" s="7" customFormat="1" ht="48.75" customHeight="1" x14ac:dyDescent="0.25">
      <c r="A13" s="63"/>
      <c r="B13" s="62"/>
      <c r="C13" s="26">
        <v>10</v>
      </c>
      <c r="D13" s="25" t="s">
        <v>27</v>
      </c>
      <c r="E13" s="31" t="s">
        <v>37</v>
      </c>
      <c r="F13" s="27" t="s">
        <v>39</v>
      </c>
      <c r="G13" s="34">
        <f>'REITORIA-BU'!I13+CEART!H13+CAV!H13+CESFI!H13+CEFID!H13+CEAVI!H13+CCT!H13+ESAG!H13+FAED!H13+CEPLAN!H13+CEO!H13+CEAD!H13+CESMO!H13</f>
        <v>2425</v>
      </c>
      <c r="H13" s="37">
        <f>'REITORIA-BU'!J13+CEART!I13+CAV!I13+CESFI!I13+CEFID!I13+CEAVI!I13+CCT!I13+ESAG!I13+FAED!I13+CEPLAN!I13+CEO!I13+CEAD!I13+CESMO!I13</f>
        <v>528.59</v>
      </c>
      <c r="I13" s="37">
        <f>'REITORIA-BU'!K13+CEART!J13+CAV!J13+CESFI!J13+CEFID!J13+CEAVI!J13+CCT!J13+ESAG!J13+FAED!J13+CEPLAN!J13+CEO!J13+CEAD!J13+CESMO!J13</f>
        <v>528.59</v>
      </c>
      <c r="J13" s="38">
        <f t="shared" si="0"/>
        <v>605.75</v>
      </c>
      <c r="K13" s="40">
        <f>'REITORIA-BU'!N13+'REITORIA-BU'!O13+CEART!M13+CEART!N13+CAV!M13+CAV!N13+CESFI!M13+CESFI!N13+CEFID!M13+CEFID!N13+CEAVI!M13+CEAVI!N13+CCT!M13+CCT!N13+ESAG!M13+ESAG!N13+FAED!M13+FAED!N13+CEPLAN!M13+CEPLAN!N13+CEO!M13+CEO!N13+CEAD!M13+CEAD!N13+CESMO!M13+CESMO!N13</f>
        <v>0</v>
      </c>
      <c r="L13" s="49">
        <f t="shared" si="1"/>
        <v>1896.4099999999999</v>
      </c>
      <c r="M13" s="45">
        <v>10.7</v>
      </c>
      <c r="N13" s="45">
        <f t="shared" si="2"/>
        <v>25947.5</v>
      </c>
      <c r="O13" s="45">
        <f t="shared" si="3"/>
        <v>0</v>
      </c>
      <c r="P13" s="46">
        <f t="shared" si="4"/>
        <v>5655.9129999999996</v>
      </c>
    </row>
    <row r="14" spans="1:16" s="7" customFormat="1" ht="48.75" customHeight="1" x14ac:dyDescent="0.25">
      <c r="A14" s="63"/>
      <c r="B14" s="62"/>
      <c r="C14" s="26">
        <v>11</v>
      </c>
      <c r="D14" s="25" t="s">
        <v>28</v>
      </c>
      <c r="E14" s="31" t="s">
        <v>37</v>
      </c>
      <c r="F14" s="27" t="s">
        <v>39</v>
      </c>
      <c r="G14" s="34">
        <f>'REITORIA-BU'!I14+CEART!H14+CAV!H14+CESFI!H14+CEFID!H14+CEAVI!H14+CCT!H14+ESAG!H14+FAED!H14+CEPLAN!H14+CEO!H14+CEAD!H14+CESMO!H14</f>
        <v>130</v>
      </c>
      <c r="H14" s="37">
        <f>'REITORIA-BU'!J14+CEART!I14+CAV!I14+CESFI!I14+CEFID!I14+CEAVI!I14+CCT!I14+ESAG!I14+FAED!I14+CEPLAN!I14+CEO!I14+CEAD!I14+CESMO!I14</f>
        <v>0</v>
      </c>
      <c r="I14" s="37">
        <f>'REITORIA-BU'!K14+CEART!J14+CAV!J14+CESFI!J14+CEFID!J14+CEAVI!J14+CCT!J14+ESAG!J14+FAED!J14+CEPLAN!J14+CEO!J14+CEAD!J14+CESMO!J14</f>
        <v>0</v>
      </c>
      <c r="J14" s="38">
        <f t="shared" si="0"/>
        <v>32</v>
      </c>
      <c r="K14" s="40">
        <f>'REITORIA-BU'!N14+'REITORIA-BU'!O14+CEART!M14+CEART!N14+CAV!M14+CAV!N14+CESFI!M14+CESFI!N14+CEFID!M14+CEFID!N14+CEAVI!M14+CEAVI!N14+CCT!M14+CCT!N14+ESAG!M14+ESAG!N14+FAED!M14+FAED!N14+CEPLAN!M14+CEPLAN!N14+CEO!M14+CEO!N14+CEAD!M14+CEAD!N14+CESMO!M14+CESMO!N14</f>
        <v>0</v>
      </c>
      <c r="L14" s="49">
        <f t="shared" si="1"/>
        <v>130</v>
      </c>
      <c r="M14" s="45">
        <v>14.9</v>
      </c>
      <c r="N14" s="45">
        <f t="shared" si="2"/>
        <v>1937</v>
      </c>
      <c r="O14" s="45">
        <f t="shared" si="3"/>
        <v>0</v>
      </c>
      <c r="P14" s="46">
        <f t="shared" si="4"/>
        <v>0</v>
      </c>
    </row>
    <row r="15" spans="1:16" s="7" customFormat="1" ht="48.75" customHeight="1" x14ac:dyDescent="0.25">
      <c r="A15" s="63"/>
      <c r="B15" s="62"/>
      <c r="C15" s="26">
        <v>12</v>
      </c>
      <c r="D15" s="25" t="s">
        <v>29</v>
      </c>
      <c r="E15" s="31" t="s">
        <v>37</v>
      </c>
      <c r="F15" s="27" t="s">
        <v>39</v>
      </c>
      <c r="G15" s="34">
        <f>'REITORIA-BU'!I15+CEART!H15+CAV!H15+CESFI!H15+CEFID!H15+CEAVI!H15+CCT!H15+ESAG!H15+FAED!H15+CEPLAN!H15+CEO!H15+CEAD!H15+CESMO!H15</f>
        <v>880</v>
      </c>
      <c r="H15" s="37">
        <f>'REITORIA-BU'!J15+CEART!I15+CAV!I15+CESFI!I15+CEFID!I15+CEAVI!I15+CCT!I15+ESAG!I15+FAED!I15+CEPLAN!I15+CEO!I15+CEAD!I15+CESMO!I15</f>
        <v>55.5</v>
      </c>
      <c r="I15" s="37">
        <f>'REITORIA-BU'!K15+CEART!J15+CAV!J15+CESFI!J15+CEFID!J15+CEAVI!J15+CCT!J15+ESAG!J15+FAED!J15+CEPLAN!J15+CEO!J15+CEAD!J15+CESMO!J15</f>
        <v>55.5</v>
      </c>
      <c r="J15" s="38">
        <f t="shared" si="0"/>
        <v>219.5</v>
      </c>
      <c r="K15" s="40">
        <f>'REITORIA-BU'!N15+'REITORIA-BU'!O15+CEART!M15+CEART!N15+CAV!M15+CAV!N15+CESFI!M15+CESFI!N15+CEFID!M15+CEFID!N15+CEAVI!M15+CEAVI!N15+CCT!M15+CCT!N15+ESAG!M15+ESAG!N15+FAED!M15+FAED!N15+CEPLAN!M15+CEPLAN!N15+CEO!M15+CEO!N15+CEAD!M15+CEAD!N15+CESMO!M15+CESMO!N15</f>
        <v>0</v>
      </c>
      <c r="L15" s="49">
        <f t="shared" si="1"/>
        <v>824.5</v>
      </c>
      <c r="M15" s="45">
        <v>10.8</v>
      </c>
      <c r="N15" s="45">
        <f t="shared" si="2"/>
        <v>9504</v>
      </c>
      <c r="O15" s="45">
        <f t="shared" si="3"/>
        <v>0</v>
      </c>
      <c r="P15" s="46">
        <f t="shared" si="4"/>
        <v>599.40000000000009</v>
      </c>
    </row>
    <row r="16" spans="1:16" s="7" customFormat="1" ht="48.75" customHeight="1" x14ac:dyDescent="0.25">
      <c r="A16" s="67">
        <v>2</v>
      </c>
      <c r="B16" s="64" t="s">
        <v>15</v>
      </c>
      <c r="C16" s="23">
        <v>13</v>
      </c>
      <c r="D16" s="22" t="s">
        <v>30</v>
      </c>
      <c r="E16" s="33" t="s">
        <v>36</v>
      </c>
      <c r="F16" s="29" t="s">
        <v>40</v>
      </c>
      <c r="G16" s="34">
        <f>'REITORIA-BU'!I16+CEART!H16+CAV!H16+CESFI!H16+CEFID!H16+CEAVI!H16+CCT!H16+ESAG!H16+FAED!H16+CEPLAN!H16+CEO!H16+CEAD!H16+CESMO!H16</f>
        <v>3</v>
      </c>
      <c r="H16" s="37">
        <f>'REITORIA-BU'!J16+CEART!I16+CAV!I16+CESFI!I16+CEFID!I16+CEAVI!I16+CCT!I16+ESAG!I16+FAED!I16+CEPLAN!I16+CEO!I16+CEAD!I16+CESMO!I16</f>
        <v>0</v>
      </c>
      <c r="I16" s="37">
        <f>'REITORIA-BU'!K16+CEART!J16+CAV!J16+CESFI!J16+CEFID!J16+CEAVI!J16+CCT!J16+ESAG!J16+FAED!J16+CEPLAN!J16+CEO!J16+CEAD!J16+CESMO!J16</f>
        <v>0</v>
      </c>
      <c r="J16" s="38">
        <f t="shared" si="0"/>
        <v>0.25</v>
      </c>
      <c r="K16" s="40">
        <f>'REITORIA-BU'!N16+'REITORIA-BU'!O16+CEART!M16+CEART!N16+CAV!M16+CAV!N16+CESFI!M16+CESFI!N16+CEFID!M16+CEFID!N16+CEAVI!M16+CEAVI!N16+CCT!M16+CCT!N16+ESAG!M16+ESAG!N16+FAED!M16+FAED!N16+CEPLAN!M16+CEPLAN!N16+CEO!M16+CEO!N16+CEAD!M16+CEAD!N16+CESMO!M16+CESMO!N16</f>
        <v>0</v>
      </c>
      <c r="L16" s="49">
        <f t="shared" si="1"/>
        <v>3</v>
      </c>
      <c r="M16" s="45">
        <v>3792.69</v>
      </c>
      <c r="N16" s="45">
        <f t="shared" si="2"/>
        <v>11378.07</v>
      </c>
      <c r="O16" s="45">
        <f t="shared" si="3"/>
        <v>0</v>
      </c>
      <c r="P16" s="46">
        <f t="shared" si="4"/>
        <v>0</v>
      </c>
    </row>
    <row r="17" spans="1:16" s="7" customFormat="1" ht="48.75" customHeight="1" x14ac:dyDescent="0.25">
      <c r="A17" s="68"/>
      <c r="B17" s="65"/>
      <c r="C17" s="23">
        <v>14</v>
      </c>
      <c r="D17" s="22" t="s">
        <v>31</v>
      </c>
      <c r="E17" s="33" t="s">
        <v>36</v>
      </c>
      <c r="F17" s="29" t="s">
        <v>40</v>
      </c>
      <c r="G17" s="34">
        <f>'REITORIA-BU'!I17+CEART!H17+CAV!H17+CESFI!H17+CEFID!H17+CEAVI!H17+CCT!H17+ESAG!H17+FAED!H17+CEPLAN!H17+CEO!H17+CEAD!H17+CESMO!H17</f>
        <v>6</v>
      </c>
      <c r="H17" s="37">
        <f>'REITORIA-BU'!J17+CEART!I17+CAV!I17+CESFI!I17+CEFID!I17+CEAVI!I17+CCT!I17+ESAG!I17+FAED!I17+CEPLAN!I17+CEO!I17+CEAD!I17+CESMO!I17</f>
        <v>0</v>
      </c>
      <c r="I17" s="37">
        <f>'REITORIA-BU'!K17+CEART!J17+CAV!J17+CESFI!J17+CEFID!J17+CEAVI!J17+CCT!J17+ESAG!J17+FAED!J17+CEPLAN!J17+CEO!J17+CEAD!J17+CESMO!J17</f>
        <v>0</v>
      </c>
      <c r="J17" s="38">
        <f t="shared" si="0"/>
        <v>1</v>
      </c>
      <c r="K17" s="40">
        <f>'REITORIA-BU'!N17+'REITORIA-BU'!O17+CEART!M17+CEART!N17+CAV!M17+CAV!N17+CESFI!M17+CESFI!N17+CEFID!M17+CEFID!N17+CEAVI!M17+CEAVI!N17+CCT!M17+CCT!N17+ESAG!M17+ESAG!N17+FAED!M17+FAED!N17+CEPLAN!M17+CEPLAN!N17+CEO!M17+CEO!N17+CEAD!M17+CEAD!N17+CESMO!M17+CESMO!N17</f>
        <v>0</v>
      </c>
      <c r="L17" s="49">
        <f t="shared" si="1"/>
        <v>6</v>
      </c>
      <c r="M17" s="45">
        <v>4011.17</v>
      </c>
      <c r="N17" s="45">
        <f t="shared" si="2"/>
        <v>24067.02</v>
      </c>
      <c r="O17" s="45">
        <f t="shared" si="3"/>
        <v>0</v>
      </c>
      <c r="P17" s="46">
        <f t="shared" si="4"/>
        <v>0</v>
      </c>
    </row>
    <row r="18" spans="1:16" s="7" customFormat="1" ht="48.75" customHeight="1" x14ac:dyDescent="0.25">
      <c r="A18" s="69"/>
      <c r="B18" s="66"/>
      <c r="C18" s="23">
        <v>15</v>
      </c>
      <c r="D18" s="22" t="s">
        <v>13</v>
      </c>
      <c r="E18" s="33" t="s">
        <v>36</v>
      </c>
      <c r="F18" s="29" t="s">
        <v>40</v>
      </c>
      <c r="G18" s="34">
        <f>'REITORIA-BU'!I18+CEART!H18+CAV!H18+CESFI!H18+CEFID!H18+CEAVI!H18+CCT!H18+ESAG!H18+FAED!H18+CEPLAN!H18+CEO!H18+CEAD!H18+CESMO!H18</f>
        <v>4</v>
      </c>
      <c r="H18" s="37">
        <f>'REITORIA-BU'!J18+CEART!I18+CAV!I18+CESFI!I18+CEFID!I18+CEAVI!I18+CCT!I18+ESAG!I18+FAED!I18+CEPLAN!I18+CEO!I18+CEAD!I18+CESMO!I18</f>
        <v>1</v>
      </c>
      <c r="I18" s="37">
        <f>'REITORIA-BU'!K18+CEART!J18+CAV!J18+CESFI!J18+CEFID!J18+CEAVI!J18+CCT!J18+ESAG!J18+FAED!J18+CEPLAN!J18+CEO!J18+CEAD!J18+CESMO!J18</f>
        <v>1</v>
      </c>
      <c r="J18" s="38">
        <f t="shared" si="0"/>
        <v>0.5</v>
      </c>
      <c r="K18" s="40">
        <f>'REITORIA-BU'!N18+'REITORIA-BU'!O18+CEART!M18+CEART!N18+CAV!M18+CAV!N18+CESFI!M18+CESFI!N18+CEFID!M18+CEFID!N18+CEAVI!M18+CEAVI!N18+CCT!M18+CCT!N18+ESAG!M18+ESAG!N18+FAED!M18+FAED!N18+CEPLAN!M18+CEPLAN!N18+CEO!M18+CEO!N18+CEAD!M18+CEAD!N18+CESMO!M18+CESMO!N18</f>
        <v>0</v>
      </c>
      <c r="L18" s="49">
        <f t="shared" si="1"/>
        <v>3</v>
      </c>
      <c r="M18" s="45">
        <v>5947.64</v>
      </c>
      <c r="N18" s="45">
        <f t="shared" si="2"/>
        <v>23790.560000000001</v>
      </c>
      <c r="O18" s="45">
        <f t="shared" si="3"/>
        <v>0</v>
      </c>
      <c r="P18" s="46">
        <f t="shared" si="4"/>
        <v>5947.64</v>
      </c>
    </row>
    <row r="19" spans="1:16" s="7" customFormat="1" ht="48.75" customHeight="1" x14ac:dyDescent="0.25">
      <c r="A19" s="52">
        <v>4</v>
      </c>
      <c r="B19" s="55" t="s">
        <v>16</v>
      </c>
      <c r="C19" s="26">
        <v>20</v>
      </c>
      <c r="D19" s="25" t="s">
        <v>32</v>
      </c>
      <c r="E19" s="32" t="s">
        <v>38</v>
      </c>
      <c r="F19" s="27" t="s">
        <v>39</v>
      </c>
      <c r="G19" s="34">
        <f>'REITORIA-BU'!I19+CEART!H19+CAV!H19+CESFI!H19+CEFID!H19+CEAVI!H19+CCT!H19+ESAG!H19+FAED!H19+CEPLAN!H19+CEO!H19+CEAD!H19+CESMO!H19</f>
        <v>100</v>
      </c>
      <c r="H19" s="37">
        <f>'REITORIA-BU'!J19+CEART!I19+CAV!I19+CESFI!I19+CEFID!I19+CEAVI!I19+CCT!I19+ESAG!I19+FAED!I19+CEPLAN!I19+CEO!I19+CEAD!I19+CESMO!I19</f>
        <v>25</v>
      </c>
      <c r="I19" s="37">
        <f>'REITORIA-BU'!K19+CEART!J19+CAV!J19+CESFI!J19+CEFID!J19+CEAVI!J19+CCT!J19+ESAG!J19+FAED!J19+CEPLAN!J19+CEO!J19+CEAD!J19+CESMO!J19</f>
        <v>25</v>
      </c>
      <c r="J19" s="38">
        <f t="shared" si="0"/>
        <v>24.5</v>
      </c>
      <c r="K19" s="40">
        <f>'REITORIA-BU'!N19+'REITORIA-BU'!O19+CEART!M19+CEART!N19+CAV!M19+CAV!N19+CESFI!M19+CESFI!N19+CEFID!M19+CEFID!N19+CEAVI!M19+CEAVI!N19+CCT!M19+CCT!N19+ESAG!M19+ESAG!N19+FAED!M19+FAED!N19+CEPLAN!M19+CEPLAN!N19+CEO!M19+CEO!N19+CEAD!M19+CEAD!N19+CESMO!M19+CESMO!N19</f>
        <v>0</v>
      </c>
      <c r="L19" s="49">
        <f t="shared" si="1"/>
        <v>75</v>
      </c>
      <c r="M19" s="45">
        <v>79.3</v>
      </c>
      <c r="N19" s="45">
        <f t="shared" si="2"/>
        <v>7930</v>
      </c>
      <c r="O19" s="45">
        <f t="shared" si="3"/>
        <v>0</v>
      </c>
      <c r="P19" s="46">
        <f t="shared" si="4"/>
        <v>1982.5</v>
      </c>
    </row>
    <row r="20" spans="1:16" s="7" customFormat="1" ht="48.75" customHeight="1" x14ac:dyDescent="0.25">
      <c r="A20" s="53"/>
      <c r="B20" s="56"/>
      <c r="C20" s="26">
        <v>21</v>
      </c>
      <c r="D20" s="25" t="s">
        <v>33</v>
      </c>
      <c r="E20" s="32" t="s">
        <v>38</v>
      </c>
      <c r="F20" s="27" t="s">
        <v>39</v>
      </c>
      <c r="G20" s="34">
        <f>'REITORIA-BU'!I20+CEART!H20+CAV!H20+CESFI!H20+CEFID!H20+CEAVI!H20+CCT!H20+ESAG!H20+FAED!H20+CEPLAN!H20+CEO!H20+CEAD!H20+CESMO!H20</f>
        <v>200</v>
      </c>
      <c r="H20" s="37">
        <f>'REITORIA-BU'!J20+CEART!I20+CAV!I20+CESFI!I20+CEFID!I20+CEAVI!I20+CCT!I20+ESAG!I20+FAED!I20+CEPLAN!I20+CEO!I20+CEAD!I20+CESMO!I20</f>
        <v>200</v>
      </c>
      <c r="I20" s="37">
        <f>'REITORIA-BU'!K20+CEART!J20+CAV!J20+CESFI!J20+CEFID!J20+CEAVI!J20+CCT!J20+ESAG!J20+FAED!J20+CEPLAN!J20+CEO!J20+CEAD!J20+CESMO!J20</f>
        <v>200</v>
      </c>
      <c r="J20" s="38">
        <f t="shared" si="0"/>
        <v>49.5</v>
      </c>
      <c r="K20" s="40">
        <f>'REITORIA-BU'!N20+'REITORIA-BU'!O20+CEART!M20+CEART!N20+CAV!M20+CAV!N20+CESFI!M20+CESFI!N20+CEFID!M20+CEFID!N20+CEAVI!M20+CEAVI!N20+CCT!M20+CCT!N20+ESAG!M20+ESAG!N20+FAED!M20+FAED!N20+CEPLAN!M20+CEPLAN!N20+CEO!M20+CEO!N20+CEAD!M20+CEAD!N20+CESMO!M20+CESMO!N20</f>
        <v>0</v>
      </c>
      <c r="L20" s="49">
        <f t="shared" si="1"/>
        <v>0</v>
      </c>
      <c r="M20" s="45">
        <v>75</v>
      </c>
      <c r="N20" s="45">
        <f t="shared" si="2"/>
        <v>15000</v>
      </c>
      <c r="O20" s="45">
        <f t="shared" si="3"/>
        <v>0</v>
      </c>
      <c r="P20" s="46">
        <f t="shared" si="4"/>
        <v>15000</v>
      </c>
    </row>
    <row r="21" spans="1:16" s="7" customFormat="1" ht="48.75" customHeight="1" x14ac:dyDescent="0.25">
      <c r="A21" s="54"/>
      <c r="B21" s="57"/>
      <c r="C21" s="26">
        <v>22</v>
      </c>
      <c r="D21" s="25" t="s">
        <v>34</v>
      </c>
      <c r="E21" s="32" t="s">
        <v>38</v>
      </c>
      <c r="F21" s="27" t="s">
        <v>39</v>
      </c>
      <c r="G21" s="34">
        <f>'REITORIA-BU'!I21+CEART!H21+CAV!H21+CESFI!H21+CEFID!H21+CEAVI!H21+CCT!H21+ESAG!H21+FAED!H21+CEPLAN!H21+CEO!H21+CEAD!H21+CESMO!H21</f>
        <v>300</v>
      </c>
      <c r="H21" s="37">
        <f>'REITORIA-BU'!J21+CEART!I21+CAV!I21+CESFI!I21+CEFID!I21+CEAVI!I21+CCT!I21+ESAG!I21+FAED!I21+CEPLAN!I21+CEO!I21+CEAD!I21+CESMO!I21</f>
        <v>300</v>
      </c>
      <c r="I21" s="37">
        <f>'REITORIA-BU'!K21+CEART!J21+CAV!J21+CESFI!J21+CEFID!J21+CEAVI!J21+CCT!J21+ESAG!J21+FAED!J21+CEPLAN!J21+CEO!J21+CEAD!J21+CESMO!J21</f>
        <v>300</v>
      </c>
      <c r="J21" s="38">
        <f t="shared" si="0"/>
        <v>74.5</v>
      </c>
      <c r="K21" s="40">
        <f>'REITORIA-BU'!N21+'REITORIA-BU'!O21+CEART!M21+CEART!N21+CAV!M21+CAV!N21+CESFI!M21+CESFI!N21+CEFID!M21+CEFID!N21+CEAVI!M21+CEAVI!N21+CCT!M21+CCT!N21+ESAG!M21+ESAG!N21+FAED!M21+FAED!N21+CEPLAN!M21+CEPLAN!N21+CEO!M21+CEO!N21+CEAD!M21+CEAD!N21+CESMO!M21+CESMO!N21</f>
        <v>0</v>
      </c>
      <c r="L21" s="49">
        <f t="shared" si="1"/>
        <v>0</v>
      </c>
      <c r="M21" s="45">
        <v>107.5</v>
      </c>
      <c r="N21" s="45">
        <f t="shared" si="2"/>
        <v>32250</v>
      </c>
      <c r="O21" s="45">
        <f t="shared" si="3"/>
        <v>0</v>
      </c>
      <c r="P21" s="46">
        <f t="shared" si="4"/>
        <v>32250</v>
      </c>
    </row>
    <row r="22" spans="1:16" x14ac:dyDescent="0.25">
      <c r="G22" s="6">
        <f>SUM(G4:G21)</f>
        <v>61593</v>
      </c>
      <c r="H22" s="36"/>
      <c r="I22" s="36"/>
      <c r="J22" s="36"/>
      <c r="K22" s="36"/>
      <c r="L22" s="6">
        <f>SUM(L4:L21)</f>
        <v>48730.84</v>
      </c>
      <c r="M22" s="36"/>
      <c r="N22" s="48">
        <f>SUM(N4:N21)</f>
        <v>969410.65</v>
      </c>
      <c r="O22" s="6"/>
      <c r="P22" s="19">
        <f>SUM(P4:P21)</f>
        <v>237713.75800000003</v>
      </c>
    </row>
    <row r="25" spans="1:16" x14ac:dyDescent="0.25">
      <c r="K25" s="86" t="str">
        <f>A1</f>
        <v>ARP PE 1786/2024 - (SGPE DE ORIGEM: 45289/2024)</v>
      </c>
      <c r="L25" s="87"/>
      <c r="M25" s="87"/>
      <c r="N25" s="87"/>
      <c r="O25" s="87"/>
      <c r="P25" s="88"/>
    </row>
    <row r="26" spans="1:16" x14ac:dyDescent="0.25">
      <c r="K26" s="86" t="str">
        <f>D1</f>
        <v>OBJETO:  CONTRATAÇÃO DE EMPRESA PRESTADORA DE SERVIÇO DE TRADUÇÃO SIMULTÂNEA E LOCAÇÃO E MONTAGEM DE EQUIPAMENTOS DE TRADUÇÃO SIMULTÂNEA PARA A UDESC - RELANÇAMENTO</v>
      </c>
      <c r="L26" s="87"/>
      <c r="M26" s="87"/>
      <c r="N26" s="87"/>
      <c r="O26" s="87"/>
      <c r="P26" s="88"/>
    </row>
    <row r="27" spans="1:16" x14ac:dyDescent="0.25">
      <c r="K27" s="86">
        <f>H1</f>
        <v>0</v>
      </c>
      <c r="L27" s="87"/>
      <c r="M27" s="87"/>
      <c r="N27" s="87"/>
      <c r="O27" s="87"/>
      <c r="P27" s="88"/>
    </row>
    <row r="28" spans="1:16" x14ac:dyDescent="0.25">
      <c r="K28" s="79" t="s">
        <v>11</v>
      </c>
      <c r="L28" s="80"/>
      <c r="M28" s="80"/>
      <c r="N28" s="80"/>
      <c r="O28" s="83">
        <f>N22</f>
        <v>969410.65</v>
      </c>
      <c r="P28" s="84"/>
    </row>
    <row r="29" spans="1:16" x14ac:dyDescent="0.25">
      <c r="K29" s="79" t="s">
        <v>6</v>
      </c>
      <c r="L29" s="80"/>
      <c r="M29" s="80"/>
      <c r="N29" s="80"/>
      <c r="O29" s="83">
        <f>P22</f>
        <v>237713.75800000003</v>
      </c>
      <c r="P29" s="84"/>
    </row>
    <row r="30" spans="1:16" x14ac:dyDescent="0.25">
      <c r="K30" s="79" t="s">
        <v>7</v>
      </c>
      <c r="L30" s="80"/>
      <c r="M30" s="80"/>
      <c r="N30" s="80"/>
      <c r="O30" s="85"/>
      <c r="P30" s="84"/>
    </row>
    <row r="31" spans="1:16" x14ac:dyDescent="0.25">
      <c r="K31" s="79" t="s">
        <v>8</v>
      </c>
      <c r="L31" s="80"/>
      <c r="M31" s="80"/>
      <c r="N31" s="80"/>
      <c r="O31" s="81">
        <f>O29/O28</f>
        <v>0.24521471679726237</v>
      </c>
      <c r="P31" s="82"/>
    </row>
    <row r="32" spans="1:16" x14ac:dyDescent="0.25">
      <c r="K32" s="75" t="s">
        <v>115</v>
      </c>
      <c r="L32" s="76"/>
      <c r="M32" s="76"/>
      <c r="N32" s="76"/>
      <c r="O32" s="77"/>
      <c r="P32" s="78"/>
    </row>
  </sheetData>
  <mergeCells count="23">
    <mergeCell ref="A19:A21"/>
    <mergeCell ref="B19:B21"/>
    <mergeCell ref="K32:N32"/>
    <mergeCell ref="O32:P32"/>
    <mergeCell ref="K31:N31"/>
    <mergeCell ref="O31:P31"/>
    <mergeCell ref="K29:N29"/>
    <mergeCell ref="O29:P29"/>
    <mergeCell ref="K30:N30"/>
    <mergeCell ref="O30:P30"/>
    <mergeCell ref="K25:P25"/>
    <mergeCell ref="K26:P26"/>
    <mergeCell ref="K27:P27"/>
    <mergeCell ref="K28:N28"/>
    <mergeCell ref="O28:P28"/>
    <mergeCell ref="A1:C1"/>
    <mergeCell ref="A2:P2"/>
    <mergeCell ref="A4:A15"/>
    <mergeCell ref="B4:B15"/>
    <mergeCell ref="A16:A18"/>
    <mergeCell ref="B16:B18"/>
    <mergeCell ref="D1:I1"/>
    <mergeCell ref="J1:P1"/>
  </mergeCells>
  <conditionalFormatting sqref="L4:O21">
    <cfRule type="cellIs" dxfId="1" priority="3" operator="lessThan">
      <formula>0</formula>
    </cfRule>
  </conditionalFormatting>
  <conditionalFormatting sqref="P4:P21">
    <cfRule type="containsText" dxfId="0" priority="2" operator="containsText" text="ATENÇÃO">
      <formula>NOT(ISERROR(SEARCH("ATENÇÃO",P4)))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83590-AE27-49F4-8942-800C99F77882}">
  <dimension ref="A1:AN24"/>
  <sheetViews>
    <sheetView topLeftCell="A11" zoomScale="70" zoomScaleNormal="70" workbookViewId="0">
      <selection activeCell="P23" sqref="P23"/>
    </sheetView>
  </sheetViews>
  <sheetFormatPr defaultColWidth="9.7109375" defaultRowHeight="15" x14ac:dyDescent="0.25"/>
  <cols>
    <col min="1" max="1" width="6.140625" style="1" customWidth="1"/>
    <col min="2" max="2" width="13.28515625" style="1" customWidth="1"/>
    <col min="3" max="3" width="10.28515625" style="1" customWidth="1"/>
    <col min="4" max="4" width="26.85546875" style="14" customWidth="1"/>
    <col min="5" max="5" width="10.28515625" style="1" customWidth="1"/>
    <col min="6" max="6" width="15.85546875" style="1" customWidth="1"/>
    <col min="7" max="7" width="15.42578125" style="1" customWidth="1"/>
    <col min="8" max="8" width="13.7109375" style="6" customWidth="1"/>
    <col min="9" max="9" width="12.85546875" style="6" customWidth="1"/>
    <col min="10" max="15" width="13.7109375" style="6" customWidth="1"/>
    <col min="16" max="16" width="13.28515625" style="15" customWidth="1"/>
    <col min="17" max="17" width="12.5703125" style="4" customWidth="1"/>
    <col min="18" max="18" width="14.5703125" style="5" customWidth="1"/>
    <col min="19" max="19" width="14.28515625" style="5" customWidth="1"/>
    <col min="20" max="20" width="14.140625" style="5" customWidth="1"/>
    <col min="21" max="29" width="12.7109375" style="5" customWidth="1"/>
    <col min="30" max="40" width="12.7109375" style="2" customWidth="1"/>
    <col min="41" max="16384" width="9.7109375" style="2"/>
  </cols>
  <sheetData>
    <row r="1" spans="1:40" ht="54.75" customHeight="1" x14ac:dyDescent="0.25">
      <c r="A1" s="58" t="s">
        <v>54</v>
      </c>
      <c r="B1" s="58"/>
      <c r="C1" s="58"/>
      <c r="D1" s="59" t="s">
        <v>55</v>
      </c>
      <c r="E1" s="60"/>
      <c r="F1" s="60"/>
      <c r="G1" s="60"/>
      <c r="H1" s="60"/>
      <c r="I1" s="59" t="s">
        <v>56</v>
      </c>
      <c r="J1" s="60"/>
      <c r="K1" s="60"/>
      <c r="L1" s="60"/>
      <c r="M1" s="60"/>
      <c r="N1" s="60"/>
      <c r="O1" s="60"/>
      <c r="P1" s="60"/>
      <c r="Q1" s="61"/>
      <c r="R1" s="91" t="s">
        <v>85</v>
      </c>
      <c r="S1" s="91" t="s">
        <v>86</v>
      </c>
      <c r="T1" s="92" t="s">
        <v>87</v>
      </c>
      <c r="U1" s="20" t="s">
        <v>42</v>
      </c>
      <c r="V1" s="20" t="s">
        <v>42</v>
      </c>
      <c r="W1" s="20" t="s">
        <v>42</v>
      </c>
      <c r="X1" s="20" t="s">
        <v>42</v>
      </c>
      <c r="Y1" s="20" t="s">
        <v>42</v>
      </c>
      <c r="Z1" s="20" t="s">
        <v>42</v>
      </c>
      <c r="AA1" s="20" t="s">
        <v>42</v>
      </c>
      <c r="AB1" s="20" t="s">
        <v>42</v>
      </c>
      <c r="AC1" s="20" t="s">
        <v>42</v>
      </c>
      <c r="AD1" s="20" t="s">
        <v>42</v>
      </c>
      <c r="AE1" s="20" t="s">
        <v>42</v>
      </c>
      <c r="AF1" s="20" t="s">
        <v>42</v>
      </c>
      <c r="AG1" s="20" t="s">
        <v>42</v>
      </c>
      <c r="AH1" s="20" t="s">
        <v>42</v>
      </c>
      <c r="AI1" s="20" t="s">
        <v>42</v>
      </c>
      <c r="AJ1" s="20" t="s">
        <v>42</v>
      </c>
      <c r="AK1" s="20" t="s">
        <v>42</v>
      </c>
      <c r="AL1" s="20" t="s">
        <v>42</v>
      </c>
      <c r="AM1" s="20" t="s">
        <v>42</v>
      </c>
      <c r="AN1" s="20" t="s">
        <v>42</v>
      </c>
    </row>
    <row r="2" spans="1:40" ht="31.5" customHeight="1" x14ac:dyDescent="0.25">
      <c r="A2" s="58" t="s">
        <v>57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91" t="s">
        <v>76</v>
      </c>
      <c r="S2" s="91" t="s">
        <v>76</v>
      </c>
      <c r="T2" s="91" t="s">
        <v>76</v>
      </c>
      <c r="U2" s="20" t="s">
        <v>43</v>
      </c>
      <c r="V2" s="20" t="s">
        <v>43</v>
      </c>
      <c r="W2" s="20" t="s">
        <v>43</v>
      </c>
      <c r="X2" s="20" t="s">
        <v>43</v>
      </c>
      <c r="Y2" s="20" t="s">
        <v>43</v>
      </c>
      <c r="Z2" s="20" t="s">
        <v>43</v>
      </c>
      <c r="AA2" s="20" t="s">
        <v>43</v>
      </c>
      <c r="AB2" s="20" t="s">
        <v>43</v>
      </c>
      <c r="AC2" s="20" t="s">
        <v>43</v>
      </c>
      <c r="AD2" s="20" t="s">
        <v>43</v>
      </c>
      <c r="AE2" s="20" t="s">
        <v>43</v>
      </c>
      <c r="AF2" s="20" t="s">
        <v>43</v>
      </c>
      <c r="AG2" s="20" t="s">
        <v>43</v>
      </c>
      <c r="AH2" s="20" t="s">
        <v>43</v>
      </c>
      <c r="AI2" s="20" t="s">
        <v>43</v>
      </c>
      <c r="AJ2" s="20" t="s">
        <v>43</v>
      </c>
      <c r="AK2" s="20" t="s">
        <v>43</v>
      </c>
      <c r="AL2" s="20" t="s">
        <v>43</v>
      </c>
      <c r="AM2" s="20" t="s">
        <v>43</v>
      </c>
      <c r="AN2" s="20" t="s">
        <v>43</v>
      </c>
    </row>
    <row r="3" spans="1:40" s="3" customFormat="1" ht="45" x14ac:dyDescent="0.2">
      <c r="A3" s="9" t="s">
        <v>1</v>
      </c>
      <c r="B3" s="9" t="s">
        <v>10</v>
      </c>
      <c r="C3" s="9" t="s">
        <v>9</v>
      </c>
      <c r="D3" s="9" t="s">
        <v>17</v>
      </c>
      <c r="E3" s="9" t="s">
        <v>52</v>
      </c>
      <c r="F3" s="9" t="s">
        <v>35</v>
      </c>
      <c r="G3" s="9" t="s">
        <v>41</v>
      </c>
      <c r="H3" s="44" t="s">
        <v>3</v>
      </c>
      <c r="I3" s="10" t="s">
        <v>50</v>
      </c>
      <c r="J3" s="10" t="s">
        <v>51</v>
      </c>
      <c r="K3" s="10" t="s">
        <v>45</v>
      </c>
      <c r="L3" s="10" t="s">
        <v>46</v>
      </c>
      <c r="M3" s="10" t="s">
        <v>47</v>
      </c>
      <c r="N3" s="10" t="s">
        <v>48</v>
      </c>
      <c r="O3" s="10" t="s">
        <v>49</v>
      </c>
      <c r="P3" s="43" t="s">
        <v>0</v>
      </c>
      <c r="Q3" s="8" t="s">
        <v>2</v>
      </c>
      <c r="R3" s="93">
        <v>45820</v>
      </c>
      <c r="S3" s="93">
        <v>45840</v>
      </c>
      <c r="T3" s="93">
        <v>45945</v>
      </c>
      <c r="U3" s="17" t="s">
        <v>44</v>
      </c>
      <c r="V3" s="17" t="s">
        <v>44</v>
      </c>
      <c r="W3" s="17" t="s">
        <v>44</v>
      </c>
      <c r="X3" s="17" t="s">
        <v>44</v>
      </c>
      <c r="Y3" s="17" t="s">
        <v>44</v>
      </c>
      <c r="Z3" s="17" t="s">
        <v>44</v>
      </c>
      <c r="AA3" s="17" t="s">
        <v>44</v>
      </c>
      <c r="AB3" s="17" t="s">
        <v>44</v>
      </c>
      <c r="AC3" s="17" t="s">
        <v>44</v>
      </c>
      <c r="AD3" s="17" t="s">
        <v>44</v>
      </c>
      <c r="AE3" s="17" t="s">
        <v>44</v>
      </c>
      <c r="AF3" s="17" t="s">
        <v>44</v>
      </c>
      <c r="AG3" s="17" t="s">
        <v>44</v>
      </c>
      <c r="AH3" s="17" t="s">
        <v>44</v>
      </c>
      <c r="AI3" s="17" t="s">
        <v>44</v>
      </c>
      <c r="AJ3" s="17" t="s">
        <v>44</v>
      </c>
      <c r="AK3" s="17" t="s">
        <v>44</v>
      </c>
      <c r="AL3" s="17" t="s">
        <v>44</v>
      </c>
      <c r="AM3" s="17" t="s">
        <v>44</v>
      </c>
      <c r="AN3" s="17" t="s">
        <v>44</v>
      </c>
    </row>
    <row r="4" spans="1:40" ht="48.75" customHeight="1" x14ac:dyDescent="0.25">
      <c r="A4" s="63">
        <v>1</v>
      </c>
      <c r="B4" s="62" t="s">
        <v>14</v>
      </c>
      <c r="C4" s="24">
        <v>1</v>
      </c>
      <c r="D4" s="25" t="s">
        <v>18</v>
      </c>
      <c r="E4" s="31" t="s">
        <v>37</v>
      </c>
      <c r="F4" s="27" t="s">
        <v>39</v>
      </c>
      <c r="G4" s="28">
        <v>16.899999999999999</v>
      </c>
      <c r="H4" s="34">
        <v>0</v>
      </c>
      <c r="I4" s="37">
        <f>IF(SUM(R4:AN4)&gt;H4+K4,H4+K4,SUM(R4:AN4))</f>
        <v>0</v>
      </c>
      <c r="J4" s="37">
        <f>(SUM(R4:AN4))</f>
        <v>0</v>
      </c>
      <c r="K4" s="38"/>
      <c r="L4" s="40">
        <f>ROUND(IF(H4*0.25-0.5&lt;0,0,H4*0.25-0.5),0)-O4-M4</f>
        <v>0</v>
      </c>
      <c r="M4" s="38"/>
      <c r="N4" s="38"/>
      <c r="O4" s="38"/>
      <c r="P4" s="12">
        <f>H4-(SUM(R4:AN4))+K4+M4+N4-O4</f>
        <v>0</v>
      </c>
      <c r="Q4" s="13" t="str">
        <f>IF(P4&lt;0,"ATENÇÃO","OK")</f>
        <v>OK</v>
      </c>
      <c r="R4" s="94"/>
      <c r="S4" s="94"/>
      <c r="T4" s="95"/>
      <c r="U4" s="21"/>
      <c r="V4" s="21"/>
      <c r="W4" s="21"/>
      <c r="X4" s="21"/>
      <c r="Y4" s="21"/>
      <c r="Z4" s="21"/>
      <c r="AA4" s="21"/>
      <c r="AB4" s="21"/>
      <c r="AC4" s="2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</row>
    <row r="5" spans="1:40" s="7" customFormat="1" ht="48.75" customHeight="1" x14ac:dyDescent="0.25">
      <c r="A5" s="63"/>
      <c r="B5" s="62"/>
      <c r="C5" s="26">
        <v>2</v>
      </c>
      <c r="D5" s="25" t="s">
        <v>19</v>
      </c>
      <c r="E5" s="31" t="s">
        <v>37</v>
      </c>
      <c r="F5" s="27" t="s">
        <v>39</v>
      </c>
      <c r="G5" s="28">
        <v>18</v>
      </c>
      <c r="H5" s="35">
        <v>0</v>
      </c>
      <c r="I5" s="37">
        <f t="shared" ref="I5:I21" si="0">IF(SUM(R5:AN5)&gt;H5+K5,H5+K5,SUM(R5:AN5))</f>
        <v>0</v>
      </c>
      <c r="J5" s="37">
        <f t="shared" ref="J5:J21" si="1">(SUM(R5:AN5))</f>
        <v>0</v>
      </c>
      <c r="K5" s="39"/>
      <c r="L5" s="40">
        <f t="shared" ref="L5:L21" si="2">ROUND(IF(H5*0.25-0.5&lt;0,0,H5*0.25-0.5),0)-O5-M5</f>
        <v>0</v>
      </c>
      <c r="M5" s="39"/>
      <c r="N5" s="39"/>
      <c r="O5" s="39"/>
      <c r="P5" s="12">
        <f t="shared" ref="P5:P21" si="3">H5-(SUM(R5:AN5))+K5+M5+N5-O5</f>
        <v>0</v>
      </c>
      <c r="Q5" s="13" t="str">
        <f t="shared" ref="Q5:Q21" si="4">IF(P5&lt;0,"ATENÇÃO","OK")</f>
        <v>OK</v>
      </c>
      <c r="R5" s="94"/>
      <c r="S5" s="94"/>
      <c r="T5" s="95"/>
      <c r="U5" s="21"/>
      <c r="V5" s="21"/>
      <c r="W5" s="21"/>
      <c r="X5" s="21"/>
      <c r="Y5" s="21"/>
      <c r="Z5" s="21"/>
      <c r="AA5" s="21"/>
      <c r="AB5" s="21"/>
      <c r="AC5" s="21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</row>
    <row r="6" spans="1:40" s="7" customFormat="1" ht="48.75" customHeight="1" x14ac:dyDescent="0.25">
      <c r="A6" s="63"/>
      <c r="B6" s="62"/>
      <c r="C6" s="26">
        <v>3</v>
      </c>
      <c r="D6" s="25" t="s">
        <v>20</v>
      </c>
      <c r="E6" s="31" t="s">
        <v>37</v>
      </c>
      <c r="F6" s="27" t="s">
        <v>39</v>
      </c>
      <c r="G6" s="28">
        <v>14.9</v>
      </c>
      <c r="H6" s="35">
        <v>0</v>
      </c>
      <c r="I6" s="37">
        <f t="shared" si="0"/>
        <v>0</v>
      </c>
      <c r="J6" s="37">
        <f t="shared" si="1"/>
        <v>0</v>
      </c>
      <c r="K6" s="39"/>
      <c r="L6" s="40">
        <f t="shared" si="2"/>
        <v>0</v>
      </c>
      <c r="M6" s="39"/>
      <c r="N6" s="39"/>
      <c r="O6" s="39"/>
      <c r="P6" s="12">
        <f t="shared" si="3"/>
        <v>0</v>
      </c>
      <c r="Q6" s="13" t="str">
        <f t="shared" si="4"/>
        <v>OK</v>
      </c>
      <c r="R6" s="94"/>
      <c r="S6" s="94"/>
      <c r="T6" s="95"/>
      <c r="U6" s="21"/>
      <c r="V6" s="21"/>
      <c r="W6" s="21"/>
      <c r="X6" s="21"/>
      <c r="Y6" s="21"/>
      <c r="Z6" s="21"/>
      <c r="AA6" s="21"/>
      <c r="AB6" s="21"/>
      <c r="AC6" s="21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</row>
    <row r="7" spans="1:40" s="7" customFormat="1" ht="48.75" customHeight="1" x14ac:dyDescent="0.25">
      <c r="A7" s="63"/>
      <c r="B7" s="62"/>
      <c r="C7" s="26">
        <v>4</v>
      </c>
      <c r="D7" s="25" t="s">
        <v>21</v>
      </c>
      <c r="E7" s="31" t="s">
        <v>37</v>
      </c>
      <c r="F7" s="27" t="s">
        <v>39</v>
      </c>
      <c r="G7" s="28">
        <v>18.3</v>
      </c>
      <c r="H7" s="35">
        <v>0</v>
      </c>
      <c r="I7" s="37">
        <f t="shared" si="0"/>
        <v>0</v>
      </c>
      <c r="J7" s="37">
        <f t="shared" si="1"/>
        <v>0</v>
      </c>
      <c r="K7" s="39"/>
      <c r="L7" s="40">
        <f t="shared" si="2"/>
        <v>0</v>
      </c>
      <c r="M7" s="39"/>
      <c r="N7" s="39"/>
      <c r="O7" s="39"/>
      <c r="P7" s="12">
        <f t="shared" si="3"/>
        <v>0</v>
      </c>
      <c r="Q7" s="13" t="str">
        <f t="shared" si="4"/>
        <v>OK</v>
      </c>
      <c r="R7" s="94"/>
      <c r="S7" s="94"/>
      <c r="T7" s="95"/>
      <c r="U7" s="21"/>
      <c r="V7" s="21"/>
      <c r="W7" s="21"/>
      <c r="X7" s="21"/>
      <c r="Y7" s="21"/>
      <c r="Z7" s="21"/>
      <c r="AA7" s="21"/>
      <c r="AB7" s="21"/>
      <c r="AC7" s="21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</row>
    <row r="8" spans="1:40" s="7" customFormat="1" ht="48.75" customHeight="1" x14ac:dyDescent="0.25">
      <c r="A8" s="63"/>
      <c r="B8" s="62"/>
      <c r="C8" s="26">
        <v>5</v>
      </c>
      <c r="D8" s="25" t="s">
        <v>22</v>
      </c>
      <c r="E8" s="31" t="s">
        <v>37</v>
      </c>
      <c r="F8" s="27" t="s">
        <v>39</v>
      </c>
      <c r="G8" s="28">
        <v>16.5</v>
      </c>
      <c r="H8" s="35">
        <v>1500</v>
      </c>
      <c r="I8" s="37">
        <f t="shared" si="0"/>
        <v>133</v>
      </c>
      <c r="J8" s="37">
        <f t="shared" si="1"/>
        <v>133</v>
      </c>
      <c r="K8" s="39"/>
      <c r="L8" s="40">
        <f t="shared" si="2"/>
        <v>375</v>
      </c>
      <c r="M8" s="39"/>
      <c r="N8" s="39"/>
      <c r="O8" s="39"/>
      <c r="P8" s="12">
        <f t="shared" si="3"/>
        <v>1367</v>
      </c>
      <c r="Q8" s="13" t="str">
        <f t="shared" si="4"/>
        <v>OK</v>
      </c>
      <c r="R8" s="96">
        <v>80</v>
      </c>
      <c r="S8" s="96">
        <v>53</v>
      </c>
      <c r="T8" s="95"/>
      <c r="U8" s="21"/>
      <c r="V8" s="21"/>
      <c r="W8" s="21"/>
      <c r="X8" s="21"/>
      <c r="Y8" s="21"/>
      <c r="Z8" s="21"/>
      <c r="AA8" s="21"/>
      <c r="AB8" s="21"/>
      <c r="AC8" s="21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</row>
    <row r="9" spans="1:40" s="7" customFormat="1" ht="48.75" customHeight="1" x14ac:dyDescent="0.25">
      <c r="A9" s="63"/>
      <c r="B9" s="62"/>
      <c r="C9" s="26">
        <v>6</v>
      </c>
      <c r="D9" s="25" t="s">
        <v>23</v>
      </c>
      <c r="E9" s="31" t="s">
        <v>37</v>
      </c>
      <c r="F9" s="27" t="s">
        <v>39</v>
      </c>
      <c r="G9" s="28">
        <v>18.399999999999999</v>
      </c>
      <c r="H9" s="35">
        <v>0</v>
      </c>
      <c r="I9" s="37">
        <f t="shared" si="0"/>
        <v>0</v>
      </c>
      <c r="J9" s="37">
        <f t="shared" si="1"/>
        <v>0</v>
      </c>
      <c r="K9" s="39"/>
      <c r="L9" s="40">
        <f t="shared" si="2"/>
        <v>0</v>
      </c>
      <c r="M9" s="39"/>
      <c r="N9" s="39"/>
      <c r="O9" s="39"/>
      <c r="P9" s="12">
        <f t="shared" si="3"/>
        <v>0</v>
      </c>
      <c r="Q9" s="13" t="str">
        <f t="shared" si="4"/>
        <v>OK</v>
      </c>
      <c r="R9" s="94"/>
      <c r="S9" s="94"/>
      <c r="T9" s="95"/>
      <c r="U9" s="21"/>
      <c r="V9" s="21"/>
      <c r="W9" s="21"/>
      <c r="X9" s="21"/>
      <c r="Y9" s="21"/>
      <c r="Z9" s="21"/>
      <c r="AA9" s="21"/>
      <c r="AB9" s="21"/>
      <c r="AC9" s="21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</row>
    <row r="10" spans="1:40" s="7" customFormat="1" ht="48.75" customHeight="1" x14ac:dyDescent="0.25">
      <c r="A10" s="63"/>
      <c r="B10" s="62"/>
      <c r="C10" s="26">
        <v>7</v>
      </c>
      <c r="D10" s="25" t="s">
        <v>24</v>
      </c>
      <c r="E10" s="31" t="s">
        <v>37</v>
      </c>
      <c r="F10" s="27" t="s">
        <v>39</v>
      </c>
      <c r="G10" s="28">
        <v>16.5</v>
      </c>
      <c r="H10" s="35">
        <v>0</v>
      </c>
      <c r="I10" s="37">
        <f t="shared" si="0"/>
        <v>0</v>
      </c>
      <c r="J10" s="37">
        <f t="shared" si="1"/>
        <v>0</v>
      </c>
      <c r="K10" s="39"/>
      <c r="L10" s="40">
        <f t="shared" si="2"/>
        <v>0</v>
      </c>
      <c r="M10" s="39"/>
      <c r="N10" s="39"/>
      <c r="O10" s="39"/>
      <c r="P10" s="12">
        <f t="shared" si="3"/>
        <v>0</v>
      </c>
      <c r="Q10" s="13" t="str">
        <f t="shared" si="4"/>
        <v>OK</v>
      </c>
      <c r="R10" s="94"/>
      <c r="S10" s="94"/>
      <c r="T10" s="95"/>
      <c r="U10" s="21"/>
      <c r="V10" s="21"/>
      <c r="W10" s="21"/>
      <c r="X10" s="21"/>
      <c r="Y10" s="21"/>
      <c r="Z10" s="21"/>
      <c r="AA10" s="21"/>
      <c r="AB10" s="21"/>
      <c r="AC10" s="21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</row>
    <row r="11" spans="1:40" s="7" customFormat="1" ht="48.75" customHeight="1" x14ac:dyDescent="0.25">
      <c r="A11" s="63"/>
      <c r="B11" s="62"/>
      <c r="C11" s="26">
        <v>8</v>
      </c>
      <c r="D11" s="25" t="s">
        <v>25</v>
      </c>
      <c r="E11" s="31" t="s">
        <v>37</v>
      </c>
      <c r="F11" s="27" t="s">
        <v>39</v>
      </c>
      <c r="G11" s="28">
        <v>20.399999999999999</v>
      </c>
      <c r="H11" s="35">
        <v>300</v>
      </c>
      <c r="I11" s="37">
        <f t="shared" si="0"/>
        <v>0</v>
      </c>
      <c r="J11" s="37">
        <f t="shared" si="1"/>
        <v>0</v>
      </c>
      <c r="K11" s="39"/>
      <c r="L11" s="40">
        <f t="shared" si="2"/>
        <v>75</v>
      </c>
      <c r="M11" s="39"/>
      <c r="N11" s="39"/>
      <c r="O11" s="39"/>
      <c r="P11" s="12">
        <f t="shared" si="3"/>
        <v>300</v>
      </c>
      <c r="Q11" s="13" t="str">
        <f t="shared" si="4"/>
        <v>OK</v>
      </c>
      <c r="R11" s="94"/>
      <c r="S11" s="94"/>
      <c r="T11" s="95"/>
      <c r="U11" s="21"/>
      <c r="V11" s="21"/>
      <c r="W11" s="21"/>
      <c r="X11" s="21"/>
      <c r="Y11" s="21"/>
      <c r="Z11" s="21"/>
      <c r="AA11" s="21"/>
      <c r="AB11" s="21"/>
      <c r="AC11" s="21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</row>
    <row r="12" spans="1:40" s="7" customFormat="1" ht="48.75" customHeight="1" x14ac:dyDescent="0.25">
      <c r="A12" s="63"/>
      <c r="B12" s="62"/>
      <c r="C12" s="26">
        <v>9</v>
      </c>
      <c r="D12" s="25" t="s">
        <v>26</v>
      </c>
      <c r="E12" s="31" t="s">
        <v>37</v>
      </c>
      <c r="F12" s="27" t="s">
        <v>39</v>
      </c>
      <c r="G12" s="28">
        <v>10.199999999999999</v>
      </c>
      <c r="H12" s="35">
        <v>4000</v>
      </c>
      <c r="I12" s="37">
        <f t="shared" si="0"/>
        <v>720</v>
      </c>
      <c r="J12" s="37">
        <f t="shared" si="1"/>
        <v>720</v>
      </c>
      <c r="K12" s="39"/>
      <c r="L12" s="40">
        <f t="shared" si="2"/>
        <v>1000</v>
      </c>
      <c r="M12" s="39"/>
      <c r="N12" s="39"/>
      <c r="O12" s="39"/>
      <c r="P12" s="12">
        <f t="shared" si="3"/>
        <v>3280</v>
      </c>
      <c r="Q12" s="13" t="str">
        <f t="shared" si="4"/>
        <v>OK</v>
      </c>
      <c r="R12" s="96">
        <v>470</v>
      </c>
      <c r="S12" s="94"/>
      <c r="T12" s="96">
        <v>250</v>
      </c>
      <c r="U12" s="21"/>
      <c r="V12" s="21"/>
      <c r="W12" s="21"/>
      <c r="X12" s="21"/>
      <c r="Y12" s="21"/>
      <c r="Z12" s="21"/>
      <c r="AA12" s="21"/>
      <c r="AB12" s="21"/>
      <c r="AC12" s="21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</row>
    <row r="13" spans="1:40" s="7" customFormat="1" ht="48.75" customHeight="1" x14ac:dyDescent="0.25">
      <c r="A13" s="63"/>
      <c r="B13" s="62"/>
      <c r="C13" s="26">
        <v>10</v>
      </c>
      <c r="D13" s="25" t="s">
        <v>27</v>
      </c>
      <c r="E13" s="31" t="s">
        <v>37</v>
      </c>
      <c r="F13" s="27" t="s">
        <v>39</v>
      </c>
      <c r="G13" s="28">
        <v>10.7</v>
      </c>
      <c r="H13" s="35">
        <v>0</v>
      </c>
      <c r="I13" s="37">
        <f t="shared" si="0"/>
        <v>0</v>
      </c>
      <c r="J13" s="37">
        <f t="shared" si="1"/>
        <v>0</v>
      </c>
      <c r="K13" s="39"/>
      <c r="L13" s="40">
        <f t="shared" si="2"/>
        <v>0</v>
      </c>
      <c r="M13" s="39"/>
      <c r="N13" s="39"/>
      <c r="O13" s="39"/>
      <c r="P13" s="12">
        <f t="shared" si="3"/>
        <v>0</v>
      </c>
      <c r="Q13" s="13" t="str">
        <f t="shared" si="4"/>
        <v>OK</v>
      </c>
      <c r="R13" s="94"/>
      <c r="S13" s="94"/>
      <c r="T13" s="95"/>
      <c r="U13" s="21"/>
      <c r="V13" s="21"/>
      <c r="W13" s="21"/>
      <c r="X13" s="21"/>
      <c r="Y13" s="21"/>
      <c r="Z13" s="21"/>
      <c r="AA13" s="21"/>
      <c r="AB13" s="21"/>
      <c r="AC13" s="21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</row>
    <row r="14" spans="1:40" s="7" customFormat="1" ht="48.75" customHeight="1" x14ac:dyDescent="0.25">
      <c r="A14" s="63"/>
      <c r="B14" s="62"/>
      <c r="C14" s="26">
        <v>11</v>
      </c>
      <c r="D14" s="25" t="s">
        <v>28</v>
      </c>
      <c r="E14" s="31" t="s">
        <v>37</v>
      </c>
      <c r="F14" s="27" t="s">
        <v>39</v>
      </c>
      <c r="G14" s="28">
        <v>14.9</v>
      </c>
      <c r="H14" s="35">
        <v>0</v>
      </c>
      <c r="I14" s="37">
        <f t="shared" si="0"/>
        <v>0</v>
      </c>
      <c r="J14" s="37">
        <f t="shared" si="1"/>
        <v>0</v>
      </c>
      <c r="K14" s="39"/>
      <c r="L14" s="40">
        <f t="shared" si="2"/>
        <v>0</v>
      </c>
      <c r="M14" s="39"/>
      <c r="N14" s="39"/>
      <c r="O14" s="39"/>
      <c r="P14" s="12">
        <f t="shared" si="3"/>
        <v>0</v>
      </c>
      <c r="Q14" s="13" t="str">
        <f t="shared" si="4"/>
        <v>OK</v>
      </c>
      <c r="R14" s="94"/>
      <c r="S14" s="94"/>
      <c r="T14" s="95"/>
      <c r="U14" s="21"/>
      <c r="V14" s="21"/>
      <c r="W14" s="21"/>
      <c r="X14" s="21"/>
      <c r="Y14" s="21"/>
      <c r="Z14" s="21"/>
      <c r="AA14" s="21"/>
      <c r="AB14" s="21"/>
      <c r="AC14" s="21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</row>
    <row r="15" spans="1:40" s="7" customFormat="1" ht="48.75" customHeight="1" x14ac:dyDescent="0.25">
      <c r="A15" s="63"/>
      <c r="B15" s="62"/>
      <c r="C15" s="26">
        <v>12</v>
      </c>
      <c r="D15" s="25" t="s">
        <v>29</v>
      </c>
      <c r="E15" s="31" t="s">
        <v>37</v>
      </c>
      <c r="F15" s="27" t="s">
        <v>39</v>
      </c>
      <c r="G15" s="28">
        <v>10.8</v>
      </c>
      <c r="H15" s="35">
        <v>0</v>
      </c>
      <c r="I15" s="37">
        <f t="shared" si="0"/>
        <v>0</v>
      </c>
      <c r="J15" s="37">
        <f t="shared" si="1"/>
        <v>0</v>
      </c>
      <c r="K15" s="39"/>
      <c r="L15" s="40">
        <f t="shared" si="2"/>
        <v>0</v>
      </c>
      <c r="M15" s="39"/>
      <c r="N15" s="39"/>
      <c r="O15" s="39"/>
      <c r="P15" s="12">
        <f t="shared" si="3"/>
        <v>0</v>
      </c>
      <c r="Q15" s="13" t="str">
        <f t="shared" si="4"/>
        <v>OK</v>
      </c>
      <c r="R15" s="94"/>
      <c r="S15" s="94"/>
      <c r="T15" s="95"/>
      <c r="U15" s="21"/>
      <c r="V15" s="21"/>
      <c r="W15" s="21"/>
      <c r="X15" s="21"/>
      <c r="Y15" s="21"/>
      <c r="Z15" s="21"/>
      <c r="AA15" s="21"/>
      <c r="AB15" s="21"/>
      <c r="AC15" s="21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</row>
    <row r="16" spans="1:40" s="7" customFormat="1" ht="48.75" customHeight="1" x14ac:dyDescent="0.25">
      <c r="A16" s="67">
        <v>2</v>
      </c>
      <c r="B16" s="64" t="s">
        <v>15</v>
      </c>
      <c r="C16" s="23">
        <v>13</v>
      </c>
      <c r="D16" s="22" t="s">
        <v>30</v>
      </c>
      <c r="E16" s="33" t="s">
        <v>36</v>
      </c>
      <c r="F16" s="29" t="s">
        <v>40</v>
      </c>
      <c r="G16" s="30">
        <v>3792.69</v>
      </c>
      <c r="H16" s="35">
        <v>0</v>
      </c>
      <c r="I16" s="37">
        <f t="shared" si="0"/>
        <v>0</v>
      </c>
      <c r="J16" s="37">
        <f t="shared" si="1"/>
        <v>0</v>
      </c>
      <c r="K16" s="39"/>
      <c r="L16" s="40">
        <f t="shared" si="2"/>
        <v>0</v>
      </c>
      <c r="M16" s="39"/>
      <c r="N16" s="39"/>
      <c r="O16" s="39"/>
      <c r="P16" s="12">
        <f t="shared" si="3"/>
        <v>0</v>
      </c>
      <c r="Q16" s="13" t="str">
        <f t="shared" si="4"/>
        <v>OK</v>
      </c>
      <c r="R16" s="94"/>
      <c r="S16" s="94"/>
      <c r="T16" s="95"/>
      <c r="U16" s="21"/>
      <c r="V16" s="21"/>
      <c r="W16" s="21"/>
      <c r="X16" s="21"/>
      <c r="Y16" s="21"/>
      <c r="Z16" s="21"/>
      <c r="AA16" s="21"/>
      <c r="AB16" s="21"/>
      <c r="AC16" s="21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</row>
    <row r="17" spans="1:40" s="7" customFormat="1" ht="48.75" customHeight="1" x14ac:dyDescent="0.25">
      <c r="A17" s="68"/>
      <c r="B17" s="65"/>
      <c r="C17" s="23">
        <v>14</v>
      </c>
      <c r="D17" s="22" t="s">
        <v>31</v>
      </c>
      <c r="E17" s="33" t="s">
        <v>36</v>
      </c>
      <c r="F17" s="29" t="s">
        <v>40</v>
      </c>
      <c r="G17" s="30">
        <v>4011.17</v>
      </c>
      <c r="H17" s="35">
        <v>0</v>
      </c>
      <c r="I17" s="37">
        <f t="shared" si="0"/>
        <v>0</v>
      </c>
      <c r="J17" s="37">
        <f t="shared" si="1"/>
        <v>0</v>
      </c>
      <c r="K17" s="39"/>
      <c r="L17" s="40">
        <f t="shared" si="2"/>
        <v>0</v>
      </c>
      <c r="M17" s="39"/>
      <c r="N17" s="39"/>
      <c r="O17" s="39"/>
      <c r="P17" s="12">
        <f t="shared" si="3"/>
        <v>0</v>
      </c>
      <c r="Q17" s="13" t="str">
        <f t="shared" si="4"/>
        <v>OK</v>
      </c>
      <c r="R17" s="94"/>
      <c r="S17" s="94"/>
      <c r="T17" s="95"/>
      <c r="U17" s="21"/>
      <c r="V17" s="21"/>
      <c r="W17" s="21"/>
      <c r="X17" s="21"/>
      <c r="Y17" s="21"/>
      <c r="Z17" s="21"/>
      <c r="AA17" s="21"/>
      <c r="AB17" s="21"/>
      <c r="AC17" s="21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</row>
    <row r="18" spans="1:40" s="7" customFormat="1" ht="48.75" customHeight="1" x14ac:dyDescent="0.25">
      <c r="A18" s="69"/>
      <c r="B18" s="66"/>
      <c r="C18" s="23">
        <v>15</v>
      </c>
      <c r="D18" s="22" t="s">
        <v>13</v>
      </c>
      <c r="E18" s="33" t="s">
        <v>36</v>
      </c>
      <c r="F18" s="29" t="s">
        <v>40</v>
      </c>
      <c r="G18" s="30">
        <v>5947.64</v>
      </c>
      <c r="H18" s="35">
        <v>0</v>
      </c>
      <c r="I18" s="37">
        <f t="shared" si="0"/>
        <v>0</v>
      </c>
      <c r="J18" s="37">
        <f t="shared" si="1"/>
        <v>0</v>
      </c>
      <c r="K18" s="39"/>
      <c r="L18" s="40">
        <f t="shared" si="2"/>
        <v>0</v>
      </c>
      <c r="M18" s="39"/>
      <c r="N18" s="39"/>
      <c r="O18" s="39"/>
      <c r="P18" s="12">
        <f t="shared" si="3"/>
        <v>0</v>
      </c>
      <c r="Q18" s="13" t="str">
        <f t="shared" si="4"/>
        <v>OK</v>
      </c>
      <c r="R18" s="94"/>
      <c r="S18" s="94"/>
      <c r="T18" s="95"/>
      <c r="U18" s="21"/>
      <c r="V18" s="21"/>
      <c r="W18" s="21"/>
      <c r="X18" s="21"/>
      <c r="Y18" s="21"/>
      <c r="Z18" s="21"/>
      <c r="AA18" s="21"/>
      <c r="AB18" s="21"/>
      <c r="AC18" s="21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</row>
    <row r="19" spans="1:40" s="7" customFormat="1" ht="48.75" customHeight="1" x14ac:dyDescent="0.25">
      <c r="A19" s="52">
        <v>4</v>
      </c>
      <c r="B19" s="55" t="s">
        <v>16</v>
      </c>
      <c r="C19" s="26">
        <v>20</v>
      </c>
      <c r="D19" s="25" t="s">
        <v>32</v>
      </c>
      <c r="E19" s="32" t="s">
        <v>38</v>
      </c>
      <c r="F19" s="27" t="s">
        <v>39</v>
      </c>
      <c r="G19" s="28">
        <v>79.3</v>
      </c>
      <c r="H19" s="35">
        <v>0</v>
      </c>
      <c r="I19" s="37">
        <f t="shared" si="0"/>
        <v>0</v>
      </c>
      <c r="J19" s="37">
        <f t="shared" si="1"/>
        <v>0</v>
      </c>
      <c r="K19" s="39"/>
      <c r="L19" s="40">
        <f t="shared" si="2"/>
        <v>0</v>
      </c>
      <c r="M19" s="39"/>
      <c r="N19" s="39"/>
      <c r="O19" s="39"/>
      <c r="P19" s="12">
        <f t="shared" si="3"/>
        <v>0</v>
      </c>
      <c r="Q19" s="13" t="str">
        <f t="shared" si="4"/>
        <v>OK</v>
      </c>
      <c r="R19" s="94"/>
      <c r="S19" s="94"/>
      <c r="T19" s="95"/>
      <c r="U19" s="21"/>
      <c r="V19" s="21"/>
      <c r="W19" s="21"/>
      <c r="X19" s="21"/>
      <c r="Y19" s="21"/>
      <c r="Z19" s="21"/>
      <c r="AA19" s="21"/>
      <c r="AB19" s="21"/>
      <c r="AC19" s="21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</row>
    <row r="20" spans="1:40" s="7" customFormat="1" ht="48.75" customHeight="1" x14ac:dyDescent="0.25">
      <c r="A20" s="53"/>
      <c r="B20" s="56"/>
      <c r="C20" s="26">
        <v>21</v>
      </c>
      <c r="D20" s="25" t="s">
        <v>33</v>
      </c>
      <c r="E20" s="32" t="s">
        <v>38</v>
      </c>
      <c r="F20" s="27" t="s">
        <v>39</v>
      </c>
      <c r="G20" s="28">
        <v>75</v>
      </c>
      <c r="H20" s="35">
        <v>0</v>
      </c>
      <c r="I20" s="37">
        <f t="shared" si="0"/>
        <v>0</v>
      </c>
      <c r="J20" s="37">
        <f t="shared" si="1"/>
        <v>0</v>
      </c>
      <c r="K20" s="39"/>
      <c r="L20" s="40">
        <f t="shared" si="2"/>
        <v>0</v>
      </c>
      <c r="M20" s="39"/>
      <c r="N20" s="39"/>
      <c r="O20" s="39"/>
      <c r="P20" s="12">
        <f t="shared" si="3"/>
        <v>0</v>
      </c>
      <c r="Q20" s="13" t="str">
        <f t="shared" si="4"/>
        <v>OK</v>
      </c>
      <c r="R20" s="94"/>
      <c r="S20" s="94"/>
      <c r="T20" s="95"/>
      <c r="U20" s="21"/>
      <c r="V20" s="21"/>
      <c r="W20" s="21"/>
      <c r="X20" s="21"/>
      <c r="Y20" s="21"/>
      <c r="Z20" s="21"/>
      <c r="AA20" s="21"/>
      <c r="AB20" s="21"/>
      <c r="AC20" s="21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</row>
    <row r="21" spans="1:40" s="7" customFormat="1" ht="48.75" customHeight="1" x14ac:dyDescent="0.25">
      <c r="A21" s="54"/>
      <c r="B21" s="57"/>
      <c r="C21" s="26">
        <v>22</v>
      </c>
      <c r="D21" s="25" t="s">
        <v>34</v>
      </c>
      <c r="E21" s="32" t="s">
        <v>38</v>
      </c>
      <c r="F21" s="27" t="s">
        <v>39</v>
      </c>
      <c r="G21" s="28">
        <v>107.5</v>
      </c>
      <c r="H21" s="35">
        <v>0</v>
      </c>
      <c r="I21" s="37">
        <f t="shared" si="0"/>
        <v>0</v>
      </c>
      <c r="J21" s="37">
        <f t="shared" si="1"/>
        <v>0</v>
      </c>
      <c r="K21" s="39"/>
      <c r="L21" s="40">
        <f t="shared" si="2"/>
        <v>0</v>
      </c>
      <c r="M21" s="39"/>
      <c r="N21" s="39"/>
      <c r="O21" s="39"/>
      <c r="P21" s="12">
        <f t="shared" si="3"/>
        <v>0</v>
      </c>
      <c r="Q21" s="13" t="str">
        <f t="shared" si="4"/>
        <v>OK</v>
      </c>
      <c r="R21" s="94"/>
      <c r="S21" s="94"/>
      <c r="T21" s="95"/>
      <c r="U21" s="21"/>
      <c r="V21" s="21"/>
      <c r="W21" s="21"/>
      <c r="X21" s="21"/>
      <c r="Y21" s="21"/>
      <c r="Z21" s="21"/>
      <c r="AA21" s="21"/>
      <c r="AB21" s="21"/>
      <c r="AC21" s="21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</row>
    <row r="22" spans="1:40" x14ac:dyDescent="0.25">
      <c r="H22" s="36">
        <f>SUM(H4:H21)</f>
        <v>5800</v>
      </c>
      <c r="I22" s="36"/>
      <c r="J22" s="36"/>
      <c r="K22" s="36"/>
      <c r="L22" s="36"/>
      <c r="M22" s="36"/>
      <c r="N22" s="36"/>
      <c r="O22" s="36"/>
      <c r="P22" s="36">
        <f>SUM(P4:P21)</f>
        <v>4947</v>
      </c>
      <c r="R22" s="97">
        <v>6114</v>
      </c>
      <c r="S22" s="97">
        <v>874.5</v>
      </c>
      <c r="T22" s="98">
        <v>2550</v>
      </c>
      <c r="U22" s="16">
        <f t="shared" ref="S22:AN22" si="5">SUMPRODUCT($G$4:$G$21,U4:U21)</f>
        <v>0</v>
      </c>
      <c r="V22" s="16">
        <f t="shared" si="5"/>
        <v>0</v>
      </c>
      <c r="W22" s="16">
        <f t="shared" si="5"/>
        <v>0</v>
      </c>
      <c r="X22" s="16">
        <f t="shared" si="5"/>
        <v>0</v>
      </c>
      <c r="Y22" s="16">
        <f t="shared" si="5"/>
        <v>0</v>
      </c>
      <c r="Z22" s="16">
        <f t="shared" si="5"/>
        <v>0</v>
      </c>
      <c r="AA22" s="16">
        <f t="shared" si="5"/>
        <v>0</v>
      </c>
      <c r="AB22" s="16">
        <f t="shared" si="5"/>
        <v>0</v>
      </c>
      <c r="AC22" s="16">
        <f t="shared" si="5"/>
        <v>0</v>
      </c>
      <c r="AD22" s="16">
        <f t="shared" si="5"/>
        <v>0</v>
      </c>
      <c r="AE22" s="16">
        <f t="shared" si="5"/>
        <v>0</v>
      </c>
      <c r="AF22" s="16">
        <f t="shared" si="5"/>
        <v>0</v>
      </c>
      <c r="AG22" s="16">
        <f t="shared" si="5"/>
        <v>0</v>
      </c>
      <c r="AH22" s="16">
        <f t="shared" si="5"/>
        <v>0</v>
      </c>
      <c r="AI22" s="16">
        <f t="shared" si="5"/>
        <v>0</v>
      </c>
      <c r="AJ22" s="16">
        <f t="shared" si="5"/>
        <v>0</v>
      </c>
      <c r="AK22" s="16">
        <f t="shared" si="5"/>
        <v>0</v>
      </c>
      <c r="AL22" s="16">
        <f t="shared" si="5"/>
        <v>0</v>
      </c>
      <c r="AM22" s="16">
        <f t="shared" si="5"/>
        <v>0</v>
      </c>
      <c r="AN22" s="16">
        <f t="shared" si="5"/>
        <v>0</v>
      </c>
    </row>
    <row r="23" spans="1:40" x14ac:dyDescent="0.25">
      <c r="R23" s="99"/>
      <c r="S23" s="99"/>
      <c r="T23" s="100"/>
    </row>
    <row r="24" spans="1:40" x14ac:dyDescent="0.25">
      <c r="H24" s="47">
        <f>SUMPRODUCT($G$4:$G$21,H4:H21)</f>
        <v>71670</v>
      </c>
      <c r="I24" s="47">
        <f t="shared" ref="I24:J24" si="6">SUMPRODUCT($G$4:$G$21,I4:I21)</f>
        <v>9538.5</v>
      </c>
      <c r="J24" s="47">
        <f t="shared" si="6"/>
        <v>9538.5</v>
      </c>
      <c r="R24" s="99"/>
      <c r="S24" s="99"/>
      <c r="T24" s="100"/>
    </row>
  </sheetData>
  <mergeCells count="10">
    <mergeCell ref="A16:A18"/>
    <mergeCell ref="B16:B18"/>
    <mergeCell ref="A19:A21"/>
    <mergeCell ref="B19:B21"/>
    <mergeCell ref="A1:C1"/>
    <mergeCell ref="D1:H1"/>
    <mergeCell ref="I1:Q1"/>
    <mergeCell ref="A2:Q2"/>
    <mergeCell ref="A4:A15"/>
    <mergeCell ref="B4:B15"/>
  </mergeCells>
  <conditionalFormatting sqref="G4:G21">
    <cfRule type="expression" dxfId="49" priority="4">
      <formula>#REF!&lt;0.25</formula>
    </cfRule>
  </conditionalFormatting>
  <conditionalFormatting sqref="P4:P21">
    <cfRule type="cellIs" dxfId="48" priority="3" operator="lessThan">
      <formula>0</formula>
    </cfRule>
  </conditionalFormatting>
  <conditionalFormatting sqref="Q4:Q21">
    <cfRule type="containsText" dxfId="47" priority="2" operator="containsText" text="ATENÇÃO">
      <formula>NOT(ISERROR(SEARCH("ATENÇÃO",Q4)))</formula>
    </cfRule>
  </conditionalFormatting>
  <conditionalFormatting sqref="U4:AN21">
    <cfRule type="cellIs" dxfId="46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02495-4CEA-4B2A-AC49-F31464133542}">
  <dimension ref="A1:AN24"/>
  <sheetViews>
    <sheetView topLeftCell="A10" zoomScale="80" zoomScaleNormal="80" workbookViewId="0">
      <selection activeCell="U25" sqref="U25"/>
    </sheetView>
  </sheetViews>
  <sheetFormatPr defaultColWidth="9.7109375" defaultRowHeight="15" x14ac:dyDescent="0.25"/>
  <cols>
    <col min="1" max="1" width="6.140625" style="1" customWidth="1"/>
    <col min="2" max="2" width="13.28515625" style="1" customWidth="1"/>
    <col min="3" max="3" width="10.28515625" style="1" customWidth="1"/>
    <col min="4" max="4" width="35.42578125" style="14" customWidth="1"/>
    <col min="5" max="5" width="10.28515625" style="1" customWidth="1"/>
    <col min="6" max="6" width="15.85546875" style="1" customWidth="1"/>
    <col min="7" max="7" width="15.42578125" style="1" customWidth="1"/>
    <col min="8" max="8" width="13.7109375" style="6" customWidth="1"/>
    <col min="9" max="9" width="12.85546875" style="6" customWidth="1"/>
    <col min="10" max="15" width="13.7109375" style="6" customWidth="1"/>
    <col min="16" max="16" width="13.28515625" style="15" customWidth="1"/>
    <col min="17" max="17" width="12.5703125" style="4" customWidth="1"/>
    <col min="18" max="29" width="12.7109375" style="5" customWidth="1"/>
    <col min="30" max="40" width="12.7109375" style="2" customWidth="1"/>
    <col min="41" max="16384" width="9.7109375" style="2"/>
  </cols>
  <sheetData>
    <row r="1" spans="1:40" ht="54.75" customHeight="1" x14ac:dyDescent="0.25">
      <c r="A1" s="58" t="s">
        <v>54</v>
      </c>
      <c r="B1" s="58"/>
      <c r="C1" s="58"/>
      <c r="D1" s="59" t="s">
        <v>55</v>
      </c>
      <c r="E1" s="60"/>
      <c r="F1" s="60"/>
      <c r="G1" s="60"/>
      <c r="H1" s="60"/>
      <c r="I1" s="59" t="s">
        <v>56</v>
      </c>
      <c r="J1" s="60"/>
      <c r="K1" s="60"/>
      <c r="L1" s="60"/>
      <c r="M1" s="60"/>
      <c r="N1" s="60"/>
      <c r="O1" s="60"/>
      <c r="P1" s="60"/>
      <c r="Q1" s="61"/>
      <c r="R1" s="92" t="s">
        <v>112</v>
      </c>
      <c r="S1" s="92" t="s">
        <v>113</v>
      </c>
      <c r="T1" s="92" t="s">
        <v>114</v>
      </c>
      <c r="U1" s="20" t="s">
        <v>42</v>
      </c>
      <c r="V1" s="20" t="s">
        <v>42</v>
      </c>
      <c r="W1" s="20" t="s">
        <v>42</v>
      </c>
      <c r="X1" s="20" t="s">
        <v>42</v>
      </c>
      <c r="Y1" s="20" t="s">
        <v>42</v>
      </c>
      <c r="Z1" s="20" t="s">
        <v>42</v>
      </c>
      <c r="AA1" s="20" t="s">
        <v>42</v>
      </c>
      <c r="AB1" s="20" t="s">
        <v>42</v>
      </c>
      <c r="AC1" s="20" t="s">
        <v>42</v>
      </c>
      <c r="AD1" s="20" t="s">
        <v>42</v>
      </c>
      <c r="AE1" s="20" t="s">
        <v>42</v>
      </c>
      <c r="AF1" s="20" t="s">
        <v>42</v>
      </c>
      <c r="AG1" s="20" t="s">
        <v>42</v>
      </c>
      <c r="AH1" s="20" t="s">
        <v>42</v>
      </c>
      <c r="AI1" s="20" t="s">
        <v>42</v>
      </c>
      <c r="AJ1" s="20" t="s">
        <v>42</v>
      </c>
      <c r="AK1" s="20" t="s">
        <v>42</v>
      </c>
      <c r="AL1" s="20" t="s">
        <v>42</v>
      </c>
      <c r="AM1" s="20" t="s">
        <v>42</v>
      </c>
      <c r="AN1" s="20" t="s">
        <v>42</v>
      </c>
    </row>
    <row r="2" spans="1:40" ht="21.75" customHeight="1" x14ac:dyDescent="0.25">
      <c r="A2" s="58" t="s">
        <v>58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92" t="s">
        <v>76</v>
      </c>
      <c r="S2" s="92" t="s">
        <v>76</v>
      </c>
      <c r="T2" s="92" t="s">
        <v>76</v>
      </c>
      <c r="U2" s="20" t="s">
        <v>43</v>
      </c>
      <c r="V2" s="20" t="s">
        <v>43</v>
      </c>
      <c r="W2" s="20" t="s">
        <v>43</v>
      </c>
      <c r="X2" s="20" t="s">
        <v>43</v>
      </c>
      <c r="Y2" s="20" t="s">
        <v>43</v>
      </c>
      <c r="Z2" s="20" t="s">
        <v>43</v>
      </c>
      <c r="AA2" s="20" t="s">
        <v>43</v>
      </c>
      <c r="AB2" s="20" t="s">
        <v>43</v>
      </c>
      <c r="AC2" s="20" t="s">
        <v>43</v>
      </c>
      <c r="AD2" s="20" t="s">
        <v>43</v>
      </c>
      <c r="AE2" s="20" t="s">
        <v>43</v>
      </c>
      <c r="AF2" s="20" t="s">
        <v>43</v>
      </c>
      <c r="AG2" s="20" t="s">
        <v>43</v>
      </c>
      <c r="AH2" s="20" t="s">
        <v>43</v>
      </c>
      <c r="AI2" s="20" t="s">
        <v>43</v>
      </c>
      <c r="AJ2" s="20" t="s">
        <v>43</v>
      </c>
      <c r="AK2" s="20" t="s">
        <v>43</v>
      </c>
      <c r="AL2" s="20" t="s">
        <v>43</v>
      </c>
      <c r="AM2" s="20" t="s">
        <v>43</v>
      </c>
      <c r="AN2" s="20" t="s">
        <v>43</v>
      </c>
    </row>
    <row r="3" spans="1:40" s="3" customFormat="1" ht="45" x14ac:dyDescent="0.2">
      <c r="A3" s="9" t="s">
        <v>1</v>
      </c>
      <c r="B3" s="9" t="s">
        <v>10</v>
      </c>
      <c r="C3" s="9" t="s">
        <v>9</v>
      </c>
      <c r="D3" s="9" t="s">
        <v>17</v>
      </c>
      <c r="E3" s="9" t="s">
        <v>52</v>
      </c>
      <c r="F3" s="9" t="s">
        <v>35</v>
      </c>
      <c r="G3" s="9" t="s">
        <v>41</v>
      </c>
      <c r="H3" s="44" t="s">
        <v>3</v>
      </c>
      <c r="I3" s="10" t="s">
        <v>50</v>
      </c>
      <c r="J3" s="10" t="s">
        <v>51</v>
      </c>
      <c r="K3" s="10" t="s">
        <v>45</v>
      </c>
      <c r="L3" s="10" t="s">
        <v>46</v>
      </c>
      <c r="M3" s="10" t="s">
        <v>47</v>
      </c>
      <c r="N3" s="10" t="s">
        <v>48</v>
      </c>
      <c r="O3" s="10" t="s">
        <v>49</v>
      </c>
      <c r="P3" s="43" t="s">
        <v>0</v>
      </c>
      <c r="Q3" s="8" t="s">
        <v>2</v>
      </c>
      <c r="R3" s="93">
        <v>45846</v>
      </c>
      <c r="S3" s="93">
        <v>45875</v>
      </c>
      <c r="T3" s="93">
        <v>45947</v>
      </c>
      <c r="U3" s="17" t="s">
        <v>44</v>
      </c>
      <c r="V3" s="17" t="s">
        <v>44</v>
      </c>
      <c r="W3" s="17" t="s">
        <v>44</v>
      </c>
      <c r="X3" s="17" t="s">
        <v>44</v>
      </c>
      <c r="Y3" s="17" t="s">
        <v>44</v>
      </c>
      <c r="Z3" s="17" t="s">
        <v>44</v>
      </c>
      <c r="AA3" s="17" t="s">
        <v>44</v>
      </c>
      <c r="AB3" s="17" t="s">
        <v>44</v>
      </c>
      <c r="AC3" s="17" t="s">
        <v>44</v>
      </c>
      <c r="AD3" s="17" t="s">
        <v>44</v>
      </c>
      <c r="AE3" s="17" t="s">
        <v>44</v>
      </c>
      <c r="AF3" s="17" t="s">
        <v>44</v>
      </c>
      <c r="AG3" s="17" t="s">
        <v>44</v>
      </c>
      <c r="AH3" s="17" t="s">
        <v>44</v>
      </c>
      <c r="AI3" s="17" t="s">
        <v>44</v>
      </c>
      <c r="AJ3" s="17" t="s">
        <v>44</v>
      </c>
      <c r="AK3" s="17" t="s">
        <v>44</v>
      </c>
      <c r="AL3" s="17" t="s">
        <v>44</v>
      </c>
      <c r="AM3" s="17" t="s">
        <v>44</v>
      </c>
      <c r="AN3" s="17" t="s">
        <v>44</v>
      </c>
    </row>
    <row r="4" spans="1:40" ht="48.75" customHeight="1" x14ac:dyDescent="0.25">
      <c r="A4" s="63">
        <v>1</v>
      </c>
      <c r="B4" s="62" t="s">
        <v>14</v>
      </c>
      <c r="C4" s="24">
        <v>1</v>
      </c>
      <c r="D4" s="25" t="s">
        <v>18</v>
      </c>
      <c r="E4" s="31" t="s">
        <v>37</v>
      </c>
      <c r="F4" s="27" t="s">
        <v>39</v>
      </c>
      <c r="G4" s="28">
        <v>16.899999999999999</v>
      </c>
      <c r="H4" s="34">
        <v>0</v>
      </c>
      <c r="I4" s="37">
        <f>IF(SUM(R4:AN4)&gt;H4+K4,H4+K4,SUM(R4:AN4))</f>
        <v>0</v>
      </c>
      <c r="J4" s="37">
        <f>(SUM(R4:AN4))</f>
        <v>0</v>
      </c>
      <c r="K4" s="38"/>
      <c r="L4" s="40">
        <f>ROUND(IF(H4*0.25-0.5&lt;0,0,H4*0.25-0.5),0)-O4-M4</f>
        <v>0</v>
      </c>
      <c r="M4" s="38"/>
      <c r="N4" s="38"/>
      <c r="O4" s="38"/>
      <c r="P4" s="12">
        <f>H4-(SUM(R4:AN4))+K4+M4+N4-O4</f>
        <v>0</v>
      </c>
      <c r="Q4" s="13" t="str">
        <f>IF(P4&lt;0,"ATENÇÃO","OK")</f>
        <v>OK</v>
      </c>
      <c r="R4" s="95"/>
      <c r="S4" s="95"/>
      <c r="T4" s="95"/>
      <c r="U4" s="21"/>
      <c r="V4" s="21"/>
      <c r="W4" s="21"/>
      <c r="X4" s="21"/>
      <c r="Y4" s="21"/>
      <c r="Z4" s="21"/>
      <c r="AA4" s="21"/>
      <c r="AB4" s="21"/>
      <c r="AC4" s="2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</row>
    <row r="5" spans="1:40" s="7" customFormat="1" ht="48.75" customHeight="1" x14ac:dyDescent="0.25">
      <c r="A5" s="63"/>
      <c r="B5" s="62"/>
      <c r="C5" s="26">
        <v>2</v>
      </c>
      <c r="D5" s="25" t="s">
        <v>19</v>
      </c>
      <c r="E5" s="31" t="s">
        <v>37</v>
      </c>
      <c r="F5" s="27" t="s">
        <v>39</v>
      </c>
      <c r="G5" s="28">
        <v>18</v>
      </c>
      <c r="H5" s="35">
        <v>0</v>
      </c>
      <c r="I5" s="37">
        <f t="shared" ref="I5:I21" si="0">IF(SUM(R5:AN5)&gt;H5+K5,H5+K5,SUM(R5:AN5))</f>
        <v>0</v>
      </c>
      <c r="J5" s="37">
        <f t="shared" ref="J5:J21" si="1">(SUM(R5:AN5))</f>
        <v>0</v>
      </c>
      <c r="K5" s="39"/>
      <c r="L5" s="40">
        <f t="shared" ref="L5:L21" si="2">ROUND(IF(H5*0.25-0.5&lt;0,0,H5*0.25-0.5),0)-O5-M5</f>
        <v>0</v>
      </c>
      <c r="M5" s="39"/>
      <c r="N5" s="39"/>
      <c r="O5" s="39"/>
      <c r="P5" s="12">
        <f t="shared" ref="P5:P21" si="3">H5-(SUM(R5:AN5))+K5+M5+N5-O5</f>
        <v>0</v>
      </c>
      <c r="Q5" s="13" t="str">
        <f t="shared" ref="Q5:Q21" si="4">IF(P5&lt;0,"ATENÇÃO","OK")</f>
        <v>OK</v>
      </c>
      <c r="R5" s="95"/>
      <c r="S5" s="95"/>
      <c r="T5" s="95"/>
      <c r="U5" s="21"/>
      <c r="V5" s="21"/>
      <c r="W5" s="21"/>
      <c r="X5" s="21"/>
      <c r="Y5" s="21"/>
      <c r="Z5" s="21"/>
      <c r="AA5" s="21"/>
      <c r="AB5" s="21"/>
      <c r="AC5" s="21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</row>
    <row r="6" spans="1:40" s="7" customFormat="1" ht="48.75" customHeight="1" x14ac:dyDescent="0.25">
      <c r="A6" s="63"/>
      <c r="B6" s="62"/>
      <c r="C6" s="26">
        <v>3</v>
      </c>
      <c r="D6" s="25" t="s">
        <v>20</v>
      </c>
      <c r="E6" s="31" t="s">
        <v>37</v>
      </c>
      <c r="F6" s="27" t="s">
        <v>39</v>
      </c>
      <c r="G6" s="28">
        <v>14.9</v>
      </c>
      <c r="H6" s="35">
        <v>0</v>
      </c>
      <c r="I6" s="37">
        <f t="shared" si="0"/>
        <v>0</v>
      </c>
      <c r="J6" s="37">
        <f t="shared" si="1"/>
        <v>0</v>
      </c>
      <c r="K6" s="39"/>
      <c r="L6" s="40">
        <f t="shared" si="2"/>
        <v>0</v>
      </c>
      <c r="M6" s="39"/>
      <c r="N6" s="39"/>
      <c r="O6" s="39"/>
      <c r="P6" s="12">
        <f t="shared" si="3"/>
        <v>0</v>
      </c>
      <c r="Q6" s="13" t="str">
        <f t="shared" si="4"/>
        <v>OK</v>
      </c>
      <c r="R6" s="95"/>
      <c r="S6" s="95"/>
      <c r="T6" s="95"/>
      <c r="U6" s="21"/>
      <c r="V6" s="21"/>
      <c r="W6" s="21"/>
      <c r="X6" s="21"/>
      <c r="Y6" s="21"/>
      <c r="Z6" s="21"/>
      <c r="AA6" s="21"/>
      <c r="AB6" s="21"/>
      <c r="AC6" s="21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</row>
    <row r="7" spans="1:40" s="7" customFormat="1" ht="48.75" customHeight="1" x14ac:dyDescent="0.25">
      <c r="A7" s="63"/>
      <c r="B7" s="62"/>
      <c r="C7" s="26">
        <v>4</v>
      </c>
      <c r="D7" s="25" t="s">
        <v>21</v>
      </c>
      <c r="E7" s="31" t="s">
        <v>37</v>
      </c>
      <c r="F7" s="27" t="s">
        <v>39</v>
      </c>
      <c r="G7" s="28">
        <v>18.3</v>
      </c>
      <c r="H7" s="35">
        <v>0</v>
      </c>
      <c r="I7" s="37">
        <f t="shared" si="0"/>
        <v>0</v>
      </c>
      <c r="J7" s="37">
        <f t="shared" si="1"/>
        <v>0</v>
      </c>
      <c r="K7" s="39"/>
      <c r="L7" s="40">
        <f t="shared" si="2"/>
        <v>0</v>
      </c>
      <c r="M7" s="39"/>
      <c r="N7" s="39"/>
      <c r="O7" s="39"/>
      <c r="P7" s="12">
        <f t="shared" si="3"/>
        <v>0</v>
      </c>
      <c r="Q7" s="13" t="str">
        <f t="shared" si="4"/>
        <v>OK</v>
      </c>
      <c r="R7" s="95"/>
      <c r="S7" s="95"/>
      <c r="T7" s="95"/>
      <c r="U7" s="21"/>
      <c r="V7" s="21"/>
      <c r="W7" s="21"/>
      <c r="X7" s="21"/>
      <c r="Y7" s="21"/>
      <c r="Z7" s="21"/>
      <c r="AA7" s="21"/>
      <c r="AB7" s="21"/>
      <c r="AC7" s="21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</row>
    <row r="8" spans="1:40" s="7" customFormat="1" ht="48.75" customHeight="1" x14ac:dyDescent="0.25">
      <c r="A8" s="63"/>
      <c r="B8" s="62"/>
      <c r="C8" s="26">
        <v>5</v>
      </c>
      <c r="D8" s="25" t="s">
        <v>22</v>
      </c>
      <c r="E8" s="31" t="s">
        <v>37</v>
      </c>
      <c r="F8" s="27" t="s">
        <v>39</v>
      </c>
      <c r="G8" s="28">
        <v>16.5</v>
      </c>
      <c r="H8" s="35">
        <v>1000</v>
      </c>
      <c r="I8" s="37">
        <f t="shared" si="0"/>
        <v>290.2</v>
      </c>
      <c r="J8" s="37">
        <f t="shared" si="1"/>
        <v>290.2</v>
      </c>
      <c r="K8" s="39"/>
      <c r="L8" s="40">
        <f t="shared" si="2"/>
        <v>250</v>
      </c>
      <c r="M8" s="39"/>
      <c r="N8" s="39"/>
      <c r="O8" s="39"/>
      <c r="P8" s="12">
        <f t="shared" si="3"/>
        <v>709.8</v>
      </c>
      <c r="Q8" s="13" t="str">
        <f t="shared" si="4"/>
        <v>OK</v>
      </c>
      <c r="R8" s="95"/>
      <c r="S8" s="95"/>
      <c r="T8" s="96">
        <v>290.2</v>
      </c>
      <c r="U8" s="21"/>
      <c r="V8" s="21"/>
      <c r="W8" s="21"/>
      <c r="X8" s="21"/>
      <c r="Y8" s="21"/>
      <c r="Z8" s="21"/>
      <c r="AA8" s="21"/>
      <c r="AB8" s="21"/>
      <c r="AC8" s="21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</row>
    <row r="9" spans="1:40" s="7" customFormat="1" ht="48.75" customHeight="1" x14ac:dyDescent="0.25">
      <c r="A9" s="63"/>
      <c r="B9" s="62"/>
      <c r="C9" s="26">
        <v>6</v>
      </c>
      <c r="D9" s="25" t="s">
        <v>23</v>
      </c>
      <c r="E9" s="31" t="s">
        <v>37</v>
      </c>
      <c r="F9" s="27" t="s">
        <v>39</v>
      </c>
      <c r="G9" s="28">
        <v>18.399999999999999</v>
      </c>
      <c r="H9" s="35">
        <v>0</v>
      </c>
      <c r="I9" s="37">
        <f t="shared" si="0"/>
        <v>0</v>
      </c>
      <c r="J9" s="37">
        <f t="shared" si="1"/>
        <v>0</v>
      </c>
      <c r="K9" s="39"/>
      <c r="L9" s="40">
        <f t="shared" si="2"/>
        <v>0</v>
      </c>
      <c r="M9" s="39"/>
      <c r="N9" s="39"/>
      <c r="O9" s="39"/>
      <c r="P9" s="12">
        <f t="shared" si="3"/>
        <v>0</v>
      </c>
      <c r="Q9" s="13" t="str">
        <f t="shared" si="4"/>
        <v>OK</v>
      </c>
      <c r="R9" s="95"/>
      <c r="S9" s="95"/>
      <c r="T9" s="95"/>
      <c r="U9" s="21"/>
      <c r="V9" s="21"/>
      <c r="W9" s="21"/>
      <c r="X9" s="21"/>
      <c r="Y9" s="21"/>
      <c r="Z9" s="21"/>
      <c r="AA9" s="21"/>
      <c r="AB9" s="21"/>
      <c r="AC9" s="21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</row>
    <row r="10" spans="1:40" s="7" customFormat="1" ht="48.75" customHeight="1" x14ac:dyDescent="0.25">
      <c r="A10" s="63"/>
      <c r="B10" s="62"/>
      <c r="C10" s="26">
        <v>7</v>
      </c>
      <c r="D10" s="25" t="s">
        <v>24</v>
      </c>
      <c r="E10" s="31" t="s">
        <v>37</v>
      </c>
      <c r="F10" s="27" t="s">
        <v>39</v>
      </c>
      <c r="G10" s="28">
        <v>16.5</v>
      </c>
      <c r="H10" s="35">
        <v>0</v>
      </c>
      <c r="I10" s="37">
        <f t="shared" si="0"/>
        <v>0</v>
      </c>
      <c r="J10" s="37">
        <f t="shared" si="1"/>
        <v>0</v>
      </c>
      <c r="K10" s="39"/>
      <c r="L10" s="40">
        <f t="shared" si="2"/>
        <v>0</v>
      </c>
      <c r="M10" s="39"/>
      <c r="N10" s="39"/>
      <c r="O10" s="39"/>
      <c r="P10" s="12">
        <f t="shared" si="3"/>
        <v>0</v>
      </c>
      <c r="Q10" s="13" t="str">
        <f t="shared" si="4"/>
        <v>OK</v>
      </c>
      <c r="R10" s="95"/>
      <c r="S10" s="95"/>
      <c r="T10" s="95"/>
      <c r="U10" s="21"/>
      <c r="V10" s="21"/>
      <c r="W10" s="21"/>
      <c r="X10" s="21"/>
      <c r="Y10" s="21"/>
      <c r="Z10" s="21"/>
      <c r="AA10" s="21"/>
      <c r="AB10" s="21"/>
      <c r="AC10" s="21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</row>
    <row r="11" spans="1:40" s="7" customFormat="1" ht="48.75" customHeight="1" x14ac:dyDescent="0.25">
      <c r="A11" s="63"/>
      <c r="B11" s="62"/>
      <c r="C11" s="26">
        <v>8</v>
      </c>
      <c r="D11" s="25" t="s">
        <v>25</v>
      </c>
      <c r="E11" s="31" t="s">
        <v>37</v>
      </c>
      <c r="F11" s="27" t="s">
        <v>39</v>
      </c>
      <c r="G11" s="28">
        <v>20.399999999999999</v>
      </c>
      <c r="H11" s="35">
        <v>0</v>
      </c>
      <c r="I11" s="37">
        <f t="shared" si="0"/>
        <v>0</v>
      </c>
      <c r="J11" s="37">
        <f t="shared" si="1"/>
        <v>0</v>
      </c>
      <c r="K11" s="39"/>
      <c r="L11" s="40">
        <f t="shared" si="2"/>
        <v>0</v>
      </c>
      <c r="M11" s="39"/>
      <c r="N11" s="39"/>
      <c r="O11" s="39"/>
      <c r="P11" s="12">
        <f t="shared" si="3"/>
        <v>0</v>
      </c>
      <c r="Q11" s="13" t="str">
        <f t="shared" si="4"/>
        <v>OK</v>
      </c>
      <c r="R11" s="95"/>
      <c r="S11" s="95"/>
      <c r="T11" s="95"/>
      <c r="U11" s="21"/>
      <c r="V11" s="21"/>
      <c r="W11" s="21"/>
      <c r="X11" s="21"/>
      <c r="Y11" s="21"/>
      <c r="Z11" s="21"/>
      <c r="AA11" s="21"/>
      <c r="AB11" s="21"/>
      <c r="AC11" s="21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</row>
    <row r="12" spans="1:40" s="7" customFormat="1" ht="48.75" customHeight="1" x14ac:dyDescent="0.25">
      <c r="A12" s="63"/>
      <c r="B12" s="62"/>
      <c r="C12" s="26">
        <v>9</v>
      </c>
      <c r="D12" s="25" t="s">
        <v>26</v>
      </c>
      <c r="E12" s="31" t="s">
        <v>37</v>
      </c>
      <c r="F12" s="27" t="s">
        <v>39</v>
      </c>
      <c r="G12" s="28">
        <v>10.199999999999999</v>
      </c>
      <c r="H12" s="35">
        <v>0</v>
      </c>
      <c r="I12" s="37">
        <f t="shared" si="0"/>
        <v>0</v>
      </c>
      <c r="J12" s="37">
        <f t="shared" si="1"/>
        <v>0</v>
      </c>
      <c r="K12" s="39"/>
      <c r="L12" s="40">
        <f t="shared" si="2"/>
        <v>0</v>
      </c>
      <c r="M12" s="39"/>
      <c r="N12" s="39"/>
      <c r="O12" s="39"/>
      <c r="P12" s="12">
        <f t="shared" si="3"/>
        <v>0</v>
      </c>
      <c r="Q12" s="13" t="str">
        <f t="shared" si="4"/>
        <v>OK</v>
      </c>
      <c r="R12" s="95"/>
      <c r="S12" s="95"/>
      <c r="T12" s="95"/>
      <c r="U12" s="21"/>
      <c r="V12" s="21"/>
      <c r="W12" s="21"/>
      <c r="X12" s="21"/>
      <c r="Y12" s="21"/>
      <c r="Z12" s="21"/>
      <c r="AA12" s="21"/>
      <c r="AB12" s="21"/>
      <c r="AC12" s="21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</row>
    <row r="13" spans="1:40" s="7" customFormat="1" ht="48.75" customHeight="1" x14ac:dyDescent="0.25">
      <c r="A13" s="63"/>
      <c r="B13" s="62"/>
      <c r="C13" s="26">
        <v>10</v>
      </c>
      <c r="D13" s="25" t="s">
        <v>27</v>
      </c>
      <c r="E13" s="31" t="s">
        <v>37</v>
      </c>
      <c r="F13" s="27" t="s">
        <v>39</v>
      </c>
      <c r="G13" s="28">
        <v>10.7</v>
      </c>
      <c r="H13" s="35">
        <v>550</v>
      </c>
      <c r="I13" s="37">
        <f t="shared" si="0"/>
        <v>471.46000000000004</v>
      </c>
      <c r="J13" s="37">
        <f t="shared" si="1"/>
        <v>471.46000000000004</v>
      </c>
      <c r="K13" s="39"/>
      <c r="L13" s="40">
        <f t="shared" si="2"/>
        <v>137</v>
      </c>
      <c r="M13" s="39"/>
      <c r="N13" s="39"/>
      <c r="O13" s="39"/>
      <c r="P13" s="12">
        <f t="shared" si="3"/>
        <v>78.539999999999964</v>
      </c>
      <c r="Q13" s="13" t="str">
        <f t="shared" si="4"/>
        <v>OK</v>
      </c>
      <c r="R13" s="96">
        <v>228.37</v>
      </c>
      <c r="S13" s="96">
        <v>198.1</v>
      </c>
      <c r="T13" s="96">
        <v>44.99</v>
      </c>
      <c r="U13" s="21"/>
      <c r="V13" s="21"/>
      <c r="W13" s="21"/>
      <c r="X13" s="21"/>
      <c r="Y13" s="21"/>
      <c r="Z13" s="21"/>
      <c r="AA13" s="21"/>
      <c r="AB13" s="21"/>
      <c r="AC13" s="21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</row>
    <row r="14" spans="1:40" s="7" customFormat="1" ht="48.75" customHeight="1" x14ac:dyDescent="0.25">
      <c r="A14" s="63"/>
      <c r="B14" s="62"/>
      <c r="C14" s="26">
        <v>11</v>
      </c>
      <c r="D14" s="25" t="s">
        <v>28</v>
      </c>
      <c r="E14" s="31" t="s">
        <v>37</v>
      </c>
      <c r="F14" s="27" t="s">
        <v>39</v>
      </c>
      <c r="G14" s="28">
        <v>14.9</v>
      </c>
      <c r="H14" s="35">
        <v>0</v>
      </c>
      <c r="I14" s="37">
        <f t="shared" si="0"/>
        <v>0</v>
      </c>
      <c r="J14" s="37">
        <f t="shared" si="1"/>
        <v>0</v>
      </c>
      <c r="K14" s="39"/>
      <c r="L14" s="40">
        <f t="shared" si="2"/>
        <v>0</v>
      </c>
      <c r="M14" s="39"/>
      <c r="N14" s="39"/>
      <c r="O14" s="39"/>
      <c r="P14" s="12">
        <f t="shared" si="3"/>
        <v>0</v>
      </c>
      <c r="Q14" s="13" t="str">
        <f t="shared" si="4"/>
        <v>OK</v>
      </c>
      <c r="R14" s="95"/>
      <c r="S14" s="95"/>
      <c r="T14" s="95"/>
      <c r="U14" s="21"/>
      <c r="V14" s="21"/>
      <c r="W14" s="21"/>
      <c r="X14" s="21"/>
      <c r="Y14" s="21"/>
      <c r="Z14" s="21"/>
      <c r="AA14" s="21"/>
      <c r="AB14" s="21"/>
      <c r="AC14" s="21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</row>
    <row r="15" spans="1:40" s="7" customFormat="1" ht="48.75" customHeight="1" x14ac:dyDescent="0.25">
      <c r="A15" s="63"/>
      <c r="B15" s="62"/>
      <c r="C15" s="26">
        <v>12</v>
      </c>
      <c r="D15" s="25" t="s">
        <v>29</v>
      </c>
      <c r="E15" s="31" t="s">
        <v>37</v>
      </c>
      <c r="F15" s="27" t="s">
        <v>39</v>
      </c>
      <c r="G15" s="28">
        <v>10.8</v>
      </c>
      <c r="H15" s="35">
        <v>0</v>
      </c>
      <c r="I15" s="37">
        <f t="shared" si="0"/>
        <v>0</v>
      </c>
      <c r="J15" s="37">
        <f t="shared" si="1"/>
        <v>0</v>
      </c>
      <c r="K15" s="39"/>
      <c r="L15" s="40">
        <f t="shared" si="2"/>
        <v>0</v>
      </c>
      <c r="M15" s="39"/>
      <c r="N15" s="39"/>
      <c r="O15" s="39"/>
      <c r="P15" s="12">
        <f t="shared" si="3"/>
        <v>0</v>
      </c>
      <c r="Q15" s="13" t="str">
        <f t="shared" si="4"/>
        <v>OK</v>
      </c>
      <c r="R15" s="95"/>
      <c r="S15" s="95"/>
      <c r="T15" s="95"/>
      <c r="U15" s="21"/>
      <c r="V15" s="21"/>
      <c r="W15" s="21"/>
      <c r="X15" s="21"/>
      <c r="Y15" s="21"/>
      <c r="Z15" s="21"/>
      <c r="AA15" s="21"/>
      <c r="AB15" s="21"/>
      <c r="AC15" s="21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</row>
    <row r="16" spans="1:40" s="7" customFormat="1" ht="48.75" customHeight="1" x14ac:dyDescent="0.25">
      <c r="A16" s="67">
        <v>2</v>
      </c>
      <c r="B16" s="64" t="s">
        <v>15</v>
      </c>
      <c r="C16" s="23">
        <v>13</v>
      </c>
      <c r="D16" s="22" t="s">
        <v>30</v>
      </c>
      <c r="E16" s="33" t="s">
        <v>36</v>
      </c>
      <c r="F16" s="29" t="s">
        <v>40</v>
      </c>
      <c r="G16" s="30">
        <v>3792.69</v>
      </c>
      <c r="H16" s="35">
        <v>0</v>
      </c>
      <c r="I16" s="37">
        <f t="shared" si="0"/>
        <v>0</v>
      </c>
      <c r="J16" s="37">
        <f t="shared" si="1"/>
        <v>0</v>
      </c>
      <c r="K16" s="39"/>
      <c r="L16" s="40">
        <f t="shared" si="2"/>
        <v>0</v>
      </c>
      <c r="M16" s="39"/>
      <c r="N16" s="39"/>
      <c r="O16" s="39"/>
      <c r="P16" s="12">
        <f t="shared" si="3"/>
        <v>0</v>
      </c>
      <c r="Q16" s="13" t="str">
        <f t="shared" si="4"/>
        <v>OK</v>
      </c>
      <c r="R16" s="95"/>
      <c r="S16" s="95"/>
      <c r="T16" s="95"/>
      <c r="U16" s="21"/>
      <c r="V16" s="21"/>
      <c r="W16" s="21"/>
      <c r="X16" s="21"/>
      <c r="Y16" s="21"/>
      <c r="Z16" s="21"/>
      <c r="AA16" s="21"/>
      <c r="AB16" s="21"/>
      <c r="AC16" s="21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</row>
    <row r="17" spans="1:40" s="7" customFormat="1" ht="48.75" customHeight="1" x14ac:dyDescent="0.25">
      <c r="A17" s="68"/>
      <c r="B17" s="65"/>
      <c r="C17" s="23">
        <v>14</v>
      </c>
      <c r="D17" s="22" t="s">
        <v>31</v>
      </c>
      <c r="E17" s="33" t="s">
        <v>36</v>
      </c>
      <c r="F17" s="29" t="s">
        <v>40</v>
      </c>
      <c r="G17" s="30">
        <v>4011.17</v>
      </c>
      <c r="H17" s="35">
        <v>0</v>
      </c>
      <c r="I17" s="37">
        <f t="shared" si="0"/>
        <v>0</v>
      </c>
      <c r="J17" s="37">
        <f t="shared" si="1"/>
        <v>0</v>
      </c>
      <c r="K17" s="39"/>
      <c r="L17" s="40">
        <f t="shared" si="2"/>
        <v>0</v>
      </c>
      <c r="M17" s="39"/>
      <c r="N17" s="39"/>
      <c r="O17" s="39"/>
      <c r="P17" s="12">
        <f t="shared" si="3"/>
        <v>0</v>
      </c>
      <c r="Q17" s="13" t="str">
        <f t="shared" si="4"/>
        <v>OK</v>
      </c>
      <c r="R17" s="95"/>
      <c r="S17" s="95"/>
      <c r="T17" s="95"/>
      <c r="U17" s="21"/>
      <c r="V17" s="21"/>
      <c r="W17" s="21"/>
      <c r="X17" s="21"/>
      <c r="Y17" s="21"/>
      <c r="Z17" s="21"/>
      <c r="AA17" s="21"/>
      <c r="AB17" s="21"/>
      <c r="AC17" s="21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</row>
    <row r="18" spans="1:40" s="7" customFormat="1" ht="48.75" customHeight="1" x14ac:dyDescent="0.25">
      <c r="A18" s="69"/>
      <c r="B18" s="66"/>
      <c r="C18" s="23">
        <v>15</v>
      </c>
      <c r="D18" s="22" t="s">
        <v>13</v>
      </c>
      <c r="E18" s="33" t="s">
        <v>36</v>
      </c>
      <c r="F18" s="29" t="s">
        <v>40</v>
      </c>
      <c r="G18" s="30">
        <v>5947.64</v>
      </c>
      <c r="H18" s="35">
        <v>0</v>
      </c>
      <c r="I18" s="37">
        <f t="shared" si="0"/>
        <v>0</v>
      </c>
      <c r="J18" s="37">
        <f t="shared" si="1"/>
        <v>0</v>
      </c>
      <c r="K18" s="39"/>
      <c r="L18" s="40">
        <f t="shared" si="2"/>
        <v>0</v>
      </c>
      <c r="M18" s="39"/>
      <c r="N18" s="39"/>
      <c r="O18" s="39"/>
      <c r="P18" s="12">
        <f t="shared" si="3"/>
        <v>0</v>
      </c>
      <c r="Q18" s="13" t="str">
        <f t="shared" si="4"/>
        <v>OK</v>
      </c>
      <c r="R18" s="95"/>
      <c r="S18" s="95"/>
      <c r="T18" s="95"/>
      <c r="U18" s="21"/>
      <c r="V18" s="21"/>
      <c r="W18" s="21"/>
      <c r="X18" s="21"/>
      <c r="Y18" s="21"/>
      <c r="Z18" s="21"/>
      <c r="AA18" s="21"/>
      <c r="AB18" s="21"/>
      <c r="AC18" s="21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</row>
    <row r="19" spans="1:40" s="7" customFormat="1" ht="48.75" customHeight="1" x14ac:dyDescent="0.25">
      <c r="A19" s="52">
        <v>4</v>
      </c>
      <c r="B19" s="55" t="s">
        <v>16</v>
      </c>
      <c r="C19" s="26">
        <v>20</v>
      </c>
      <c r="D19" s="25" t="s">
        <v>32</v>
      </c>
      <c r="E19" s="32" t="s">
        <v>38</v>
      </c>
      <c r="F19" s="27" t="s">
        <v>39</v>
      </c>
      <c r="G19" s="28">
        <v>79.3</v>
      </c>
      <c r="H19" s="35">
        <v>0</v>
      </c>
      <c r="I19" s="37">
        <f t="shared" si="0"/>
        <v>0</v>
      </c>
      <c r="J19" s="37">
        <f t="shared" si="1"/>
        <v>0</v>
      </c>
      <c r="K19" s="39"/>
      <c r="L19" s="40">
        <f t="shared" si="2"/>
        <v>0</v>
      </c>
      <c r="M19" s="39"/>
      <c r="N19" s="39"/>
      <c r="O19" s="39"/>
      <c r="P19" s="12">
        <f t="shared" si="3"/>
        <v>0</v>
      </c>
      <c r="Q19" s="13" t="str">
        <f t="shared" si="4"/>
        <v>OK</v>
      </c>
      <c r="R19" s="95"/>
      <c r="S19" s="95"/>
      <c r="T19" s="95"/>
      <c r="U19" s="21"/>
      <c r="V19" s="21"/>
      <c r="W19" s="21"/>
      <c r="X19" s="21"/>
      <c r="Y19" s="21"/>
      <c r="Z19" s="21"/>
      <c r="AA19" s="21"/>
      <c r="AB19" s="21"/>
      <c r="AC19" s="21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</row>
    <row r="20" spans="1:40" s="7" customFormat="1" ht="48.75" customHeight="1" x14ac:dyDescent="0.25">
      <c r="A20" s="53"/>
      <c r="B20" s="56"/>
      <c r="C20" s="26">
        <v>21</v>
      </c>
      <c r="D20" s="25" t="s">
        <v>33</v>
      </c>
      <c r="E20" s="32" t="s">
        <v>38</v>
      </c>
      <c r="F20" s="27" t="s">
        <v>39</v>
      </c>
      <c r="G20" s="28">
        <v>75</v>
      </c>
      <c r="H20" s="35">
        <v>0</v>
      </c>
      <c r="I20" s="37">
        <f t="shared" si="0"/>
        <v>0</v>
      </c>
      <c r="J20" s="37">
        <f t="shared" si="1"/>
        <v>0</v>
      </c>
      <c r="K20" s="39"/>
      <c r="L20" s="40">
        <f t="shared" si="2"/>
        <v>0</v>
      </c>
      <c r="M20" s="39"/>
      <c r="N20" s="39"/>
      <c r="O20" s="39"/>
      <c r="P20" s="12">
        <f t="shared" si="3"/>
        <v>0</v>
      </c>
      <c r="Q20" s="13" t="str">
        <f t="shared" si="4"/>
        <v>OK</v>
      </c>
      <c r="R20" s="95"/>
      <c r="S20" s="95"/>
      <c r="T20" s="95"/>
      <c r="U20" s="21"/>
      <c r="V20" s="21"/>
      <c r="W20" s="21"/>
      <c r="X20" s="21"/>
      <c r="Y20" s="21"/>
      <c r="Z20" s="21"/>
      <c r="AA20" s="21"/>
      <c r="AB20" s="21"/>
      <c r="AC20" s="21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</row>
    <row r="21" spans="1:40" s="7" customFormat="1" ht="48.75" customHeight="1" x14ac:dyDescent="0.25">
      <c r="A21" s="54"/>
      <c r="B21" s="57"/>
      <c r="C21" s="26">
        <v>22</v>
      </c>
      <c r="D21" s="25" t="s">
        <v>34</v>
      </c>
      <c r="E21" s="32" t="s">
        <v>38</v>
      </c>
      <c r="F21" s="27" t="s">
        <v>39</v>
      </c>
      <c r="G21" s="28">
        <v>107.5</v>
      </c>
      <c r="H21" s="35">
        <v>0</v>
      </c>
      <c r="I21" s="37">
        <f t="shared" si="0"/>
        <v>0</v>
      </c>
      <c r="J21" s="37">
        <f t="shared" si="1"/>
        <v>0</v>
      </c>
      <c r="K21" s="39"/>
      <c r="L21" s="40">
        <f t="shared" si="2"/>
        <v>0</v>
      </c>
      <c r="M21" s="39"/>
      <c r="N21" s="39"/>
      <c r="O21" s="39"/>
      <c r="P21" s="12">
        <f t="shared" si="3"/>
        <v>0</v>
      </c>
      <c r="Q21" s="13" t="str">
        <f t="shared" si="4"/>
        <v>OK</v>
      </c>
      <c r="R21" s="95"/>
      <c r="S21" s="95"/>
      <c r="T21" s="95"/>
      <c r="U21" s="21"/>
      <c r="V21" s="21"/>
      <c r="W21" s="21"/>
      <c r="X21" s="21"/>
      <c r="Y21" s="21"/>
      <c r="Z21" s="21"/>
      <c r="AA21" s="21"/>
      <c r="AB21" s="21"/>
      <c r="AC21" s="21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</row>
    <row r="22" spans="1:40" x14ac:dyDescent="0.25">
      <c r="H22" s="36">
        <f>SUM(H4:H21)</f>
        <v>1550</v>
      </c>
      <c r="I22" s="36"/>
      <c r="J22" s="36"/>
      <c r="K22" s="36"/>
      <c r="L22" s="36"/>
      <c r="M22" s="36"/>
      <c r="N22" s="36"/>
      <c r="O22" s="36"/>
      <c r="P22" s="36">
        <f>SUM(P4:P21)</f>
        <v>788.33999999999992</v>
      </c>
      <c r="R22" s="98">
        <f>SUMPRODUCT($G$4:$G$21,R4:R21)</f>
        <v>2443.5589999999997</v>
      </c>
      <c r="S22" s="98">
        <f t="shared" ref="S22:W22" si="5">SUMPRODUCT($G$4:$G$21,S4:S21)</f>
        <v>2119.6699999999996</v>
      </c>
      <c r="T22" s="98">
        <f t="shared" si="5"/>
        <v>5269.6930000000002</v>
      </c>
      <c r="U22" s="98">
        <f t="shared" si="5"/>
        <v>0</v>
      </c>
      <c r="V22" s="98">
        <f t="shared" si="5"/>
        <v>0</v>
      </c>
      <c r="W22" s="98">
        <f t="shared" si="5"/>
        <v>0</v>
      </c>
      <c r="X22" s="16">
        <f t="shared" ref="S22:AN22" si="6">SUMPRODUCT($G$4:$G$21,X4:X21)</f>
        <v>0</v>
      </c>
      <c r="Y22" s="16">
        <f t="shared" si="6"/>
        <v>0</v>
      </c>
      <c r="Z22" s="16">
        <f t="shared" si="6"/>
        <v>0</v>
      </c>
      <c r="AA22" s="16">
        <f t="shared" si="6"/>
        <v>0</v>
      </c>
      <c r="AB22" s="16">
        <f t="shared" si="6"/>
        <v>0</v>
      </c>
      <c r="AC22" s="16">
        <f t="shared" si="6"/>
        <v>0</v>
      </c>
      <c r="AD22" s="16">
        <f t="shared" si="6"/>
        <v>0</v>
      </c>
      <c r="AE22" s="16">
        <f t="shared" si="6"/>
        <v>0</v>
      </c>
      <c r="AF22" s="16">
        <f t="shared" si="6"/>
        <v>0</v>
      </c>
      <c r="AG22" s="16">
        <f t="shared" si="6"/>
        <v>0</v>
      </c>
      <c r="AH22" s="16">
        <f t="shared" si="6"/>
        <v>0</v>
      </c>
      <c r="AI22" s="16">
        <f t="shared" si="6"/>
        <v>0</v>
      </c>
      <c r="AJ22" s="16">
        <f t="shared" si="6"/>
        <v>0</v>
      </c>
      <c r="AK22" s="16">
        <f t="shared" si="6"/>
        <v>0</v>
      </c>
      <c r="AL22" s="16">
        <f t="shared" si="6"/>
        <v>0</v>
      </c>
      <c r="AM22" s="16">
        <f t="shared" si="6"/>
        <v>0</v>
      </c>
      <c r="AN22" s="16">
        <f t="shared" si="6"/>
        <v>0</v>
      </c>
    </row>
    <row r="23" spans="1:40" x14ac:dyDescent="0.25">
      <c r="R23" s="100"/>
      <c r="S23" s="100"/>
      <c r="T23" s="100"/>
    </row>
    <row r="24" spans="1:40" x14ac:dyDescent="0.25">
      <c r="H24" s="47">
        <f>SUMPRODUCT($G$4:$G$21,H4:H21)</f>
        <v>22385</v>
      </c>
      <c r="I24" s="47">
        <f t="shared" ref="I24:J24" si="7">SUMPRODUCT($G$4:$G$21,I4:I21)</f>
        <v>9832.9220000000005</v>
      </c>
      <c r="J24" s="47">
        <f t="shared" si="7"/>
        <v>9832.9220000000005</v>
      </c>
      <c r="R24" s="100"/>
      <c r="S24" s="100"/>
      <c r="T24" s="100"/>
    </row>
  </sheetData>
  <mergeCells count="10">
    <mergeCell ref="A16:A18"/>
    <mergeCell ref="B16:B18"/>
    <mergeCell ref="A19:A21"/>
    <mergeCell ref="B19:B21"/>
    <mergeCell ref="A1:C1"/>
    <mergeCell ref="D1:H1"/>
    <mergeCell ref="I1:Q1"/>
    <mergeCell ref="A2:Q2"/>
    <mergeCell ref="A4:A15"/>
    <mergeCell ref="B4:B15"/>
  </mergeCells>
  <conditionalFormatting sqref="G4:G21">
    <cfRule type="expression" dxfId="45" priority="4">
      <formula>#REF!&lt;0.25</formula>
    </cfRule>
  </conditionalFormatting>
  <conditionalFormatting sqref="P4:P21">
    <cfRule type="cellIs" dxfId="44" priority="3" operator="lessThan">
      <formula>0</formula>
    </cfRule>
  </conditionalFormatting>
  <conditionalFormatting sqref="Q4:Q21">
    <cfRule type="containsText" dxfId="43" priority="2" operator="containsText" text="ATENÇÃO">
      <formula>NOT(ISERROR(SEARCH("ATENÇÃO",Q4)))</formula>
    </cfRule>
  </conditionalFormatting>
  <conditionalFormatting sqref="U4:AN21">
    <cfRule type="cellIs" dxfId="42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DE410-9038-4758-B976-2B6310FCF432}">
  <dimension ref="A1:AN24"/>
  <sheetViews>
    <sheetView topLeftCell="A13" zoomScale="70" zoomScaleNormal="70" workbookViewId="0">
      <selection activeCell="R23" sqref="R23"/>
    </sheetView>
  </sheetViews>
  <sheetFormatPr defaultColWidth="9.7109375" defaultRowHeight="15" x14ac:dyDescent="0.25"/>
  <cols>
    <col min="1" max="1" width="6.140625" style="1" customWidth="1"/>
    <col min="2" max="2" width="13.28515625" style="1" customWidth="1"/>
    <col min="3" max="3" width="10.28515625" style="1" customWidth="1"/>
    <col min="4" max="4" width="45.28515625" style="14" customWidth="1"/>
    <col min="5" max="5" width="10.28515625" style="1" customWidth="1"/>
    <col min="6" max="6" width="15.85546875" style="1" customWidth="1"/>
    <col min="7" max="7" width="15.42578125" style="1" customWidth="1"/>
    <col min="8" max="8" width="13.7109375" style="6" customWidth="1"/>
    <col min="9" max="9" width="12.85546875" style="6" customWidth="1"/>
    <col min="10" max="15" width="13.7109375" style="6" customWidth="1"/>
    <col min="16" max="16" width="13.28515625" style="15" customWidth="1"/>
    <col min="17" max="17" width="12.5703125" style="4" customWidth="1"/>
    <col min="18" max="29" width="12.7109375" style="5" customWidth="1"/>
    <col min="30" max="40" width="12.7109375" style="2" customWidth="1"/>
    <col min="41" max="16384" width="9.7109375" style="2"/>
  </cols>
  <sheetData>
    <row r="1" spans="1:40" ht="54.75" customHeight="1" x14ac:dyDescent="0.25">
      <c r="A1" s="58" t="s">
        <v>54</v>
      </c>
      <c r="B1" s="58"/>
      <c r="C1" s="58"/>
      <c r="D1" s="59" t="s">
        <v>55</v>
      </c>
      <c r="E1" s="60"/>
      <c r="F1" s="60"/>
      <c r="G1" s="60"/>
      <c r="H1" s="60"/>
      <c r="I1" s="59" t="s">
        <v>56</v>
      </c>
      <c r="J1" s="60"/>
      <c r="K1" s="60"/>
      <c r="L1" s="60"/>
      <c r="M1" s="60"/>
      <c r="N1" s="60"/>
      <c r="O1" s="60"/>
      <c r="P1" s="60"/>
      <c r="Q1" s="61"/>
      <c r="R1" s="20" t="s">
        <v>104</v>
      </c>
      <c r="S1" s="20" t="s">
        <v>42</v>
      </c>
      <c r="T1" s="20" t="s">
        <v>42</v>
      </c>
      <c r="U1" s="20" t="s">
        <v>42</v>
      </c>
      <c r="V1" s="20" t="s">
        <v>42</v>
      </c>
      <c r="W1" s="20" t="s">
        <v>42</v>
      </c>
      <c r="X1" s="20" t="s">
        <v>42</v>
      </c>
      <c r="Y1" s="20" t="s">
        <v>42</v>
      </c>
      <c r="Z1" s="20" t="s">
        <v>42</v>
      </c>
      <c r="AA1" s="20" t="s">
        <v>42</v>
      </c>
      <c r="AB1" s="20" t="s">
        <v>42</v>
      </c>
      <c r="AC1" s="20" t="s">
        <v>42</v>
      </c>
      <c r="AD1" s="20" t="s">
        <v>42</v>
      </c>
      <c r="AE1" s="20" t="s">
        <v>42</v>
      </c>
      <c r="AF1" s="20" t="s">
        <v>42</v>
      </c>
      <c r="AG1" s="20" t="s">
        <v>42</v>
      </c>
      <c r="AH1" s="20" t="s">
        <v>42</v>
      </c>
      <c r="AI1" s="20" t="s">
        <v>42</v>
      </c>
      <c r="AJ1" s="20" t="s">
        <v>42</v>
      </c>
      <c r="AK1" s="20" t="s">
        <v>42</v>
      </c>
      <c r="AL1" s="20" t="s">
        <v>42</v>
      </c>
      <c r="AM1" s="20" t="s">
        <v>42</v>
      </c>
      <c r="AN1" s="20" t="s">
        <v>42</v>
      </c>
    </row>
    <row r="2" spans="1:40" ht="21.75" customHeight="1" x14ac:dyDescent="0.25">
      <c r="A2" s="58" t="s">
        <v>59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20" t="s">
        <v>43</v>
      </c>
      <c r="S2" s="20" t="s">
        <v>43</v>
      </c>
      <c r="T2" s="20" t="s">
        <v>43</v>
      </c>
      <c r="U2" s="20" t="s">
        <v>43</v>
      </c>
      <c r="V2" s="20" t="s">
        <v>43</v>
      </c>
      <c r="W2" s="20" t="s">
        <v>43</v>
      </c>
      <c r="X2" s="20" t="s">
        <v>43</v>
      </c>
      <c r="Y2" s="20" t="s">
        <v>43</v>
      </c>
      <c r="Z2" s="20" t="s">
        <v>43</v>
      </c>
      <c r="AA2" s="20" t="s">
        <v>43</v>
      </c>
      <c r="AB2" s="20" t="s">
        <v>43</v>
      </c>
      <c r="AC2" s="20" t="s">
        <v>43</v>
      </c>
      <c r="AD2" s="20" t="s">
        <v>43</v>
      </c>
      <c r="AE2" s="20" t="s">
        <v>43</v>
      </c>
      <c r="AF2" s="20" t="s">
        <v>43</v>
      </c>
      <c r="AG2" s="20" t="s">
        <v>43</v>
      </c>
      <c r="AH2" s="20" t="s">
        <v>43</v>
      </c>
      <c r="AI2" s="20" t="s">
        <v>43</v>
      </c>
      <c r="AJ2" s="20" t="s">
        <v>43</v>
      </c>
      <c r="AK2" s="20" t="s">
        <v>43</v>
      </c>
      <c r="AL2" s="20" t="s">
        <v>43</v>
      </c>
      <c r="AM2" s="20" t="s">
        <v>43</v>
      </c>
      <c r="AN2" s="20" t="s">
        <v>43</v>
      </c>
    </row>
    <row r="3" spans="1:40" s="3" customFormat="1" ht="45" x14ac:dyDescent="0.2">
      <c r="A3" s="9" t="s">
        <v>1</v>
      </c>
      <c r="B3" s="9" t="s">
        <v>10</v>
      </c>
      <c r="C3" s="9" t="s">
        <v>9</v>
      </c>
      <c r="D3" s="9" t="s">
        <v>17</v>
      </c>
      <c r="E3" s="9" t="s">
        <v>52</v>
      </c>
      <c r="F3" s="9" t="s">
        <v>35</v>
      </c>
      <c r="G3" s="9" t="s">
        <v>41</v>
      </c>
      <c r="H3" s="44" t="s">
        <v>3</v>
      </c>
      <c r="I3" s="10" t="s">
        <v>50</v>
      </c>
      <c r="J3" s="10" t="s">
        <v>51</v>
      </c>
      <c r="K3" s="10" t="s">
        <v>45</v>
      </c>
      <c r="L3" s="10" t="s">
        <v>46</v>
      </c>
      <c r="M3" s="10" t="s">
        <v>47</v>
      </c>
      <c r="N3" s="10" t="s">
        <v>48</v>
      </c>
      <c r="O3" s="10" t="s">
        <v>49</v>
      </c>
      <c r="P3" s="43" t="s">
        <v>0</v>
      </c>
      <c r="Q3" s="8" t="s">
        <v>2</v>
      </c>
      <c r="R3" s="50">
        <v>45932</v>
      </c>
      <c r="S3" s="17" t="s">
        <v>44</v>
      </c>
      <c r="T3" s="17" t="s">
        <v>44</v>
      </c>
      <c r="U3" s="17" t="s">
        <v>44</v>
      </c>
      <c r="V3" s="17" t="s">
        <v>44</v>
      </c>
      <c r="W3" s="17" t="s">
        <v>44</v>
      </c>
      <c r="X3" s="17" t="s">
        <v>44</v>
      </c>
      <c r="Y3" s="17" t="s">
        <v>44</v>
      </c>
      <c r="Z3" s="17" t="s">
        <v>44</v>
      </c>
      <c r="AA3" s="17" t="s">
        <v>44</v>
      </c>
      <c r="AB3" s="17" t="s">
        <v>44</v>
      </c>
      <c r="AC3" s="17" t="s">
        <v>44</v>
      </c>
      <c r="AD3" s="17" t="s">
        <v>44</v>
      </c>
      <c r="AE3" s="17" t="s">
        <v>44</v>
      </c>
      <c r="AF3" s="17" t="s">
        <v>44</v>
      </c>
      <c r="AG3" s="17" t="s">
        <v>44</v>
      </c>
      <c r="AH3" s="17" t="s">
        <v>44</v>
      </c>
      <c r="AI3" s="17" t="s">
        <v>44</v>
      </c>
      <c r="AJ3" s="17" t="s">
        <v>44</v>
      </c>
      <c r="AK3" s="17" t="s">
        <v>44</v>
      </c>
      <c r="AL3" s="17" t="s">
        <v>44</v>
      </c>
      <c r="AM3" s="17" t="s">
        <v>44</v>
      </c>
      <c r="AN3" s="17" t="s">
        <v>44</v>
      </c>
    </row>
    <row r="4" spans="1:40" ht="48.75" customHeight="1" x14ac:dyDescent="0.25">
      <c r="A4" s="63">
        <v>1</v>
      </c>
      <c r="B4" s="62" t="s">
        <v>14</v>
      </c>
      <c r="C4" s="24">
        <v>1</v>
      </c>
      <c r="D4" s="25" t="s">
        <v>18</v>
      </c>
      <c r="E4" s="31" t="s">
        <v>37</v>
      </c>
      <c r="F4" s="27" t="s">
        <v>39</v>
      </c>
      <c r="G4" s="28">
        <v>16.899999999999999</v>
      </c>
      <c r="H4" s="34">
        <v>0</v>
      </c>
      <c r="I4" s="37">
        <f>IF(SUM(R4:AN4)&gt;H4+K4,H4+K4,SUM(R4:AN4))</f>
        <v>0</v>
      </c>
      <c r="J4" s="37">
        <f>(SUM(R4:AN4))</f>
        <v>0</v>
      </c>
      <c r="K4" s="38"/>
      <c r="L4" s="40">
        <f>ROUND(IF(H4*0.25-0.5&lt;0,0,H4*0.25-0.5),0)-O4-M4</f>
        <v>0</v>
      </c>
      <c r="M4" s="38"/>
      <c r="N4" s="38"/>
      <c r="O4" s="38"/>
      <c r="P4" s="12">
        <f>H4-(SUM(R4:AN4))+K4+M4+N4-O4</f>
        <v>0</v>
      </c>
      <c r="Q4" s="13" t="str">
        <f>IF(P4&lt;0,"ATENÇÃO","OK")</f>
        <v>OK</v>
      </c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</row>
    <row r="5" spans="1:40" s="7" customFormat="1" ht="48.75" customHeight="1" x14ac:dyDescent="0.25">
      <c r="A5" s="63"/>
      <c r="B5" s="62"/>
      <c r="C5" s="26">
        <v>2</v>
      </c>
      <c r="D5" s="25" t="s">
        <v>19</v>
      </c>
      <c r="E5" s="31" t="s">
        <v>37</v>
      </c>
      <c r="F5" s="27" t="s">
        <v>39</v>
      </c>
      <c r="G5" s="28">
        <v>18</v>
      </c>
      <c r="H5" s="34">
        <v>0</v>
      </c>
      <c r="I5" s="37">
        <f t="shared" ref="I5:I21" si="0">IF(SUM(R5:AN5)&gt;H5+K5,H5+K5,SUM(R5:AN5))</f>
        <v>0</v>
      </c>
      <c r="J5" s="37">
        <f t="shared" ref="J5:J21" si="1">(SUM(R5:AN5))</f>
        <v>0</v>
      </c>
      <c r="K5" s="39"/>
      <c r="L5" s="40">
        <f t="shared" ref="L5:L21" si="2">ROUND(IF(H5*0.25-0.5&lt;0,0,H5*0.25-0.5),0)-O5-M5</f>
        <v>0</v>
      </c>
      <c r="M5" s="39"/>
      <c r="N5" s="39"/>
      <c r="O5" s="39"/>
      <c r="P5" s="12">
        <f t="shared" ref="P5:P21" si="3">H5-(SUM(R5:AN5))+K5+M5+N5-O5</f>
        <v>0</v>
      </c>
      <c r="Q5" s="13" t="str">
        <f t="shared" ref="Q5:Q21" si="4">IF(P5&lt;0,"ATENÇÃO","OK")</f>
        <v>OK</v>
      </c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</row>
    <row r="6" spans="1:40" s="7" customFormat="1" ht="48.75" customHeight="1" x14ac:dyDescent="0.25">
      <c r="A6" s="63"/>
      <c r="B6" s="62"/>
      <c r="C6" s="26">
        <v>3</v>
      </c>
      <c r="D6" s="25" t="s">
        <v>20</v>
      </c>
      <c r="E6" s="31" t="s">
        <v>37</v>
      </c>
      <c r="F6" s="27" t="s">
        <v>39</v>
      </c>
      <c r="G6" s="28">
        <v>14.9</v>
      </c>
      <c r="H6" s="34">
        <v>0</v>
      </c>
      <c r="I6" s="37">
        <f t="shared" si="0"/>
        <v>0</v>
      </c>
      <c r="J6" s="37">
        <f t="shared" si="1"/>
        <v>0</v>
      </c>
      <c r="K6" s="39"/>
      <c r="L6" s="40">
        <f t="shared" si="2"/>
        <v>0</v>
      </c>
      <c r="M6" s="39"/>
      <c r="N6" s="39"/>
      <c r="O6" s="39"/>
      <c r="P6" s="12">
        <f t="shared" si="3"/>
        <v>0</v>
      </c>
      <c r="Q6" s="13" t="str">
        <f t="shared" si="4"/>
        <v>OK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</row>
    <row r="7" spans="1:40" s="7" customFormat="1" ht="48.75" customHeight="1" x14ac:dyDescent="0.25">
      <c r="A7" s="63"/>
      <c r="B7" s="62"/>
      <c r="C7" s="26">
        <v>4</v>
      </c>
      <c r="D7" s="25" t="s">
        <v>21</v>
      </c>
      <c r="E7" s="31" t="s">
        <v>37</v>
      </c>
      <c r="F7" s="27" t="s">
        <v>39</v>
      </c>
      <c r="G7" s="28">
        <v>18.3</v>
      </c>
      <c r="H7" s="34">
        <v>0</v>
      </c>
      <c r="I7" s="37">
        <f t="shared" si="0"/>
        <v>0</v>
      </c>
      <c r="J7" s="37">
        <f t="shared" si="1"/>
        <v>0</v>
      </c>
      <c r="K7" s="39"/>
      <c r="L7" s="40">
        <f t="shared" si="2"/>
        <v>0</v>
      </c>
      <c r="M7" s="39"/>
      <c r="N7" s="39"/>
      <c r="O7" s="39"/>
      <c r="P7" s="12">
        <f t="shared" si="3"/>
        <v>0</v>
      </c>
      <c r="Q7" s="13" t="str">
        <f t="shared" si="4"/>
        <v>OK</v>
      </c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</row>
    <row r="8" spans="1:40" s="7" customFormat="1" ht="48.75" customHeight="1" x14ac:dyDescent="0.25">
      <c r="A8" s="63"/>
      <c r="B8" s="62"/>
      <c r="C8" s="26">
        <v>5</v>
      </c>
      <c r="D8" s="25" t="s">
        <v>22</v>
      </c>
      <c r="E8" s="31" t="s">
        <v>37</v>
      </c>
      <c r="F8" s="27" t="s">
        <v>39</v>
      </c>
      <c r="G8" s="28">
        <v>16.5</v>
      </c>
      <c r="H8" s="35">
        <v>100</v>
      </c>
      <c r="I8" s="37">
        <f t="shared" si="0"/>
        <v>40</v>
      </c>
      <c r="J8" s="37">
        <f t="shared" si="1"/>
        <v>40</v>
      </c>
      <c r="K8" s="39"/>
      <c r="L8" s="40">
        <f t="shared" si="2"/>
        <v>25</v>
      </c>
      <c r="M8" s="39"/>
      <c r="N8" s="39"/>
      <c r="O8" s="39"/>
      <c r="P8" s="12">
        <f t="shared" si="3"/>
        <v>60</v>
      </c>
      <c r="Q8" s="13" t="str">
        <f t="shared" si="4"/>
        <v>OK</v>
      </c>
      <c r="R8" s="21">
        <v>40</v>
      </c>
      <c r="S8" s="18"/>
      <c r="T8" s="21"/>
      <c r="U8" s="21"/>
      <c r="V8" s="21"/>
      <c r="W8" s="21"/>
      <c r="X8" s="21"/>
      <c r="Y8" s="21"/>
      <c r="Z8" s="21"/>
      <c r="AA8" s="21"/>
      <c r="AB8" s="21"/>
      <c r="AC8" s="21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</row>
    <row r="9" spans="1:40" s="7" customFormat="1" ht="48.75" customHeight="1" x14ac:dyDescent="0.25">
      <c r="A9" s="63"/>
      <c r="B9" s="62"/>
      <c r="C9" s="26">
        <v>6</v>
      </c>
      <c r="D9" s="25" t="s">
        <v>23</v>
      </c>
      <c r="E9" s="31" t="s">
        <v>37</v>
      </c>
      <c r="F9" s="27" t="s">
        <v>39</v>
      </c>
      <c r="G9" s="28">
        <v>18.399999999999999</v>
      </c>
      <c r="H9" s="35">
        <v>0</v>
      </c>
      <c r="I9" s="37">
        <f t="shared" si="0"/>
        <v>0</v>
      </c>
      <c r="J9" s="37">
        <f t="shared" si="1"/>
        <v>0</v>
      </c>
      <c r="K9" s="39"/>
      <c r="L9" s="40">
        <f t="shared" si="2"/>
        <v>0</v>
      </c>
      <c r="M9" s="39"/>
      <c r="N9" s="39"/>
      <c r="O9" s="39"/>
      <c r="P9" s="12">
        <f t="shared" si="3"/>
        <v>0</v>
      </c>
      <c r="Q9" s="13" t="str">
        <f t="shared" si="4"/>
        <v>OK</v>
      </c>
      <c r="R9" s="21"/>
      <c r="S9" s="18"/>
      <c r="T9" s="21"/>
      <c r="U9" s="21"/>
      <c r="V9" s="21"/>
      <c r="W9" s="21"/>
      <c r="X9" s="21"/>
      <c r="Y9" s="21"/>
      <c r="Z9" s="21"/>
      <c r="AA9" s="21"/>
      <c r="AB9" s="21"/>
      <c r="AC9" s="21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</row>
    <row r="10" spans="1:40" s="7" customFormat="1" ht="48.75" customHeight="1" x14ac:dyDescent="0.25">
      <c r="A10" s="63"/>
      <c r="B10" s="62"/>
      <c r="C10" s="26">
        <v>7</v>
      </c>
      <c r="D10" s="25" t="s">
        <v>24</v>
      </c>
      <c r="E10" s="31" t="s">
        <v>37</v>
      </c>
      <c r="F10" s="27" t="s">
        <v>39</v>
      </c>
      <c r="G10" s="28">
        <v>16.5</v>
      </c>
      <c r="H10" s="35">
        <v>0</v>
      </c>
      <c r="I10" s="37">
        <f t="shared" si="0"/>
        <v>0</v>
      </c>
      <c r="J10" s="37">
        <f t="shared" si="1"/>
        <v>0</v>
      </c>
      <c r="K10" s="39"/>
      <c r="L10" s="40">
        <f t="shared" si="2"/>
        <v>0</v>
      </c>
      <c r="M10" s="39"/>
      <c r="N10" s="39"/>
      <c r="O10" s="39"/>
      <c r="P10" s="12">
        <f t="shared" si="3"/>
        <v>0</v>
      </c>
      <c r="Q10" s="13" t="str">
        <f t="shared" si="4"/>
        <v>OK</v>
      </c>
      <c r="R10" s="21"/>
      <c r="S10" s="18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</row>
    <row r="11" spans="1:40" s="7" customFormat="1" ht="48.75" customHeight="1" x14ac:dyDescent="0.25">
      <c r="A11" s="63"/>
      <c r="B11" s="62"/>
      <c r="C11" s="26">
        <v>8</v>
      </c>
      <c r="D11" s="25" t="s">
        <v>25</v>
      </c>
      <c r="E11" s="31" t="s">
        <v>37</v>
      </c>
      <c r="F11" s="27" t="s">
        <v>39</v>
      </c>
      <c r="G11" s="28">
        <v>20.399999999999999</v>
      </c>
      <c r="H11" s="35">
        <v>0</v>
      </c>
      <c r="I11" s="37">
        <f t="shared" si="0"/>
        <v>0</v>
      </c>
      <c r="J11" s="37">
        <f t="shared" si="1"/>
        <v>0</v>
      </c>
      <c r="K11" s="39"/>
      <c r="L11" s="40">
        <f t="shared" si="2"/>
        <v>0</v>
      </c>
      <c r="M11" s="39"/>
      <c r="N11" s="39"/>
      <c r="O11" s="39"/>
      <c r="P11" s="12">
        <f t="shared" si="3"/>
        <v>0</v>
      </c>
      <c r="Q11" s="13" t="str">
        <f t="shared" si="4"/>
        <v>OK</v>
      </c>
      <c r="R11" s="21"/>
      <c r="S11" s="18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</row>
    <row r="12" spans="1:40" s="7" customFormat="1" ht="48.75" customHeight="1" x14ac:dyDescent="0.25">
      <c r="A12" s="63"/>
      <c r="B12" s="62"/>
      <c r="C12" s="26">
        <v>9</v>
      </c>
      <c r="D12" s="25" t="s">
        <v>26</v>
      </c>
      <c r="E12" s="31" t="s">
        <v>37</v>
      </c>
      <c r="F12" s="27" t="s">
        <v>39</v>
      </c>
      <c r="G12" s="28">
        <v>10.199999999999999</v>
      </c>
      <c r="H12" s="35">
        <v>200</v>
      </c>
      <c r="I12" s="37">
        <f t="shared" si="0"/>
        <v>0</v>
      </c>
      <c r="J12" s="37">
        <f t="shared" si="1"/>
        <v>0</v>
      </c>
      <c r="K12" s="39"/>
      <c r="L12" s="40">
        <f t="shared" si="2"/>
        <v>50</v>
      </c>
      <c r="M12" s="39"/>
      <c r="N12" s="39"/>
      <c r="O12" s="39"/>
      <c r="P12" s="12">
        <f t="shared" si="3"/>
        <v>200</v>
      </c>
      <c r="Q12" s="13" t="str">
        <f t="shared" si="4"/>
        <v>OK</v>
      </c>
      <c r="R12" s="21"/>
      <c r="S12" s="18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</row>
    <row r="13" spans="1:40" s="7" customFormat="1" ht="48.75" customHeight="1" x14ac:dyDescent="0.25">
      <c r="A13" s="63"/>
      <c r="B13" s="62"/>
      <c r="C13" s="26">
        <v>10</v>
      </c>
      <c r="D13" s="25" t="s">
        <v>27</v>
      </c>
      <c r="E13" s="31" t="s">
        <v>37</v>
      </c>
      <c r="F13" s="27" t="s">
        <v>39</v>
      </c>
      <c r="G13" s="28">
        <v>10.7</v>
      </c>
      <c r="H13" s="35">
        <v>100</v>
      </c>
      <c r="I13" s="37">
        <f t="shared" si="0"/>
        <v>0</v>
      </c>
      <c r="J13" s="37">
        <f t="shared" si="1"/>
        <v>0</v>
      </c>
      <c r="K13" s="39"/>
      <c r="L13" s="40">
        <f t="shared" si="2"/>
        <v>25</v>
      </c>
      <c r="M13" s="39"/>
      <c r="N13" s="39"/>
      <c r="O13" s="39"/>
      <c r="P13" s="12">
        <f t="shared" si="3"/>
        <v>100</v>
      </c>
      <c r="Q13" s="13" t="str">
        <f t="shared" si="4"/>
        <v>OK</v>
      </c>
      <c r="R13" s="21"/>
      <c r="S13" s="18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</row>
    <row r="14" spans="1:40" s="7" customFormat="1" ht="48.75" customHeight="1" x14ac:dyDescent="0.25">
      <c r="A14" s="63"/>
      <c r="B14" s="62"/>
      <c r="C14" s="26">
        <v>11</v>
      </c>
      <c r="D14" s="25" t="s">
        <v>28</v>
      </c>
      <c r="E14" s="31" t="s">
        <v>37</v>
      </c>
      <c r="F14" s="27" t="s">
        <v>39</v>
      </c>
      <c r="G14" s="28">
        <v>14.9</v>
      </c>
      <c r="H14" s="35">
        <v>0</v>
      </c>
      <c r="I14" s="37">
        <f t="shared" si="0"/>
        <v>0</v>
      </c>
      <c r="J14" s="37">
        <f t="shared" si="1"/>
        <v>0</v>
      </c>
      <c r="K14" s="39"/>
      <c r="L14" s="40">
        <f t="shared" si="2"/>
        <v>0</v>
      </c>
      <c r="M14" s="39"/>
      <c r="N14" s="39"/>
      <c r="O14" s="39"/>
      <c r="P14" s="12">
        <f t="shared" si="3"/>
        <v>0</v>
      </c>
      <c r="Q14" s="13" t="str">
        <f t="shared" si="4"/>
        <v>OK</v>
      </c>
      <c r="R14" s="21"/>
      <c r="S14" s="18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</row>
    <row r="15" spans="1:40" s="7" customFormat="1" ht="48.75" customHeight="1" x14ac:dyDescent="0.25">
      <c r="A15" s="63"/>
      <c r="B15" s="62"/>
      <c r="C15" s="26">
        <v>12</v>
      </c>
      <c r="D15" s="25" t="s">
        <v>29</v>
      </c>
      <c r="E15" s="31" t="s">
        <v>37</v>
      </c>
      <c r="F15" s="27" t="s">
        <v>39</v>
      </c>
      <c r="G15" s="28">
        <v>10.8</v>
      </c>
      <c r="H15" s="35">
        <v>0</v>
      </c>
      <c r="I15" s="37">
        <f t="shared" si="0"/>
        <v>0</v>
      </c>
      <c r="J15" s="37">
        <f t="shared" si="1"/>
        <v>0</v>
      </c>
      <c r="K15" s="39"/>
      <c r="L15" s="40">
        <f t="shared" si="2"/>
        <v>0</v>
      </c>
      <c r="M15" s="39"/>
      <c r="N15" s="39"/>
      <c r="O15" s="39"/>
      <c r="P15" s="12">
        <f t="shared" si="3"/>
        <v>0</v>
      </c>
      <c r="Q15" s="13" t="str">
        <f t="shared" si="4"/>
        <v>OK</v>
      </c>
      <c r="R15" s="21"/>
      <c r="S15" s="18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</row>
    <row r="16" spans="1:40" s="7" customFormat="1" ht="48.75" customHeight="1" x14ac:dyDescent="0.25">
      <c r="A16" s="67">
        <v>2</v>
      </c>
      <c r="B16" s="64" t="s">
        <v>15</v>
      </c>
      <c r="C16" s="23">
        <v>13</v>
      </c>
      <c r="D16" s="22" t="s">
        <v>30</v>
      </c>
      <c r="E16" s="33" t="s">
        <v>36</v>
      </c>
      <c r="F16" s="29" t="s">
        <v>40</v>
      </c>
      <c r="G16" s="30">
        <v>3792.69</v>
      </c>
      <c r="H16" s="35">
        <v>0</v>
      </c>
      <c r="I16" s="37">
        <f t="shared" si="0"/>
        <v>0</v>
      </c>
      <c r="J16" s="37">
        <f t="shared" si="1"/>
        <v>0</v>
      </c>
      <c r="K16" s="39"/>
      <c r="L16" s="40">
        <f t="shared" si="2"/>
        <v>0</v>
      </c>
      <c r="M16" s="39"/>
      <c r="N16" s="39"/>
      <c r="O16" s="39"/>
      <c r="P16" s="12">
        <f t="shared" si="3"/>
        <v>0</v>
      </c>
      <c r="Q16" s="13" t="str">
        <f t="shared" si="4"/>
        <v>OK</v>
      </c>
      <c r="R16" s="21"/>
      <c r="S16" s="18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</row>
    <row r="17" spans="1:40" s="7" customFormat="1" ht="48.75" customHeight="1" x14ac:dyDescent="0.25">
      <c r="A17" s="68"/>
      <c r="B17" s="65"/>
      <c r="C17" s="23">
        <v>14</v>
      </c>
      <c r="D17" s="22" t="s">
        <v>31</v>
      </c>
      <c r="E17" s="33" t="s">
        <v>36</v>
      </c>
      <c r="F17" s="29" t="s">
        <v>40</v>
      </c>
      <c r="G17" s="30">
        <v>4011.17</v>
      </c>
      <c r="H17" s="35">
        <v>0</v>
      </c>
      <c r="I17" s="37">
        <f t="shared" si="0"/>
        <v>0</v>
      </c>
      <c r="J17" s="37">
        <f t="shared" si="1"/>
        <v>0</v>
      </c>
      <c r="K17" s="39"/>
      <c r="L17" s="40">
        <f t="shared" si="2"/>
        <v>0</v>
      </c>
      <c r="M17" s="39"/>
      <c r="N17" s="39"/>
      <c r="O17" s="39"/>
      <c r="P17" s="12">
        <f t="shared" si="3"/>
        <v>0</v>
      </c>
      <c r="Q17" s="13" t="str">
        <f t="shared" si="4"/>
        <v>OK</v>
      </c>
      <c r="R17" s="21"/>
      <c r="S17" s="18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</row>
    <row r="18" spans="1:40" s="7" customFormat="1" ht="48.75" customHeight="1" x14ac:dyDescent="0.25">
      <c r="A18" s="69"/>
      <c r="B18" s="66"/>
      <c r="C18" s="23">
        <v>15</v>
      </c>
      <c r="D18" s="22" t="s">
        <v>13</v>
      </c>
      <c r="E18" s="33" t="s">
        <v>36</v>
      </c>
      <c r="F18" s="29" t="s">
        <v>40</v>
      </c>
      <c r="G18" s="30">
        <v>5947.64</v>
      </c>
      <c r="H18" s="35">
        <v>0</v>
      </c>
      <c r="I18" s="37">
        <f t="shared" si="0"/>
        <v>0</v>
      </c>
      <c r="J18" s="37">
        <f t="shared" si="1"/>
        <v>0</v>
      </c>
      <c r="K18" s="39"/>
      <c r="L18" s="40">
        <f t="shared" si="2"/>
        <v>0</v>
      </c>
      <c r="M18" s="39"/>
      <c r="N18" s="39"/>
      <c r="O18" s="39"/>
      <c r="P18" s="12">
        <f t="shared" si="3"/>
        <v>0</v>
      </c>
      <c r="Q18" s="13" t="str">
        <f t="shared" si="4"/>
        <v>OK</v>
      </c>
      <c r="R18" s="21"/>
      <c r="S18" s="18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</row>
    <row r="19" spans="1:40" s="7" customFormat="1" ht="48.75" customHeight="1" x14ac:dyDescent="0.25">
      <c r="A19" s="52">
        <v>4</v>
      </c>
      <c r="B19" s="55" t="s">
        <v>16</v>
      </c>
      <c r="C19" s="26">
        <v>20</v>
      </c>
      <c r="D19" s="25" t="s">
        <v>32</v>
      </c>
      <c r="E19" s="32" t="s">
        <v>38</v>
      </c>
      <c r="F19" s="27" t="s">
        <v>39</v>
      </c>
      <c r="G19" s="28">
        <v>79.3</v>
      </c>
      <c r="H19" s="35">
        <v>0</v>
      </c>
      <c r="I19" s="37">
        <f t="shared" si="0"/>
        <v>0</v>
      </c>
      <c r="J19" s="37">
        <f t="shared" si="1"/>
        <v>0</v>
      </c>
      <c r="K19" s="39"/>
      <c r="L19" s="40">
        <f t="shared" si="2"/>
        <v>0</v>
      </c>
      <c r="M19" s="39"/>
      <c r="N19" s="39"/>
      <c r="O19" s="39"/>
      <c r="P19" s="12">
        <f t="shared" si="3"/>
        <v>0</v>
      </c>
      <c r="Q19" s="13" t="str">
        <f t="shared" si="4"/>
        <v>OK</v>
      </c>
      <c r="R19" s="21"/>
      <c r="S19" s="18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</row>
    <row r="20" spans="1:40" s="7" customFormat="1" ht="48.75" customHeight="1" x14ac:dyDescent="0.25">
      <c r="A20" s="53"/>
      <c r="B20" s="56"/>
      <c r="C20" s="26">
        <v>21</v>
      </c>
      <c r="D20" s="25" t="s">
        <v>33</v>
      </c>
      <c r="E20" s="32" t="s">
        <v>38</v>
      </c>
      <c r="F20" s="27" t="s">
        <v>39</v>
      </c>
      <c r="G20" s="28">
        <v>75</v>
      </c>
      <c r="H20" s="35">
        <v>0</v>
      </c>
      <c r="I20" s="37">
        <f t="shared" si="0"/>
        <v>0</v>
      </c>
      <c r="J20" s="37">
        <f t="shared" si="1"/>
        <v>0</v>
      </c>
      <c r="K20" s="39"/>
      <c r="L20" s="40">
        <f t="shared" si="2"/>
        <v>0</v>
      </c>
      <c r="M20" s="39"/>
      <c r="N20" s="39"/>
      <c r="O20" s="39"/>
      <c r="P20" s="12">
        <f t="shared" si="3"/>
        <v>0</v>
      </c>
      <c r="Q20" s="13" t="str">
        <f t="shared" si="4"/>
        <v>OK</v>
      </c>
      <c r="R20" s="21"/>
      <c r="S20" s="18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</row>
    <row r="21" spans="1:40" s="7" customFormat="1" ht="48.75" customHeight="1" x14ac:dyDescent="0.25">
      <c r="A21" s="54"/>
      <c r="B21" s="57"/>
      <c r="C21" s="26">
        <v>22</v>
      </c>
      <c r="D21" s="25" t="s">
        <v>34</v>
      </c>
      <c r="E21" s="32" t="s">
        <v>38</v>
      </c>
      <c r="F21" s="27" t="s">
        <v>39</v>
      </c>
      <c r="G21" s="28">
        <v>107.5</v>
      </c>
      <c r="H21" s="35">
        <v>0</v>
      </c>
      <c r="I21" s="37">
        <f t="shared" si="0"/>
        <v>0</v>
      </c>
      <c r="J21" s="37">
        <f t="shared" si="1"/>
        <v>0</v>
      </c>
      <c r="K21" s="39"/>
      <c r="L21" s="40">
        <f t="shared" si="2"/>
        <v>0</v>
      </c>
      <c r="M21" s="39"/>
      <c r="N21" s="39"/>
      <c r="O21" s="39"/>
      <c r="P21" s="12">
        <f t="shared" si="3"/>
        <v>0</v>
      </c>
      <c r="Q21" s="13" t="str">
        <f t="shared" si="4"/>
        <v>OK</v>
      </c>
      <c r="R21" s="21"/>
      <c r="S21" s="18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</row>
    <row r="22" spans="1:40" x14ac:dyDescent="0.25">
      <c r="H22" s="36">
        <f>SUM(H4:H21)</f>
        <v>400</v>
      </c>
      <c r="I22" s="36"/>
      <c r="J22" s="36"/>
      <c r="K22" s="36"/>
      <c r="L22" s="36"/>
      <c r="M22" s="36"/>
      <c r="N22" s="36"/>
      <c r="O22" s="36"/>
      <c r="P22" s="36">
        <f>SUM(P4:P21)</f>
        <v>360</v>
      </c>
      <c r="R22" s="101">
        <f>SUMPRODUCT($G$4:$G$21,R4:R21)</f>
        <v>660</v>
      </c>
      <c r="S22" s="16">
        <f t="shared" ref="S22:AN22" si="5">SUMPRODUCT($G$4:$G$21,S4:S21)</f>
        <v>0</v>
      </c>
      <c r="T22" s="16">
        <f t="shared" si="5"/>
        <v>0</v>
      </c>
      <c r="U22" s="16">
        <f t="shared" si="5"/>
        <v>0</v>
      </c>
      <c r="V22" s="16">
        <f t="shared" si="5"/>
        <v>0</v>
      </c>
      <c r="W22" s="16">
        <f t="shared" si="5"/>
        <v>0</v>
      </c>
      <c r="X22" s="16">
        <f t="shared" si="5"/>
        <v>0</v>
      </c>
      <c r="Y22" s="16">
        <f t="shared" si="5"/>
        <v>0</v>
      </c>
      <c r="Z22" s="16">
        <f t="shared" si="5"/>
        <v>0</v>
      </c>
      <c r="AA22" s="16">
        <f t="shared" si="5"/>
        <v>0</v>
      </c>
      <c r="AB22" s="16">
        <f t="shared" si="5"/>
        <v>0</v>
      </c>
      <c r="AC22" s="16">
        <f t="shared" si="5"/>
        <v>0</v>
      </c>
      <c r="AD22" s="16">
        <f t="shared" si="5"/>
        <v>0</v>
      </c>
      <c r="AE22" s="16">
        <f t="shared" si="5"/>
        <v>0</v>
      </c>
      <c r="AF22" s="16">
        <f t="shared" si="5"/>
        <v>0</v>
      </c>
      <c r="AG22" s="16">
        <f t="shared" si="5"/>
        <v>0</v>
      </c>
      <c r="AH22" s="16">
        <f t="shared" si="5"/>
        <v>0</v>
      </c>
      <c r="AI22" s="16">
        <f t="shared" si="5"/>
        <v>0</v>
      </c>
      <c r="AJ22" s="16">
        <f t="shared" si="5"/>
        <v>0</v>
      </c>
      <c r="AK22" s="16">
        <f t="shared" si="5"/>
        <v>0</v>
      </c>
      <c r="AL22" s="16">
        <f t="shared" si="5"/>
        <v>0</v>
      </c>
      <c r="AM22" s="16">
        <f t="shared" si="5"/>
        <v>0</v>
      </c>
      <c r="AN22" s="16">
        <f t="shared" si="5"/>
        <v>0</v>
      </c>
    </row>
    <row r="24" spans="1:40" x14ac:dyDescent="0.25">
      <c r="H24" s="47">
        <f>SUMPRODUCT($G$4:$G$21,H4:H21)</f>
        <v>4760</v>
      </c>
      <c r="I24" s="47">
        <f t="shared" ref="I24:J24" si="6">SUMPRODUCT($G$4:$G$21,I4:I21)</f>
        <v>660</v>
      </c>
      <c r="J24" s="47">
        <f t="shared" si="6"/>
        <v>660</v>
      </c>
    </row>
  </sheetData>
  <mergeCells count="10">
    <mergeCell ref="A16:A18"/>
    <mergeCell ref="B16:B18"/>
    <mergeCell ref="A19:A21"/>
    <mergeCell ref="B19:B21"/>
    <mergeCell ref="A1:C1"/>
    <mergeCell ref="D1:H1"/>
    <mergeCell ref="I1:Q1"/>
    <mergeCell ref="A2:Q2"/>
    <mergeCell ref="A4:A15"/>
    <mergeCell ref="B4:B15"/>
  </mergeCells>
  <conditionalFormatting sqref="G4:G21">
    <cfRule type="expression" dxfId="41" priority="4">
      <formula>#REF!&lt;0.25</formula>
    </cfRule>
  </conditionalFormatting>
  <conditionalFormatting sqref="P4:P21">
    <cfRule type="cellIs" dxfId="40" priority="3" operator="lessThan">
      <formula>0</formula>
    </cfRule>
  </conditionalFormatting>
  <conditionalFormatting sqref="Q4:Q21">
    <cfRule type="containsText" dxfId="39" priority="2" operator="containsText" text="ATENÇÃO">
      <formula>NOT(ISERROR(SEARCH("ATENÇÃO",Q4)))</formula>
    </cfRule>
  </conditionalFormatting>
  <conditionalFormatting sqref="R4:AN21">
    <cfRule type="cellIs" dxfId="38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C6F14-00A8-4319-8E79-C071AE7D0AC3}">
  <dimension ref="A1:AN24"/>
  <sheetViews>
    <sheetView zoomScale="60" zoomScaleNormal="60" workbookViewId="0">
      <selection activeCell="X17" sqref="X17"/>
    </sheetView>
  </sheetViews>
  <sheetFormatPr defaultColWidth="9.7109375" defaultRowHeight="15" x14ac:dyDescent="0.25"/>
  <cols>
    <col min="1" max="1" width="6.140625" style="1" customWidth="1"/>
    <col min="2" max="2" width="13.28515625" style="1" customWidth="1"/>
    <col min="3" max="3" width="10.28515625" style="1" customWidth="1"/>
    <col min="4" max="4" width="45.28515625" style="14" customWidth="1"/>
    <col min="5" max="5" width="10.28515625" style="1" customWidth="1"/>
    <col min="6" max="6" width="15.85546875" style="1" customWidth="1"/>
    <col min="7" max="7" width="15.42578125" style="1" customWidth="1"/>
    <col min="8" max="8" width="13.7109375" style="6" customWidth="1"/>
    <col min="9" max="9" width="12.85546875" style="6" customWidth="1"/>
    <col min="10" max="15" width="13.7109375" style="6" customWidth="1"/>
    <col min="16" max="16" width="13.28515625" style="15" customWidth="1"/>
    <col min="17" max="17" width="12.5703125" style="4" customWidth="1"/>
    <col min="18" max="28" width="15.85546875" style="5" customWidth="1"/>
    <col min="29" max="29" width="12.7109375" style="5" customWidth="1"/>
    <col min="30" max="40" width="12.7109375" style="2" customWidth="1"/>
    <col min="41" max="16384" width="9.7109375" style="2"/>
  </cols>
  <sheetData>
    <row r="1" spans="1:40" ht="54.75" customHeight="1" x14ac:dyDescent="0.25">
      <c r="A1" s="58" t="s">
        <v>54</v>
      </c>
      <c r="B1" s="58"/>
      <c r="C1" s="58"/>
      <c r="D1" s="59" t="s">
        <v>55</v>
      </c>
      <c r="E1" s="60"/>
      <c r="F1" s="60"/>
      <c r="G1" s="60"/>
      <c r="H1" s="60"/>
      <c r="I1" s="59" t="s">
        <v>56</v>
      </c>
      <c r="J1" s="60"/>
      <c r="K1" s="60"/>
      <c r="L1" s="60"/>
      <c r="M1" s="60"/>
      <c r="N1" s="60"/>
      <c r="O1" s="60"/>
      <c r="P1" s="60"/>
      <c r="Q1" s="61"/>
      <c r="R1" s="92" t="s">
        <v>93</v>
      </c>
      <c r="S1" s="92" t="s">
        <v>94</v>
      </c>
      <c r="T1" s="92" t="s">
        <v>95</v>
      </c>
      <c r="U1" s="92" t="s">
        <v>96</v>
      </c>
      <c r="V1" s="92" t="s">
        <v>97</v>
      </c>
      <c r="W1" s="92" t="s">
        <v>98</v>
      </c>
      <c r="X1" s="92" t="s">
        <v>99</v>
      </c>
      <c r="Y1" s="92" t="s">
        <v>100</v>
      </c>
      <c r="Z1" s="92" t="s">
        <v>101</v>
      </c>
      <c r="AA1" s="92" t="s">
        <v>102</v>
      </c>
      <c r="AB1" s="92" t="s">
        <v>103</v>
      </c>
      <c r="AC1" s="20" t="s">
        <v>42</v>
      </c>
      <c r="AD1" s="20" t="s">
        <v>42</v>
      </c>
      <c r="AE1" s="20" t="s">
        <v>42</v>
      </c>
      <c r="AF1" s="20" t="s">
        <v>42</v>
      </c>
      <c r="AG1" s="20" t="s">
        <v>42</v>
      </c>
      <c r="AH1" s="20" t="s">
        <v>42</v>
      </c>
      <c r="AI1" s="20" t="s">
        <v>42</v>
      </c>
      <c r="AJ1" s="20" t="s">
        <v>42</v>
      </c>
      <c r="AK1" s="20" t="s">
        <v>42</v>
      </c>
      <c r="AL1" s="20" t="s">
        <v>42</v>
      </c>
      <c r="AM1" s="20" t="s">
        <v>42</v>
      </c>
      <c r="AN1" s="20" t="s">
        <v>42</v>
      </c>
    </row>
    <row r="2" spans="1:40" ht="21.75" customHeight="1" x14ac:dyDescent="0.25">
      <c r="A2" s="58" t="s">
        <v>60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20" t="s">
        <v>43</v>
      </c>
      <c r="AD2" s="20" t="s">
        <v>43</v>
      </c>
      <c r="AE2" s="20" t="s">
        <v>43</v>
      </c>
      <c r="AF2" s="20" t="s">
        <v>43</v>
      </c>
      <c r="AG2" s="20" t="s">
        <v>43</v>
      </c>
      <c r="AH2" s="20" t="s">
        <v>43</v>
      </c>
      <c r="AI2" s="20" t="s">
        <v>43</v>
      </c>
      <c r="AJ2" s="20" t="s">
        <v>43</v>
      </c>
      <c r="AK2" s="20" t="s">
        <v>43</v>
      </c>
      <c r="AL2" s="20" t="s">
        <v>43</v>
      </c>
      <c r="AM2" s="20" t="s">
        <v>43</v>
      </c>
      <c r="AN2" s="20" t="s">
        <v>43</v>
      </c>
    </row>
    <row r="3" spans="1:40" s="3" customFormat="1" ht="45" x14ac:dyDescent="0.2">
      <c r="A3" s="9" t="s">
        <v>1</v>
      </c>
      <c r="B3" s="9" t="s">
        <v>10</v>
      </c>
      <c r="C3" s="9" t="s">
        <v>9</v>
      </c>
      <c r="D3" s="9" t="s">
        <v>17</v>
      </c>
      <c r="E3" s="9" t="s">
        <v>52</v>
      </c>
      <c r="F3" s="9" t="s">
        <v>35</v>
      </c>
      <c r="G3" s="9" t="s">
        <v>41</v>
      </c>
      <c r="H3" s="44" t="s">
        <v>3</v>
      </c>
      <c r="I3" s="10" t="s">
        <v>50</v>
      </c>
      <c r="J3" s="10" t="s">
        <v>51</v>
      </c>
      <c r="K3" s="10" t="s">
        <v>45</v>
      </c>
      <c r="L3" s="10" t="s">
        <v>46</v>
      </c>
      <c r="M3" s="10" t="s">
        <v>47</v>
      </c>
      <c r="N3" s="10" t="s">
        <v>48</v>
      </c>
      <c r="O3" s="10" t="s">
        <v>49</v>
      </c>
      <c r="P3" s="43" t="s">
        <v>0</v>
      </c>
      <c r="Q3" s="8" t="s">
        <v>2</v>
      </c>
      <c r="R3" s="93">
        <v>45769</v>
      </c>
      <c r="S3" s="93">
        <v>45805</v>
      </c>
      <c r="T3" s="93">
        <v>45806</v>
      </c>
      <c r="U3" s="93">
        <v>45846</v>
      </c>
      <c r="V3" s="93">
        <v>45846</v>
      </c>
      <c r="W3" s="93">
        <v>45847</v>
      </c>
      <c r="X3" s="93">
        <v>45889</v>
      </c>
      <c r="Y3" s="93">
        <v>45901</v>
      </c>
      <c r="Z3" s="93">
        <v>45919</v>
      </c>
      <c r="AA3" s="93">
        <v>45943</v>
      </c>
      <c r="AB3" s="93">
        <v>45958</v>
      </c>
      <c r="AC3" s="17" t="s">
        <v>44</v>
      </c>
      <c r="AD3" s="17" t="s">
        <v>44</v>
      </c>
      <c r="AE3" s="17" t="s">
        <v>44</v>
      </c>
      <c r="AF3" s="17" t="s">
        <v>44</v>
      </c>
      <c r="AG3" s="17" t="s">
        <v>44</v>
      </c>
      <c r="AH3" s="17" t="s">
        <v>44</v>
      </c>
      <c r="AI3" s="17" t="s">
        <v>44</v>
      </c>
      <c r="AJ3" s="17" t="s">
        <v>44</v>
      </c>
      <c r="AK3" s="17" t="s">
        <v>44</v>
      </c>
      <c r="AL3" s="17" t="s">
        <v>44</v>
      </c>
      <c r="AM3" s="17" t="s">
        <v>44</v>
      </c>
      <c r="AN3" s="17" t="s">
        <v>44</v>
      </c>
    </row>
    <row r="4" spans="1:40" ht="48.75" customHeight="1" x14ac:dyDescent="0.25">
      <c r="A4" s="63">
        <v>1</v>
      </c>
      <c r="B4" s="62" t="s">
        <v>14</v>
      </c>
      <c r="C4" s="24">
        <v>1</v>
      </c>
      <c r="D4" s="25" t="s">
        <v>18</v>
      </c>
      <c r="E4" s="31" t="s">
        <v>37</v>
      </c>
      <c r="F4" s="27" t="s">
        <v>39</v>
      </c>
      <c r="G4" s="28">
        <v>16.899999999999999</v>
      </c>
      <c r="H4" s="34">
        <v>40</v>
      </c>
      <c r="I4" s="37">
        <f>IF(SUM(R4:AN4)&gt;H4+K4,H4+K4,SUM(R4:AN4))</f>
        <v>0</v>
      </c>
      <c r="J4" s="37">
        <f>(SUM(R4:AN4))</f>
        <v>0</v>
      </c>
      <c r="K4" s="38"/>
      <c r="L4" s="40">
        <f>ROUND(IF(H4*0.25-0.5&lt;0,0,H4*0.25-0.5),0)-O4-M4</f>
        <v>10</v>
      </c>
      <c r="M4" s="38"/>
      <c r="N4" s="38"/>
      <c r="O4" s="38"/>
      <c r="P4" s="12">
        <f>H4-(SUM(R4:AN4))+K4+M4+N4-O4</f>
        <v>40</v>
      </c>
      <c r="Q4" s="13" t="str">
        <f>IF(P4&lt;0,"ATENÇÃO","OK")</f>
        <v>OK</v>
      </c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2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</row>
    <row r="5" spans="1:40" s="7" customFormat="1" ht="48.75" customHeight="1" x14ac:dyDescent="0.25">
      <c r="A5" s="63"/>
      <c r="B5" s="62"/>
      <c r="C5" s="26">
        <v>2</v>
      </c>
      <c r="D5" s="25" t="s">
        <v>19</v>
      </c>
      <c r="E5" s="31" t="s">
        <v>37</v>
      </c>
      <c r="F5" s="27" t="s">
        <v>39</v>
      </c>
      <c r="G5" s="28">
        <v>18</v>
      </c>
      <c r="H5" s="34">
        <v>25</v>
      </c>
      <c r="I5" s="37">
        <f t="shared" ref="I5:I21" si="0">IF(SUM(R5:AN5)&gt;H5+K5,H5+K5,SUM(R5:AN5))</f>
        <v>0</v>
      </c>
      <c r="J5" s="37">
        <f t="shared" ref="J5:J21" si="1">(SUM(R5:AN5))</f>
        <v>0</v>
      </c>
      <c r="K5" s="39"/>
      <c r="L5" s="40">
        <f t="shared" ref="L5:L21" si="2">ROUND(IF(H5*0.25-0.5&lt;0,0,H5*0.25-0.5),0)-O5-M5</f>
        <v>6</v>
      </c>
      <c r="M5" s="39"/>
      <c r="N5" s="39"/>
      <c r="O5" s="39"/>
      <c r="P5" s="12">
        <f t="shared" ref="P5:P21" si="3">H5-(SUM(R5:AN5))+K5+M5+N5-O5</f>
        <v>25</v>
      </c>
      <c r="Q5" s="13" t="str">
        <f t="shared" ref="Q5:Q21" si="4">IF(P5&lt;0,"ATENÇÃO","OK")</f>
        <v>OK</v>
      </c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21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</row>
    <row r="6" spans="1:40" s="7" customFormat="1" ht="48.75" customHeight="1" x14ac:dyDescent="0.25">
      <c r="A6" s="63"/>
      <c r="B6" s="62"/>
      <c r="C6" s="26">
        <v>3</v>
      </c>
      <c r="D6" s="25" t="s">
        <v>20</v>
      </c>
      <c r="E6" s="31" t="s">
        <v>37</v>
      </c>
      <c r="F6" s="27" t="s">
        <v>39</v>
      </c>
      <c r="G6" s="28">
        <v>14.9</v>
      </c>
      <c r="H6" s="34">
        <v>25</v>
      </c>
      <c r="I6" s="37">
        <f t="shared" si="0"/>
        <v>0</v>
      </c>
      <c r="J6" s="37">
        <f t="shared" si="1"/>
        <v>0</v>
      </c>
      <c r="K6" s="39"/>
      <c r="L6" s="40">
        <f t="shared" si="2"/>
        <v>6</v>
      </c>
      <c r="M6" s="39"/>
      <c r="N6" s="39"/>
      <c r="O6" s="39"/>
      <c r="P6" s="12">
        <f t="shared" si="3"/>
        <v>25</v>
      </c>
      <c r="Q6" s="13" t="str">
        <f t="shared" si="4"/>
        <v>OK</v>
      </c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21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</row>
    <row r="7" spans="1:40" s="7" customFormat="1" ht="48.75" customHeight="1" x14ac:dyDescent="0.25">
      <c r="A7" s="63"/>
      <c r="B7" s="62"/>
      <c r="C7" s="26">
        <v>4</v>
      </c>
      <c r="D7" s="25" t="s">
        <v>21</v>
      </c>
      <c r="E7" s="31" t="s">
        <v>37</v>
      </c>
      <c r="F7" s="27" t="s">
        <v>39</v>
      </c>
      <c r="G7" s="28">
        <v>18.3</v>
      </c>
      <c r="H7" s="34">
        <v>25</v>
      </c>
      <c r="I7" s="37">
        <f t="shared" si="0"/>
        <v>0</v>
      </c>
      <c r="J7" s="37">
        <f t="shared" si="1"/>
        <v>0</v>
      </c>
      <c r="K7" s="39"/>
      <c r="L7" s="40">
        <f t="shared" si="2"/>
        <v>6</v>
      </c>
      <c r="M7" s="39"/>
      <c r="N7" s="39"/>
      <c r="O7" s="39"/>
      <c r="P7" s="12">
        <f t="shared" si="3"/>
        <v>25</v>
      </c>
      <c r="Q7" s="13" t="str">
        <f t="shared" si="4"/>
        <v>OK</v>
      </c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21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</row>
    <row r="8" spans="1:40" s="7" customFormat="1" ht="48.75" customHeight="1" x14ac:dyDescent="0.25">
      <c r="A8" s="63"/>
      <c r="B8" s="62"/>
      <c r="C8" s="26">
        <v>5</v>
      </c>
      <c r="D8" s="25" t="s">
        <v>22</v>
      </c>
      <c r="E8" s="31" t="s">
        <v>37</v>
      </c>
      <c r="F8" s="27" t="s">
        <v>39</v>
      </c>
      <c r="G8" s="28">
        <v>16.5</v>
      </c>
      <c r="H8" s="35">
        <v>200</v>
      </c>
      <c r="I8" s="37">
        <f t="shared" si="0"/>
        <v>208.77</v>
      </c>
      <c r="J8" s="37">
        <f t="shared" si="1"/>
        <v>208.77</v>
      </c>
      <c r="K8" s="39">
        <v>100</v>
      </c>
      <c r="L8" s="40">
        <f t="shared" si="2"/>
        <v>50</v>
      </c>
      <c r="M8" s="39"/>
      <c r="N8" s="39"/>
      <c r="O8" s="39"/>
      <c r="P8" s="12">
        <f t="shared" si="3"/>
        <v>91.22999999999999</v>
      </c>
      <c r="Q8" s="13" t="str">
        <f t="shared" si="4"/>
        <v>OK</v>
      </c>
      <c r="R8" s="95"/>
      <c r="S8" s="96">
        <v>13.33</v>
      </c>
      <c r="T8" s="96">
        <v>9.2899999999999991</v>
      </c>
      <c r="U8" s="96">
        <v>52.81</v>
      </c>
      <c r="V8" s="96">
        <v>21.13</v>
      </c>
      <c r="W8" s="96">
        <v>14.72</v>
      </c>
      <c r="X8" s="96">
        <v>11.02</v>
      </c>
      <c r="Y8" s="96">
        <v>20.51</v>
      </c>
      <c r="Z8" s="96">
        <v>18.36</v>
      </c>
      <c r="AA8" s="96">
        <v>24.91</v>
      </c>
      <c r="AB8" s="96">
        <v>22.69</v>
      </c>
      <c r="AC8" s="21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</row>
    <row r="9" spans="1:40" s="7" customFormat="1" ht="48.75" customHeight="1" x14ac:dyDescent="0.25">
      <c r="A9" s="63"/>
      <c r="B9" s="62"/>
      <c r="C9" s="26">
        <v>6</v>
      </c>
      <c r="D9" s="25" t="s">
        <v>23</v>
      </c>
      <c r="E9" s="31" t="s">
        <v>37</v>
      </c>
      <c r="F9" s="27" t="s">
        <v>39</v>
      </c>
      <c r="G9" s="28">
        <v>18.399999999999999</v>
      </c>
      <c r="H9" s="35">
        <v>25</v>
      </c>
      <c r="I9" s="37">
        <f t="shared" si="0"/>
        <v>0</v>
      </c>
      <c r="J9" s="37">
        <f t="shared" si="1"/>
        <v>0</v>
      </c>
      <c r="K9" s="39"/>
      <c r="L9" s="40">
        <f t="shared" si="2"/>
        <v>6</v>
      </c>
      <c r="M9" s="39"/>
      <c r="N9" s="39"/>
      <c r="O9" s="39"/>
      <c r="P9" s="12">
        <f t="shared" si="3"/>
        <v>25</v>
      </c>
      <c r="Q9" s="13" t="str">
        <f t="shared" si="4"/>
        <v>OK</v>
      </c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21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</row>
    <row r="10" spans="1:40" s="7" customFormat="1" ht="48.75" customHeight="1" x14ac:dyDescent="0.25">
      <c r="A10" s="63"/>
      <c r="B10" s="62"/>
      <c r="C10" s="26">
        <v>7</v>
      </c>
      <c r="D10" s="25" t="s">
        <v>24</v>
      </c>
      <c r="E10" s="31" t="s">
        <v>37</v>
      </c>
      <c r="F10" s="27" t="s">
        <v>39</v>
      </c>
      <c r="G10" s="28">
        <v>16.5</v>
      </c>
      <c r="H10" s="35">
        <v>25</v>
      </c>
      <c r="I10" s="37">
        <f t="shared" si="0"/>
        <v>2</v>
      </c>
      <c r="J10" s="37">
        <f t="shared" si="1"/>
        <v>2</v>
      </c>
      <c r="K10" s="39"/>
      <c r="L10" s="40">
        <f t="shared" si="2"/>
        <v>6</v>
      </c>
      <c r="M10" s="39"/>
      <c r="N10" s="39"/>
      <c r="O10" s="39"/>
      <c r="P10" s="12">
        <f t="shared" si="3"/>
        <v>23</v>
      </c>
      <c r="Q10" s="13" t="str">
        <f t="shared" si="4"/>
        <v>OK</v>
      </c>
      <c r="R10" s="95"/>
      <c r="S10" s="95"/>
      <c r="T10" s="95"/>
      <c r="U10" s="95"/>
      <c r="V10" s="95"/>
      <c r="W10" s="95"/>
      <c r="X10" s="95"/>
      <c r="Y10" s="96">
        <v>2</v>
      </c>
      <c r="Z10" s="95"/>
      <c r="AA10" s="95"/>
      <c r="AB10" s="95"/>
      <c r="AC10" s="21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</row>
    <row r="11" spans="1:40" s="7" customFormat="1" ht="48.75" customHeight="1" x14ac:dyDescent="0.25">
      <c r="A11" s="63"/>
      <c r="B11" s="62"/>
      <c r="C11" s="26">
        <v>8</v>
      </c>
      <c r="D11" s="25" t="s">
        <v>25</v>
      </c>
      <c r="E11" s="31" t="s">
        <v>37</v>
      </c>
      <c r="F11" s="27" t="s">
        <v>39</v>
      </c>
      <c r="G11" s="28">
        <v>20.399999999999999</v>
      </c>
      <c r="H11" s="35">
        <v>25</v>
      </c>
      <c r="I11" s="37">
        <f t="shared" si="0"/>
        <v>0</v>
      </c>
      <c r="J11" s="37">
        <f t="shared" si="1"/>
        <v>0</v>
      </c>
      <c r="K11" s="39"/>
      <c r="L11" s="40">
        <f t="shared" si="2"/>
        <v>6</v>
      </c>
      <c r="M11" s="39"/>
      <c r="N11" s="39"/>
      <c r="O11" s="39"/>
      <c r="P11" s="12">
        <f t="shared" si="3"/>
        <v>25</v>
      </c>
      <c r="Q11" s="13" t="str">
        <f t="shared" si="4"/>
        <v>OK</v>
      </c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21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</row>
    <row r="12" spans="1:40" s="7" customFormat="1" ht="48.75" customHeight="1" x14ac:dyDescent="0.25">
      <c r="A12" s="63"/>
      <c r="B12" s="62"/>
      <c r="C12" s="26">
        <v>9</v>
      </c>
      <c r="D12" s="25" t="s">
        <v>26</v>
      </c>
      <c r="E12" s="31" t="s">
        <v>37</v>
      </c>
      <c r="F12" s="27" t="s">
        <v>39</v>
      </c>
      <c r="G12" s="28">
        <v>10.199999999999999</v>
      </c>
      <c r="H12" s="35">
        <v>50</v>
      </c>
      <c r="I12" s="37">
        <f t="shared" si="0"/>
        <v>0</v>
      </c>
      <c r="J12" s="37">
        <f t="shared" si="1"/>
        <v>0</v>
      </c>
      <c r="K12" s="39"/>
      <c r="L12" s="40">
        <f t="shared" si="2"/>
        <v>12</v>
      </c>
      <c r="M12" s="39"/>
      <c r="N12" s="39"/>
      <c r="O12" s="39"/>
      <c r="P12" s="12">
        <f t="shared" si="3"/>
        <v>50</v>
      </c>
      <c r="Q12" s="13" t="str">
        <f t="shared" si="4"/>
        <v>OK</v>
      </c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21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</row>
    <row r="13" spans="1:40" s="7" customFormat="1" ht="48.75" customHeight="1" x14ac:dyDescent="0.25">
      <c r="A13" s="63"/>
      <c r="B13" s="62"/>
      <c r="C13" s="26">
        <v>10</v>
      </c>
      <c r="D13" s="25" t="s">
        <v>27</v>
      </c>
      <c r="E13" s="31" t="s">
        <v>37</v>
      </c>
      <c r="F13" s="27" t="s">
        <v>39</v>
      </c>
      <c r="G13" s="28">
        <v>10.7</v>
      </c>
      <c r="H13" s="35">
        <v>100</v>
      </c>
      <c r="I13" s="37">
        <f t="shared" si="0"/>
        <v>9.1300000000000008</v>
      </c>
      <c r="J13" s="37">
        <f t="shared" si="1"/>
        <v>9.1300000000000008</v>
      </c>
      <c r="K13" s="39"/>
      <c r="L13" s="40">
        <f t="shared" si="2"/>
        <v>25</v>
      </c>
      <c r="M13" s="39"/>
      <c r="N13" s="39"/>
      <c r="O13" s="39"/>
      <c r="P13" s="12">
        <f t="shared" si="3"/>
        <v>90.87</v>
      </c>
      <c r="Q13" s="13" t="str">
        <f t="shared" si="4"/>
        <v>OK</v>
      </c>
      <c r="R13" s="96">
        <v>9.1300000000000008</v>
      </c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21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</row>
    <row r="14" spans="1:40" s="7" customFormat="1" ht="48.75" customHeight="1" x14ac:dyDescent="0.25">
      <c r="A14" s="63"/>
      <c r="B14" s="62"/>
      <c r="C14" s="26">
        <v>11</v>
      </c>
      <c r="D14" s="25" t="s">
        <v>28</v>
      </c>
      <c r="E14" s="31" t="s">
        <v>37</v>
      </c>
      <c r="F14" s="27" t="s">
        <v>39</v>
      </c>
      <c r="G14" s="28">
        <v>14.9</v>
      </c>
      <c r="H14" s="35">
        <v>25</v>
      </c>
      <c r="I14" s="37">
        <f t="shared" si="0"/>
        <v>0</v>
      </c>
      <c r="J14" s="37">
        <f t="shared" si="1"/>
        <v>0</v>
      </c>
      <c r="K14" s="39"/>
      <c r="L14" s="40">
        <f t="shared" si="2"/>
        <v>6</v>
      </c>
      <c r="M14" s="39"/>
      <c r="N14" s="39"/>
      <c r="O14" s="39"/>
      <c r="P14" s="12">
        <f t="shared" si="3"/>
        <v>25</v>
      </c>
      <c r="Q14" s="13" t="str">
        <f t="shared" si="4"/>
        <v>OK</v>
      </c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21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</row>
    <row r="15" spans="1:40" s="7" customFormat="1" ht="48.75" customHeight="1" x14ac:dyDescent="0.25">
      <c r="A15" s="63"/>
      <c r="B15" s="62"/>
      <c r="C15" s="26">
        <v>12</v>
      </c>
      <c r="D15" s="25" t="s">
        <v>29</v>
      </c>
      <c r="E15" s="31" t="s">
        <v>37</v>
      </c>
      <c r="F15" s="27" t="s">
        <v>39</v>
      </c>
      <c r="G15" s="28">
        <v>10.8</v>
      </c>
      <c r="H15" s="35">
        <v>25</v>
      </c>
      <c r="I15" s="37">
        <f t="shared" si="0"/>
        <v>0</v>
      </c>
      <c r="J15" s="37">
        <f t="shared" si="1"/>
        <v>0</v>
      </c>
      <c r="K15" s="39"/>
      <c r="L15" s="40">
        <f t="shared" si="2"/>
        <v>6</v>
      </c>
      <c r="M15" s="39"/>
      <c r="N15" s="39"/>
      <c r="O15" s="39"/>
      <c r="P15" s="12">
        <f t="shared" si="3"/>
        <v>25</v>
      </c>
      <c r="Q15" s="13" t="str">
        <f t="shared" si="4"/>
        <v>OK</v>
      </c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21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</row>
    <row r="16" spans="1:40" s="7" customFormat="1" ht="48.75" customHeight="1" x14ac:dyDescent="0.25">
      <c r="A16" s="67">
        <v>2</v>
      </c>
      <c r="B16" s="64" t="s">
        <v>15</v>
      </c>
      <c r="C16" s="23">
        <v>13</v>
      </c>
      <c r="D16" s="22" t="s">
        <v>30</v>
      </c>
      <c r="E16" s="33" t="s">
        <v>36</v>
      </c>
      <c r="F16" s="29" t="s">
        <v>40</v>
      </c>
      <c r="G16" s="30">
        <v>3792.69</v>
      </c>
      <c r="H16" s="35">
        <v>0</v>
      </c>
      <c r="I16" s="37">
        <f t="shared" si="0"/>
        <v>0</v>
      </c>
      <c r="J16" s="37">
        <f t="shared" si="1"/>
        <v>0</v>
      </c>
      <c r="K16" s="39"/>
      <c r="L16" s="40">
        <f t="shared" si="2"/>
        <v>0</v>
      </c>
      <c r="M16" s="39"/>
      <c r="N16" s="39"/>
      <c r="O16" s="39"/>
      <c r="P16" s="12">
        <f t="shared" si="3"/>
        <v>0</v>
      </c>
      <c r="Q16" s="13" t="str">
        <f t="shared" si="4"/>
        <v>OK</v>
      </c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21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</row>
    <row r="17" spans="1:40" s="7" customFormat="1" ht="48.75" customHeight="1" x14ac:dyDescent="0.25">
      <c r="A17" s="68"/>
      <c r="B17" s="65"/>
      <c r="C17" s="23">
        <v>14</v>
      </c>
      <c r="D17" s="22" t="s">
        <v>31</v>
      </c>
      <c r="E17" s="33" t="s">
        <v>36</v>
      </c>
      <c r="F17" s="29" t="s">
        <v>40</v>
      </c>
      <c r="G17" s="30">
        <v>4011.17</v>
      </c>
      <c r="H17" s="35">
        <v>0</v>
      </c>
      <c r="I17" s="37">
        <f t="shared" si="0"/>
        <v>0</v>
      </c>
      <c r="J17" s="37">
        <f t="shared" si="1"/>
        <v>0</v>
      </c>
      <c r="K17" s="39"/>
      <c r="L17" s="40">
        <f t="shared" si="2"/>
        <v>0</v>
      </c>
      <c r="M17" s="39"/>
      <c r="N17" s="39"/>
      <c r="O17" s="39"/>
      <c r="P17" s="12">
        <f t="shared" si="3"/>
        <v>0</v>
      </c>
      <c r="Q17" s="13" t="str">
        <f t="shared" si="4"/>
        <v>OK</v>
      </c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21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</row>
    <row r="18" spans="1:40" s="7" customFormat="1" ht="48.75" customHeight="1" x14ac:dyDescent="0.25">
      <c r="A18" s="69"/>
      <c r="B18" s="66"/>
      <c r="C18" s="23">
        <v>15</v>
      </c>
      <c r="D18" s="22" t="s">
        <v>13</v>
      </c>
      <c r="E18" s="33" t="s">
        <v>36</v>
      </c>
      <c r="F18" s="29" t="s">
        <v>40</v>
      </c>
      <c r="G18" s="30">
        <v>5947.64</v>
      </c>
      <c r="H18" s="35">
        <v>0</v>
      </c>
      <c r="I18" s="37">
        <f t="shared" si="0"/>
        <v>0</v>
      </c>
      <c r="J18" s="37">
        <f t="shared" si="1"/>
        <v>0</v>
      </c>
      <c r="K18" s="39"/>
      <c r="L18" s="40">
        <f t="shared" si="2"/>
        <v>0</v>
      </c>
      <c r="M18" s="39"/>
      <c r="N18" s="39"/>
      <c r="O18" s="39"/>
      <c r="P18" s="12">
        <f t="shared" si="3"/>
        <v>0</v>
      </c>
      <c r="Q18" s="13" t="str">
        <f t="shared" si="4"/>
        <v>OK</v>
      </c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21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</row>
    <row r="19" spans="1:40" s="7" customFormat="1" ht="48.75" customHeight="1" x14ac:dyDescent="0.25">
      <c r="A19" s="52">
        <v>4</v>
      </c>
      <c r="B19" s="55" t="s">
        <v>16</v>
      </c>
      <c r="C19" s="26">
        <v>20</v>
      </c>
      <c r="D19" s="25" t="s">
        <v>32</v>
      </c>
      <c r="E19" s="32" t="s">
        <v>38</v>
      </c>
      <c r="F19" s="27" t="s">
        <v>39</v>
      </c>
      <c r="G19" s="28">
        <v>79.3</v>
      </c>
      <c r="H19" s="35">
        <v>0</v>
      </c>
      <c r="I19" s="37">
        <f t="shared" si="0"/>
        <v>0</v>
      </c>
      <c r="J19" s="37">
        <f t="shared" si="1"/>
        <v>0</v>
      </c>
      <c r="K19" s="39"/>
      <c r="L19" s="40">
        <f t="shared" si="2"/>
        <v>0</v>
      </c>
      <c r="M19" s="39"/>
      <c r="N19" s="39"/>
      <c r="O19" s="39"/>
      <c r="P19" s="12">
        <f t="shared" si="3"/>
        <v>0</v>
      </c>
      <c r="Q19" s="13" t="str">
        <f t="shared" si="4"/>
        <v>OK</v>
      </c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21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</row>
    <row r="20" spans="1:40" s="7" customFormat="1" ht="48.75" customHeight="1" x14ac:dyDescent="0.25">
      <c r="A20" s="53"/>
      <c r="B20" s="56"/>
      <c r="C20" s="26">
        <v>21</v>
      </c>
      <c r="D20" s="25" t="s">
        <v>33</v>
      </c>
      <c r="E20" s="32" t="s">
        <v>38</v>
      </c>
      <c r="F20" s="27" t="s">
        <v>39</v>
      </c>
      <c r="G20" s="28">
        <v>75</v>
      </c>
      <c r="H20" s="35">
        <v>0</v>
      </c>
      <c r="I20" s="37">
        <f t="shared" si="0"/>
        <v>0</v>
      </c>
      <c r="J20" s="37">
        <f t="shared" si="1"/>
        <v>0</v>
      </c>
      <c r="K20" s="39"/>
      <c r="L20" s="40">
        <f t="shared" si="2"/>
        <v>0</v>
      </c>
      <c r="M20" s="39"/>
      <c r="N20" s="39"/>
      <c r="O20" s="39"/>
      <c r="P20" s="12">
        <f t="shared" si="3"/>
        <v>0</v>
      </c>
      <c r="Q20" s="13" t="str">
        <f t="shared" si="4"/>
        <v>OK</v>
      </c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21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</row>
    <row r="21" spans="1:40" s="7" customFormat="1" ht="48.75" customHeight="1" x14ac:dyDescent="0.25">
      <c r="A21" s="54"/>
      <c r="B21" s="57"/>
      <c r="C21" s="26">
        <v>22</v>
      </c>
      <c r="D21" s="25" t="s">
        <v>34</v>
      </c>
      <c r="E21" s="32" t="s">
        <v>38</v>
      </c>
      <c r="F21" s="27" t="s">
        <v>39</v>
      </c>
      <c r="G21" s="28">
        <v>107.5</v>
      </c>
      <c r="H21" s="35">
        <v>0</v>
      </c>
      <c r="I21" s="37">
        <f t="shared" si="0"/>
        <v>0</v>
      </c>
      <c r="J21" s="37">
        <f t="shared" si="1"/>
        <v>0</v>
      </c>
      <c r="K21" s="39"/>
      <c r="L21" s="40">
        <f t="shared" si="2"/>
        <v>0</v>
      </c>
      <c r="M21" s="39"/>
      <c r="N21" s="39"/>
      <c r="O21" s="39"/>
      <c r="P21" s="12">
        <f t="shared" si="3"/>
        <v>0</v>
      </c>
      <c r="Q21" s="13" t="str">
        <f t="shared" si="4"/>
        <v>OK</v>
      </c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21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</row>
    <row r="22" spans="1:40" x14ac:dyDescent="0.25">
      <c r="H22" s="36">
        <f>SUM(H4:H21)</f>
        <v>590</v>
      </c>
      <c r="I22" s="36"/>
      <c r="J22" s="36"/>
      <c r="K22" s="36"/>
      <c r="L22" s="36"/>
      <c r="M22" s="36"/>
      <c r="N22" s="36"/>
      <c r="O22" s="36"/>
      <c r="P22" s="36">
        <f>SUM(P4:P21)</f>
        <v>470.1</v>
      </c>
      <c r="R22" s="98">
        <f>SUMPRODUCT($G$4:$G$21,R4:R21)</f>
        <v>97.691000000000003</v>
      </c>
      <c r="S22" s="98">
        <f t="shared" ref="S22:AG22" si="5">SUMPRODUCT($G$4:$G$21,S4:S21)</f>
        <v>219.94499999999999</v>
      </c>
      <c r="T22" s="98">
        <f t="shared" si="5"/>
        <v>153.285</v>
      </c>
      <c r="U22" s="98">
        <f t="shared" si="5"/>
        <v>871.36500000000001</v>
      </c>
      <c r="V22" s="98">
        <f t="shared" si="5"/>
        <v>348.64499999999998</v>
      </c>
      <c r="W22" s="98">
        <f t="shared" si="5"/>
        <v>242.88000000000002</v>
      </c>
      <c r="X22" s="98">
        <f t="shared" si="5"/>
        <v>181.82999999999998</v>
      </c>
      <c r="Y22" s="98">
        <f t="shared" si="5"/>
        <v>371.41500000000002</v>
      </c>
      <c r="Z22" s="98">
        <f t="shared" si="5"/>
        <v>302.94</v>
      </c>
      <c r="AA22" s="98">
        <f t="shared" si="5"/>
        <v>411.01499999999999</v>
      </c>
      <c r="AB22" s="98">
        <f t="shared" si="5"/>
        <v>374.38500000000005</v>
      </c>
      <c r="AC22" s="98">
        <f t="shared" si="5"/>
        <v>0</v>
      </c>
      <c r="AD22" s="98">
        <f t="shared" si="5"/>
        <v>0</v>
      </c>
      <c r="AE22" s="98">
        <f t="shared" si="5"/>
        <v>0</v>
      </c>
      <c r="AF22" s="98">
        <f t="shared" si="5"/>
        <v>0</v>
      </c>
      <c r="AG22" s="98">
        <f t="shared" si="5"/>
        <v>0</v>
      </c>
      <c r="AH22" s="16">
        <f t="shared" ref="S22:AN22" si="6">SUMPRODUCT($G$4:$G$21,AH4:AH21)</f>
        <v>0</v>
      </c>
      <c r="AI22" s="16">
        <f t="shared" si="6"/>
        <v>0</v>
      </c>
      <c r="AJ22" s="16">
        <f t="shared" si="6"/>
        <v>0</v>
      </c>
      <c r="AK22" s="16">
        <f t="shared" si="6"/>
        <v>0</v>
      </c>
      <c r="AL22" s="16">
        <f t="shared" si="6"/>
        <v>0</v>
      </c>
      <c r="AM22" s="16">
        <f t="shared" si="6"/>
        <v>0</v>
      </c>
      <c r="AN22" s="16">
        <f t="shared" si="6"/>
        <v>0</v>
      </c>
    </row>
    <row r="23" spans="1:40" x14ac:dyDescent="0.25"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</row>
    <row r="24" spans="1:40" x14ac:dyDescent="0.25">
      <c r="H24" s="47">
        <f>SUMPRODUCT($G$4:$G$21,H4:H21)</f>
        <v>8861</v>
      </c>
      <c r="I24" s="47">
        <f t="shared" ref="I24:J24" si="7">SUMPRODUCT($G$4:$G$21,I4:I21)</f>
        <v>3575.3960000000002</v>
      </c>
      <c r="J24" s="47">
        <f t="shared" si="7"/>
        <v>3575.3960000000002</v>
      </c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</row>
  </sheetData>
  <mergeCells count="10">
    <mergeCell ref="A16:A18"/>
    <mergeCell ref="B16:B18"/>
    <mergeCell ref="A19:A21"/>
    <mergeCell ref="B19:B21"/>
    <mergeCell ref="A1:C1"/>
    <mergeCell ref="D1:H1"/>
    <mergeCell ref="I1:Q1"/>
    <mergeCell ref="A2:Q2"/>
    <mergeCell ref="A4:A15"/>
    <mergeCell ref="B4:B15"/>
  </mergeCells>
  <conditionalFormatting sqref="G4:G21">
    <cfRule type="expression" dxfId="37" priority="4">
      <formula>#REF!&lt;0.25</formula>
    </cfRule>
  </conditionalFormatting>
  <conditionalFormatting sqref="P4:P21">
    <cfRule type="cellIs" dxfId="36" priority="3" operator="lessThan">
      <formula>0</formula>
    </cfRule>
  </conditionalFormatting>
  <conditionalFormatting sqref="Q4:Q21">
    <cfRule type="containsText" dxfId="35" priority="2" operator="containsText" text="ATENÇÃO">
      <formula>NOT(ISERROR(SEARCH("ATENÇÃO",Q4)))</formula>
    </cfRule>
  </conditionalFormatting>
  <conditionalFormatting sqref="AC4:AN21">
    <cfRule type="cellIs" dxfId="34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9966D-34F7-472D-A396-0D61045A8B1F}">
  <dimension ref="A1:AN24"/>
  <sheetViews>
    <sheetView topLeftCell="A10" zoomScale="70" zoomScaleNormal="70" workbookViewId="0">
      <selection activeCell="T30" sqref="T30"/>
    </sheetView>
  </sheetViews>
  <sheetFormatPr defaultColWidth="9.7109375" defaultRowHeight="15" x14ac:dyDescent="0.25"/>
  <cols>
    <col min="1" max="1" width="6.140625" style="1" customWidth="1"/>
    <col min="2" max="2" width="13.28515625" style="1" customWidth="1"/>
    <col min="3" max="3" width="10.28515625" style="1" customWidth="1"/>
    <col min="4" max="4" width="45.28515625" style="14" customWidth="1"/>
    <col min="5" max="5" width="10.28515625" style="1" customWidth="1"/>
    <col min="6" max="6" width="15.85546875" style="1" customWidth="1"/>
    <col min="7" max="7" width="15.42578125" style="1" customWidth="1"/>
    <col min="8" max="8" width="13.7109375" style="6" customWidth="1"/>
    <col min="9" max="9" width="12.85546875" style="6" customWidth="1"/>
    <col min="10" max="15" width="13.7109375" style="6" customWidth="1"/>
    <col min="16" max="16" width="13.28515625" style="15" customWidth="1"/>
    <col min="17" max="17" width="12.5703125" style="4" customWidth="1"/>
    <col min="18" max="20" width="14.5703125" style="5" customWidth="1"/>
    <col min="21" max="29" width="12.7109375" style="5" customWidth="1"/>
    <col min="30" max="40" width="12.7109375" style="2" customWidth="1"/>
    <col min="41" max="16384" width="9.7109375" style="2"/>
  </cols>
  <sheetData>
    <row r="1" spans="1:40" ht="54.75" customHeight="1" x14ac:dyDescent="0.25">
      <c r="A1" s="58" t="s">
        <v>54</v>
      </c>
      <c r="B1" s="58"/>
      <c r="C1" s="58"/>
      <c r="D1" s="59" t="s">
        <v>55</v>
      </c>
      <c r="E1" s="60"/>
      <c r="F1" s="60"/>
      <c r="G1" s="60"/>
      <c r="H1" s="60"/>
      <c r="I1" s="59" t="s">
        <v>56</v>
      </c>
      <c r="J1" s="60"/>
      <c r="K1" s="60"/>
      <c r="L1" s="60"/>
      <c r="M1" s="60"/>
      <c r="N1" s="60"/>
      <c r="O1" s="60"/>
      <c r="P1" s="60"/>
      <c r="Q1" s="61"/>
      <c r="R1" s="92" t="s">
        <v>107</v>
      </c>
      <c r="S1" s="92" t="s">
        <v>108</v>
      </c>
      <c r="T1" s="92" t="s">
        <v>109</v>
      </c>
      <c r="U1" s="20" t="s">
        <v>42</v>
      </c>
      <c r="V1" s="20" t="s">
        <v>42</v>
      </c>
      <c r="W1" s="20" t="s">
        <v>42</v>
      </c>
      <c r="X1" s="20" t="s">
        <v>42</v>
      </c>
      <c r="Y1" s="20" t="s">
        <v>42</v>
      </c>
      <c r="Z1" s="20" t="s">
        <v>42</v>
      </c>
      <c r="AA1" s="20" t="s">
        <v>42</v>
      </c>
      <c r="AB1" s="20" t="s">
        <v>42</v>
      </c>
      <c r="AC1" s="20" t="s">
        <v>42</v>
      </c>
      <c r="AD1" s="20" t="s">
        <v>42</v>
      </c>
      <c r="AE1" s="20" t="s">
        <v>42</v>
      </c>
      <c r="AF1" s="20" t="s">
        <v>42</v>
      </c>
      <c r="AG1" s="20" t="s">
        <v>42</v>
      </c>
      <c r="AH1" s="20" t="s">
        <v>42</v>
      </c>
      <c r="AI1" s="20" t="s">
        <v>42</v>
      </c>
      <c r="AJ1" s="20" t="s">
        <v>42</v>
      </c>
      <c r="AK1" s="20" t="s">
        <v>42</v>
      </c>
      <c r="AL1" s="20" t="s">
        <v>42</v>
      </c>
      <c r="AM1" s="20" t="s">
        <v>42</v>
      </c>
      <c r="AN1" s="20" t="s">
        <v>42</v>
      </c>
    </row>
    <row r="2" spans="1:40" ht="21.75" customHeight="1" x14ac:dyDescent="0.25">
      <c r="A2" s="58" t="s">
        <v>61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92" t="s">
        <v>110</v>
      </c>
      <c r="S2" s="92" t="s">
        <v>110</v>
      </c>
      <c r="T2" s="92" t="s">
        <v>110</v>
      </c>
      <c r="U2" s="20" t="s">
        <v>43</v>
      </c>
      <c r="V2" s="20" t="s">
        <v>43</v>
      </c>
      <c r="W2" s="20" t="s">
        <v>43</v>
      </c>
      <c r="X2" s="20" t="s">
        <v>43</v>
      </c>
      <c r="Y2" s="20" t="s">
        <v>43</v>
      </c>
      <c r="Z2" s="20" t="s">
        <v>43</v>
      </c>
      <c r="AA2" s="20" t="s">
        <v>43</v>
      </c>
      <c r="AB2" s="20" t="s">
        <v>43</v>
      </c>
      <c r="AC2" s="20" t="s">
        <v>43</v>
      </c>
      <c r="AD2" s="20" t="s">
        <v>43</v>
      </c>
      <c r="AE2" s="20" t="s">
        <v>43</v>
      </c>
      <c r="AF2" s="20" t="s">
        <v>43</v>
      </c>
      <c r="AG2" s="20" t="s">
        <v>43</v>
      </c>
      <c r="AH2" s="20" t="s">
        <v>43</v>
      </c>
      <c r="AI2" s="20" t="s">
        <v>43</v>
      </c>
      <c r="AJ2" s="20" t="s">
        <v>43</v>
      </c>
      <c r="AK2" s="20" t="s">
        <v>43</v>
      </c>
      <c r="AL2" s="20" t="s">
        <v>43</v>
      </c>
      <c r="AM2" s="20" t="s">
        <v>43</v>
      </c>
      <c r="AN2" s="20" t="s">
        <v>43</v>
      </c>
    </row>
    <row r="3" spans="1:40" s="3" customFormat="1" ht="45" x14ac:dyDescent="0.2">
      <c r="A3" s="9" t="s">
        <v>1</v>
      </c>
      <c r="B3" s="9" t="s">
        <v>10</v>
      </c>
      <c r="C3" s="9" t="s">
        <v>9</v>
      </c>
      <c r="D3" s="9" t="s">
        <v>17</v>
      </c>
      <c r="E3" s="9" t="s">
        <v>52</v>
      </c>
      <c r="F3" s="9" t="s">
        <v>35</v>
      </c>
      <c r="G3" s="9" t="s">
        <v>41</v>
      </c>
      <c r="H3" s="44" t="s">
        <v>3</v>
      </c>
      <c r="I3" s="10" t="s">
        <v>50</v>
      </c>
      <c r="J3" s="10" t="s">
        <v>51</v>
      </c>
      <c r="K3" s="10" t="s">
        <v>45</v>
      </c>
      <c r="L3" s="10" t="s">
        <v>46</v>
      </c>
      <c r="M3" s="10" t="s">
        <v>47</v>
      </c>
      <c r="N3" s="10" t="s">
        <v>48</v>
      </c>
      <c r="O3" s="10" t="s">
        <v>49</v>
      </c>
      <c r="P3" s="43" t="s">
        <v>0</v>
      </c>
      <c r="Q3" s="8" t="s">
        <v>2</v>
      </c>
      <c r="R3" s="93">
        <v>45776</v>
      </c>
      <c r="S3" s="93">
        <v>45813</v>
      </c>
      <c r="T3" s="93">
        <v>45887</v>
      </c>
      <c r="U3" s="17" t="s">
        <v>44</v>
      </c>
      <c r="V3" s="17" t="s">
        <v>44</v>
      </c>
      <c r="W3" s="17" t="s">
        <v>44</v>
      </c>
      <c r="X3" s="17" t="s">
        <v>44</v>
      </c>
      <c r="Y3" s="17" t="s">
        <v>44</v>
      </c>
      <c r="Z3" s="17" t="s">
        <v>44</v>
      </c>
      <c r="AA3" s="17" t="s">
        <v>44</v>
      </c>
      <c r="AB3" s="17" t="s">
        <v>44</v>
      </c>
      <c r="AC3" s="17" t="s">
        <v>44</v>
      </c>
      <c r="AD3" s="17" t="s">
        <v>44</v>
      </c>
      <c r="AE3" s="17" t="s">
        <v>44</v>
      </c>
      <c r="AF3" s="17" t="s">
        <v>44</v>
      </c>
      <c r="AG3" s="17" t="s">
        <v>44</v>
      </c>
      <c r="AH3" s="17" t="s">
        <v>44</v>
      </c>
      <c r="AI3" s="17" t="s">
        <v>44</v>
      </c>
      <c r="AJ3" s="17" t="s">
        <v>44</v>
      </c>
      <c r="AK3" s="17" t="s">
        <v>44</v>
      </c>
      <c r="AL3" s="17" t="s">
        <v>44</v>
      </c>
      <c r="AM3" s="17" t="s">
        <v>44</v>
      </c>
      <c r="AN3" s="17" t="s">
        <v>44</v>
      </c>
    </row>
    <row r="4" spans="1:40" ht="48.75" customHeight="1" x14ac:dyDescent="0.25">
      <c r="A4" s="63">
        <v>1</v>
      </c>
      <c r="B4" s="62" t="s">
        <v>14</v>
      </c>
      <c r="C4" s="24">
        <v>1</v>
      </c>
      <c r="D4" s="25" t="s">
        <v>18</v>
      </c>
      <c r="E4" s="31" t="s">
        <v>37</v>
      </c>
      <c r="F4" s="27" t="s">
        <v>39</v>
      </c>
      <c r="G4" s="28">
        <v>16.899999999999999</v>
      </c>
      <c r="H4" s="34">
        <v>0</v>
      </c>
      <c r="I4" s="37">
        <f>IF(SUM(R4:AN4)&gt;H4+K4,H4+K4,SUM(R4:AN4))</f>
        <v>0</v>
      </c>
      <c r="J4" s="37">
        <f>(SUM(R4:AN4))</f>
        <v>0</v>
      </c>
      <c r="K4" s="38"/>
      <c r="L4" s="40">
        <f>ROUND(IF(H4*0.25-0.5&lt;0,0,H4*0.25-0.5),0)-O4-M4</f>
        <v>0</v>
      </c>
      <c r="M4" s="38"/>
      <c r="N4" s="38"/>
      <c r="O4" s="38"/>
      <c r="P4" s="12">
        <f>H4-(SUM(R4:AN4))+K4+M4+N4-O4</f>
        <v>0</v>
      </c>
      <c r="Q4" s="13" t="str">
        <f>IF(P4&lt;0,"ATENÇÃO","OK")</f>
        <v>OK</v>
      </c>
      <c r="R4" s="95"/>
      <c r="S4" s="95"/>
      <c r="T4" s="95"/>
      <c r="U4" s="21"/>
      <c r="V4" s="21"/>
      <c r="W4" s="21"/>
      <c r="X4" s="21"/>
      <c r="Y4" s="21"/>
      <c r="Z4" s="21"/>
      <c r="AA4" s="21"/>
      <c r="AB4" s="21"/>
      <c r="AC4" s="2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</row>
    <row r="5" spans="1:40" s="7" customFormat="1" ht="48.75" customHeight="1" x14ac:dyDescent="0.25">
      <c r="A5" s="63"/>
      <c r="B5" s="62"/>
      <c r="C5" s="26">
        <v>2</v>
      </c>
      <c r="D5" s="25" t="s">
        <v>19</v>
      </c>
      <c r="E5" s="31" t="s">
        <v>37</v>
      </c>
      <c r="F5" s="27" t="s">
        <v>39</v>
      </c>
      <c r="G5" s="28">
        <v>18</v>
      </c>
      <c r="H5" s="34">
        <v>0</v>
      </c>
      <c r="I5" s="37">
        <f t="shared" ref="I5:I21" si="0">IF(SUM(R5:AN5)&gt;H5+K5,H5+K5,SUM(R5:AN5))</f>
        <v>0</v>
      </c>
      <c r="J5" s="37">
        <f t="shared" ref="J5:J21" si="1">(SUM(R5:AN5))</f>
        <v>0</v>
      </c>
      <c r="K5" s="39"/>
      <c r="L5" s="40">
        <f t="shared" ref="L5:L21" si="2">ROUND(IF(H5*0.25-0.5&lt;0,0,H5*0.25-0.5),0)-O5-M5</f>
        <v>0</v>
      </c>
      <c r="M5" s="39"/>
      <c r="N5" s="39"/>
      <c r="O5" s="39"/>
      <c r="P5" s="12">
        <f t="shared" ref="P5:P21" si="3">H5-(SUM(R5:AN5))+K5+M5+N5-O5</f>
        <v>0</v>
      </c>
      <c r="Q5" s="13" t="str">
        <f t="shared" ref="Q5:Q21" si="4">IF(P5&lt;0,"ATENÇÃO","OK")</f>
        <v>OK</v>
      </c>
      <c r="R5" s="95"/>
      <c r="S5" s="95"/>
      <c r="T5" s="95"/>
      <c r="U5" s="21"/>
      <c r="V5" s="21"/>
      <c r="W5" s="21"/>
      <c r="X5" s="21"/>
      <c r="Y5" s="21"/>
      <c r="Z5" s="21"/>
      <c r="AA5" s="21"/>
      <c r="AB5" s="21"/>
      <c r="AC5" s="21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</row>
    <row r="6" spans="1:40" s="7" customFormat="1" ht="48.75" customHeight="1" x14ac:dyDescent="0.25">
      <c r="A6" s="63"/>
      <c r="B6" s="62"/>
      <c r="C6" s="26">
        <v>3</v>
      </c>
      <c r="D6" s="25" t="s">
        <v>20</v>
      </c>
      <c r="E6" s="31" t="s">
        <v>37</v>
      </c>
      <c r="F6" s="27" t="s">
        <v>39</v>
      </c>
      <c r="G6" s="28">
        <v>14.9</v>
      </c>
      <c r="H6" s="34">
        <v>0</v>
      </c>
      <c r="I6" s="37">
        <f t="shared" si="0"/>
        <v>0</v>
      </c>
      <c r="J6" s="37">
        <f t="shared" si="1"/>
        <v>0</v>
      </c>
      <c r="K6" s="39"/>
      <c r="L6" s="40">
        <f t="shared" si="2"/>
        <v>0</v>
      </c>
      <c r="M6" s="39"/>
      <c r="N6" s="39"/>
      <c r="O6" s="39"/>
      <c r="P6" s="12">
        <f t="shared" si="3"/>
        <v>0</v>
      </c>
      <c r="Q6" s="13" t="str">
        <f t="shared" si="4"/>
        <v>OK</v>
      </c>
      <c r="R6" s="95"/>
      <c r="S6" s="95"/>
      <c r="T6" s="95"/>
      <c r="U6" s="21"/>
      <c r="V6" s="21"/>
      <c r="W6" s="21"/>
      <c r="X6" s="21"/>
      <c r="Y6" s="21"/>
      <c r="Z6" s="21"/>
      <c r="AA6" s="21"/>
      <c r="AB6" s="21"/>
      <c r="AC6" s="21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</row>
    <row r="7" spans="1:40" s="7" customFormat="1" ht="48.75" customHeight="1" x14ac:dyDescent="0.25">
      <c r="A7" s="63"/>
      <c r="B7" s="62"/>
      <c r="C7" s="26">
        <v>4</v>
      </c>
      <c r="D7" s="25" t="s">
        <v>21</v>
      </c>
      <c r="E7" s="31" t="s">
        <v>37</v>
      </c>
      <c r="F7" s="27" t="s">
        <v>39</v>
      </c>
      <c r="G7" s="28">
        <v>18.3</v>
      </c>
      <c r="H7" s="34">
        <v>0</v>
      </c>
      <c r="I7" s="37">
        <f t="shared" si="0"/>
        <v>0</v>
      </c>
      <c r="J7" s="37">
        <f t="shared" si="1"/>
        <v>0</v>
      </c>
      <c r="K7" s="39"/>
      <c r="L7" s="40">
        <f t="shared" si="2"/>
        <v>0</v>
      </c>
      <c r="M7" s="39"/>
      <c r="N7" s="39"/>
      <c r="O7" s="39"/>
      <c r="P7" s="12">
        <f t="shared" si="3"/>
        <v>0</v>
      </c>
      <c r="Q7" s="13" t="str">
        <f t="shared" si="4"/>
        <v>OK</v>
      </c>
      <c r="R7" s="95"/>
      <c r="S7" s="95"/>
      <c r="T7" s="95"/>
      <c r="U7" s="21"/>
      <c r="V7" s="21"/>
      <c r="W7" s="21"/>
      <c r="X7" s="21"/>
      <c r="Y7" s="21"/>
      <c r="Z7" s="21"/>
      <c r="AA7" s="21"/>
      <c r="AB7" s="21"/>
      <c r="AC7" s="21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</row>
    <row r="8" spans="1:40" s="7" customFormat="1" ht="48.75" customHeight="1" x14ac:dyDescent="0.25">
      <c r="A8" s="63"/>
      <c r="B8" s="62"/>
      <c r="C8" s="26">
        <v>5</v>
      </c>
      <c r="D8" s="25" t="s">
        <v>22</v>
      </c>
      <c r="E8" s="31" t="s">
        <v>37</v>
      </c>
      <c r="F8" s="27" t="s">
        <v>39</v>
      </c>
      <c r="G8" s="28">
        <v>16.5</v>
      </c>
      <c r="H8" s="35">
        <v>950</v>
      </c>
      <c r="I8" s="37">
        <f t="shared" si="0"/>
        <v>83.5</v>
      </c>
      <c r="J8" s="37">
        <f t="shared" si="1"/>
        <v>83.5</v>
      </c>
      <c r="K8" s="39"/>
      <c r="L8" s="40">
        <f t="shared" si="2"/>
        <v>237</v>
      </c>
      <c r="M8" s="39"/>
      <c r="N8" s="39"/>
      <c r="O8" s="39"/>
      <c r="P8" s="12">
        <f t="shared" si="3"/>
        <v>866.5</v>
      </c>
      <c r="Q8" s="13" t="str">
        <f t="shared" si="4"/>
        <v>OK</v>
      </c>
      <c r="R8" s="96">
        <v>17</v>
      </c>
      <c r="S8" s="96">
        <v>54.5</v>
      </c>
      <c r="T8" s="96">
        <v>12</v>
      </c>
      <c r="U8" s="21"/>
      <c r="V8" s="21"/>
      <c r="W8" s="21"/>
      <c r="X8" s="21"/>
      <c r="Y8" s="21"/>
      <c r="Z8" s="21"/>
      <c r="AA8" s="21"/>
      <c r="AB8" s="21"/>
      <c r="AC8" s="21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</row>
    <row r="9" spans="1:40" s="7" customFormat="1" ht="48.75" customHeight="1" x14ac:dyDescent="0.25">
      <c r="A9" s="63"/>
      <c r="B9" s="62"/>
      <c r="C9" s="26">
        <v>6</v>
      </c>
      <c r="D9" s="25" t="s">
        <v>23</v>
      </c>
      <c r="E9" s="31" t="s">
        <v>37</v>
      </c>
      <c r="F9" s="27" t="s">
        <v>39</v>
      </c>
      <c r="G9" s="28">
        <v>18.399999999999999</v>
      </c>
      <c r="H9" s="35">
        <v>0</v>
      </c>
      <c r="I9" s="37">
        <f t="shared" si="0"/>
        <v>0</v>
      </c>
      <c r="J9" s="37">
        <f t="shared" si="1"/>
        <v>0</v>
      </c>
      <c r="K9" s="39"/>
      <c r="L9" s="40">
        <f t="shared" si="2"/>
        <v>0</v>
      </c>
      <c r="M9" s="39"/>
      <c r="N9" s="39"/>
      <c r="O9" s="39"/>
      <c r="P9" s="12">
        <f t="shared" si="3"/>
        <v>0</v>
      </c>
      <c r="Q9" s="13" t="str">
        <f t="shared" si="4"/>
        <v>OK</v>
      </c>
      <c r="R9" s="95"/>
      <c r="S9" s="95"/>
      <c r="T9" s="95"/>
      <c r="U9" s="21"/>
      <c r="V9" s="21"/>
      <c r="W9" s="21"/>
      <c r="X9" s="21"/>
      <c r="Y9" s="21"/>
      <c r="Z9" s="21"/>
      <c r="AA9" s="21"/>
      <c r="AB9" s="21"/>
      <c r="AC9" s="21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</row>
    <row r="10" spans="1:40" s="7" customFormat="1" ht="48.75" customHeight="1" x14ac:dyDescent="0.25">
      <c r="A10" s="63"/>
      <c r="B10" s="62"/>
      <c r="C10" s="26">
        <v>7</v>
      </c>
      <c r="D10" s="25" t="s">
        <v>24</v>
      </c>
      <c r="E10" s="31" t="s">
        <v>37</v>
      </c>
      <c r="F10" s="27" t="s">
        <v>39</v>
      </c>
      <c r="G10" s="28">
        <v>16.5</v>
      </c>
      <c r="H10" s="35">
        <v>0</v>
      </c>
      <c r="I10" s="37">
        <f t="shared" si="0"/>
        <v>0</v>
      </c>
      <c r="J10" s="37">
        <f t="shared" si="1"/>
        <v>0</v>
      </c>
      <c r="K10" s="39"/>
      <c r="L10" s="40">
        <f t="shared" si="2"/>
        <v>0</v>
      </c>
      <c r="M10" s="39"/>
      <c r="N10" s="39"/>
      <c r="O10" s="39"/>
      <c r="P10" s="12">
        <f t="shared" si="3"/>
        <v>0</v>
      </c>
      <c r="Q10" s="13" t="str">
        <f t="shared" si="4"/>
        <v>OK</v>
      </c>
      <c r="R10" s="95"/>
      <c r="S10" s="95"/>
      <c r="T10" s="95"/>
      <c r="U10" s="21"/>
      <c r="V10" s="21"/>
      <c r="W10" s="21"/>
      <c r="X10" s="21"/>
      <c r="Y10" s="21"/>
      <c r="Z10" s="21"/>
      <c r="AA10" s="21"/>
      <c r="AB10" s="21"/>
      <c r="AC10" s="21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</row>
    <row r="11" spans="1:40" s="7" customFormat="1" ht="48.75" customHeight="1" x14ac:dyDescent="0.25">
      <c r="A11" s="63"/>
      <c r="B11" s="62"/>
      <c r="C11" s="26">
        <v>8</v>
      </c>
      <c r="D11" s="25" t="s">
        <v>25</v>
      </c>
      <c r="E11" s="31" t="s">
        <v>37</v>
      </c>
      <c r="F11" s="27" t="s">
        <v>39</v>
      </c>
      <c r="G11" s="28">
        <v>20.399999999999999</v>
      </c>
      <c r="H11" s="35">
        <v>0</v>
      </c>
      <c r="I11" s="37">
        <f t="shared" si="0"/>
        <v>0</v>
      </c>
      <c r="J11" s="37">
        <f t="shared" si="1"/>
        <v>0</v>
      </c>
      <c r="K11" s="39"/>
      <c r="L11" s="40">
        <f t="shared" si="2"/>
        <v>0</v>
      </c>
      <c r="M11" s="39"/>
      <c r="N11" s="39"/>
      <c r="O11" s="39"/>
      <c r="P11" s="12">
        <f t="shared" si="3"/>
        <v>0</v>
      </c>
      <c r="Q11" s="13" t="str">
        <f t="shared" si="4"/>
        <v>OK</v>
      </c>
      <c r="R11" s="95"/>
      <c r="S11" s="95"/>
      <c r="T11" s="95"/>
      <c r="U11" s="21"/>
      <c r="V11" s="21"/>
      <c r="W11" s="21"/>
      <c r="X11" s="21"/>
      <c r="Y11" s="21"/>
      <c r="Z11" s="21"/>
      <c r="AA11" s="21"/>
      <c r="AB11" s="21"/>
      <c r="AC11" s="21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</row>
    <row r="12" spans="1:40" s="7" customFormat="1" ht="48.75" customHeight="1" x14ac:dyDescent="0.25">
      <c r="A12" s="63"/>
      <c r="B12" s="62"/>
      <c r="C12" s="26">
        <v>9</v>
      </c>
      <c r="D12" s="25" t="s">
        <v>26</v>
      </c>
      <c r="E12" s="31" t="s">
        <v>37</v>
      </c>
      <c r="F12" s="27" t="s">
        <v>39</v>
      </c>
      <c r="G12" s="28">
        <v>10.199999999999999</v>
      </c>
      <c r="H12" s="35">
        <v>300</v>
      </c>
      <c r="I12" s="37">
        <f t="shared" si="0"/>
        <v>54.5</v>
      </c>
      <c r="J12" s="37">
        <f t="shared" si="1"/>
        <v>54.5</v>
      </c>
      <c r="K12" s="39"/>
      <c r="L12" s="40">
        <f t="shared" si="2"/>
        <v>75</v>
      </c>
      <c r="M12" s="39"/>
      <c r="N12" s="39"/>
      <c r="O12" s="39"/>
      <c r="P12" s="12">
        <f t="shared" si="3"/>
        <v>245.5</v>
      </c>
      <c r="Q12" s="13" t="str">
        <f t="shared" si="4"/>
        <v>OK</v>
      </c>
      <c r="R12" s="95"/>
      <c r="S12" s="96">
        <v>54.5</v>
      </c>
      <c r="T12" s="95"/>
      <c r="U12" s="21"/>
      <c r="V12" s="21"/>
      <c r="W12" s="21"/>
      <c r="X12" s="21"/>
      <c r="Y12" s="21"/>
      <c r="Z12" s="21"/>
      <c r="AA12" s="21"/>
      <c r="AB12" s="21"/>
      <c r="AC12" s="21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</row>
    <row r="13" spans="1:40" s="7" customFormat="1" ht="48.75" customHeight="1" x14ac:dyDescent="0.25">
      <c r="A13" s="63"/>
      <c r="B13" s="62"/>
      <c r="C13" s="26">
        <v>10</v>
      </c>
      <c r="D13" s="25" t="s">
        <v>27</v>
      </c>
      <c r="E13" s="31" t="s">
        <v>37</v>
      </c>
      <c r="F13" s="27" t="s">
        <v>39</v>
      </c>
      <c r="G13" s="28">
        <v>10.7</v>
      </c>
      <c r="H13" s="35">
        <v>150</v>
      </c>
      <c r="I13" s="37">
        <f t="shared" si="0"/>
        <v>28</v>
      </c>
      <c r="J13" s="37">
        <f t="shared" si="1"/>
        <v>28</v>
      </c>
      <c r="K13" s="39"/>
      <c r="L13" s="40">
        <f t="shared" si="2"/>
        <v>37</v>
      </c>
      <c r="M13" s="39"/>
      <c r="N13" s="39"/>
      <c r="O13" s="39"/>
      <c r="P13" s="12">
        <f t="shared" si="3"/>
        <v>122</v>
      </c>
      <c r="Q13" s="13" t="str">
        <f t="shared" si="4"/>
        <v>OK</v>
      </c>
      <c r="R13" s="95"/>
      <c r="S13" s="96">
        <v>28</v>
      </c>
      <c r="T13" s="95"/>
      <c r="U13" s="21"/>
      <c r="V13" s="21"/>
      <c r="W13" s="21"/>
      <c r="X13" s="21"/>
      <c r="Y13" s="21"/>
      <c r="Z13" s="21"/>
      <c r="AA13" s="21"/>
      <c r="AB13" s="21"/>
      <c r="AC13" s="21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</row>
    <row r="14" spans="1:40" s="7" customFormat="1" ht="48.75" customHeight="1" x14ac:dyDescent="0.25">
      <c r="A14" s="63"/>
      <c r="B14" s="62"/>
      <c r="C14" s="26">
        <v>11</v>
      </c>
      <c r="D14" s="25" t="s">
        <v>28</v>
      </c>
      <c r="E14" s="31" t="s">
        <v>37</v>
      </c>
      <c r="F14" s="27" t="s">
        <v>39</v>
      </c>
      <c r="G14" s="28">
        <v>14.9</v>
      </c>
      <c r="H14" s="35">
        <v>0</v>
      </c>
      <c r="I14" s="37">
        <f t="shared" si="0"/>
        <v>0</v>
      </c>
      <c r="J14" s="37">
        <f t="shared" si="1"/>
        <v>0</v>
      </c>
      <c r="K14" s="39"/>
      <c r="L14" s="40">
        <f t="shared" si="2"/>
        <v>0</v>
      </c>
      <c r="M14" s="39"/>
      <c r="N14" s="39"/>
      <c r="O14" s="39"/>
      <c r="P14" s="12">
        <f t="shared" si="3"/>
        <v>0</v>
      </c>
      <c r="Q14" s="13" t="str">
        <f t="shared" si="4"/>
        <v>OK</v>
      </c>
      <c r="R14" s="95"/>
      <c r="S14" s="95"/>
      <c r="T14" s="95"/>
      <c r="U14" s="21"/>
      <c r="V14" s="21"/>
      <c r="W14" s="21"/>
      <c r="X14" s="21"/>
      <c r="Y14" s="21"/>
      <c r="Z14" s="21"/>
      <c r="AA14" s="21"/>
      <c r="AB14" s="21"/>
      <c r="AC14" s="21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</row>
    <row r="15" spans="1:40" s="7" customFormat="1" ht="48.75" customHeight="1" x14ac:dyDescent="0.25">
      <c r="A15" s="63"/>
      <c r="B15" s="62"/>
      <c r="C15" s="26">
        <v>12</v>
      </c>
      <c r="D15" s="25" t="s">
        <v>29</v>
      </c>
      <c r="E15" s="31" t="s">
        <v>37</v>
      </c>
      <c r="F15" s="27" t="s">
        <v>39</v>
      </c>
      <c r="G15" s="28">
        <v>10.8</v>
      </c>
      <c r="H15" s="35">
        <v>0</v>
      </c>
      <c r="I15" s="37">
        <f t="shared" si="0"/>
        <v>0</v>
      </c>
      <c r="J15" s="37">
        <f t="shared" si="1"/>
        <v>0</v>
      </c>
      <c r="K15" s="39"/>
      <c r="L15" s="40">
        <f t="shared" si="2"/>
        <v>0</v>
      </c>
      <c r="M15" s="39"/>
      <c r="N15" s="39"/>
      <c r="O15" s="39"/>
      <c r="P15" s="12">
        <f t="shared" si="3"/>
        <v>0</v>
      </c>
      <c r="Q15" s="13" t="str">
        <f t="shared" si="4"/>
        <v>OK</v>
      </c>
      <c r="R15" s="95"/>
      <c r="S15" s="95"/>
      <c r="T15" s="95"/>
      <c r="U15" s="21"/>
      <c r="V15" s="21"/>
      <c r="W15" s="21"/>
      <c r="X15" s="21"/>
      <c r="Y15" s="21"/>
      <c r="Z15" s="21"/>
      <c r="AA15" s="21"/>
      <c r="AB15" s="21"/>
      <c r="AC15" s="21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</row>
    <row r="16" spans="1:40" s="7" customFormat="1" ht="48.75" customHeight="1" x14ac:dyDescent="0.25">
      <c r="A16" s="67">
        <v>2</v>
      </c>
      <c r="B16" s="64" t="s">
        <v>15</v>
      </c>
      <c r="C16" s="23">
        <v>13</v>
      </c>
      <c r="D16" s="22" t="s">
        <v>30</v>
      </c>
      <c r="E16" s="33" t="s">
        <v>36</v>
      </c>
      <c r="F16" s="29" t="s">
        <v>40</v>
      </c>
      <c r="G16" s="30">
        <v>3792.69</v>
      </c>
      <c r="H16" s="35">
        <v>0</v>
      </c>
      <c r="I16" s="37">
        <f t="shared" si="0"/>
        <v>0</v>
      </c>
      <c r="J16" s="37">
        <f t="shared" si="1"/>
        <v>0</v>
      </c>
      <c r="K16" s="39"/>
      <c r="L16" s="40">
        <f t="shared" si="2"/>
        <v>0</v>
      </c>
      <c r="M16" s="39"/>
      <c r="N16" s="39"/>
      <c r="O16" s="39"/>
      <c r="P16" s="12">
        <f t="shared" si="3"/>
        <v>0</v>
      </c>
      <c r="Q16" s="13" t="str">
        <f t="shared" si="4"/>
        <v>OK</v>
      </c>
      <c r="R16" s="95"/>
      <c r="S16" s="95"/>
      <c r="T16" s="95"/>
      <c r="U16" s="21"/>
      <c r="V16" s="21"/>
      <c r="W16" s="21"/>
      <c r="X16" s="21"/>
      <c r="Y16" s="21"/>
      <c r="Z16" s="21"/>
      <c r="AA16" s="21"/>
      <c r="AB16" s="21"/>
      <c r="AC16" s="21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</row>
    <row r="17" spans="1:40" s="7" customFormat="1" ht="48.75" customHeight="1" x14ac:dyDescent="0.25">
      <c r="A17" s="68"/>
      <c r="B17" s="65"/>
      <c r="C17" s="23">
        <v>14</v>
      </c>
      <c r="D17" s="22" t="s">
        <v>31</v>
      </c>
      <c r="E17" s="33" t="s">
        <v>36</v>
      </c>
      <c r="F17" s="29" t="s">
        <v>40</v>
      </c>
      <c r="G17" s="30">
        <v>4011.17</v>
      </c>
      <c r="H17" s="35">
        <v>0</v>
      </c>
      <c r="I17" s="37">
        <f t="shared" si="0"/>
        <v>0</v>
      </c>
      <c r="J17" s="37">
        <f t="shared" si="1"/>
        <v>0</v>
      </c>
      <c r="K17" s="39"/>
      <c r="L17" s="40">
        <f t="shared" si="2"/>
        <v>0</v>
      </c>
      <c r="M17" s="39"/>
      <c r="N17" s="39"/>
      <c r="O17" s="39"/>
      <c r="P17" s="12">
        <f t="shared" si="3"/>
        <v>0</v>
      </c>
      <c r="Q17" s="13" t="str">
        <f t="shared" si="4"/>
        <v>OK</v>
      </c>
      <c r="R17" s="95"/>
      <c r="S17" s="95"/>
      <c r="T17" s="95"/>
      <c r="U17" s="21"/>
      <c r="V17" s="21"/>
      <c r="W17" s="21"/>
      <c r="X17" s="21"/>
      <c r="Y17" s="21"/>
      <c r="Z17" s="21"/>
      <c r="AA17" s="21"/>
      <c r="AB17" s="21"/>
      <c r="AC17" s="21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</row>
    <row r="18" spans="1:40" s="7" customFormat="1" ht="48.75" customHeight="1" x14ac:dyDescent="0.25">
      <c r="A18" s="69"/>
      <c r="B18" s="66"/>
      <c r="C18" s="23">
        <v>15</v>
      </c>
      <c r="D18" s="22" t="s">
        <v>13</v>
      </c>
      <c r="E18" s="33" t="s">
        <v>36</v>
      </c>
      <c r="F18" s="29" t="s">
        <v>40</v>
      </c>
      <c r="G18" s="30">
        <v>5947.64</v>
      </c>
      <c r="H18" s="35">
        <v>0</v>
      </c>
      <c r="I18" s="37">
        <f t="shared" si="0"/>
        <v>0</v>
      </c>
      <c r="J18" s="37">
        <f t="shared" si="1"/>
        <v>0</v>
      </c>
      <c r="K18" s="39"/>
      <c r="L18" s="40">
        <f t="shared" si="2"/>
        <v>0</v>
      </c>
      <c r="M18" s="39"/>
      <c r="N18" s="39"/>
      <c r="O18" s="39"/>
      <c r="P18" s="12">
        <f t="shared" si="3"/>
        <v>0</v>
      </c>
      <c r="Q18" s="13" t="str">
        <f t="shared" si="4"/>
        <v>OK</v>
      </c>
      <c r="R18" s="95"/>
      <c r="S18" s="95"/>
      <c r="T18" s="95"/>
      <c r="U18" s="21"/>
      <c r="V18" s="21"/>
      <c r="W18" s="21"/>
      <c r="X18" s="21"/>
      <c r="Y18" s="21"/>
      <c r="Z18" s="21"/>
      <c r="AA18" s="21"/>
      <c r="AB18" s="21"/>
      <c r="AC18" s="21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</row>
    <row r="19" spans="1:40" s="7" customFormat="1" ht="48.75" customHeight="1" x14ac:dyDescent="0.25">
      <c r="A19" s="52">
        <v>4</v>
      </c>
      <c r="B19" s="55" t="s">
        <v>16</v>
      </c>
      <c r="C19" s="26">
        <v>20</v>
      </c>
      <c r="D19" s="25" t="s">
        <v>32</v>
      </c>
      <c r="E19" s="32" t="s">
        <v>38</v>
      </c>
      <c r="F19" s="27" t="s">
        <v>39</v>
      </c>
      <c r="G19" s="28">
        <v>79.3</v>
      </c>
      <c r="H19" s="35">
        <v>0</v>
      </c>
      <c r="I19" s="37">
        <f t="shared" si="0"/>
        <v>0</v>
      </c>
      <c r="J19" s="37">
        <f t="shared" si="1"/>
        <v>0</v>
      </c>
      <c r="K19" s="39"/>
      <c r="L19" s="40">
        <f t="shared" si="2"/>
        <v>0</v>
      </c>
      <c r="M19" s="39"/>
      <c r="N19" s="39"/>
      <c r="O19" s="39"/>
      <c r="P19" s="12">
        <f t="shared" si="3"/>
        <v>0</v>
      </c>
      <c r="Q19" s="13" t="str">
        <f t="shared" si="4"/>
        <v>OK</v>
      </c>
      <c r="R19" s="95"/>
      <c r="S19" s="95"/>
      <c r="T19" s="95"/>
      <c r="U19" s="21"/>
      <c r="V19" s="21"/>
      <c r="W19" s="21"/>
      <c r="X19" s="21"/>
      <c r="Y19" s="21"/>
      <c r="Z19" s="21"/>
      <c r="AA19" s="21"/>
      <c r="AB19" s="21"/>
      <c r="AC19" s="21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</row>
    <row r="20" spans="1:40" s="7" customFormat="1" ht="48.75" customHeight="1" x14ac:dyDescent="0.25">
      <c r="A20" s="53"/>
      <c r="B20" s="56"/>
      <c r="C20" s="26">
        <v>21</v>
      </c>
      <c r="D20" s="25" t="s">
        <v>33</v>
      </c>
      <c r="E20" s="32" t="s">
        <v>38</v>
      </c>
      <c r="F20" s="27" t="s">
        <v>39</v>
      </c>
      <c r="G20" s="28">
        <v>75</v>
      </c>
      <c r="H20" s="35">
        <v>0</v>
      </c>
      <c r="I20" s="37">
        <f t="shared" si="0"/>
        <v>0</v>
      </c>
      <c r="J20" s="37">
        <f t="shared" si="1"/>
        <v>0</v>
      </c>
      <c r="K20" s="39"/>
      <c r="L20" s="40">
        <f t="shared" si="2"/>
        <v>0</v>
      </c>
      <c r="M20" s="39"/>
      <c r="N20" s="39"/>
      <c r="O20" s="39"/>
      <c r="P20" s="12">
        <f t="shared" si="3"/>
        <v>0</v>
      </c>
      <c r="Q20" s="13" t="str">
        <f t="shared" si="4"/>
        <v>OK</v>
      </c>
      <c r="R20" s="95"/>
      <c r="S20" s="95"/>
      <c r="T20" s="95"/>
      <c r="U20" s="21"/>
      <c r="V20" s="21"/>
      <c r="W20" s="21"/>
      <c r="X20" s="21"/>
      <c r="Y20" s="21"/>
      <c r="Z20" s="21"/>
      <c r="AA20" s="21"/>
      <c r="AB20" s="21"/>
      <c r="AC20" s="21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</row>
    <row r="21" spans="1:40" s="7" customFormat="1" ht="48.75" customHeight="1" x14ac:dyDescent="0.25">
      <c r="A21" s="54"/>
      <c r="B21" s="57"/>
      <c r="C21" s="26">
        <v>22</v>
      </c>
      <c r="D21" s="25" t="s">
        <v>34</v>
      </c>
      <c r="E21" s="32" t="s">
        <v>38</v>
      </c>
      <c r="F21" s="27" t="s">
        <v>39</v>
      </c>
      <c r="G21" s="28">
        <v>107.5</v>
      </c>
      <c r="H21" s="35">
        <v>0</v>
      </c>
      <c r="I21" s="37">
        <f t="shared" si="0"/>
        <v>0</v>
      </c>
      <c r="J21" s="37">
        <f t="shared" si="1"/>
        <v>0</v>
      </c>
      <c r="K21" s="39"/>
      <c r="L21" s="40">
        <f t="shared" si="2"/>
        <v>0</v>
      </c>
      <c r="M21" s="39"/>
      <c r="N21" s="39"/>
      <c r="O21" s="39"/>
      <c r="P21" s="12">
        <f t="shared" si="3"/>
        <v>0</v>
      </c>
      <c r="Q21" s="13" t="str">
        <f t="shared" si="4"/>
        <v>OK</v>
      </c>
      <c r="R21" s="95"/>
      <c r="S21" s="95"/>
      <c r="T21" s="95"/>
      <c r="U21" s="21"/>
      <c r="V21" s="21"/>
      <c r="W21" s="21"/>
      <c r="X21" s="21"/>
      <c r="Y21" s="21"/>
      <c r="Z21" s="21"/>
      <c r="AA21" s="21"/>
      <c r="AB21" s="21"/>
      <c r="AC21" s="21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</row>
    <row r="22" spans="1:40" x14ac:dyDescent="0.25">
      <c r="H22" s="36">
        <f>SUM(H4:H21)</f>
        <v>1400</v>
      </c>
      <c r="I22" s="36"/>
      <c r="J22" s="36"/>
      <c r="K22" s="36"/>
      <c r="L22" s="36"/>
      <c r="M22" s="36"/>
      <c r="N22" s="36"/>
      <c r="O22" s="36"/>
      <c r="P22" s="36">
        <f>SUM(P4:P21)</f>
        <v>1234</v>
      </c>
      <c r="R22" s="98">
        <f>SUMPRODUCT($G$4:$G$21,R4:R21)</f>
        <v>280.5</v>
      </c>
      <c r="S22" s="98">
        <f t="shared" ref="S22:U22" si="5">SUMPRODUCT($G$4:$G$21,S4:S21)</f>
        <v>1754.75</v>
      </c>
      <c r="T22" s="98">
        <f t="shared" si="5"/>
        <v>198</v>
      </c>
      <c r="U22" s="98">
        <f t="shared" si="5"/>
        <v>0</v>
      </c>
      <c r="V22" s="16">
        <f t="shared" ref="S22:AN22" si="6">SUMPRODUCT($G$4:$G$21,V4:V21)</f>
        <v>0</v>
      </c>
      <c r="W22" s="16">
        <f t="shared" si="6"/>
        <v>0</v>
      </c>
      <c r="X22" s="16">
        <f t="shared" si="6"/>
        <v>0</v>
      </c>
      <c r="Y22" s="16">
        <f t="shared" si="6"/>
        <v>0</v>
      </c>
      <c r="Z22" s="16">
        <f t="shared" si="6"/>
        <v>0</v>
      </c>
      <c r="AA22" s="16">
        <f t="shared" si="6"/>
        <v>0</v>
      </c>
      <c r="AB22" s="16">
        <f t="shared" si="6"/>
        <v>0</v>
      </c>
      <c r="AC22" s="16">
        <f t="shared" si="6"/>
        <v>0</v>
      </c>
      <c r="AD22" s="16">
        <f t="shared" si="6"/>
        <v>0</v>
      </c>
      <c r="AE22" s="16">
        <f t="shared" si="6"/>
        <v>0</v>
      </c>
      <c r="AF22" s="16">
        <f t="shared" si="6"/>
        <v>0</v>
      </c>
      <c r="AG22" s="16">
        <f t="shared" si="6"/>
        <v>0</v>
      </c>
      <c r="AH22" s="16">
        <f t="shared" si="6"/>
        <v>0</v>
      </c>
      <c r="AI22" s="16">
        <f t="shared" si="6"/>
        <v>0</v>
      </c>
      <c r="AJ22" s="16">
        <f t="shared" si="6"/>
        <v>0</v>
      </c>
      <c r="AK22" s="16">
        <f t="shared" si="6"/>
        <v>0</v>
      </c>
      <c r="AL22" s="16">
        <f t="shared" si="6"/>
        <v>0</v>
      </c>
      <c r="AM22" s="16">
        <f t="shared" si="6"/>
        <v>0</v>
      </c>
      <c r="AN22" s="16">
        <f t="shared" si="6"/>
        <v>0</v>
      </c>
    </row>
    <row r="23" spans="1:40" x14ac:dyDescent="0.25">
      <c r="R23" s="100"/>
      <c r="S23" s="100"/>
      <c r="T23" s="100"/>
    </row>
    <row r="24" spans="1:40" x14ac:dyDescent="0.25">
      <c r="H24" s="47">
        <f>SUMPRODUCT($G$4:$G$21,H4:H21)</f>
        <v>20340</v>
      </c>
      <c r="I24" s="47">
        <f t="shared" ref="I24:J24" si="7">SUMPRODUCT($G$4:$G$21,I4:I21)</f>
        <v>2233.25</v>
      </c>
      <c r="J24" s="47">
        <f t="shared" si="7"/>
        <v>2233.25</v>
      </c>
      <c r="R24" s="100"/>
      <c r="S24" s="100"/>
      <c r="T24" s="100"/>
    </row>
  </sheetData>
  <mergeCells count="10">
    <mergeCell ref="A16:A18"/>
    <mergeCell ref="B16:B18"/>
    <mergeCell ref="A19:A21"/>
    <mergeCell ref="B19:B21"/>
    <mergeCell ref="A1:C1"/>
    <mergeCell ref="D1:H1"/>
    <mergeCell ref="I1:Q1"/>
    <mergeCell ref="A2:Q2"/>
    <mergeCell ref="A4:A15"/>
    <mergeCell ref="B4:B15"/>
  </mergeCells>
  <conditionalFormatting sqref="G4:G21">
    <cfRule type="expression" dxfId="33" priority="4">
      <formula>#REF!&lt;0.25</formula>
    </cfRule>
  </conditionalFormatting>
  <conditionalFormatting sqref="P4:P21">
    <cfRule type="cellIs" dxfId="32" priority="3" operator="lessThan">
      <formula>0</formula>
    </cfRule>
  </conditionalFormatting>
  <conditionalFormatting sqref="Q4:Q21">
    <cfRule type="containsText" dxfId="31" priority="2" operator="containsText" text="ATENÇÃO">
      <formula>NOT(ISERROR(SEARCH("ATENÇÃO",Q4)))</formula>
    </cfRule>
  </conditionalFormatting>
  <conditionalFormatting sqref="U4:AN21">
    <cfRule type="cellIs" dxfId="30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B13EA-4B59-4418-BAB2-DEBAE66F7923}">
  <dimension ref="A1:AN24"/>
  <sheetViews>
    <sheetView zoomScale="80" zoomScaleNormal="80" workbookViewId="0">
      <selection activeCell="E38" sqref="E38"/>
    </sheetView>
  </sheetViews>
  <sheetFormatPr defaultColWidth="9.7109375" defaultRowHeight="15" x14ac:dyDescent="0.25"/>
  <cols>
    <col min="1" max="1" width="6.140625" style="1" customWidth="1"/>
    <col min="2" max="2" width="13.28515625" style="1" customWidth="1"/>
    <col min="3" max="3" width="10.28515625" style="1" customWidth="1"/>
    <col min="4" max="4" width="45.28515625" style="14" customWidth="1"/>
    <col min="5" max="5" width="10.28515625" style="1" customWidth="1"/>
    <col min="6" max="6" width="15.85546875" style="1" customWidth="1"/>
    <col min="7" max="7" width="15.42578125" style="1" customWidth="1"/>
    <col min="8" max="8" width="13.7109375" style="6" customWidth="1"/>
    <col min="9" max="9" width="12.85546875" style="6" customWidth="1"/>
    <col min="10" max="15" width="13.7109375" style="6" customWidth="1"/>
    <col min="16" max="16" width="13.28515625" style="15" customWidth="1"/>
    <col min="17" max="17" width="12.5703125" style="4" customWidth="1"/>
    <col min="18" max="29" width="12.7109375" style="5" customWidth="1"/>
    <col min="30" max="40" width="12.7109375" style="2" customWidth="1"/>
    <col min="41" max="16384" width="9.7109375" style="2"/>
  </cols>
  <sheetData>
    <row r="1" spans="1:40" ht="54.75" customHeight="1" x14ac:dyDescent="0.25">
      <c r="A1" s="58" t="s">
        <v>54</v>
      </c>
      <c r="B1" s="58"/>
      <c r="C1" s="58"/>
      <c r="D1" s="59" t="s">
        <v>55</v>
      </c>
      <c r="E1" s="60"/>
      <c r="F1" s="60"/>
      <c r="G1" s="60"/>
      <c r="H1" s="60"/>
      <c r="I1" s="59" t="s">
        <v>56</v>
      </c>
      <c r="J1" s="60"/>
      <c r="K1" s="60"/>
      <c r="L1" s="60"/>
      <c r="M1" s="60"/>
      <c r="N1" s="60"/>
      <c r="O1" s="60"/>
      <c r="P1" s="60"/>
      <c r="Q1" s="61"/>
      <c r="R1" s="20" t="s">
        <v>42</v>
      </c>
      <c r="S1" s="20" t="s">
        <v>42</v>
      </c>
      <c r="T1" s="20" t="s">
        <v>42</v>
      </c>
      <c r="U1" s="20" t="s">
        <v>42</v>
      </c>
      <c r="V1" s="20" t="s">
        <v>42</v>
      </c>
      <c r="W1" s="20" t="s">
        <v>42</v>
      </c>
      <c r="X1" s="20" t="s">
        <v>42</v>
      </c>
      <c r="Y1" s="20" t="s">
        <v>42</v>
      </c>
      <c r="Z1" s="20" t="s">
        <v>42</v>
      </c>
      <c r="AA1" s="20" t="s">
        <v>42</v>
      </c>
      <c r="AB1" s="20" t="s">
        <v>42</v>
      </c>
      <c r="AC1" s="20" t="s">
        <v>42</v>
      </c>
      <c r="AD1" s="20" t="s">
        <v>42</v>
      </c>
      <c r="AE1" s="20" t="s">
        <v>42</v>
      </c>
      <c r="AF1" s="20" t="s">
        <v>42</v>
      </c>
      <c r="AG1" s="20" t="s">
        <v>42</v>
      </c>
      <c r="AH1" s="20" t="s">
        <v>42</v>
      </c>
      <c r="AI1" s="20" t="s">
        <v>42</v>
      </c>
      <c r="AJ1" s="20" t="s">
        <v>42</v>
      </c>
      <c r="AK1" s="20" t="s">
        <v>42</v>
      </c>
      <c r="AL1" s="20" t="s">
        <v>42</v>
      </c>
      <c r="AM1" s="20" t="s">
        <v>42</v>
      </c>
      <c r="AN1" s="20" t="s">
        <v>42</v>
      </c>
    </row>
    <row r="2" spans="1:40" ht="21.75" customHeight="1" x14ac:dyDescent="0.25">
      <c r="A2" s="58" t="s">
        <v>62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20" t="s">
        <v>43</v>
      </c>
      <c r="S2" s="20" t="s">
        <v>43</v>
      </c>
      <c r="T2" s="20" t="s">
        <v>43</v>
      </c>
      <c r="U2" s="20" t="s">
        <v>43</v>
      </c>
      <c r="V2" s="20" t="s">
        <v>43</v>
      </c>
      <c r="W2" s="20" t="s">
        <v>43</v>
      </c>
      <c r="X2" s="20" t="s">
        <v>43</v>
      </c>
      <c r="Y2" s="20" t="s">
        <v>43</v>
      </c>
      <c r="Z2" s="20" t="s">
        <v>43</v>
      </c>
      <c r="AA2" s="20" t="s">
        <v>43</v>
      </c>
      <c r="AB2" s="20" t="s">
        <v>43</v>
      </c>
      <c r="AC2" s="20" t="s">
        <v>43</v>
      </c>
      <c r="AD2" s="20" t="s">
        <v>43</v>
      </c>
      <c r="AE2" s="20" t="s">
        <v>43</v>
      </c>
      <c r="AF2" s="20" t="s">
        <v>43</v>
      </c>
      <c r="AG2" s="20" t="s">
        <v>43</v>
      </c>
      <c r="AH2" s="20" t="s">
        <v>43</v>
      </c>
      <c r="AI2" s="20" t="s">
        <v>43</v>
      </c>
      <c r="AJ2" s="20" t="s">
        <v>43</v>
      </c>
      <c r="AK2" s="20" t="s">
        <v>43</v>
      </c>
      <c r="AL2" s="20" t="s">
        <v>43</v>
      </c>
      <c r="AM2" s="20" t="s">
        <v>43</v>
      </c>
      <c r="AN2" s="20" t="s">
        <v>43</v>
      </c>
    </row>
    <row r="3" spans="1:40" s="3" customFormat="1" ht="45" x14ac:dyDescent="0.2">
      <c r="A3" s="9" t="s">
        <v>1</v>
      </c>
      <c r="B3" s="9" t="s">
        <v>10</v>
      </c>
      <c r="C3" s="9" t="s">
        <v>9</v>
      </c>
      <c r="D3" s="9" t="s">
        <v>17</v>
      </c>
      <c r="E3" s="9" t="s">
        <v>52</v>
      </c>
      <c r="F3" s="9" t="s">
        <v>35</v>
      </c>
      <c r="G3" s="9" t="s">
        <v>41</v>
      </c>
      <c r="H3" s="44" t="s">
        <v>3</v>
      </c>
      <c r="I3" s="10" t="s">
        <v>50</v>
      </c>
      <c r="J3" s="10" t="s">
        <v>51</v>
      </c>
      <c r="K3" s="10" t="s">
        <v>45</v>
      </c>
      <c r="L3" s="10" t="s">
        <v>46</v>
      </c>
      <c r="M3" s="10" t="s">
        <v>47</v>
      </c>
      <c r="N3" s="10" t="s">
        <v>48</v>
      </c>
      <c r="O3" s="10" t="s">
        <v>49</v>
      </c>
      <c r="P3" s="43" t="s">
        <v>0</v>
      </c>
      <c r="Q3" s="8" t="s">
        <v>2</v>
      </c>
      <c r="R3" s="17" t="s">
        <v>44</v>
      </c>
      <c r="S3" s="17" t="s">
        <v>44</v>
      </c>
      <c r="T3" s="17" t="s">
        <v>44</v>
      </c>
      <c r="U3" s="17" t="s">
        <v>44</v>
      </c>
      <c r="V3" s="17" t="s">
        <v>44</v>
      </c>
      <c r="W3" s="17" t="s">
        <v>44</v>
      </c>
      <c r="X3" s="17" t="s">
        <v>44</v>
      </c>
      <c r="Y3" s="17" t="s">
        <v>44</v>
      </c>
      <c r="Z3" s="17" t="s">
        <v>44</v>
      </c>
      <c r="AA3" s="17" t="s">
        <v>44</v>
      </c>
      <c r="AB3" s="17" t="s">
        <v>44</v>
      </c>
      <c r="AC3" s="17" t="s">
        <v>44</v>
      </c>
      <c r="AD3" s="17" t="s">
        <v>44</v>
      </c>
      <c r="AE3" s="17" t="s">
        <v>44</v>
      </c>
      <c r="AF3" s="17" t="s">
        <v>44</v>
      </c>
      <c r="AG3" s="17" t="s">
        <v>44</v>
      </c>
      <c r="AH3" s="17" t="s">
        <v>44</v>
      </c>
      <c r="AI3" s="17" t="s">
        <v>44</v>
      </c>
      <c r="AJ3" s="17" t="s">
        <v>44</v>
      </c>
      <c r="AK3" s="17" t="s">
        <v>44</v>
      </c>
      <c r="AL3" s="17" t="s">
        <v>44</v>
      </c>
      <c r="AM3" s="17" t="s">
        <v>44</v>
      </c>
      <c r="AN3" s="17" t="s">
        <v>44</v>
      </c>
    </row>
    <row r="4" spans="1:40" ht="48.75" customHeight="1" x14ac:dyDescent="0.25">
      <c r="A4" s="63">
        <v>1</v>
      </c>
      <c r="B4" s="62" t="s">
        <v>14</v>
      </c>
      <c r="C4" s="24">
        <v>1</v>
      </c>
      <c r="D4" s="25" t="s">
        <v>18</v>
      </c>
      <c r="E4" s="31" t="s">
        <v>37</v>
      </c>
      <c r="F4" s="27" t="s">
        <v>39</v>
      </c>
      <c r="G4" s="28">
        <v>16.899999999999999</v>
      </c>
      <c r="H4" s="34">
        <v>500</v>
      </c>
      <c r="I4" s="37">
        <f>IF(SUM(R4:AN4)&gt;H4+K4,H4+K4,SUM(R4:AN4))</f>
        <v>0</v>
      </c>
      <c r="J4" s="37">
        <f>(SUM(R4:AN4))</f>
        <v>0</v>
      </c>
      <c r="K4" s="38"/>
      <c r="L4" s="40">
        <f>ROUND(IF(H4*0.25-0.5&lt;0,0,H4*0.25-0.5),0)-O4-M4</f>
        <v>125</v>
      </c>
      <c r="M4" s="38"/>
      <c r="N4" s="38"/>
      <c r="O4" s="38"/>
      <c r="P4" s="12">
        <f>H4-(SUM(R4:AN4))+K4+M4+N4-O4</f>
        <v>500</v>
      </c>
      <c r="Q4" s="13" t="str">
        <f>IF(P4&lt;0,"ATENÇÃO","OK")</f>
        <v>OK</v>
      </c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</row>
    <row r="5" spans="1:40" s="7" customFormat="1" ht="48.75" customHeight="1" x14ac:dyDescent="0.25">
      <c r="A5" s="63"/>
      <c r="B5" s="62"/>
      <c r="C5" s="26">
        <v>2</v>
      </c>
      <c r="D5" s="25" t="s">
        <v>19</v>
      </c>
      <c r="E5" s="31" t="s">
        <v>37</v>
      </c>
      <c r="F5" s="27" t="s">
        <v>39</v>
      </c>
      <c r="G5" s="28">
        <v>18</v>
      </c>
      <c r="H5" s="34">
        <v>0</v>
      </c>
      <c r="I5" s="37">
        <f t="shared" ref="I5:I21" si="0">IF(SUM(R5:AN5)&gt;H5+K5,H5+K5,SUM(R5:AN5))</f>
        <v>0</v>
      </c>
      <c r="J5" s="37">
        <f t="shared" ref="J5:J21" si="1">(SUM(R5:AN5))</f>
        <v>0</v>
      </c>
      <c r="K5" s="39"/>
      <c r="L5" s="40">
        <f t="shared" ref="L5:L21" si="2">ROUND(IF(H5*0.25-0.5&lt;0,0,H5*0.25-0.5),0)-O5-M5</f>
        <v>0</v>
      </c>
      <c r="M5" s="39"/>
      <c r="N5" s="39"/>
      <c r="O5" s="39"/>
      <c r="P5" s="12">
        <f t="shared" ref="P5:P21" si="3">H5-(SUM(R5:AN5))+K5+M5+N5-O5</f>
        <v>0</v>
      </c>
      <c r="Q5" s="13" t="str">
        <f t="shared" ref="Q5:Q21" si="4">IF(P5&lt;0,"ATENÇÃO","OK")</f>
        <v>OK</v>
      </c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</row>
    <row r="6" spans="1:40" s="7" customFormat="1" ht="48.75" customHeight="1" x14ac:dyDescent="0.25">
      <c r="A6" s="63"/>
      <c r="B6" s="62"/>
      <c r="C6" s="26">
        <v>3</v>
      </c>
      <c r="D6" s="25" t="s">
        <v>20</v>
      </c>
      <c r="E6" s="31" t="s">
        <v>37</v>
      </c>
      <c r="F6" s="27" t="s">
        <v>39</v>
      </c>
      <c r="G6" s="28">
        <v>14.9</v>
      </c>
      <c r="H6" s="34">
        <v>0</v>
      </c>
      <c r="I6" s="37">
        <f t="shared" si="0"/>
        <v>0</v>
      </c>
      <c r="J6" s="37">
        <f t="shared" si="1"/>
        <v>0</v>
      </c>
      <c r="K6" s="39"/>
      <c r="L6" s="40">
        <f t="shared" si="2"/>
        <v>0</v>
      </c>
      <c r="M6" s="39"/>
      <c r="N6" s="39"/>
      <c r="O6" s="39"/>
      <c r="P6" s="12">
        <f t="shared" si="3"/>
        <v>0</v>
      </c>
      <c r="Q6" s="13" t="str">
        <f t="shared" si="4"/>
        <v>OK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</row>
    <row r="7" spans="1:40" s="7" customFormat="1" ht="48.75" customHeight="1" x14ac:dyDescent="0.25">
      <c r="A7" s="63"/>
      <c r="B7" s="62"/>
      <c r="C7" s="26">
        <v>4</v>
      </c>
      <c r="D7" s="25" t="s">
        <v>21</v>
      </c>
      <c r="E7" s="31" t="s">
        <v>37</v>
      </c>
      <c r="F7" s="27" t="s">
        <v>39</v>
      </c>
      <c r="G7" s="28">
        <v>18.3</v>
      </c>
      <c r="H7" s="34">
        <v>0</v>
      </c>
      <c r="I7" s="37">
        <f t="shared" si="0"/>
        <v>0</v>
      </c>
      <c r="J7" s="37">
        <f t="shared" si="1"/>
        <v>0</v>
      </c>
      <c r="K7" s="39"/>
      <c r="L7" s="40">
        <f t="shared" si="2"/>
        <v>0</v>
      </c>
      <c r="M7" s="39"/>
      <c r="N7" s="39"/>
      <c r="O7" s="39"/>
      <c r="P7" s="12">
        <f t="shared" si="3"/>
        <v>0</v>
      </c>
      <c r="Q7" s="13" t="str">
        <f t="shared" si="4"/>
        <v>OK</v>
      </c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</row>
    <row r="8" spans="1:40" s="7" customFormat="1" ht="48.75" customHeight="1" x14ac:dyDescent="0.25">
      <c r="A8" s="63"/>
      <c r="B8" s="62"/>
      <c r="C8" s="26">
        <v>5</v>
      </c>
      <c r="D8" s="25" t="s">
        <v>22</v>
      </c>
      <c r="E8" s="31" t="s">
        <v>37</v>
      </c>
      <c r="F8" s="27" t="s">
        <v>39</v>
      </c>
      <c r="G8" s="28">
        <v>16.5</v>
      </c>
      <c r="H8" s="35">
        <v>1150</v>
      </c>
      <c r="I8" s="37">
        <f t="shared" si="0"/>
        <v>0</v>
      </c>
      <c r="J8" s="37">
        <f t="shared" si="1"/>
        <v>0</v>
      </c>
      <c r="K8" s="39"/>
      <c r="L8" s="40">
        <f t="shared" si="2"/>
        <v>287</v>
      </c>
      <c r="M8" s="39"/>
      <c r="N8" s="39"/>
      <c r="O8" s="39"/>
      <c r="P8" s="12">
        <f t="shared" si="3"/>
        <v>1150</v>
      </c>
      <c r="Q8" s="13" t="str">
        <f t="shared" si="4"/>
        <v>OK</v>
      </c>
      <c r="R8" s="21"/>
      <c r="S8" s="18"/>
      <c r="T8" s="21"/>
      <c r="U8" s="21"/>
      <c r="V8" s="21"/>
      <c r="W8" s="21"/>
      <c r="X8" s="21"/>
      <c r="Y8" s="21"/>
      <c r="Z8" s="21"/>
      <c r="AA8" s="21"/>
      <c r="AB8" s="21"/>
      <c r="AC8" s="21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</row>
    <row r="9" spans="1:40" s="7" customFormat="1" ht="48.75" customHeight="1" x14ac:dyDescent="0.25">
      <c r="A9" s="63"/>
      <c r="B9" s="62"/>
      <c r="C9" s="26">
        <v>6</v>
      </c>
      <c r="D9" s="25" t="s">
        <v>23</v>
      </c>
      <c r="E9" s="31" t="s">
        <v>37</v>
      </c>
      <c r="F9" s="27" t="s">
        <v>39</v>
      </c>
      <c r="G9" s="28">
        <v>18.399999999999999</v>
      </c>
      <c r="H9" s="35">
        <v>0</v>
      </c>
      <c r="I9" s="37">
        <f t="shared" si="0"/>
        <v>0</v>
      </c>
      <c r="J9" s="37">
        <f t="shared" si="1"/>
        <v>0</v>
      </c>
      <c r="K9" s="39"/>
      <c r="L9" s="40">
        <f t="shared" si="2"/>
        <v>0</v>
      </c>
      <c r="M9" s="39"/>
      <c r="N9" s="39"/>
      <c r="O9" s="39"/>
      <c r="P9" s="12">
        <f t="shared" si="3"/>
        <v>0</v>
      </c>
      <c r="Q9" s="13" t="str">
        <f t="shared" si="4"/>
        <v>OK</v>
      </c>
      <c r="R9" s="21"/>
      <c r="S9" s="18"/>
      <c r="T9" s="21"/>
      <c r="U9" s="21"/>
      <c r="V9" s="21"/>
      <c r="W9" s="21"/>
      <c r="X9" s="21"/>
      <c r="Y9" s="21"/>
      <c r="Z9" s="21"/>
      <c r="AA9" s="21"/>
      <c r="AB9" s="21"/>
      <c r="AC9" s="21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</row>
    <row r="10" spans="1:40" s="7" customFormat="1" ht="48.75" customHeight="1" x14ac:dyDescent="0.25">
      <c r="A10" s="63"/>
      <c r="B10" s="62"/>
      <c r="C10" s="26">
        <v>7</v>
      </c>
      <c r="D10" s="25" t="s">
        <v>24</v>
      </c>
      <c r="E10" s="31" t="s">
        <v>37</v>
      </c>
      <c r="F10" s="27" t="s">
        <v>39</v>
      </c>
      <c r="G10" s="28">
        <v>16.5</v>
      </c>
      <c r="H10" s="35">
        <v>180</v>
      </c>
      <c r="I10" s="37">
        <f t="shared" si="0"/>
        <v>0</v>
      </c>
      <c r="J10" s="37">
        <f t="shared" si="1"/>
        <v>0</v>
      </c>
      <c r="K10" s="39"/>
      <c r="L10" s="40">
        <f t="shared" si="2"/>
        <v>45</v>
      </c>
      <c r="M10" s="39"/>
      <c r="N10" s="39"/>
      <c r="O10" s="39"/>
      <c r="P10" s="12">
        <f t="shared" si="3"/>
        <v>180</v>
      </c>
      <c r="Q10" s="13" t="str">
        <f t="shared" si="4"/>
        <v>OK</v>
      </c>
      <c r="R10" s="21"/>
      <c r="S10" s="18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</row>
    <row r="11" spans="1:40" s="7" customFormat="1" ht="48.75" customHeight="1" x14ac:dyDescent="0.25">
      <c r="A11" s="63"/>
      <c r="B11" s="62"/>
      <c r="C11" s="26">
        <v>8</v>
      </c>
      <c r="D11" s="25" t="s">
        <v>25</v>
      </c>
      <c r="E11" s="31" t="s">
        <v>37</v>
      </c>
      <c r="F11" s="27" t="s">
        <v>39</v>
      </c>
      <c r="G11" s="28">
        <v>20.399999999999999</v>
      </c>
      <c r="H11" s="35">
        <v>0</v>
      </c>
      <c r="I11" s="37">
        <f t="shared" si="0"/>
        <v>0</v>
      </c>
      <c r="J11" s="37">
        <f t="shared" si="1"/>
        <v>0</v>
      </c>
      <c r="K11" s="39"/>
      <c r="L11" s="40">
        <f t="shared" si="2"/>
        <v>0</v>
      </c>
      <c r="M11" s="39"/>
      <c r="N11" s="39"/>
      <c r="O11" s="39"/>
      <c r="P11" s="12">
        <f t="shared" si="3"/>
        <v>0</v>
      </c>
      <c r="Q11" s="13" t="str">
        <f t="shared" si="4"/>
        <v>OK</v>
      </c>
      <c r="R11" s="21"/>
      <c r="S11" s="18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</row>
    <row r="12" spans="1:40" s="7" customFormat="1" ht="48.75" customHeight="1" x14ac:dyDescent="0.25">
      <c r="A12" s="63"/>
      <c r="B12" s="62"/>
      <c r="C12" s="26">
        <v>9</v>
      </c>
      <c r="D12" s="25" t="s">
        <v>26</v>
      </c>
      <c r="E12" s="31" t="s">
        <v>37</v>
      </c>
      <c r="F12" s="27" t="s">
        <v>39</v>
      </c>
      <c r="G12" s="28">
        <v>10.199999999999999</v>
      </c>
      <c r="H12" s="35">
        <v>1280</v>
      </c>
      <c r="I12" s="37">
        <f t="shared" si="0"/>
        <v>0</v>
      </c>
      <c r="J12" s="37">
        <f t="shared" si="1"/>
        <v>0</v>
      </c>
      <c r="K12" s="39"/>
      <c r="L12" s="40">
        <f t="shared" si="2"/>
        <v>320</v>
      </c>
      <c r="M12" s="39"/>
      <c r="N12" s="39"/>
      <c r="O12" s="39"/>
      <c r="P12" s="12">
        <f t="shared" si="3"/>
        <v>1280</v>
      </c>
      <c r="Q12" s="13" t="str">
        <f t="shared" si="4"/>
        <v>OK</v>
      </c>
      <c r="R12" s="21"/>
      <c r="S12" s="18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</row>
    <row r="13" spans="1:40" s="7" customFormat="1" ht="48.75" customHeight="1" x14ac:dyDescent="0.25">
      <c r="A13" s="63"/>
      <c r="B13" s="62"/>
      <c r="C13" s="26">
        <v>10</v>
      </c>
      <c r="D13" s="25" t="s">
        <v>27</v>
      </c>
      <c r="E13" s="31" t="s">
        <v>37</v>
      </c>
      <c r="F13" s="27" t="s">
        <v>39</v>
      </c>
      <c r="G13" s="28">
        <v>10.7</v>
      </c>
      <c r="H13" s="35">
        <v>635</v>
      </c>
      <c r="I13" s="37">
        <f t="shared" si="0"/>
        <v>0</v>
      </c>
      <c r="J13" s="37">
        <f t="shared" si="1"/>
        <v>0</v>
      </c>
      <c r="K13" s="39"/>
      <c r="L13" s="40">
        <f t="shared" si="2"/>
        <v>158</v>
      </c>
      <c r="M13" s="39"/>
      <c r="N13" s="39"/>
      <c r="O13" s="39"/>
      <c r="P13" s="12">
        <f t="shared" si="3"/>
        <v>635</v>
      </c>
      <c r="Q13" s="13" t="str">
        <f t="shared" si="4"/>
        <v>OK</v>
      </c>
      <c r="R13" s="21"/>
      <c r="S13" s="18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</row>
    <row r="14" spans="1:40" s="7" customFormat="1" ht="48.75" customHeight="1" x14ac:dyDescent="0.25">
      <c r="A14" s="63"/>
      <c r="B14" s="62"/>
      <c r="C14" s="26">
        <v>11</v>
      </c>
      <c r="D14" s="25" t="s">
        <v>28</v>
      </c>
      <c r="E14" s="31" t="s">
        <v>37</v>
      </c>
      <c r="F14" s="27" t="s">
        <v>39</v>
      </c>
      <c r="G14" s="28">
        <v>14.9</v>
      </c>
      <c r="H14" s="35">
        <v>0</v>
      </c>
      <c r="I14" s="37">
        <f t="shared" si="0"/>
        <v>0</v>
      </c>
      <c r="J14" s="37">
        <f t="shared" si="1"/>
        <v>0</v>
      </c>
      <c r="K14" s="39"/>
      <c r="L14" s="40">
        <f t="shared" si="2"/>
        <v>0</v>
      </c>
      <c r="M14" s="39"/>
      <c r="N14" s="39"/>
      <c r="O14" s="39"/>
      <c r="P14" s="12">
        <f t="shared" si="3"/>
        <v>0</v>
      </c>
      <c r="Q14" s="13" t="str">
        <f t="shared" si="4"/>
        <v>OK</v>
      </c>
      <c r="R14" s="21"/>
      <c r="S14" s="18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</row>
    <row r="15" spans="1:40" s="7" customFormat="1" ht="48.75" customHeight="1" x14ac:dyDescent="0.25">
      <c r="A15" s="63"/>
      <c r="B15" s="62"/>
      <c r="C15" s="26">
        <v>12</v>
      </c>
      <c r="D15" s="25" t="s">
        <v>29</v>
      </c>
      <c r="E15" s="31" t="s">
        <v>37</v>
      </c>
      <c r="F15" s="27" t="s">
        <v>39</v>
      </c>
      <c r="G15" s="28">
        <v>10.8</v>
      </c>
      <c r="H15" s="35">
        <v>0</v>
      </c>
      <c r="I15" s="37">
        <f t="shared" si="0"/>
        <v>0</v>
      </c>
      <c r="J15" s="37">
        <f t="shared" si="1"/>
        <v>0</v>
      </c>
      <c r="K15" s="39"/>
      <c r="L15" s="40">
        <f t="shared" si="2"/>
        <v>0</v>
      </c>
      <c r="M15" s="39"/>
      <c r="N15" s="39"/>
      <c r="O15" s="39"/>
      <c r="P15" s="12">
        <f t="shared" si="3"/>
        <v>0</v>
      </c>
      <c r="Q15" s="13" t="str">
        <f t="shared" si="4"/>
        <v>OK</v>
      </c>
      <c r="R15" s="21"/>
      <c r="S15" s="18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</row>
    <row r="16" spans="1:40" s="7" customFormat="1" ht="48.75" customHeight="1" x14ac:dyDescent="0.25">
      <c r="A16" s="67">
        <v>2</v>
      </c>
      <c r="B16" s="64" t="s">
        <v>15</v>
      </c>
      <c r="C16" s="23">
        <v>13</v>
      </c>
      <c r="D16" s="22" t="s">
        <v>30</v>
      </c>
      <c r="E16" s="33" t="s">
        <v>36</v>
      </c>
      <c r="F16" s="29" t="s">
        <v>40</v>
      </c>
      <c r="G16" s="30">
        <v>3792.69</v>
      </c>
      <c r="H16" s="35">
        <v>0</v>
      </c>
      <c r="I16" s="37">
        <f t="shared" si="0"/>
        <v>0</v>
      </c>
      <c r="J16" s="37">
        <f t="shared" si="1"/>
        <v>0</v>
      </c>
      <c r="K16" s="39"/>
      <c r="L16" s="40">
        <f t="shared" si="2"/>
        <v>0</v>
      </c>
      <c r="M16" s="39"/>
      <c r="N16" s="39"/>
      <c r="O16" s="39"/>
      <c r="P16" s="12">
        <f t="shared" si="3"/>
        <v>0</v>
      </c>
      <c r="Q16" s="13" t="str">
        <f t="shared" si="4"/>
        <v>OK</v>
      </c>
      <c r="R16" s="21"/>
      <c r="S16" s="18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</row>
    <row r="17" spans="1:40" s="7" customFormat="1" ht="48.75" customHeight="1" x14ac:dyDescent="0.25">
      <c r="A17" s="68"/>
      <c r="B17" s="65"/>
      <c r="C17" s="23">
        <v>14</v>
      </c>
      <c r="D17" s="22" t="s">
        <v>31</v>
      </c>
      <c r="E17" s="33" t="s">
        <v>36</v>
      </c>
      <c r="F17" s="29" t="s">
        <v>40</v>
      </c>
      <c r="G17" s="30">
        <v>4011.17</v>
      </c>
      <c r="H17" s="35">
        <v>2</v>
      </c>
      <c r="I17" s="37">
        <f t="shared" si="0"/>
        <v>0</v>
      </c>
      <c r="J17" s="37">
        <f t="shared" si="1"/>
        <v>0</v>
      </c>
      <c r="K17" s="39"/>
      <c r="L17" s="40">
        <f t="shared" si="2"/>
        <v>0</v>
      </c>
      <c r="M17" s="39"/>
      <c r="N17" s="39"/>
      <c r="O17" s="39"/>
      <c r="P17" s="12">
        <f t="shared" si="3"/>
        <v>2</v>
      </c>
      <c r="Q17" s="13" t="str">
        <f t="shared" si="4"/>
        <v>OK</v>
      </c>
      <c r="R17" s="21"/>
      <c r="S17" s="18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</row>
    <row r="18" spans="1:40" s="7" customFormat="1" ht="48.75" customHeight="1" x14ac:dyDescent="0.25">
      <c r="A18" s="69"/>
      <c r="B18" s="66"/>
      <c r="C18" s="23">
        <v>15</v>
      </c>
      <c r="D18" s="22" t="s">
        <v>13</v>
      </c>
      <c r="E18" s="33" t="s">
        <v>36</v>
      </c>
      <c r="F18" s="29" t="s">
        <v>40</v>
      </c>
      <c r="G18" s="30">
        <v>5947.64</v>
      </c>
      <c r="H18" s="35">
        <v>0</v>
      </c>
      <c r="I18" s="37">
        <f t="shared" si="0"/>
        <v>0</v>
      </c>
      <c r="J18" s="37">
        <f t="shared" si="1"/>
        <v>0</v>
      </c>
      <c r="K18" s="39"/>
      <c r="L18" s="40">
        <f t="shared" si="2"/>
        <v>0</v>
      </c>
      <c r="M18" s="39"/>
      <c r="N18" s="39"/>
      <c r="O18" s="39"/>
      <c r="P18" s="12">
        <f t="shared" si="3"/>
        <v>0</v>
      </c>
      <c r="Q18" s="13" t="str">
        <f t="shared" si="4"/>
        <v>OK</v>
      </c>
      <c r="R18" s="21"/>
      <c r="S18" s="18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</row>
    <row r="19" spans="1:40" s="7" customFormat="1" ht="48.75" customHeight="1" x14ac:dyDescent="0.25">
      <c r="A19" s="52">
        <v>4</v>
      </c>
      <c r="B19" s="55" t="s">
        <v>16</v>
      </c>
      <c r="C19" s="26">
        <v>20</v>
      </c>
      <c r="D19" s="25" t="s">
        <v>32</v>
      </c>
      <c r="E19" s="32" t="s">
        <v>38</v>
      </c>
      <c r="F19" s="27" t="s">
        <v>39</v>
      </c>
      <c r="G19" s="28">
        <v>79.3</v>
      </c>
      <c r="H19" s="35">
        <v>0</v>
      </c>
      <c r="I19" s="37">
        <f t="shared" si="0"/>
        <v>0</v>
      </c>
      <c r="J19" s="37">
        <f t="shared" si="1"/>
        <v>0</v>
      </c>
      <c r="K19" s="39"/>
      <c r="L19" s="40">
        <f t="shared" si="2"/>
        <v>0</v>
      </c>
      <c r="M19" s="39"/>
      <c r="N19" s="39"/>
      <c r="O19" s="39"/>
      <c r="P19" s="12">
        <f t="shared" si="3"/>
        <v>0</v>
      </c>
      <c r="Q19" s="13" t="str">
        <f t="shared" si="4"/>
        <v>OK</v>
      </c>
      <c r="R19" s="21"/>
      <c r="S19" s="18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</row>
    <row r="20" spans="1:40" s="7" customFormat="1" ht="48.75" customHeight="1" x14ac:dyDescent="0.25">
      <c r="A20" s="53"/>
      <c r="B20" s="56"/>
      <c r="C20" s="26">
        <v>21</v>
      </c>
      <c r="D20" s="25" t="s">
        <v>33</v>
      </c>
      <c r="E20" s="32" t="s">
        <v>38</v>
      </c>
      <c r="F20" s="27" t="s">
        <v>39</v>
      </c>
      <c r="G20" s="28">
        <v>75</v>
      </c>
      <c r="H20" s="35">
        <v>0</v>
      </c>
      <c r="I20" s="37">
        <f t="shared" si="0"/>
        <v>0</v>
      </c>
      <c r="J20" s="37">
        <f t="shared" si="1"/>
        <v>0</v>
      </c>
      <c r="K20" s="39"/>
      <c r="L20" s="40">
        <f t="shared" si="2"/>
        <v>0</v>
      </c>
      <c r="M20" s="39"/>
      <c r="N20" s="39"/>
      <c r="O20" s="39"/>
      <c r="P20" s="12">
        <f t="shared" si="3"/>
        <v>0</v>
      </c>
      <c r="Q20" s="13" t="str">
        <f t="shared" si="4"/>
        <v>OK</v>
      </c>
      <c r="R20" s="21"/>
      <c r="S20" s="18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</row>
    <row r="21" spans="1:40" s="7" customFormat="1" ht="48.75" customHeight="1" x14ac:dyDescent="0.25">
      <c r="A21" s="54"/>
      <c r="B21" s="57"/>
      <c r="C21" s="26">
        <v>22</v>
      </c>
      <c r="D21" s="25" t="s">
        <v>34</v>
      </c>
      <c r="E21" s="32" t="s">
        <v>38</v>
      </c>
      <c r="F21" s="27" t="s">
        <v>39</v>
      </c>
      <c r="G21" s="28">
        <v>107.5</v>
      </c>
      <c r="H21" s="35">
        <v>0</v>
      </c>
      <c r="I21" s="37">
        <f t="shared" si="0"/>
        <v>0</v>
      </c>
      <c r="J21" s="37">
        <f t="shared" si="1"/>
        <v>0</v>
      </c>
      <c r="K21" s="39"/>
      <c r="L21" s="40">
        <f t="shared" si="2"/>
        <v>0</v>
      </c>
      <c r="M21" s="39"/>
      <c r="N21" s="39"/>
      <c r="O21" s="39"/>
      <c r="P21" s="12">
        <f t="shared" si="3"/>
        <v>0</v>
      </c>
      <c r="Q21" s="13" t="str">
        <f t="shared" si="4"/>
        <v>OK</v>
      </c>
      <c r="R21" s="21"/>
      <c r="S21" s="18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</row>
    <row r="22" spans="1:40" x14ac:dyDescent="0.25">
      <c r="H22" s="36">
        <f>SUM(H4:H21)</f>
        <v>3747</v>
      </c>
      <c r="I22" s="36"/>
      <c r="J22" s="36"/>
      <c r="K22" s="36"/>
      <c r="L22" s="36"/>
      <c r="M22" s="36"/>
      <c r="N22" s="36"/>
      <c r="O22" s="36"/>
      <c r="P22" s="36">
        <f>SUM(P4:P21)</f>
        <v>3747</v>
      </c>
      <c r="R22" s="16">
        <f>SUMPRODUCT($G$4:$G$21,R4:R21)</f>
        <v>0</v>
      </c>
      <c r="S22" s="16">
        <f t="shared" ref="S22:AN22" si="5">SUMPRODUCT($G$4:$G$21,S4:S21)</f>
        <v>0</v>
      </c>
      <c r="T22" s="16">
        <f t="shared" si="5"/>
        <v>0</v>
      </c>
      <c r="U22" s="16">
        <f t="shared" si="5"/>
        <v>0</v>
      </c>
      <c r="V22" s="16">
        <f t="shared" si="5"/>
        <v>0</v>
      </c>
      <c r="W22" s="16">
        <f t="shared" si="5"/>
        <v>0</v>
      </c>
      <c r="X22" s="16">
        <f t="shared" si="5"/>
        <v>0</v>
      </c>
      <c r="Y22" s="16">
        <f t="shared" si="5"/>
        <v>0</v>
      </c>
      <c r="Z22" s="16">
        <f t="shared" si="5"/>
        <v>0</v>
      </c>
      <c r="AA22" s="16">
        <f t="shared" si="5"/>
        <v>0</v>
      </c>
      <c r="AB22" s="16">
        <f t="shared" si="5"/>
        <v>0</v>
      </c>
      <c r="AC22" s="16">
        <f t="shared" si="5"/>
        <v>0</v>
      </c>
      <c r="AD22" s="16">
        <f t="shared" si="5"/>
        <v>0</v>
      </c>
      <c r="AE22" s="16">
        <f t="shared" si="5"/>
        <v>0</v>
      </c>
      <c r="AF22" s="16">
        <f t="shared" si="5"/>
        <v>0</v>
      </c>
      <c r="AG22" s="16">
        <f t="shared" si="5"/>
        <v>0</v>
      </c>
      <c r="AH22" s="16">
        <f t="shared" si="5"/>
        <v>0</v>
      </c>
      <c r="AI22" s="16">
        <f t="shared" si="5"/>
        <v>0</v>
      </c>
      <c r="AJ22" s="16">
        <f t="shared" si="5"/>
        <v>0</v>
      </c>
      <c r="AK22" s="16">
        <f t="shared" si="5"/>
        <v>0</v>
      </c>
      <c r="AL22" s="16">
        <f t="shared" si="5"/>
        <v>0</v>
      </c>
      <c r="AM22" s="16">
        <f t="shared" si="5"/>
        <v>0</v>
      </c>
      <c r="AN22" s="16">
        <f t="shared" si="5"/>
        <v>0</v>
      </c>
    </row>
    <row r="24" spans="1:40" x14ac:dyDescent="0.25">
      <c r="H24" s="47">
        <f>SUMPRODUCT($G$4:$G$21,H4:H21)</f>
        <v>58267.839999999997</v>
      </c>
      <c r="I24" s="47">
        <f t="shared" ref="I24:J24" si="6">SUMPRODUCT($G$4:$G$21,I4:I21)</f>
        <v>0</v>
      </c>
      <c r="J24" s="47">
        <f t="shared" si="6"/>
        <v>0</v>
      </c>
    </row>
  </sheetData>
  <mergeCells count="10">
    <mergeCell ref="A16:A18"/>
    <mergeCell ref="B16:B18"/>
    <mergeCell ref="A19:A21"/>
    <mergeCell ref="B19:B21"/>
    <mergeCell ref="A1:C1"/>
    <mergeCell ref="D1:H1"/>
    <mergeCell ref="I1:Q1"/>
    <mergeCell ref="A2:Q2"/>
    <mergeCell ref="A4:A15"/>
    <mergeCell ref="B4:B15"/>
  </mergeCells>
  <conditionalFormatting sqref="G4:G21">
    <cfRule type="expression" dxfId="29" priority="4">
      <formula>#REF!&lt;0.25</formula>
    </cfRule>
  </conditionalFormatting>
  <conditionalFormatting sqref="P4:P21">
    <cfRule type="cellIs" dxfId="28" priority="3" operator="lessThan">
      <formula>0</formula>
    </cfRule>
  </conditionalFormatting>
  <conditionalFormatting sqref="Q4:Q21">
    <cfRule type="containsText" dxfId="27" priority="2" operator="containsText" text="ATENÇÃO">
      <formula>NOT(ISERROR(SEARCH("ATENÇÃO",Q4)))</formula>
    </cfRule>
  </conditionalFormatting>
  <conditionalFormatting sqref="R4:AN21">
    <cfRule type="cellIs" dxfId="26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A1ECD-5B0C-4B26-9CA5-36377C2C84FE}">
  <dimension ref="A1:AN24"/>
  <sheetViews>
    <sheetView topLeftCell="A7" zoomScale="80" zoomScaleNormal="80" workbookViewId="0">
      <selection activeCell="K12" sqref="K12"/>
    </sheetView>
  </sheetViews>
  <sheetFormatPr defaultColWidth="9.7109375" defaultRowHeight="15" x14ac:dyDescent="0.25"/>
  <cols>
    <col min="1" max="1" width="6.140625" style="1" customWidth="1"/>
    <col min="2" max="2" width="13.28515625" style="1" customWidth="1"/>
    <col min="3" max="3" width="10.28515625" style="1" customWidth="1"/>
    <col min="4" max="4" width="42.42578125" style="14" customWidth="1"/>
    <col min="5" max="5" width="10.28515625" style="1" customWidth="1"/>
    <col min="6" max="6" width="15.85546875" style="1" customWidth="1"/>
    <col min="7" max="7" width="15.42578125" style="1" customWidth="1"/>
    <col min="8" max="8" width="13.7109375" style="6" customWidth="1"/>
    <col min="9" max="9" width="12.85546875" style="6" customWidth="1"/>
    <col min="10" max="15" width="13.7109375" style="6" customWidth="1"/>
    <col min="16" max="16" width="13.28515625" style="15" customWidth="1"/>
    <col min="17" max="17" width="12.5703125" style="4" customWidth="1"/>
    <col min="18" max="29" width="12.7109375" style="5" customWidth="1"/>
    <col min="30" max="40" width="12.7109375" style="2" customWidth="1"/>
    <col min="41" max="16384" width="9.7109375" style="2"/>
  </cols>
  <sheetData>
    <row r="1" spans="1:40" ht="54.75" customHeight="1" x14ac:dyDescent="0.25">
      <c r="A1" s="58" t="s">
        <v>54</v>
      </c>
      <c r="B1" s="58"/>
      <c r="C1" s="58"/>
      <c r="D1" s="59" t="s">
        <v>55</v>
      </c>
      <c r="E1" s="60"/>
      <c r="F1" s="60"/>
      <c r="G1" s="60"/>
      <c r="H1" s="60"/>
      <c r="I1" s="59" t="s">
        <v>56</v>
      </c>
      <c r="J1" s="60"/>
      <c r="K1" s="60"/>
      <c r="L1" s="60"/>
      <c r="M1" s="60"/>
      <c r="N1" s="60"/>
      <c r="O1" s="60"/>
      <c r="P1" s="60"/>
      <c r="Q1" s="61"/>
      <c r="R1" s="20" t="s">
        <v>42</v>
      </c>
      <c r="S1" s="20" t="s">
        <v>42</v>
      </c>
      <c r="T1" s="20" t="s">
        <v>42</v>
      </c>
      <c r="U1" s="20" t="s">
        <v>42</v>
      </c>
      <c r="V1" s="20" t="s">
        <v>42</v>
      </c>
      <c r="W1" s="20" t="s">
        <v>42</v>
      </c>
      <c r="X1" s="20" t="s">
        <v>42</v>
      </c>
      <c r="Y1" s="20" t="s">
        <v>42</v>
      </c>
      <c r="Z1" s="20" t="s">
        <v>42</v>
      </c>
      <c r="AA1" s="20" t="s">
        <v>42</v>
      </c>
      <c r="AB1" s="20" t="s">
        <v>42</v>
      </c>
      <c r="AC1" s="20" t="s">
        <v>42</v>
      </c>
      <c r="AD1" s="20" t="s">
        <v>42</v>
      </c>
      <c r="AE1" s="20" t="s">
        <v>42</v>
      </c>
      <c r="AF1" s="20" t="s">
        <v>42</v>
      </c>
      <c r="AG1" s="20" t="s">
        <v>42</v>
      </c>
      <c r="AH1" s="20" t="s">
        <v>42</v>
      </c>
      <c r="AI1" s="20" t="s">
        <v>42</v>
      </c>
      <c r="AJ1" s="20" t="s">
        <v>42</v>
      </c>
      <c r="AK1" s="20" t="s">
        <v>42</v>
      </c>
      <c r="AL1" s="20" t="s">
        <v>42</v>
      </c>
      <c r="AM1" s="20" t="s">
        <v>42</v>
      </c>
      <c r="AN1" s="20" t="s">
        <v>42</v>
      </c>
    </row>
    <row r="2" spans="1:40" ht="21.75" customHeight="1" x14ac:dyDescent="0.25">
      <c r="A2" s="58" t="s">
        <v>63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20" t="s">
        <v>43</v>
      </c>
      <c r="S2" s="20" t="s">
        <v>43</v>
      </c>
      <c r="T2" s="20" t="s">
        <v>43</v>
      </c>
      <c r="U2" s="20" t="s">
        <v>43</v>
      </c>
      <c r="V2" s="20" t="s">
        <v>43</v>
      </c>
      <c r="W2" s="20" t="s">
        <v>43</v>
      </c>
      <c r="X2" s="20" t="s">
        <v>43</v>
      </c>
      <c r="Y2" s="20" t="s">
        <v>43</v>
      </c>
      <c r="Z2" s="20" t="s">
        <v>43</v>
      </c>
      <c r="AA2" s="20" t="s">
        <v>43</v>
      </c>
      <c r="AB2" s="20" t="s">
        <v>43</v>
      </c>
      <c r="AC2" s="20" t="s">
        <v>43</v>
      </c>
      <c r="AD2" s="20" t="s">
        <v>43</v>
      </c>
      <c r="AE2" s="20" t="s">
        <v>43</v>
      </c>
      <c r="AF2" s="20" t="s">
        <v>43</v>
      </c>
      <c r="AG2" s="20" t="s">
        <v>43</v>
      </c>
      <c r="AH2" s="20" t="s">
        <v>43</v>
      </c>
      <c r="AI2" s="20" t="s">
        <v>43</v>
      </c>
      <c r="AJ2" s="20" t="s">
        <v>43</v>
      </c>
      <c r="AK2" s="20" t="s">
        <v>43</v>
      </c>
      <c r="AL2" s="20" t="s">
        <v>43</v>
      </c>
      <c r="AM2" s="20" t="s">
        <v>43</v>
      </c>
      <c r="AN2" s="20" t="s">
        <v>43</v>
      </c>
    </row>
    <row r="3" spans="1:40" s="3" customFormat="1" ht="45" x14ac:dyDescent="0.2">
      <c r="A3" s="9" t="s">
        <v>1</v>
      </c>
      <c r="B3" s="9" t="s">
        <v>10</v>
      </c>
      <c r="C3" s="9" t="s">
        <v>9</v>
      </c>
      <c r="D3" s="9" t="s">
        <v>17</v>
      </c>
      <c r="E3" s="9" t="s">
        <v>52</v>
      </c>
      <c r="F3" s="9" t="s">
        <v>35</v>
      </c>
      <c r="G3" s="9" t="s">
        <v>41</v>
      </c>
      <c r="H3" s="44" t="s">
        <v>3</v>
      </c>
      <c r="I3" s="10" t="s">
        <v>50</v>
      </c>
      <c r="J3" s="10" t="s">
        <v>51</v>
      </c>
      <c r="K3" s="10" t="s">
        <v>45</v>
      </c>
      <c r="L3" s="10" t="s">
        <v>46</v>
      </c>
      <c r="M3" s="10" t="s">
        <v>47</v>
      </c>
      <c r="N3" s="10" t="s">
        <v>48</v>
      </c>
      <c r="O3" s="10" t="s">
        <v>49</v>
      </c>
      <c r="P3" s="43" t="s">
        <v>0</v>
      </c>
      <c r="Q3" s="8" t="s">
        <v>2</v>
      </c>
      <c r="R3" s="17" t="s">
        <v>44</v>
      </c>
      <c r="S3" s="17" t="s">
        <v>44</v>
      </c>
      <c r="T3" s="17" t="s">
        <v>44</v>
      </c>
      <c r="U3" s="17" t="s">
        <v>44</v>
      </c>
      <c r="V3" s="17" t="s">
        <v>44</v>
      </c>
      <c r="W3" s="17" t="s">
        <v>44</v>
      </c>
      <c r="X3" s="17" t="s">
        <v>44</v>
      </c>
      <c r="Y3" s="17" t="s">
        <v>44</v>
      </c>
      <c r="Z3" s="17" t="s">
        <v>44</v>
      </c>
      <c r="AA3" s="17" t="s">
        <v>44</v>
      </c>
      <c r="AB3" s="17" t="s">
        <v>44</v>
      </c>
      <c r="AC3" s="17" t="s">
        <v>44</v>
      </c>
      <c r="AD3" s="17" t="s">
        <v>44</v>
      </c>
      <c r="AE3" s="17" t="s">
        <v>44</v>
      </c>
      <c r="AF3" s="17" t="s">
        <v>44</v>
      </c>
      <c r="AG3" s="17" t="s">
        <v>44</v>
      </c>
      <c r="AH3" s="17" t="s">
        <v>44</v>
      </c>
      <c r="AI3" s="17" t="s">
        <v>44</v>
      </c>
      <c r="AJ3" s="17" t="s">
        <v>44</v>
      </c>
      <c r="AK3" s="17" t="s">
        <v>44</v>
      </c>
      <c r="AL3" s="17" t="s">
        <v>44</v>
      </c>
      <c r="AM3" s="17" t="s">
        <v>44</v>
      </c>
      <c r="AN3" s="17" t="s">
        <v>44</v>
      </c>
    </row>
    <row r="4" spans="1:40" ht="48.75" customHeight="1" x14ac:dyDescent="0.25">
      <c r="A4" s="63">
        <v>1</v>
      </c>
      <c r="B4" s="62" t="s">
        <v>14</v>
      </c>
      <c r="C4" s="24">
        <v>1</v>
      </c>
      <c r="D4" s="25" t="s">
        <v>18</v>
      </c>
      <c r="E4" s="31" t="s">
        <v>37</v>
      </c>
      <c r="F4" s="27" t="s">
        <v>39</v>
      </c>
      <c r="G4" s="28">
        <v>16.899999999999999</v>
      </c>
      <c r="H4" s="34">
        <v>0</v>
      </c>
      <c r="I4" s="37">
        <f>IF(SUM(R4:AN4)&gt;H4+K4,H4+K4,SUM(R4:AN4))</f>
        <v>0</v>
      </c>
      <c r="J4" s="37">
        <f>(SUM(R4:AN4))</f>
        <v>0</v>
      </c>
      <c r="K4" s="38"/>
      <c r="L4" s="40">
        <f>ROUND(IF(H4*0.25-0.5&lt;0,0,H4*0.25-0.5),0)-O4-M4</f>
        <v>0</v>
      </c>
      <c r="M4" s="38"/>
      <c r="N4" s="38"/>
      <c r="O4" s="38"/>
      <c r="P4" s="12">
        <f>H4-(SUM(R4:AN4))+K4+M4+N4-O4</f>
        <v>0</v>
      </c>
      <c r="Q4" s="13" t="str">
        <f>IF(P4&lt;0,"ATENÇÃO","OK")</f>
        <v>OK</v>
      </c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</row>
    <row r="5" spans="1:40" s="7" customFormat="1" ht="48.75" customHeight="1" x14ac:dyDescent="0.25">
      <c r="A5" s="63"/>
      <c r="B5" s="62"/>
      <c r="C5" s="26">
        <v>2</v>
      </c>
      <c r="D5" s="25" t="s">
        <v>19</v>
      </c>
      <c r="E5" s="31" t="s">
        <v>37</v>
      </c>
      <c r="F5" s="27" t="s">
        <v>39</v>
      </c>
      <c r="G5" s="28">
        <v>18</v>
      </c>
      <c r="H5" s="34">
        <v>0</v>
      </c>
      <c r="I5" s="37">
        <f t="shared" ref="I5:I21" si="0">IF(SUM(R5:AN5)&gt;H5+K5,H5+K5,SUM(R5:AN5))</f>
        <v>0</v>
      </c>
      <c r="J5" s="37">
        <f t="shared" ref="J5:J21" si="1">(SUM(R5:AN5))</f>
        <v>0</v>
      </c>
      <c r="K5" s="39"/>
      <c r="L5" s="40">
        <f t="shared" ref="L5:L21" si="2">ROUND(IF(H5*0.25-0.5&lt;0,0,H5*0.25-0.5),0)-O5-M5</f>
        <v>0</v>
      </c>
      <c r="M5" s="39"/>
      <c r="N5" s="39"/>
      <c r="O5" s="39"/>
      <c r="P5" s="12">
        <f t="shared" ref="P5:P21" si="3">H5-(SUM(R5:AN5))+K5+M5+N5-O5</f>
        <v>0</v>
      </c>
      <c r="Q5" s="13" t="str">
        <f t="shared" ref="Q5:Q21" si="4">IF(P5&lt;0,"ATENÇÃO","OK")</f>
        <v>OK</v>
      </c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</row>
    <row r="6" spans="1:40" s="7" customFormat="1" ht="48.75" customHeight="1" x14ac:dyDescent="0.25">
      <c r="A6" s="63"/>
      <c r="B6" s="62"/>
      <c r="C6" s="26">
        <v>3</v>
      </c>
      <c r="D6" s="25" t="s">
        <v>20</v>
      </c>
      <c r="E6" s="31" t="s">
        <v>37</v>
      </c>
      <c r="F6" s="27" t="s">
        <v>39</v>
      </c>
      <c r="G6" s="28">
        <v>14.9</v>
      </c>
      <c r="H6" s="34">
        <v>0</v>
      </c>
      <c r="I6" s="37">
        <f t="shared" si="0"/>
        <v>0</v>
      </c>
      <c r="J6" s="37">
        <f t="shared" si="1"/>
        <v>0</v>
      </c>
      <c r="K6" s="39"/>
      <c r="L6" s="40">
        <f t="shared" si="2"/>
        <v>0</v>
      </c>
      <c r="M6" s="39"/>
      <c r="N6" s="39"/>
      <c r="O6" s="39"/>
      <c r="P6" s="12">
        <f t="shared" si="3"/>
        <v>0</v>
      </c>
      <c r="Q6" s="13" t="str">
        <f t="shared" si="4"/>
        <v>OK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</row>
    <row r="7" spans="1:40" s="7" customFormat="1" ht="48.75" customHeight="1" x14ac:dyDescent="0.25">
      <c r="A7" s="63"/>
      <c r="B7" s="62"/>
      <c r="C7" s="26">
        <v>4</v>
      </c>
      <c r="D7" s="25" t="s">
        <v>21</v>
      </c>
      <c r="E7" s="31" t="s">
        <v>37</v>
      </c>
      <c r="F7" s="27" t="s">
        <v>39</v>
      </c>
      <c r="G7" s="28">
        <v>18.3</v>
      </c>
      <c r="H7" s="34">
        <v>0</v>
      </c>
      <c r="I7" s="37">
        <f t="shared" si="0"/>
        <v>0</v>
      </c>
      <c r="J7" s="37">
        <f t="shared" si="1"/>
        <v>0</v>
      </c>
      <c r="K7" s="39"/>
      <c r="L7" s="40">
        <f t="shared" si="2"/>
        <v>0</v>
      </c>
      <c r="M7" s="39"/>
      <c r="N7" s="39"/>
      <c r="O7" s="39"/>
      <c r="P7" s="12">
        <f t="shared" si="3"/>
        <v>0</v>
      </c>
      <c r="Q7" s="13" t="str">
        <f t="shared" si="4"/>
        <v>OK</v>
      </c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</row>
    <row r="8" spans="1:40" s="7" customFormat="1" ht="48.75" customHeight="1" x14ac:dyDescent="0.25">
      <c r="A8" s="63"/>
      <c r="B8" s="62"/>
      <c r="C8" s="26">
        <v>5</v>
      </c>
      <c r="D8" s="25" t="s">
        <v>22</v>
      </c>
      <c r="E8" s="31" t="s">
        <v>37</v>
      </c>
      <c r="F8" s="27" t="s">
        <v>39</v>
      </c>
      <c r="G8" s="28">
        <v>16.5</v>
      </c>
      <c r="H8" s="35">
        <v>200</v>
      </c>
      <c r="I8" s="37">
        <f t="shared" si="0"/>
        <v>0</v>
      </c>
      <c r="J8" s="37">
        <f t="shared" si="1"/>
        <v>0</v>
      </c>
      <c r="K8" s="39"/>
      <c r="L8" s="40">
        <f t="shared" si="2"/>
        <v>50</v>
      </c>
      <c r="M8" s="39"/>
      <c r="N8" s="39"/>
      <c r="O8" s="39"/>
      <c r="P8" s="12">
        <f t="shared" si="3"/>
        <v>200</v>
      </c>
      <c r="Q8" s="13" t="str">
        <f t="shared" si="4"/>
        <v>OK</v>
      </c>
      <c r="R8" s="21"/>
      <c r="S8" s="18"/>
      <c r="T8" s="21"/>
      <c r="U8" s="21"/>
      <c r="V8" s="21"/>
      <c r="W8" s="21"/>
      <c r="X8" s="21"/>
      <c r="Y8" s="21"/>
      <c r="Z8" s="21"/>
      <c r="AA8" s="21"/>
      <c r="AB8" s="21"/>
      <c r="AC8" s="21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</row>
    <row r="9" spans="1:40" s="7" customFormat="1" ht="48.75" customHeight="1" x14ac:dyDescent="0.25">
      <c r="A9" s="63"/>
      <c r="B9" s="62"/>
      <c r="C9" s="26">
        <v>6</v>
      </c>
      <c r="D9" s="25" t="s">
        <v>23</v>
      </c>
      <c r="E9" s="31" t="s">
        <v>37</v>
      </c>
      <c r="F9" s="27" t="s">
        <v>39</v>
      </c>
      <c r="G9" s="28">
        <v>18.399999999999999</v>
      </c>
      <c r="H9" s="35">
        <v>0</v>
      </c>
      <c r="I9" s="37">
        <f t="shared" si="0"/>
        <v>0</v>
      </c>
      <c r="J9" s="37">
        <f t="shared" si="1"/>
        <v>0</v>
      </c>
      <c r="K9" s="39"/>
      <c r="L9" s="40">
        <f t="shared" si="2"/>
        <v>0</v>
      </c>
      <c r="M9" s="39"/>
      <c r="N9" s="39"/>
      <c r="O9" s="39"/>
      <c r="P9" s="12">
        <f t="shared" si="3"/>
        <v>0</v>
      </c>
      <c r="Q9" s="13" t="str">
        <f t="shared" si="4"/>
        <v>OK</v>
      </c>
      <c r="R9" s="21"/>
      <c r="S9" s="18"/>
      <c r="T9" s="21"/>
      <c r="U9" s="21"/>
      <c r="V9" s="21"/>
      <c r="W9" s="21"/>
      <c r="X9" s="21"/>
      <c r="Y9" s="21"/>
      <c r="Z9" s="21"/>
      <c r="AA9" s="21"/>
      <c r="AB9" s="21"/>
      <c r="AC9" s="21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</row>
    <row r="10" spans="1:40" s="7" customFormat="1" ht="48.75" customHeight="1" x14ac:dyDescent="0.25">
      <c r="A10" s="63"/>
      <c r="B10" s="62"/>
      <c r="C10" s="26">
        <v>7</v>
      </c>
      <c r="D10" s="25" t="s">
        <v>24</v>
      </c>
      <c r="E10" s="31" t="s">
        <v>37</v>
      </c>
      <c r="F10" s="27" t="s">
        <v>39</v>
      </c>
      <c r="G10" s="28">
        <v>16.5</v>
      </c>
      <c r="H10" s="35">
        <v>0</v>
      </c>
      <c r="I10" s="37">
        <f t="shared" si="0"/>
        <v>0</v>
      </c>
      <c r="J10" s="37">
        <f t="shared" si="1"/>
        <v>0</v>
      </c>
      <c r="K10" s="39"/>
      <c r="L10" s="40">
        <f t="shared" si="2"/>
        <v>0</v>
      </c>
      <c r="M10" s="39"/>
      <c r="N10" s="39"/>
      <c r="O10" s="39"/>
      <c r="P10" s="12">
        <f t="shared" si="3"/>
        <v>0</v>
      </c>
      <c r="Q10" s="13" t="str">
        <f t="shared" si="4"/>
        <v>OK</v>
      </c>
      <c r="R10" s="21"/>
      <c r="S10" s="18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</row>
    <row r="11" spans="1:40" s="7" customFormat="1" ht="48.75" customHeight="1" x14ac:dyDescent="0.25">
      <c r="A11" s="63"/>
      <c r="B11" s="62"/>
      <c r="C11" s="26">
        <v>8</v>
      </c>
      <c r="D11" s="25" t="s">
        <v>25</v>
      </c>
      <c r="E11" s="31" t="s">
        <v>37</v>
      </c>
      <c r="F11" s="27" t="s">
        <v>39</v>
      </c>
      <c r="G11" s="28">
        <v>20.399999999999999</v>
      </c>
      <c r="H11" s="35">
        <v>0</v>
      </c>
      <c r="I11" s="37">
        <f t="shared" si="0"/>
        <v>0</v>
      </c>
      <c r="J11" s="37">
        <f t="shared" si="1"/>
        <v>0</v>
      </c>
      <c r="K11" s="39"/>
      <c r="L11" s="40">
        <f t="shared" si="2"/>
        <v>0</v>
      </c>
      <c r="M11" s="39"/>
      <c r="N11" s="39"/>
      <c r="O11" s="39"/>
      <c r="P11" s="12">
        <f t="shared" si="3"/>
        <v>0</v>
      </c>
      <c r="Q11" s="13" t="str">
        <f t="shared" si="4"/>
        <v>OK</v>
      </c>
      <c r="R11" s="21"/>
      <c r="S11" s="18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</row>
    <row r="12" spans="1:40" s="7" customFormat="1" ht="48.75" customHeight="1" x14ac:dyDescent="0.25">
      <c r="A12" s="63"/>
      <c r="B12" s="62"/>
      <c r="C12" s="26">
        <v>9</v>
      </c>
      <c r="D12" s="25" t="s">
        <v>26</v>
      </c>
      <c r="E12" s="31" t="s">
        <v>37</v>
      </c>
      <c r="F12" s="27" t="s">
        <v>39</v>
      </c>
      <c r="G12" s="28">
        <v>10.199999999999999</v>
      </c>
      <c r="H12" s="35">
        <v>0</v>
      </c>
      <c r="I12" s="37">
        <f t="shared" si="0"/>
        <v>0</v>
      </c>
      <c r="J12" s="37">
        <f t="shared" si="1"/>
        <v>0</v>
      </c>
      <c r="K12" s="39">
        <v>150</v>
      </c>
      <c r="L12" s="40">
        <f t="shared" si="2"/>
        <v>0</v>
      </c>
      <c r="M12" s="39"/>
      <c r="N12" s="39"/>
      <c r="O12" s="39"/>
      <c r="P12" s="12">
        <f t="shared" si="3"/>
        <v>150</v>
      </c>
      <c r="Q12" s="13" t="str">
        <f t="shared" si="4"/>
        <v>OK</v>
      </c>
      <c r="R12" s="21"/>
      <c r="S12" s="18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</row>
    <row r="13" spans="1:40" s="7" customFormat="1" ht="48.75" customHeight="1" x14ac:dyDescent="0.25">
      <c r="A13" s="63"/>
      <c r="B13" s="62"/>
      <c r="C13" s="26">
        <v>10</v>
      </c>
      <c r="D13" s="25" t="s">
        <v>27</v>
      </c>
      <c r="E13" s="31" t="s">
        <v>37</v>
      </c>
      <c r="F13" s="27" t="s">
        <v>39</v>
      </c>
      <c r="G13" s="28">
        <v>10.7</v>
      </c>
      <c r="H13" s="35">
        <v>200</v>
      </c>
      <c r="I13" s="37">
        <f t="shared" si="0"/>
        <v>0</v>
      </c>
      <c r="J13" s="37">
        <f t="shared" si="1"/>
        <v>0</v>
      </c>
      <c r="K13" s="39"/>
      <c r="L13" s="40">
        <f t="shared" si="2"/>
        <v>50</v>
      </c>
      <c r="M13" s="39"/>
      <c r="N13" s="39"/>
      <c r="O13" s="39"/>
      <c r="P13" s="12">
        <f t="shared" si="3"/>
        <v>200</v>
      </c>
      <c r="Q13" s="13" t="str">
        <f t="shared" si="4"/>
        <v>OK</v>
      </c>
      <c r="R13" s="21"/>
      <c r="S13" s="18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</row>
    <row r="14" spans="1:40" s="7" customFormat="1" ht="48.75" customHeight="1" x14ac:dyDescent="0.25">
      <c r="A14" s="63"/>
      <c r="B14" s="62"/>
      <c r="C14" s="26">
        <v>11</v>
      </c>
      <c r="D14" s="25" t="s">
        <v>28</v>
      </c>
      <c r="E14" s="31" t="s">
        <v>37</v>
      </c>
      <c r="F14" s="27" t="s">
        <v>39</v>
      </c>
      <c r="G14" s="28">
        <v>14.9</v>
      </c>
      <c r="H14" s="35">
        <v>0</v>
      </c>
      <c r="I14" s="37">
        <f t="shared" si="0"/>
        <v>0</v>
      </c>
      <c r="J14" s="37">
        <f t="shared" si="1"/>
        <v>0</v>
      </c>
      <c r="K14" s="39"/>
      <c r="L14" s="40">
        <f t="shared" si="2"/>
        <v>0</v>
      </c>
      <c r="M14" s="39"/>
      <c r="N14" s="39"/>
      <c r="O14" s="39"/>
      <c r="P14" s="12">
        <f t="shared" si="3"/>
        <v>0</v>
      </c>
      <c r="Q14" s="13" t="str">
        <f t="shared" si="4"/>
        <v>OK</v>
      </c>
      <c r="R14" s="21"/>
      <c r="S14" s="18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</row>
    <row r="15" spans="1:40" s="7" customFormat="1" ht="48.75" customHeight="1" x14ac:dyDescent="0.25">
      <c r="A15" s="63"/>
      <c r="B15" s="62"/>
      <c r="C15" s="26">
        <v>12</v>
      </c>
      <c r="D15" s="25" t="s">
        <v>29</v>
      </c>
      <c r="E15" s="31" t="s">
        <v>37</v>
      </c>
      <c r="F15" s="27" t="s">
        <v>39</v>
      </c>
      <c r="G15" s="28">
        <v>10.8</v>
      </c>
      <c r="H15" s="35">
        <v>0</v>
      </c>
      <c r="I15" s="37">
        <f t="shared" si="0"/>
        <v>0</v>
      </c>
      <c r="J15" s="37">
        <f t="shared" si="1"/>
        <v>0</v>
      </c>
      <c r="K15" s="39"/>
      <c r="L15" s="40">
        <f t="shared" si="2"/>
        <v>0</v>
      </c>
      <c r="M15" s="39"/>
      <c r="N15" s="39"/>
      <c r="O15" s="39"/>
      <c r="P15" s="12">
        <f t="shared" si="3"/>
        <v>0</v>
      </c>
      <c r="Q15" s="13" t="str">
        <f t="shared" si="4"/>
        <v>OK</v>
      </c>
      <c r="R15" s="21"/>
      <c r="S15" s="18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</row>
    <row r="16" spans="1:40" s="7" customFormat="1" ht="48.75" customHeight="1" x14ac:dyDescent="0.25">
      <c r="A16" s="67">
        <v>2</v>
      </c>
      <c r="B16" s="64" t="s">
        <v>15</v>
      </c>
      <c r="C16" s="23">
        <v>13</v>
      </c>
      <c r="D16" s="22" t="s">
        <v>30</v>
      </c>
      <c r="E16" s="33" t="s">
        <v>36</v>
      </c>
      <c r="F16" s="29" t="s">
        <v>40</v>
      </c>
      <c r="G16" s="30">
        <v>3792.69</v>
      </c>
      <c r="H16" s="35">
        <v>0</v>
      </c>
      <c r="I16" s="37">
        <f t="shared" si="0"/>
        <v>0</v>
      </c>
      <c r="J16" s="37">
        <f t="shared" si="1"/>
        <v>0</v>
      </c>
      <c r="K16" s="39"/>
      <c r="L16" s="40">
        <f t="shared" si="2"/>
        <v>0</v>
      </c>
      <c r="M16" s="39"/>
      <c r="N16" s="39"/>
      <c r="O16" s="39"/>
      <c r="P16" s="12">
        <f t="shared" si="3"/>
        <v>0</v>
      </c>
      <c r="Q16" s="13" t="str">
        <f t="shared" si="4"/>
        <v>OK</v>
      </c>
      <c r="R16" s="21"/>
      <c r="S16" s="18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</row>
    <row r="17" spans="1:40" s="7" customFormat="1" ht="48.75" customHeight="1" x14ac:dyDescent="0.25">
      <c r="A17" s="68"/>
      <c r="B17" s="65"/>
      <c r="C17" s="23">
        <v>14</v>
      </c>
      <c r="D17" s="22" t="s">
        <v>31</v>
      </c>
      <c r="E17" s="33" t="s">
        <v>36</v>
      </c>
      <c r="F17" s="29" t="s">
        <v>40</v>
      </c>
      <c r="G17" s="30">
        <v>4011.17</v>
      </c>
      <c r="H17" s="35">
        <v>2</v>
      </c>
      <c r="I17" s="37">
        <f t="shared" si="0"/>
        <v>0</v>
      </c>
      <c r="J17" s="37">
        <f t="shared" si="1"/>
        <v>0</v>
      </c>
      <c r="K17" s="39"/>
      <c r="L17" s="40">
        <f t="shared" si="2"/>
        <v>0</v>
      </c>
      <c r="M17" s="39"/>
      <c r="N17" s="39"/>
      <c r="O17" s="39"/>
      <c r="P17" s="12">
        <f t="shared" si="3"/>
        <v>2</v>
      </c>
      <c r="Q17" s="13" t="str">
        <f t="shared" si="4"/>
        <v>OK</v>
      </c>
      <c r="R17" s="21"/>
      <c r="S17" s="18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</row>
    <row r="18" spans="1:40" s="7" customFormat="1" ht="48.75" customHeight="1" x14ac:dyDescent="0.25">
      <c r="A18" s="69"/>
      <c r="B18" s="66"/>
      <c r="C18" s="23">
        <v>15</v>
      </c>
      <c r="D18" s="22" t="s">
        <v>13</v>
      </c>
      <c r="E18" s="33" t="s">
        <v>36</v>
      </c>
      <c r="F18" s="29" t="s">
        <v>40</v>
      </c>
      <c r="G18" s="30">
        <v>5947.64</v>
      </c>
      <c r="H18" s="35">
        <v>0</v>
      </c>
      <c r="I18" s="37">
        <f t="shared" si="0"/>
        <v>0</v>
      </c>
      <c r="J18" s="37">
        <f t="shared" si="1"/>
        <v>0</v>
      </c>
      <c r="K18" s="39"/>
      <c r="L18" s="40">
        <f t="shared" si="2"/>
        <v>0</v>
      </c>
      <c r="M18" s="39"/>
      <c r="N18" s="39"/>
      <c r="O18" s="39"/>
      <c r="P18" s="12">
        <f t="shared" si="3"/>
        <v>0</v>
      </c>
      <c r="Q18" s="13" t="str">
        <f t="shared" si="4"/>
        <v>OK</v>
      </c>
      <c r="R18" s="21"/>
      <c r="S18" s="18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</row>
    <row r="19" spans="1:40" s="7" customFormat="1" ht="48.75" customHeight="1" x14ac:dyDescent="0.25">
      <c r="A19" s="52">
        <v>4</v>
      </c>
      <c r="B19" s="55" t="s">
        <v>16</v>
      </c>
      <c r="C19" s="26">
        <v>20</v>
      </c>
      <c r="D19" s="25" t="s">
        <v>32</v>
      </c>
      <c r="E19" s="32" t="s">
        <v>38</v>
      </c>
      <c r="F19" s="27" t="s">
        <v>39</v>
      </c>
      <c r="G19" s="28">
        <v>79.3</v>
      </c>
      <c r="H19" s="35">
        <v>0</v>
      </c>
      <c r="I19" s="37">
        <f t="shared" si="0"/>
        <v>0</v>
      </c>
      <c r="J19" s="37">
        <f t="shared" si="1"/>
        <v>0</v>
      </c>
      <c r="K19" s="39"/>
      <c r="L19" s="40">
        <f t="shared" si="2"/>
        <v>0</v>
      </c>
      <c r="M19" s="39"/>
      <c r="N19" s="39"/>
      <c r="O19" s="39"/>
      <c r="P19" s="12">
        <f t="shared" si="3"/>
        <v>0</v>
      </c>
      <c r="Q19" s="13" t="str">
        <f t="shared" si="4"/>
        <v>OK</v>
      </c>
      <c r="R19" s="21"/>
      <c r="S19" s="18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</row>
    <row r="20" spans="1:40" s="7" customFormat="1" ht="48.75" customHeight="1" x14ac:dyDescent="0.25">
      <c r="A20" s="53"/>
      <c r="B20" s="56"/>
      <c r="C20" s="26">
        <v>21</v>
      </c>
      <c r="D20" s="25" t="s">
        <v>33</v>
      </c>
      <c r="E20" s="32" t="s">
        <v>38</v>
      </c>
      <c r="F20" s="27" t="s">
        <v>39</v>
      </c>
      <c r="G20" s="28">
        <v>75</v>
      </c>
      <c r="H20" s="35">
        <v>0</v>
      </c>
      <c r="I20" s="37">
        <f t="shared" si="0"/>
        <v>0</v>
      </c>
      <c r="J20" s="37">
        <f t="shared" si="1"/>
        <v>0</v>
      </c>
      <c r="K20" s="39"/>
      <c r="L20" s="40">
        <f t="shared" si="2"/>
        <v>0</v>
      </c>
      <c r="M20" s="39"/>
      <c r="N20" s="39"/>
      <c r="O20" s="39"/>
      <c r="P20" s="12">
        <f t="shared" si="3"/>
        <v>0</v>
      </c>
      <c r="Q20" s="13" t="str">
        <f t="shared" si="4"/>
        <v>OK</v>
      </c>
      <c r="R20" s="21"/>
      <c r="S20" s="18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</row>
    <row r="21" spans="1:40" s="7" customFormat="1" ht="48.75" customHeight="1" x14ac:dyDescent="0.25">
      <c r="A21" s="54"/>
      <c r="B21" s="57"/>
      <c r="C21" s="26">
        <v>22</v>
      </c>
      <c r="D21" s="25" t="s">
        <v>34</v>
      </c>
      <c r="E21" s="32" t="s">
        <v>38</v>
      </c>
      <c r="F21" s="27" t="s">
        <v>39</v>
      </c>
      <c r="G21" s="28">
        <v>107.5</v>
      </c>
      <c r="H21" s="35">
        <v>0</v>
      </c>
      <c r="I21" s="37">
        <f t="shared" si="0"/>
        <v>0</v>
      </c>
      <c r="J21" s="37">
        <f t="shared" si="1"/>
        <v>0</v>
      </c>
      <c r="K21" s="39"/>
      <c r="L21" s="40">
        <f t="shared" si="2"/>
        <v>0</v>
      </c>
      <c r="M21" s="39"/>
      <c r="N21" s="39"/>
      <c r="O21" s="39"/>
      <c r="P21" s="12">
        <f t="shared" si="3"/>
        <v>0</v>
      </c>
      <c r="Q21" s="13" t="str">
        <f t="shared" si="4"/>
        <v>OK</v>
      </c>
      <c r="R21" s="21"/>
      <c r="S21" s="18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</row>
    <row r="22" spans="1:40" x14ac:dyDescent="0.25">
      <c r="H22" s="36">
        <f>SUM(H4:H21)</f>
        <v>402</v>
      </c>
      <c r="I22" s="36"/>
      <c r="J22" s="36"/>
      <c r="K22" s="36"/>
      <c r="L22" s="36"/>
      <c r="M22" s="36"/>
      <c r="N22" s="36"/>
      <c r="O22" s="36"/>
      <c r="P22" s="36">
        <f>SUM(P4:P21)</f>
        <v>552</v>
      </c>
      <c r="R22" s="16">
        <f>SUMPRODUCT($G$4:$G$21,R4:R21)</f>
        <v>0</v>
      </c>
      <c r="S22" s="16">
        <f t="shared" ref="S22:AN22" si="5">SUMPRODUCT($G$4:$G$21,S4:S21)</f>
        <v>0</v>
      </c>
      <c r="T22" s="16">
        <f t="shared" si="5"/>
        <v>0</v>
      </c>
      <c r="U22" s="16">
        <f t="shared" si="5"/>
        <v>0</v>
      </c>
      <c r="V22" s="16">
        <f t="shared" si="5"/>
        <v>0</v>
      </c>
      <c r="W22" s="16">
        <f t="shared" si="5"/>
        <v>0</v>
      </c>
      <c r="X22" s="16">
        <f t="shared" si="5"/>
        <v>0</v>
      </c>
      <c r="Y22" s="16">
        <f t="shared" si="5"/>
        <v>0</v>
      </c>
      <c r="Z22" s="16">
        <f t="shared" si="5"/>
        <v>0</v>
      </c>
      <c r="AA22" s="16">
        <f t="shared" si="5"/>
        <v>0</v>
      </c>
      <c r="AB22" s="16">
        <f t="shared" si="5"/>
        <v>0</v>
      </c>
      <c r="AC22" s="16">
        <f t="shared" si="5"/>
        <v>0</v>
      </c>
      <c r="AD22" s="16">
        <f t="shared" si="5"/>
        <v>0</v>
      </c>
      <c r="AE22" s="16">
        <f t="shared" si="5"/>
        <v>0</v>
      </c>
      <c r="AF22" s="16">
        <f t="shared" si="5"/>
        <v>0</v>
      </c>
      <c r="AG22" s="16">
        <f t="shared" si="5"/>
        <v>0</v>
      </c>
      <c r="AH22" s="16">
        <f t="shared" si="5"/>
        <v>0</v>
      </c>
      <c r="AI22" s="16">
        <f t="shared" si="5"/>
        <v>0</v>
      </c>
      <c r="AJ22" s="16">
        <f t="shared" si="5"/>
        <v>0</v>
      </c>
      <c r="AK22" s="16">
        <f t="shared" si="5"/>
        <v>0</v>
      </c>
      <c r="AL22" s="16">
        <f t="shared" si="5"/>
        <v>0</v>
      </c>
      <c r="AM22" s="16">
        <f t="shared" si="5"/>
        <v>0</v>
      </c>
      <c r="AN22" s="16">
        <f t="shared" si="5"/>
        <v>0</v>
      </c>
    </row>
    <row r="24" spans="1:40" x14ac:dyDescent="0.25">
      <c r="H24" s="47">
        <f>SUMPRODUCT($G$4:$G$21,H4:H21)</f>
        <v>13462.34</v>
      </c>
      <c r="I24" s="47">
        <f t="shared" ref="I24:J24" si="6">SUMPRODUCT($G$4:$G$21,I4:I21)</f>
        <v>0</v>
      </c>
      <c r="J24" s="47">
        <f t="shared" si="6"/>
        <v>0</v>
      </c>
    </row>
  </sheetData>
  <mergeCells count="10">
    <mergeCell ref="A16:A18"/>
    <mergeCell ref="B16:B18"/>
    <mergeCell ref="A19:A21"/>
    <mergeCell ref="B19:B21"/>
    <mergeCell ref="A1:C1"/>
    <mergeCell ref="D1:H1"/>
    <mergeCell ref="I1:Q1"/>
    <mergeCell ref="A2:Q2"/>
    <mergeCell ref="A4:A15"/>
    <mergeCell ref="B4:B15"/>
  </mergeCells>
  <conditionalFormatting sqref="G4:G21">
    <cfRule type="expression" dxfId="25" priority="4">
      <formula>#REF!&lt;0.25</formula>
    </cfRule>
  </conditionalFormatting>
  <conditionalFormatting sqref="P4:P21">
    <cfRule type="cellIs" dxfId="24" priority="3" operator="lessThan">
      <formula>0</formula>
    </cfRule>
  </conditionalFormatting>
  <conditionalFormatting sqref="Q4:Q21">
    <cfRule type="containsText" dxfId="23" priority="2" operator="containsText" text="ATENÇÃO">
      <formula>NOT(ISERROR(SEARCH("ATENÇÃO",Q4)))</formula>
    </cfRule>
  </conditionalFormatting>
  <conditionalFormatting sqref="R4:AN21">
    <cfRule type="cellIs" dxfId="22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02780-6D93-4DB1-A3F0-C2212A83FA5F}">
  <dimension ref="A1:AN24"/>
  <sheetViews>
    <sheetView topLeftCell="A10" zoomScale="70" zoomScaleNormal="70" workbookViewId="0">
      <selection activeCell="F11" sqref="F11"/>
    </sheetView>
  </sheetViews>
  <sheetFormatPr defaultColWidth="9.7109375" defaultRowHeight="15" x14ac:dyDescent="0.25"/>
  <cols>
    <col min="1" max="1" width="6.140625" style="1" customWidth="1"/>
    <col min="2" max="2" width="13.28515625" style="1" customWidth="1"/>
    <col min="3" max="3" width="10.28515625" style="1" customWidth="1"/>
    <col min="4" max="4" width="45.28515625" style="14" customWidth="1"/>
    <col min="5" max="5" width="10.28515625" style="1" customWidth="1"/>
    <col min="6" max="6" width="15.85546875" style="1" customWidth="1"/>
    <col min="7" max="7" width="15.42578125" style="1" customWidth="1"/>
    <col min="8" max="8" width="13.7109375" style="6" customWidth="1"/>
    <col min="9" max="9" width="12.85546875" style="6" customWidth="1"/>
    <col min="10" max="15" width="13.7109375" style="6" customWidth="1"/>
    <col min="16" max="16" width="13.28515625" style="15" customWidth="1"/>
    <col min="17" max="17" width="12.5703125" style="4" customWidth="1"/>
    <col min="18" max="21" width="15.5703125" style="5" customWidth="1"/>
    <col min="22" max="29" width="12.7109375" style="5" customWidth="1"/>
    <col min="30" max="40" width="12.7109375" style="2" customWidth="1"/>
    <col min="41" max="16384" width="9.7109375" style="2"/>
  </cols>
  <sheetData>
    <row r="1" spans="1:40" ht="54.75" customHeight="1" x14ac:dyDescent="0.25">
      <c r="A1" s="58" t="s">
        <v>54</v>
      </c>
      <c r="B1" s="58"/>
      <c r="C1" s="58"/>
      <c r="D1" s="59" t="s">
        <v>55</v>
      </c>
      <c r="E1" s="60"/>
      <c r="F1" s="60"/>
      <c r="G1" s="60"/>
      <c r="H1" s="60"/>
      <c r="I1" s="59" t="s">
        <v>56</v>
      </c>
      <c r="J1" s="60"/>
      <c r="K1" s="60"/>
      <c r="L1" s="60"/>
      <c r="M1" s="60"/>
      <c r="N1" s="60"/>
      <c r="O1" s="60"/>
      <c r="P1" s="60"/>
      <c r="Q1" s="61"/>
      <c r="R1" s="92" t="s">
        <v>89</v>
      </c>
      <c r="S1" s="92" t="s">
        <v>90</v>
      </c>
      <c r="T1" s="92" t="s">
        <v>91</v>
      </c>
      <c r="U1" s="92" t="s">
        <v>92</v>
      </c>
      <c r="V1" s="20" t="s">
        <v>42</v>
      </c>
      <c r="W1" s="20" t="s">
        <v>42</v>
      </c>
      <c r="X1" s="20" t="s">
        <v>42</v>
      </c>
      <c r="Y1" s="20" t="s">
        <v>42</v>
      </c>
      <c r="Z1" s="20" t="s">
        <v>42</v>
      </c>
      <c r="AA1" s="20" t="s">
        <v>42</v>
      </c>
      <c r="AB1" s="20" t="s">
        <v>42</v>
      </c>
      <c r="AC1" s="20" t="s">
        <v>42</v>
      </c>
      <c r="AD1" s="20" t="s">
        <v>42</v>
      </c>
      <c r="AE1" s="20" t="s">
        <v>42</v>
      </c>
      <c r="AF1" s="20" t="s">
        <v>42</v>
      </c>
      <c r="AG1" s="20" t="s">
        <v>42</v>
      </c>
      <c r="AH1" s="20" t="s">
        <v>42</v>
      </c>
      <c r="AI1" s="20" t="s">
        <v>42</v>
      </c>
      <c r="AJ1" s="20" t="s">
        <v>42</v>
      </c>
      <c r="AK1" s="20" t="s">
        <v>42</v>
      </c>
      <c r="AL1" s="20" t="s">
        <v>42</v>
      </c>
      <c r="AM1" s="20" t="s">
        <v>42</v>
      </c>
      <c r="AN1" s="20" t="s">
        <v>42</v>
      </c>
    </row>
    <row r="2" spans="1:40" ht="21.75" customHeight="1" x14ac:dyDescent="0.25">
      <c r="A2" s="58" t="s">
        <v>64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92" t="s">
        <v>43</v>
      </c>
      <c r="S2" s="92" t="s">
        <v>43</v>
      </c>
      <c r="T2" s="92" t="s">
        <v>43</v>
      </c>
      <c r="U2" s="92" t="s">
        <v>43</v>
      </c>
      <c r="V2" s="20" t="s">
        <v>43</v>
      </c>
      <c r="W2" s="20" t="s">
        <v>43</v>
      </c>
      <c r="X2" s="20" t="s">
        <v>43</v>
      </c>
      <c r="Y2" s="20" t="s">
        <v>43</v>
      </c>
      <c r="Z2" s="20" t="s">
        <v>43</v>
      </c>
      <c r="AA2" s="20" t="s">
        <v>43</v>
      </c>
      <c r="AB2" s="20" t="s">
        <v>43</v>
      </c>
      <c r="AC2" s="20" t="s">
        <v>43</v>
      </c>
      <c r="AD2" s="20" t="s">
        <v>43</v>
      </c>
      <c r="AE2" s="20" t="s">
        <v>43</v>
      </c>
      <c r="AF2" s="20" t="s">
        <v>43</v>
      </c>
      <c r="AG2" s="20" t="s">
        <v>43</v>
      </c>
      <c r="AH2" s="20" t="s">
        <v>43</v>
      </c>
      <c r="AI2" s="20" t="s">
        <v>43</v>
      </c>
      <c r="AJ2" s="20" t="s">
        <v>43</v>
      </c>
      <c r="AK2" s="20" t="s">
        <v>43</v>
      </c>
      <c r="AL2" s="20" t="s">
        <v>43</v>
      </c>
      <c r="AM2" s="20" t="s">
        <v>43</v>
      </c>
      <c r="AN2" s="20" t="s">
        <v>43</v>
      </c>
    </row>
    <row r="3" spans="1:40" s="3" customFormat="1" ht="45" x14ac:dyDescent="0.2">
      <c r="A3" s="9" t="s">
        <v>1</v>
      </c>
      <c r="B3" s="9" t="s">
        <v>10</v>
      </c>
      <c r="C3" s="9" t="s">
        <v>9</v>
      </c>
      <c r="D3" s="9" t="s">
        <v>17</v>
      </c>
      <c r="E3" s="9" t="s">
        <v>52</v>
      </c>
      <c r="F3" s="9" t="s">
        <v>35</v>
      </c>
      <c r="G3" s="9" t="s">
        <v>41</v>
      </c>
      <c r="H3" s="44" t="s">
        <v>3</v>
      </c>
      <c r="I3" s="10" t="s">
        <v>50</v>
      </c>
      <c r="J3" s="10" t="s">
        <v>51</v>
      </c>
      <c r="K3" s="10" t="s">
        <v>45</v>
      </c>
      <c r="L3" s="10" t="s">
        <v>46</v>
      </c>
      <c r="M3" s="10" t="s">
        <v>47</v>
      </c>
      <c r="N3" s="10" t="s">
        <v>48</v>
      </c>
      <c r="O3" s="10" t="s">
        <v>49</v>
      </c>
      <c r="P3" s="43" t="s">
        <v>0</v>
      </c>
      <c r="Q3" s="8" t="s">
        <v>2</v>
      </c>
      <c r="R3" s="93">
        <v>45874</v>
      </c>
      <c r="S3" s="93">
        <v>45882</v>
      </c>
      <c r="T3" s="93">
        <v>45897</v>
      </c>
      <c r="U3" s="93">
        <v>45925</v>
      </c>
      <c r="V3" s="17" t="s">
        <v>44</v>
      </c>
      <c r="W3" s="17" t="s">
        <v>44</v>
      </c>
      <c r="X3" s="17" t="s">
        <v>44</v>
      </c>
      <c r="Y3" s="17" t="s">
        <v>44</v>
      </c>
      <c r="Z3" s="17" t="s">
        <v>44</v>
      </c>
      <c r="AA3" s="17" t="s">
        <v>44</v>
      </c>
      <c r="AB3" s="17" t="s">
        <v>44</v>
      </c>
      <c r="AC3" s="17" t="s">
        <v>44</v>
      </c>
      <c r="AD3" s="17" t="s">
        <v>44</v>
      </c>
      <c r="AE3" s="17" t="s">
        <v>44</v>
      </c>
      <c r="AF3" s="17" t="s">
        <v>44</v>
      </c>
      <c r="AG3" s="17" t="s">
        <v>44</v>
      </c>
      <c r="AH3" s="17" t="s">
        <v>44</v>
      </c>
      <c r="AI3" s="17" t="s">
        <v>44</v>
      </c>
      <c r="AJ3" s="17" t="s">
        <v>44</v>
      </c>
      <c r="AK3" s="17" t="s">
        <v>44</v>
      </c>
      <c r="AL3" s="17" t="s">
        <v>44</v>
      </c>
      <c r="AM3" s="17" t="s">
        <v>44</v>
      </c>
      <c r="AN3" s="17" t="s">
        <v>44</v>
      </c>
    </row>
    <row r="4" spans="1:40" ht="48.75" customHeight="1" x14ac:dyDescent="0.25">
      <c r="A4" s="63">
        <v>1</v>
      </c>
      <c r="B4" s="62" t="s">
        <v>14</v>
      </c>
      <c r="C4" s="24">
        <v>1</v>
      </c>
      <c r="D4" s="25" t="s">
        <v>18</v>
      </c>
      <c r="E4" s="31" t="s">
        <v>37</v>
      </c>
      <c r="F4" s="27" t="s">
        <v>39</v>
      </c>
      <c r="G4" s="28">
        <v>16.899999999999999</v>
      </c>
      <c r="H4" s="34">
        <v>120</v>
      </c>
      <c r="I4" s="37">
        <f>IF(SUM(R4:AN4)&gt;H4+K4,H4+K4,SUM(R4:AN4))</f>
        <v>0</v>
      </c>
      <c r="J4" s="37">
        <f>(SUM(R4:AN4))</f>
        <v>0</v>
      </c>
      <c r="K4" s="38"/>
      <c r="L4" s="40">
        <f>ROUND(IF(H4*0.25-0.5&lt;0,0,H4*0.25-0.5),0)-O4-M4</f>
        <v>30</v>
      </c>
      <c r="M4" s="38"/>
      <c r="N4" s="38"/>
      <c r="O4" s="38"/>
      <c r="P4" s="12">
        <f>H4-(SUM(R4:AN4))+K4+M4+N4-O4</f>
        <v>120</v>
      </c>
      <c r="Q4" s="13" t="str">
        <f>IF(P4&lt;0,"ATENÇÃO","OK")</f>
        <v>OK</v>
      </c>
      <c r="R4" s="95"/>
      <c r="S4" s="95"/>
      <c r="T4" s="95"/>
      <c r="U4" s="95"/>
      <c r="V4" s="21"/>
      <c r="W4" s="21"/>
      <c r="X4" s="21"/>
      <c r="Y4" s="21"/>
      <c r="Z4" s="21"/>
      <c r="AA4" s="21"/>
      <c r="AB4" s="21"/>
      <c r="AC4" s="2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</row>
    <row r="5" spans="1:40" s="7" customFormat="1" ht="48.75" customHeight="1" x14ac:dyDescent="0.25">
      <c r="A5" s="63"/>
      <c r="B5" s="62"/>
      <c r="C5" s="26">
        <v>2</v>
      </c>
      <c r="D5" s="25" t="s">
        <v>19</v>
      </c>
      <c r="E5" s="31" t="s">
        <v>37</v>
      </c>
      <c r="F5" s="27" t="s">
        <v>39</v>
      </c>
      <c r="G5" s="28">
        <v>18</v>
      </c>
      <c r="H5" s="34">
        <v>80</v>
      </c>
      <c r="I5" s="37">
        <f t="shared" ref="I5:I21" si="0">IF(SUM(R5:AN5)&gt;H5+K5,H5+K5,SUM(R5:AN5))</f>
        <v>25</v>
      </c>
      <c r="J5" s="37">
        <f t="shared" ref="J5:J21" si="1">(SUM(R5:AN5))</f>
        <v>25</v>
      </c>
      <c r="K5" s="39"/>
      <c r="L5" s="40">
        <f t="shared" ref="L5:L21" si="2">ROUND(IF(H5*0.25-0.5&lt;0,0,H5*0.25-0.5),0)-O5-M5</f>
        <v>20</v>
      </c>
      <c r="M5" s="39"/>
      <c r="N5" s="39"/>
      <c r="O5" s="39"/>
      <c r="P5" s="12">
        <f t="shared" ref="P5:P21" si="3">H5-(SUM(R5:AN5))+K5+M5+N5-O5</f>
        <v>55</v>
      </c>
      <c r="Q5" s="13" t="str">
        <f t="shared" ref="Q5:Q21" si="4">IF(P5&lt;0,"ATENÇÃO","OK")</f>
        <v>OK</v>
      </c>
      <c r="R5" s="96">
        <v>25</v>
      </c>
      <c r="S5" s="95"/>
      <c r="T5" s="95"/>
      <c r="U5" s="95"/>
      <c r="V5" s="21"/>
      <c r="W5" s="21"/>
      <c r="X5" s="21"/>
      <c r="Y5" s="21"/>
      <c r="Z5" s="21"/>
      <c r="AA5" s="21"/>
      <c r="AB5" s="21"/>
      <c r="AC5" s="21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</row>
    <row r="6" spans="1:40" s="7" customFormat="1" ht="48.75" customHeight="1" x14ac:dyDescent="0.25">
      <c r="A6" s="63"/>
      <c r="B6" s="62"/>
      <c r="C6" s="26">
        <v>3</v>
      </c>
      <c r="D6" s="25" t="s">
        <v>20</v>
      </c>
      <c r="E6" s="31" t="s">
        <v>37</v>
      </c>
      <c r="F6" s="27" t="s">
        <v>39</v>
      </c>
      <c r="G6" s="28">
        <v>14.9</v>
      </c>
      <c r="H6" s="34">
        <v>40</v>
      </c>
      <c r="I6" s="37">
        <f t="shared" si="0"/>
        <v>0</v>
      </c>
      <c r="J6" s="37">
        <f t="shared" si="1"/>
        <v>0</v>
      </c>
      <c r="K6" s="39"/>
      <c r="L6" s="40">
        <f t="shared" si="2"/>
        <v>10</v>
      </c>
      <c r="M6" s="39"/>
      <c r="N6" s="39"/>
      <c r="O6" s="39"/>
      <c r="P6" s="12">
        <f t="shared" si="3"/>
        <v>40</v>
      </c>
      <c r="Q6" s="13" t="str">
        <f t="shared" si="4"/>
        <v>OK</v>
      </c>
      <c r="R6" s="95"/>
      <c r="S6" s="95"/>
      <c r="T6" s="95"/>
      <c r="U6" s="95"/>
      <c r="V6" s="21"/>
      <c r="W6" s="21"/>
      <c r="X6" s="21"/>
      <c r="Y6" s="21"/>
      <c r="Z6" s="21"/>
      <c r="AA6" s="21"/>
      <c r="AB6" s="21"/>
      <c r="AC6" s="21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</row>
    <row r="7" spans="1:40" s="7" customFormat="1" ht="48.75" customHeight="1" x14ac:dyDescent="0.25">
      <c r="A7" s="63"/>
      <c r="B7" s="62"/>
      <c r="C7" s="26">
        <v>4</v>
      </c>
      <c r="D7" s="25" t="s">
        <v>21</v>
      </c>
      <c r="E7" s="31" t="s">
        <v>37</v>
      </c>
      <c r="F7" s="27" t="s">
        <v>39</v>
      </c>
      <c r="G7" s="28">
        <v>18.3</v>
      </c>
      <c r="H7" s="34">
        <v>80</v>
      </c>
      <c r="I7" s="37">
        <f t="shared" si="0"/>
        <v>0</v>
      </c>
      <c r="J7" s="37">
        <f t="shared" si="1"/>
        <v>0</v>
      </c>
      <c r="K7" s="39"/>
      <c r="L7" s="40">
        <f t="shared" si="2"/>
        <v>20</v>
      </c>
      <c r="M7" s="39"/>
      <c r="N7" s="39"/>
      <c r="O7" s="39"/>
      <c r="P7" s="12">
        <f t="shared" si="3"/>
        <v>80</v>
      </c>
      <c r="Q7" s="13" t="str">
        <f t="shared" si="4"/>
        <v>OK</v>
      </c>
      <c r="R7" s="95"/>
      <c r="S7" s="95"/>
      <c r="T7" s="95"/>
      <c r="U7" s="95"/>
      <c r="V7" s="21"/>
      <c r="W7" s="21"/>
      <c r="X7" s="21"/>
      <c r="Y7" s="21"/>
      <c r="Z7" s="21"/>
      <c r="AA7" s="21"/>
      <c r="AB7" s="21"/>
      <c r="AC7" s="21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</row>
    <row r="8" spans="1:40" s="7" customFormat="1" ht="48.75" customHeight="1" x14ac:dyDescent="0.25">
      <c r="A8" s="63"/>
      <c r="B8" s="62"/>
      <c r="C8" s="26">
        <v>5</v>
      </c>
      <c r="D8" s="25" t="s">
        <v>22</v>
      </c>
      <c r="E8" s="31" t="s">
        <v>37</v>
      </c>
      <c r="F8" s="27" t="s">
        <v>39</v>
      </c>
      <c r="G8" s="28">
        <v>16.5</v>
      </c>
      <c r="H8" s="35">
        <v>460</v>
      </c>
      <c r="I8" s="37">
        <f t="shared" si="0"/>
        <v>0</v>
      </c>
      <c r="J8" s="37">
        <f t="shared" si="1"/>
        <v>0</v>
      </c>
      <c r="K8" s="39"/>
      <c r="L8" s="40">
        <f t="shared" si="2"/>
        <v>115</v>
      </c>
      <c r="M8" s="39"/>
      <c r="N8" s="39"/>
      <c r="O8" s="39"/>
      <c r="P8" s="12">
        <f t="shared" si="3"/>
        <v>460</v>
      </c>
      <c r="Q8" s="13" t="str">
        <f t="shared" si="4"/>
        <v>OK</v>
      </c>
      <c r="R8" s="95"/>
      <c r="S8" s="95"/>
      <c r="T8" s="95"/>
      <c r="U8" s="95"/>
      <c r="V8" s="21"/>
      <c r="W8" s="21"/>
      <c r="X8" s="21"/>
      <c r="Y8" s="21"/>
      <c r="Z8" s="21"/>
      <c r="AA8" s="21"/>
      <c r="AB8" s="21"/>
      <c r="AC8" s="21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</row>
    <row r="9" spans="1:40" s="7" customFormat="1" ht="48.75" customHeight="1" x14ac:dyDescent="0.25">
      <c r="A9" s="63"/>
      <c r="B9" s="62"/>
      <c r="C9" s="26">
        <v>6</v>
      </c>
      <c r="D9" s="25" t="s">
        <v>23</v>
      </c>
      <c r="E9" s="31" t="s">
        <v>37</v>
      </c>
      <c r="F9" s="27" t="s">
        <v>39</v>
      </c>
      <c r="G9" s="28">
        <v>18.399999999999999</v>
      </c>
      <c r="H9" s="35">
        <v>50</v>
      </c>
      <c r="I9" s="37">
        <f t="shared" si="0"/>
        <v>0</v>
      </c>
      <c r="J9" s="37">
        <f t="shared" si="1"/>
        <v>0</v>
      </c>
      <c r="K9" s="39"/>
      <c r="L9" s="40">
        <f t="shared" si="2"/>
        <v>12</v>
      </c>
      <c r="M9" s="39"/>
      <c r="N9" s="39"/>
      <c r="O9" s="39"/>
      <c r="P9" s="12">
        <f t="shared" si="3"/>
        <v>50</v>
      </c>
      <c r="Q9" s="13" t="str">
        <f t="shared" si="4"/>
        <v>OK</v>
      </c>
      <c r="R9" s="95"/>
      <c r="S9" s="95"/>
      <c r="T9" s="95"/>
      <c r="U9" s="95"/>
      <c r="V9" s="21"/>
      <c r="W9" s="21"/>
      <c r="X9" s="21"/>
      <c r="Y9" s="21"/>
      <c r="Z9" s="21"/>
      <c r="AA9" s="21"/>
      <c r="AB9" s="21"/>
      <c r="AC9" s="21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</row>
    <row r="10" spans="1:40" s="7" customFormat="1" ht="48.75" customHeight="1" x14ac:dyDescent="0.25">
      <c r="A10" s="63"/>
      <c r="B10" s="62"/>
      <c r="C10" s="26">
        <v>7</v>
      </c>
      <c r="D10" s="25" t="s">
        <v>24</v>
      </c>
      <c r="E10" s="31" t="s">
        <v>37</v>
      </c>
      <c r="F10" s="27" t="s">
        <v>39</v>
      </c>
      <c r="G10" s="28">
        <v>16.5</v>
      </c>
      <c r="H10" s="35">
        <v>250</v>
      </c>
      <c r="I10" s="37">
        <f t="shared" si="0"/>
        <v>0</v>
      </c>
      <c r="J10" s="37">
        <f t="shared" si="1"/>
        <v>0</v>
      </c>
      <c r="K10" s="39"/>
      <c r="L10" s="40">
        <f t="shared" si="2"/>
        <v>62</v>
      </c>
      <c r="M10" s="39"/>
      <c r="N10" s="39"/>
      <c r="O10" s="39"/>
      <c r="P10" s="12">
        <f t="shared" si="3"/>
        <v>250</v>
      </c>
      <c r="Q10" s="13" t="str">
        <f t="shared" si="4"/>
        <v>OK</v>
      </c>
      <c r="R10" s="95"/>
      <c r="S10" s="95"/>
      <c r="T10" s="95"/>
      <c r="U10" s="95"/>
      <c r="V10" s="21"/>
      <c r="W10" s="21"/>
      <c r="X10" s="21"/>
      <c r="Y10" s="21"/>
      <c r="Z10" s="21"/>
      <c r="AA10" s="21"/>
      <c r="AB10" s="21"/>
      <c r="AC10" s="21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</row>
    <row r="11" spans="1:40" s="7" customFormat="1" ht="48.75" customHeight="1" x14ac:dyDescent="0.25">
      <c r="A11" s="63"/>
      <c r="B11" s="62"/>
      <c r="C11" s="26">
        <v>8</v>
      </c>
      <c r="D11" s="25" t="s">
        <v>25</v>
      </c>
      <c r="E11" s="31" t="s">
        <v>37</v>
      </c>
      <c r="F11" s="27" t="s">
        <v>39</v>
      </c>
      <c r="G11" s="28">
        <v>20.399999999999999</v>
      </c>
      <c r="H11" s="35">
        <v>50</v>
      </c>
      <c r="I11" s="37">
        <f t="shared" si="0"/>
        <v>0</v>
      </c>
      <c r="J11" s="37">
        <f t="shared" si="1"/>
        <v>0</v>
      </c>
      <c r="K11" s="39"/>
      <c r="L11" s="40">
        <f t="shared" si="2"/>
        <v>12</v>
      </c>
      <c r="M11" s="39"/>
      <c r="N11" s="39"/>
      <c r="O11" s="39"/>
      <c r="P11" s="12">
        <f t="shared" si="3"/>
        <v>50</v>
      </c>
      <c r="Q11" s="13" t="str">
        <f t="shared" si="4"/>
        <v>OK</v>
      </c>
      <c r="R11" s="95"/>
      <c r="S11" s="95"/>
      <c r="T11" s="95"/>
      <c r="U11" s="95"/>
      <c r="V11" s="21"/>
      <c r="W11" s="21"/>
      <c r="X11" s="21"/>
      <c r="Y11" s="21"/>
      <c r="Z11" s="21"/>
      <c r="AA11" s="21"/>
      <c r="AB11" s="21"/>
      <c r="AC11" s="21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</row>
    <row r="12" spans="1:40" s="7" customFormat="1" ht="48.75" customHeight="1" x14ac:dyDescent="0.25">
      <c r="A12" s="63"/>
      <c r="B12" s="62"/>
      <c r="C12" s="26">
        <v>9</v>
      </c>
      <c r="D12" s="25" t="s">
        <v>26</v>
      </c>
      <c r="E12" s="31" t="s">
        <v>37</v>
      </c>
      <c r="F12" s="27" t="s">
        <v>39</v>
      </c>
      <c r="G12" s="28">
        <v>10.199999999999999</v>
      </c>
      <c r="H12" s="35">
        <v>1060</v>
      </c>
      <c r="I12" s="37">
        <f t="shared" si="0"/>
        <v>0</v>
      </c>
      <c r="J12" s="37">
        <f t="shared" si="1"/>
        <v>0</v>
      </c>
      <c r="K12" s="39"/>
      <c r="L12" s="40">
        <f t="shared" si="2"/>
        <v>265</v>
      </c>
      <c r="M12" s="39"/>
      <c r="N12" s="39"/>
      <c r="O12" s="39"/>
      <c r="P12" s="12">
        <f t="shared" si="3"/>
        <v>1060</v>
      </c>
      <c r="Q12" s="13" t="str">
        <f t="shared" si="4"/>
        <v>OK</v>
      </c>
      <c r="R12" s="95"/>
      <c r="S12" s="95"/>
      <c r="T12" s="95"/>
      <c r="U12" s="95"/>
      <c r="V12" s="21"/>
      <c r="W12" s="21"/>
      <c r="X12" s="21"/>
      <c r="Y12" s="21"/>
      <c r="Z12" s="21"/>
      <c r="AA12" s="21"/>
      <c r="AB12" s="21"/>
      <c r="AC12" s="21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</row>
    <row r="13" spans="1:40" s="7" customFormat="1" ht="48.75" customHeight="1" x14ac:dyDescent="0.25">
      <c r="A13" s="63"/>
      <c r="B13" s="62"/>
      <c r="C13" s="26">
        <v>10</v>
      </c>
      <c r="D13" s="25" t="s">
        <v>27</v>
      </c>
      <c r="E13" s="31" t="s">
        <v>37</v>
      </c>
      <c r="F13" s="27" t="s">
        <v>39</v>
      </c>
      <c r="G13" s="28">
        <v>10.7</v>
      </c>
      <c r="H13" s="35">
        <v>180</v>
      </c>
      <c r="I13" s="37">
        <f t="shared" si="0"/>
        <v>0</v>
      </c>
      <c r="J13" s="37">
        <f t="shared" si="1"/>
        <v>0</v>
      </c>
      <c r="K13" s="39"/>
      <c r="L13" s="40">
        <f t="shared" si="2"/>
        <v>45</v>
      </c>
      <c r="M13" s="39"/>
      <c r="N13" s="39"/>
      <c r="O13" s="39"/>
      <c r="P13" s="12">
        <f t="shared" si="3"/>
        <v>180</v>
      </c>
      <c r="Q13" s="13" t="str">
        <f t="shared" si="4"/>
        <v>OK</v>
      </c>
      <c r="R13" s="95"/>
      <c r="S13" s="95"/>
      <c r="T13" s="95"/>
      <c r="U13" s="95"/>
      <c r="V13" s="21"/>
      <c r="W13" s="21"/>
      <c r="X13" s="21"/>
      <c r="Y13" s="21"/>
      <c r="Z13" s="21"/>
      <c r="AA13" s="21"/>
      <c r="AB13" s="21"/>
      <c r="AC13" s="21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</row>
    <row r="14" spans="1:40" s="7" customFormat="1" ht="48.75" customHeight="1" x14ac:dyDescent="0.25">
      <c r="A14" s="63"/>
      <c r="B14" s="62"/>
      <c r="C14" s="26">
        <v>11</v>
      </c>
      <c r="D14" s="25" t="s">
        <v>28</v>
      </c>
      <c r="E14" s="31" t="s">
        <v>37</v>
      </c>
      <c r="F14" s="27" t="s">
        <v>39</v>
      </c>
      <c r="G14" s="28">
        <v>14.9</v>
      </c>
      <c r="H14" s="35">
        <v>100</v>
      </c>
      <c r="I14" s="37">
        <f t="shared" si="0"/>
        <v>0</v>
      </c>
      <c r="J14" s="37">
        <f t="shared" si="1"/>
        <v>0</v>
      </c>
      <c r="K14" s="39"/>
      <c r="L14" s="40">
        <f t="shared" si="2"/>
        <v>25</v>
      </c>
      <c r="M14" s="39"/>
      <c r="N14" s="39"/>
      <c r="O14" s="39"/>
      <c r="P14" s="12">
        <f t="shared" si="3"/>
        <v>100</v>
      </c>
      <c r="Q14" s="13" t="str">
        <f t="shared" si="4"/>
        <v>OK</v>
      </c>
      <c r="R14" s="95"/>
      <c r="S14" s="95"/>
      <c r="T14" s="95"/>
      <c r="U14" s="95"/>
      <c r="V14" s="21"/>
      <c r="W14" s="21"/>
      <c r="X14" s="21"/>
      <c r="Y14" s="21"/>
      <c r="Z14" s="21"/>
      <c r="AA14" s="21"/>
      <c r="AB14" s="21"/>
      <c r="AC14" s="21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</row>
    <row r="15" spans="1:40" s="7" customFormat="1" ht="48.75" customHeight="1" x14ac:dyDescent="0.25">
      <c r="A15" s="63"/>
      <c r="B15" s="62"/>
      <c r="C15" s="26">
        <v>12</v>
      </c>
      <c r="D15" s="25" t="s">
        <v>29</v>
      </c>
      <c r="E15" s="31" t="s">
        <v>37</v>
      </c>
      <c r="F15" s="27" t="s">
        <v>39</v>
      </c>
      <c r="G15" s="28">
        <v>10.8</v>
      </c>
      <c r="H15" s="35">
        <v>800</v>
      </c>
      <c r="I15" s="37">
        <f t="shared" si="0"/>
        <v>55.5</v>
      </c>
      <c r="J15" s="37">
        <f t="shared" si="1"/>
        <v>55.5</v>
      </c>
      <c r="K15" s="39"/>
      <c r="L15" s="40">
        <f t="shared" si="2"/>
        <v>200</v>
      </c>
      <c r="M15" s="39"/>
      <c r="N15" s="39"/>
      <c r="O15" s="39"/>
      <c r="P15" s="12">
        <f t="shared" si="3"/>
        <v>744.5</v>
      </c>
      <c r="Q15" s="13" t="str">
        <f t="shared" si="4"/>
        <v>OK</v>
      </c>
      <c r="R15" s="95"/>
      <c r="S15" s="95"/>
      <c r="T15" s="96">
        <v>29.5</v>
      </c>
      <c r="U15" s="96">
        <v>26</v>
      </c>
      <c r="V15" s="21"/>
      <c r="W15" s="21"/>
      <c r="X15" s="21"/>
      <c r="Y15" s="21"/>
      <c r="Z15" s="21"/>
      <c r="AA15" s="21"/>
      <c r="AB15" s="21"/>
      <c r="AC15" s="21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</row>
    <row r="16" spans="1:40" s="7" customFormat="1" ht="48.75" customHeight="1" x14ac:dyDescent="0.25">
      <c r="A16" s="67">
        <v>2</v>
      </c>
      <c r="B16" s="64" t="s">
        <v>15</v>
      </c>
      <c r="C16" s="23">
        <v>13</v>
      </c>
      <c r="D16" s="22" t="s">
        <v>30</v>
      </c>
      <c r="E16" s="33" t="s">
        <v>36</v>
      </c>
      <c r="F16" s="29" t="s">
        <v>40</v>
      </c>
      <c r="G16" s="30">
        <v>3792.69</v>
      </c>
      <c r="H16" s="35">
        <v>0</v>
      </c>
      <c r="I16" s="37">
        <f t="shared" si="0"/>
        <v>0</v>
      </c>
      <c r="J16" s="37">
        <f t="shared" si="1"/>
        <v>0</v>
      </c>
      <c r="K16" s="39"/>
      <c r="L16" s="40">
        <f t="shared" si="2"/>
        <v>0</v>
      </c>
      <c r="M16" s="39"/>
      <c r="N16" s="39"/>
      <c r="O16" s="39"/>
      <c r="P16" s="12">
        <f t="shared" si="3"/>
        <v>0</v>
      </c>
      <c r="Q16" s="13" t="str">
        <f t="shared" si="4"/>
        <v>OK</v>
      </c>
      <c r="R16" s="95"/>
      <c r="S16" s="95"/>
      <c r="T16" s="95"/>
      <c r="U16" s="95"/>
      <c r="V16" s="21"/>
      <c r="W16" s="21"/>
      <c r="X16" s="21"/>
      <c r="Y16" s="21"/>
      <c r="Z16" s="21"/>
      <c r="AA16" s="21"/>
      <c r="AB16" s="21"/>
      <c r="AC16" s="21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</row>
    <row r="17" spans="1:40" s="7" customFormat="1" ht="48.75" customHeight="1" x14ac:dyDescent="0.25">
      <c r="A17" s="68"/>
      <c r="B17" s="65"/>
      <c r="C17" s="23">
        <v>14</v>
      </c>
      <c r="D17" s="22" t="s">
        <v>31</v>
      </c>
      <c r="E17" s="33" t="s">
        <v>36</v>
      </c>
      <c r="F17" s="29" t="s">
        <v>40</v>
      </c>
      <c r="G17" s="30">
        <v>4011.17</v>
      </c>
      <c r="H17" s="35">
        <v>0</v>
      </c>
      <c r="I17" s="37">
        <f t="shared" si="0"/>
        <v>0</v>
      </c>
      <c r="J17" s="37">
        <f t="shared" si="1"/>
        <v>0</v>
      </c>
      <c r="K17" s="39"/>
      <c r="L17" s="40">
        <f t="shared" si="2"/>
        <v>0</v>
      </c>
      <c r="M17" s="39"/>
      <c r="N17" s="39"/>
      <c r="O17" s="39"/>
      <c r="P17" s="12">
        <f t="shared" si="3"/>
        <v>0</v>
      </c>
      <c r="Q17" s="13" t="str">
        <f t="shared" si="4"/>
        <v>OK</v>
      </c>
      <c r="R17" s="95"/>
      <c r="S17" s="95"/>
      <c r="T17" s="95"/>
      <c r="U17" s="95"/>
      <c r="V17" s="21"/>
      <c r="W17" s="21"/>
      <c r="X17" s="21"/>
      <c r="Y17" s="21"/>
      <c r="Z17" s="21"/>
      <c r="AA17" s="21"/>
      <c r="AB17" s="21"/>
      <c r="AC17" s="21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</row>
    <row r="18" spans="1:40" s="7" customFormat="1" ht="48.75" customHeight="1" x14ac:dyDescent="0.25">
      <c r="A18" s="69"/>
      <c r="B18" s="66"/>
      <c r="C18" s="23">
        <v>15</v>
      </c>
      <c r="D18" s="22" t="s">
        <v>13</v>
      </c>
      <c r="E18" s="33" t="s">
        <v>36</v>
      </c>
      <c r="F18" s="29" t="s">
        <v>40</v>
      </c>
      <c r="G18" s="30">
        <v>5947.64</v>
      </c>
      <c r="H18" s="35">
        <v>3</v>
      </c>
      <c r="I18" s="37">
        <f t="shared" si="0"/>
        <v>1</v>
      </c>
      <c r="J18" s="37">
        <f t="shared" si="1"/>
        <v>1</v>
      </c>
      <c r="K18" s="39"/>
      <c r="L18" s="40">
        <f t="shared" si="2"/>
        <v>0</v>
      </c>
      <c r="M18" s="39"/>
      <c r="N18" s="39"/>
      <c r="O18" s="39"/>
      <c r="P18" s="12">
        <f t="shared" si="3"/>
        <v>2</v>
      </c>
      <c r="Q18" s="13" t="str">
        <f t="shared" si="4"/>
        <v>OK</v>
      </c>
      <c r="R18" s="95"/>
      <c r="S18" s="96">
        <v>1</v>
      </c>
      <c r="T18" s="95"/>
      <c r="U18" s="95"/>
      <c r="V18" s="21"/>
      <c r="W18" s="21"/>
      <c r="X18" s="21"/>
      <c r="Y18" s="21"/>
      <c r="Z18" s="21"/>
      <c r="AA18" s="21"/>
      <c r="AB18" s="21"/>
      <c r="AC18" s="21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</row>
    <row r="19" spans="1:40" s="7" customFormat="1" ht="48.75" customHeight="1" x14ac:dyDescent="0.25">
      <c r="A19" s="52">
        <v>4</v>
      </c>
      <c r="B19" s="55" t="s">
        <v>16</v>
      </c>
      <c r="C19" s="26">
        <v>20</v>
      </c>
      <c r="D19" s="25" t="s">
        <v>32</v>
      </c>
      <c r="E19" s="32" t="s">
        <v>38</v>
      </c>
      <c r="F19" s="27" t="s">
        <v>39</v>
      </c>
      <c r="G19" s="28">
        <v>79.3</v>
      </c>
      <c r="H19" s="35">
        <v>0</v>
      </c>
      <c r="I19" s="37">
        <f t="shared" si="0"/>
        <v>0</v>
      </c>
      <c r="J19" s="37">
        <f t="shared" si="1"/>
        <v>0</v>
      </c>
      <c r="K19" s="39"/>
      <c r="L19" s="40">
        <f t="shared" si="2"/>
        <v>0</v>
      </c>
      <c r="M19" s="39"/>
      <c r="N19" s="39"/>
      <c r="O19" s="39"/>
      <c r="P19" s="12">
        <f t="shared" si="3"/>
        <v>0</v>
      </c>
      <c r="Q19" s="13" t="str">
        <f t="shared" si="4"/>
        <v>OK</v>
      </c>
      <c r="R19" s="95"/>
      <c r="S19" s="95"/>
      <c r="T19" s="95"/>
      <c r="U19" s="95"/>
      <c r="V19" s="21"/>
      <c r="W19" s="21"/>
      <c r="X19" s="21"/>
      <c r="Y19" s="21"/>
      <c r="Z19" s="21"/>
      <c r="AA19" s="21"/>
      <c r="AB19" s="21"/>
      <c r="AC19" s="21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</row>
    <row r="20" spans="1:40" s="7" customFormat="1" ht="48.75" customHeight="1" x14ac:dyDescent="0.25">
      <c r="A20" s="53"/>
      <c r="B20" s="56"/>
      <c r="C20" s="26">
        <v>21</v>
      </c>
      <c r="D20" s="25" t="s">
        <v>33</v>
      </c>
      <c r="E20" s="32" t="s">
        <v>38</v>
      </c>
      <c r="F20" s="27" t="s">
        <v>39</v>
      </c>
      <c r="G20" s="28">
        <v>75</v>
      </c>
      <c r="H20" s="35">
        <v>0</v>
      </c>
      <c r="I20" s="37">
        <f t="shared" si="0"/>
        <v>0</v>
      </c>
      <c r="J20" s="37">
        <f t="shared" si="1"/>
        <v>0</v>
      </c>
      <c r="K20" s="39"/>
      <c r="L20" s="40">
        <f t="shared" si="2"/>
        <v>0</v>
      </c>
      <c r="M20" s="39"/>
      <c r="N20" s="39"/>
      <c r="O20" s="39"/>
      <c r="P20" s="12">
        <f t="shared" si="3"/>
        <v>0</v>
      </c>
      <c r="Q20" s="13" t="str">
        <f t="shared" si="4"/>
        <v>OK</v>
      </c>
      <c r="R20" s="95"/>
      <c r="S20" s="95"/>
      <c r="T20" s="95"/>
      <c r="U20" s="95"/>
      <c r="V20" s="21"/>
      <c r="W20" s="21"/>
      <c r="X20" s="21"/>
      <c r="Y20" s="21"/>
      <c r="Z20" s="21"/>
      <c r="AA20" s="21"/>
      <c r="AB20" s="21"/>
      <c r="AC20" s="21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</row>
    <row r="21" spans="1:40" s="7" customFormat="1" ht="48.75" customHeight="1" x14ac:dyDescent="0.25">
      <c r="A21" s="54"/>
      <c r="B21" s="57"/>
      <c r="C21" s="26">
        <v>22</v>
      </c>
      <c r="D21" s="25" t="s">
        <v>34</v>
      </c>
      <c r="E21" s="32" t="s">
        <v>38</v>
      </c>
      <c r="F21" s="27" t="s">
        <v>39</v>
      </c>
      <c r="G21" s="28">
        <v>107.5</v>
      </c>
      <c r="H21" s="35">
        <v>0</v>
      </c>
      <c r="I21" s="37">
        <f t="shared" si="0"/>
        <v>0</v>
      </c>
      <c r="J21" s="37">
        <f t="shared" si="1"/>
        <v>0</v>
      </c>
      <c r="K21" s="39"/>
      <c r="L21" s="40">
        <f t="shared" si="2"/>
        <v>0</v>
      </c>
      <c r="M21" s="39"/>
      <c r="N21" s="39"/>
      <c r="O21" s="39"/>
      <c r="P21" s="12">
        <f t="shared" si="3"/>
        <v>0</v>
      </c>
      <c r="Q21" s="13" t="str">
        <f t="shared" si="4"/>
        <v>OK</v>
      </c>
      <c r="R21" s="95"/>
      <c r="S21" s="95"/>
      <c r="T21" s="95"/>
      <c r="U21" s="95"/>
      <c r="V21" s="21"/>
      <c r="W21" s="21"/>
      <c r="X21" s="21"/>
      <c r="Y21" s="21"/>
      <c r="Z21" s="21"/>
      <c r="AA21" s="21"/>
      <c r="AB21" s="21"/>
      <c r="AC21" s="21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</row>
    <row r="22" spans="1:40" x14ac:dyDescent="0.25">
      <c r="H22" s="36">
        <f>SUM(H4:H21)</f>
        <v>3273</v>
      </c>
      <c r="I22" s="36"/>
      <c r="J22" s="36"/>
      <c r="K22" s="36"/>
      <c r="L22" s="36"/>
      <c r="M22" s="36"/>
      <c r="N22" s="36"/>
      <c r="O22" s="36"/>
      <c r="P22" s="36">
        <f>SUM(P4:P21)</f>
        <v>3191.5</v>
      </c>
      <c r="R22" s="98">
        <v>450</v>
      </c>
      <c r="S22" s="98">
        <v>5947.64</v>
      </c>
      <c r="T22" s="98">
        <v>318.60000000000002</v>
      </c>
      <c r="U22" s="98">
        <v>280.8</v>
      </c>
      <c r="V22" s="16">
        <f t="shared" ref="S22:AN22" si="5">SUMPRODUCT($G$4:$G$21,V4:V21)</f>
        <v>0</v>
      </c>
      <c r="W22" s="16">
        <f t="shared" si="5"/>
        <v>0</v>
      </c>
      <c r="X22" s="16">
        <f t="shared" si="5"/>
        <v>0</v>
      </c>
      <c r="Y22" s="16">
        <f t="shared" si="5"/>
        <v>0</v>
      </c>
      <c r="Z22" s="16">
        <f t="shared" si="5"/>
        <v>0</v>
      </c>
      <c r="AA22" s="16">
        <f t="shared" si="5"/>
        <v>0</v>
      </c>
      <c r="AB22" s="16">
        <f t="shared" si="5"/>
        <v>0</v>
      </c>
      <c r="AC22" s="16">
        <f t="shared" si="5"/>
        <v>0</v>
      </c>
      <c r="AD22" s="16">
        <f t="shared" si="5"/>
        <v>0</v>
      </c>
      <c r="AE22" s="16">
        <f t="shared" si="5"/>
        <v>0</v>
      </c>
      <c r="AF22" s="16">
        <f t="shared" si="5"/>
        <v>0</v>
      </c>
      <c r="AG22" s="16">
        <f t="shared" si="5"/>
        <v>0</v>
      </c>
      <c r="AH22" s="16">
        <f t="shared" si="5"/>
        <v>0</v>
      </c>
      <c r="AI22" s="16">
        <f t="shared" si="5"/>
        <v>0</v>
      </c>
      <c r="AJ22" s="16">
        <f t="shared" si="5"/>
        <v>0</v>
      </c>
      <c r="AK22" s="16">
        <f t="shared" si="5"/>
        <v>0</v>
      </c>
      <c r="AL22" s="16">
        <f t="shared" si="5"/>
        <v>0</v>
      </c>
      <c r="AM22" s="16">
        <f t="shared" si="5"/>
        <v>0</v>
      </c>
      <c r="AN22" s="16">
        <f t="shared" si="5"/>
        <v>0</v>
      </c>
    </row>
    <row r="23" spans="1:40" x14ac:dyDescent="0.25">
      <c r="R23" s="100"/>
      <c r="S23" s="100"/>
      <c r="T23" s="100"/>
      <c r="U23" s="100"/>
    </row>
    <row r="24" spans="1:40" x14ac:dyDescent="0.25">
      <c r="H24" s="47">
        <f>SUMPRODUCT($G$4:$G$21,H4:H21)</f>
        <v>59893.919999999998</v>
      </c>
      <c r="I24" s="47">
        <f t="shared" ref="I24:J24" si="6">SUMPRODUCT($G$4:$G$21,I4:I21)</f>
        <v>6997.0400000000009</v>
      </c>
      <c r="J24" s="47">
        <f t="shared" si="6"/>
        <v>6997.0400000000009</v>
      </c>
      <c r="R24" s="100"/>
      <c r="S24" s="100"/>
      <c r="T24" s="100"/>
      <c r="U24" s="100"/>
    </row>
  </sheetData>
  <mergeCells count="10">
    <mergeCell ref="A16:A18"/>
    <mergeCell ref="B16:B18"/>
    <mergeCell ref="A19:A21"/>
    <mergeCell ref="B19:B21"/>
    <mergeCell ref="A1:C1"/>
    <mergeCell ref="D1:H1"/>
    <mergeCell ref="I1:Q1"/>
    <mergeCell ref="A2:Q2"/>
    <mergeCell ref="A4:A15"/>
    <mergeCell ref="B4:B15"/>
  </mergeCells>
  <conditionalFormatting sqref="G4:G21">
    <cfRule type="expression" dxfId="21" priority="4">
      <formula>#REF!&lt;0.25</formula>
    </cfRule>
  </conditionalFormatting>
  <conditionalFormatting sqref="P4:P21">
    <cfRule type="cellIs" dxfId="20" priority="3" operator="lessThan">
      <formula>0</formula>
    </cfRule>
  </conditionalFormatting>
  <conditionalFormatting sqref="Q4:Q21">
    <cfRule type="containsText" dxfId="19" priority="2" operator="containsText" text="ATENÇÃO">
      <formula>NOT(ISERROR(SEARCH("ATENÇÃO",Q4)))</formula>
    </cfRule>
  </conditionalFormatting>
  <conditionalFormatting sqref="V4:AN21">
    <cfRule type="cellIs" dxfId="18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14</vt:i4>
      </vt:variant>
    </vt:vector>
  </HeadingPairs>
  <TitlesOfParts>
    <vt:vector size="14" baseType="lpstr">
      <vt:lpstr>REITORIA-BU</vt:lpstr>
      <vt:lpstr>CEART</vt:lpstr>
      <vt:lpstr>CAV</vt:lpstr>
      <vt:lpstr>CESFI</vt:lpstr>
      <vt:lpstr>CEFID</vt:lpstr>
      <vt:lpstr>CEAVI</vt:lpstr>
      <vt:lpstr>CCT</vt:lpstr>
      <vt:lpstr>ESAG</vt:lpstr>
      <vt:lpstr>FAED</vt:lpstr>
      <vt:lpstr>CEPLAN</vt:lpstr>
      <vt:lpstr>CEO</vt:lpstr>
      <vt:lpstr>CEAD</vt:lpstr>
      <vt:lpstr>CESMO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LETÍCIA-SEGECON/FPOLIS</cp:lastModifiedBy>
  <cp:lastPrinted>2014-06-04T18:55:53Z</cp:lastPrinted>
  <dcterms:created xsi:type="dcterms:W3CDTF">2010-06-19T20:43:11Z</dcterms:created>
  <dcterms:modified xsi:type="dcterms:W3CDTF">2025-11-18T21:23:29Z</dcterms:modified>
</cp:coreProperties>
</file>