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\\Arquivos\reitoria\CLC\SEGECON\2. Atas SRP\1. Atas UDESC\VIGÊNCIA EXPIRADA\2025 PROCESSSO ENCERRADOS\PE 0651.2024 SRP SGPE 5436.2024 - Locação de Veículos - VIG. 13.06.2025\"/>
    </mc:Choice>
  </mc:AlternateContent>
  <xr:revisionPtr revIDLastSave="0" documentId="13_ncr:1_{28EF510A-0F64-442A-9060-4458161889FA}" xr6:coauthVersionLast="47" xr6:coauthVersionMax="47" xr10:uidLastSave="{00000000-0000-0000-0000-000000000000}"/>
  <bookViews>
    <workbookView xWindow="-120" yWindow="-120" windowWidth="29040" windowHeight="15720" tabRatio="666" activeTab="15" xr2:uid="{00000000-000D-0000-FFFF-FFFF00000000}"/>
  </bookViews>
  <sheets>
    <sheet name="REITORIA-PROEX" sheetId="163" r:id="rId1"/>
    <sheet name="REITORIA-SETRAN" sheetId="164" r:id="rId2"/>
    <sheet name="ESAG" sheetId="165" r:id="rId3"/>
    <sheet name="CEART" sheetId="166" r:id="rId4"/>
    <sheet name="CEAD" sheetId="167" r:id="rId5"/>
    <sheet name="FAED" sheetId="168" r:id="rId6"/>
    <sheet name="CEFID" sheetId="169" r:id="rId7"/>
    <sheet name="CERES" sheetId="170" r:id="rId8"/>
    <sheet name="CESFI" sheetId="171" r:id="rId9"/>
    <sheet name="CEAVI" sheetId="172" r:id="rId10"/>
    <sheet name="CCT" sheetId="173" r:id="rId11"/>
    <sheet name="CEPLAN" sheetId="174" r:id="rId12"/>
    <sheet name="CAV" sheetId="175" r:id="rId13"/>
    <sheet name="CESMO" sheetId="176" r:id="rId14"/>
    <sheet name="CEO" sheetId="177" r:id="rId15"/>
    <sheet name="GESTOR" sheetId="162" r:id="rId16"/>
  </sheets>
  <definedNames>
    <definedName name="_xlnm._FilterDatabase" localSheetId="4" hidden="1">CEAD!$A$3:$AL$58</definedName>
    <definedName name="_xlnm._FilterDatabase" localSheetId="0" hidden="1">'REITORIA-PROEX'!$A$3:$AL$58</definedName>
    <definedName name="_xlnm._FilterDatabase" localSheetId="1" hidden="1">'REITORIA-SETRAN'!$A$3:$AL$59</definedName>
    <definedName name="CESMO">#REF!</definedName>
    <definedName name="diasuteis" localSheetId="15">#REF!</definedName>
    <definedName name="diasuteis">#REF!</definedName>
    <definedName name="Ferias" localSheetId="15">#REF!</definedName>
    <definedName name="Ferias">#REF!</definedName>
    <definedName name="RD" localSheetId="15">OFFSET(#REF!,(MATCH(SMALL(#REF!,ROW()-10),#REF!,0)-1),0)</definedName>
    <definedName name="RD">OFFSET(#REF!,(MATCH(SMALL(#REF!,ROW()-10),#REF!,0)-1),0)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58" i="174" l="1"/>
  <c r="V58" i="167"/>
  <c r="W58" i="167"/>
  <c r="X58" i="167"/>
  <c r="Y58" i="167"/>
  <c r="Z58" i="167"/>
  <c r="AA58" i="167"/>
  <c r="AB58" i="167"/>
  <c r="AC58" i="167"/>
  <c r="AD58" i="167"/>
  <c r="AE58" i="167"/>
  <c r="AF58" i="167"/>
  <c r="AG58" i="167"/>
  <c r="AH58" i="167"/>
  <c r="AI58" i="167"/>
  <c r="AJ58" i="167"/>
  <c r="AK58" i="167"/>
  <c r="AL58" i="167"/>
  <c r="S4" i="172" l="1"/>
  <c r="L4" i="172"/>
  <c r="V58" i="172"/>
  <c r="W58" i="172"/>
  <c r="X58" i="172"/>
  <c r="Y58" i="172"/>
  <c r="Z58" i="172"/>
  <c r="AA58" i="172"/>
  <c r="AB58" i="172"/>
  <c r="AC58" i="172"/>
  <c r="AD58" i="172"/>
  <c r="AE58" i="172"/>
  <c r="AF58" i="172"/>
  <c r="AG58" i="172"/>
  <c r="AH58" i="172"/>
  <c r="AI58" i="172"/>
  <c r="AJ58" i="172"/>
  <c r="AK58" i="172"/>
  <c r="U58" i="172"/>
  <c r="V58" i="175"/>
  <c r="W58" i="175"/>
  <c r="X58" i="175"/>
  <c r="Y58" i="175"/>
  <c r="Z58" i="175"/>
  <c r="AA58" i="175"/>
  <c r="AB58" i="175"/>
  <c r="AC58" i="175"/>
  <c r="AD58" i="175"/>
  <c r="AE58" i="175"/>
  <c r="AF58" i="175"/>
  <c r="AG58" i="175"/>
  <c r="AH58" i="175"/>
  <c r="AI58" i="175"/>
  <c r="AJ58" i="175"/>
  <c r="AK58" i="175"/>
  <c r="AL58" i="175"/>
  <c r="AM58" i="175"/>
  <c r="AN58" i="175"/>
  <c r="AO58" i="175"/>
  <c r="AP58" i="175"/>
  <c r="AQ58" i="175"/>
  <c r="U58" i="175"/>
  <c r="V58" i="173"/>
  <c r="W58" i="173"/>
  <c r="X58" i="173"/>
  <c r="U58" i="173"/>
  <c r="V58" i="168"/>
  <c r="W58" i="168"/>
  <c r="X58" i="168"/>
  <c r="Y58" i="168"/>
  <c r="Z58" i="168"/>
  <c r="AA58" i="168"/>
  <c r="U58" i="168"/>
  <c r="V58" i="176"/>
  <c r="W58" i="176"/>
  <c r="X58" i="176"/>
  <c r="Y58" i="176"/>
  <c r="Z58" i="176"/>
  <c r="AA58" i="176"/>
  <c r="AB58" i="176"/>
  <c r="AC58" i="176"/>
  <c r="AD58" i="176"/>
  <c r="AE58" i="176"/>
  <c r="AF58" i="176"/>
  <c r="AG58" i="176"/>
  <c r="AH58" i="176"/>
  <c r="AI58" i="176"/>
  <c r="AJ58" i="176"/>
  <c r="AK58" i="176"/>
  <c r="AL58" i="176"/>
  <c r="U58" i="176"/>
  <c r="K41" i="177"/>
  <c r="K40" i="177"/>
  <c r="U58" i="170"/>
  <c r="U58" i="169"/>
  <c r="V58" i="169"/>
  <c r="V58" i="166"/>
  <c r="W58" i="166"/>
  <c r="X58" i="166"/>
  <c r="Y58" i="166"/>
  <c r="U58" i="166"/>
  <c r="S57" i="176" l="1"/>
  <c r="S56" i="176"/>
  <c r="S55" i="176"/>
  <c r="S54" i="176"/>
  <c r="S53" i="176"/>
  <c r="S52" i="176"/>
  <c r="S51" i="176"/>
  <c r="S50" i="176"/>
  <c r="S49" i="176"/>
  <c r="S48" i="176"/>
  <c r="S47" i="176"/>
  <c r="S46" i="176"/>
  <c r="S45" i="176"/>
  <c r="S44" i="176"/>
  <c r="S43" i="176"/>
  <c r="S42" i="176"/>
  <c r="S41" i="176"/>
  <c r="S40" i="176"/>
  <c r="S39" i="176"/>
  <c r="S38" i="176"/>
  <c r="S37" i="176"/>
  <c r="S36" i="176"/>
  <c r="S35" i="176"/>
  <c r="S34" i="176"/>
  <c r="S33" i="176"/>
  <c r="S32" i="176"/>
  <c r="S31" i="176"/>
  <c r="S30" i="176"/>
  <c r="S29" i="176"/>
  <c r="S28" i="176"/>
  <c r="S27" i="176"/>
  <c r="S26" i="176"/>
  <c r="S25" i="176"/>
  <c r="S24" i="176"/>
  <c r="S23" i="176"/>
  <c r="S22" i="176"/>
  <c r="S21" i="176"/>
  <c r="S20" i="176"/>
  <c r="S19" i="176"/>
  <c r="S18" i="176"/>
  <c r="S17" i="176"/>
  <c r="S16" i="176"/>
  <c r="S15" i="176"/>
  <c r="S14" i="176"/>
  <c r="S13" i="176"/>
  <c r="S12" i="176"/>
  <c r="S11" i="176"/>
  <c r="S10" i="176"/>
  <c r="S9" i="176"/>
  <c r="S8" i="176"/>
  <c r="S7" i="176"/>
  <c r="S6" i="176"/>
  <c r="S5" i="176"/>
  <c r="S4" i="176"/>
  <c r="S57" i="174"/>
  <c r="S56" i="174"/>
  <c r="S55" i="174"/>
  <c r="S54" i="174"/>
  <c r="S53" i="174"/>
  <c r="S52" i="174"/>
  <c r="S51" i="174"/>
  <c r="S50" i="174"/>
  <c r="S49" i="174"/>
  <c r="S48" i="174"/>
  <c r="S47" i="174"/>
  <c r="S46" i="174"/>
  <c r="S45" i="174"/>
  <c r="S44" i="174"/>
  <c r="S43" i="174"/>
  <c r="S42" i="174"/>
  <c r="S41" i="174"/>
  <c r="S40" i="174"/>
  <c r="S39" i="174"/>
  <c r="S38" i="174"/>
  <c r="S37" i="174"/>
  <c r="S36" i="174"/>
  <c r="S35" i="174"/>
  <c r="S34" i="174"/>
  <c r="S33" i="174"/>
  <c r="S32" i="174"/>
  <c r="S31" i="174"/>
  <c r="S30" i="174"/>
  <c r="S29" i="174"/>
  <c r="S28" i="174"/>
  <c r="S27" i="174"/>
  <c r="S26" i="174"/>
  <c r="S25" i="174"/>
  <c r="S24" i="174"/>
  <c r="S23" i="174"/>
  <c r="S22" i="174"/>
  <c r="S21" i="174"/>
  <c r="S20" i="174"/>
  <c r="S19" i="174"/>
  <c r="S18" i="174"/>
  <c r="S17" i="174"/>
  <c r="S16" i="174"/>
  <c r="S15" i="174"/>
  <c r="S14" i="174"/>
  <c r="S13" i="174"/>
  <c r="S12" i="174"/>
  <c r="S11" i="174"/>
  <c r="S10" i="174"/>
  <c r="S9" i="174"/>
  <c r="S8" i="174"/>
  <c r="S7" i="174"/>
  <c r="S6" i="174"/>
  <c r="S5" i="174"/>
  <c r="S4" i="174"/>
  <c r="S57" i="173"/>
  <c r="S56" i="173"/>
  <c r="S55" i="173"/>
  <c r="S54" i="173"/>
  <c r="S53" i="173"/>
  <c r="S52" i="173"/>
  <c r="S51" i="173"/>
  <c r="S50" i="173"/>
  <c r="S49" i="173"/>
  <c r="S48" i="173"/>
  <c r="S47" i="173"/>
  <c r="S46" i="173"/>
  <c r="S45" i="173"/>
  <c r="S44" i="173"/>
  <c r="S43" i="173"/>
  <c r="S42" i="173"/>
  <c r="S41" i="173"/>
  <c r="S40" i="173"/>
  <c r="S39" i="173"/>
  <c r="S38" i="173"/>
  <c r="S37" i="173"/>
  <c r="S36" i="173"/>
  <c r="S35" i="173"/>
  <c r="S34" i="173"/>
  <c r="S33" i="173"/>
  <c r="S32" i="173"/>
  <c r="S31" i="173"/>
  <c r="S30" i="173"/>
  <c r="S29" i="173"/>
  <c r="S28" i="173"/>
  <c r="S27" i="173"/>
  <c r="S26" i="173"/>
  <c r="S25" i="173"/>
  <c r="S24" i="173"/>
  <c r="S23" i="173"/>
  <c r="S22" i="173"/>
  <c r="S21" i="173"/>
  <c r="S20" i="173"/>
  <c r="S19" i="173"/>
  <c r="S18" i="173"/>
  <c r="S17" i="173"/>
  <c r="S16" i="173"/>
  <c r="S15" i="173"/>
  <c r="S14" i="173"/>
  <c r="S13" i="173"/>
  <c r="S12" i="173"/>
  <c r="S11" i="173"/>
  <c r="S10" i="173"/>
  <c r="S9" i="173"/>
  <c r="S8" i="173"/>
  <c r="S7" i="173"/>
  <c r="S6" i="173"/>
  <c r="S5" i="173"/>
  <c r="S4" i="173"/>
  <c r="S57" i="172"/>
  <c r="S56" i="172"/>
  <c r="S55" i="172"/>
  <c r="S54" i="172"/>
  <c r="S53" i="172"/>
  <c r="S52" i="172"/>
  <c r="S51" i="172"/>
  <c r="S50" i="172"/>
  <c r="S49" i="172"/>
  <c r="S48" i="172"/>
  <c r="S47" i="172"/>
  <c r="S46" i="172"/>
  <c r="S45" i="172"/>
  <c r="S44" i="172"/>
  <c r="S43" i="172"/>
  <c r="S42" i="172"/>
  <c r="S41" i="172"/>
  <c r="S40" i="172"/>
  <c r="S39" i="172"/>
  <c r="S38" i="172"/>
  <c r="S37" i="172"/>
  <c r="S36" i="172"/>
  <c r="S35" i="172"/>
  <c r="S34" i="172"/>
  <c r="S33" i="172"/>
  <c r="S32" i="172"/>
  <c r="S31" i="172"/>
  <c r="S30" i="172"/>
  <c r="S29" i="172"/>
  <c r="S28" i="172"/>
  <c r="S27" i="172"/>
  <c r="S26" i="172"/>
  <c r="S25" i="172"/>
  <c r="S24" i="172"/>
  <c r="S23" i="172"/>
  <c r="S22" i="172"/>
  <c r="S21" i="172"/>
  <c r="S20" i="172"/>
  <c r="S19" i="172"/>
  <c r="S18" i="172"/>
  <c r="S17" i="172"/>
  <c r="S16" i="172"/>
  <c r="S15" i="172"/>
  <c r="S14" i="172"/>
  <c r="S13" i="172"/>
  <c r="S12" i="172"/>
  <c r="S11" i="172"/>
  <c r="S10" i="172"/>
  <c r="S9" i="172"/>
  <c r="S8" i="172"/>
  <c r="S7" i="172"/>
  <c r="S6" i="172"/>
  <c r="S5" i="172"/>
  <c r="S57" i="171"/>
  <c r="S56" i="171"/>
  <c r="S55" i="171"/>
  <c r="S54" i="171"/>
  <c r="S53" i="171"/>
  <c r="S52" i="171"/>
  <c r="S51" i="171"/>
  <c r="S50" i="171"/>
  <c r="S49" i="171"/>
  <c r="S48" i="171"/>
  <c r="S47" i="171"/>
  <c r="S46" i="171"/>
  <c r="S45" i="171"/>
  <c r="S44" i="171"/>
  <c r="S43" i="171"/>
  <c r="S42" i="171"/>
  <c r="S41" i="171"/>
  <c r="S40" i="171"/>
  <c r="S39" i="171"/>
  <c r="S38" i="171"/>
  <c r="S37" i="171"/>
  <c r="S36" i="171"/>
  <c r="S35" i="171"/>
  <c r="S34" i="171"/>
  <c r="S33" i="171"/>
  <c r="S32" i="171"/>
  <c r="S31" i="171"/>
  <c r="S30" i="171"/>
  <c r="S29" i="171"/>
  <c r="S28" i="171"/>
  <c r="S27" i="171"/>
  <c r="S26" i="171"/>
  <c r="S25" i="171"/>
  <c r="S24" i="171"/>
  <c r="S23" i="171"/>
  <c r="S22" i="171"/>
  <c r="S21" i="171"/>
  <c r="S20" i="171"/>
  <c r="S19" i="171"/>
  <c r="S18" i="171"/>
  <c r="S17" i="171"/>
  <c r="S16" i="171"/>
  <c r="S15" i="171"/>
  <c r="S14" i="171"/>
  <c r="S13" i="171"/>
  <c r="S12" i="171"/>
  <c r="S11" i="171"/>
  <c r="S10" i="171"/>
  <c r="S9" i="171"/>
  <c r="S8" i="171"/>
  <c r="S7" i="171"/>
  <c r="S6" i="171"/>
  <c r="S5" i="171"/>
  <c r="S4" i="171"/>
  <c r="S57" i="170"/>
  <c r="S56" i="170"/>
  <c r="S55" i="170"/>
  <c r="S54" i="170"/>
  <c r="S53" i="170"/>
  <c r="S52" i="170"/>
  <c r="S51" i="170"/>
  <c r="S50" i="170"/>
  <c r="S49" i="170"/>
  <c r="S48" i="170"/>
  <c r="S47" i="170"/>
  <c r="S46" i="170"/>
  <c r="S45" i="170"/>
  <c r="S44" i="170"/>
  <c r="S43" i="170"/>
  <c r="S42" i="170"/>
  <c r="S41" i="170"/>
  <c r="S40" i="170"/>
  <c r="S39" i="170"/>
  <c r="S38" i="170"/>
  <c r="S37" i="170"/>
  <c r="S36" i="170"/>
  <c r="S35" i="170"/>
  <c r="S34" i="170"/>
  <c r="S33" i="170"/>
  <c r="S32" i="170"/>
  <c r="S31" i="170"/>
  <c r="S30" i="170"/>
  <c r="S29" i="170"/>
  <c r="S28" i="170"/>
  <c r="S27" i="170"/>
  <c r="S26" i="170"/>
  <c r="S25" i="170"/>
  <c r="S24" i="170"/>
  <c r="S23" i="170"/>
  <c r="S22" i="170"/>
  <c r="S21" i="170"/>
  <c r="S20" i="170"/>
  <c r="S19" i="170"/>
  <c r="S18" i="170"/>
  <c r="S17" i="170"/>
  <c r="S16" i="170"/>
  <c r="S15" i="170"/>
  <c r="S14" i="170"/>
  <c r="S13" i="170"/>
  <c r="S12" i="170"/>
  <c r="S11" i="170"/>
  <c r="S10" i="170"/>
  <c r="S9" i="170"/>
  <c r="S8" i="170"/>
  <c r="S7" i="170"/>
  <c r="S6" i="170"/>
  <c r="S5" i="170"/>
  <c r="S4" i="170"/>
  <c r="S57" i="169"/>
  <c r="S56" i="169"/>
  <c r="S55" i="169"/>
  <c r="S54" i="169"/>
  <c r="S53" i="169"/>
  <c r="S52" i="169"/>
  <c r="S51" i="169"/>
  <c r="S50" i="169"/>
  <c r="S49" i="169"/>
  <c r="S48" i="169"/>
  <c r="S47" i="169"/>
  <c r="S46" i="169"/>
  <c r="S45" i="169"/>
  <c r="S44" i="169"/>
  <c r="S43" i="169"/>
  <c r="S42" i="169"/>
  <c r="S41" i="169"/>
  <c r="S40" i="169"/>
  <c r="S39" i="169"/>
  <c r="S38" i="169"/>
  <c r="S37" i="169"/>
  <c r="S36" i="169"/>
  <c r="S35" i="169"/>
  <c r="S34" i="169"/>
  <c r="S33" i="169"/>
  <c r="S32" i="169"/>
  <c r="S31" i="169"/>
  <c r="S30" i="169"/>
  <c r="S29" i="169"/>
  <c r="S28" i="169"/>
  <c r="S27" i="169"/>
  <c r="S26" i="169"/>
  <c r="S25" i="169"/>
  <c r="S24" i="169"/>
  <c r="S23" i="169"/>
  <c r="S22" i="169"/>
  <c r="S21" i="169"/>
  <c r="S20" i="169"/>
  <c r="S19" i="169"/>
  <c r="S18" i="169"/>
  <c r="S17" i="169"/>
  <c r="S16" i="169"/>
  <c r="S15" i="169"/>
  <c r="S14" i="169"/>
  <c r="S13" i="169"/>
  <c r="S12" i="169"/>
  <c r="S11" i="169"/>
  <c r="S10" i="169"/>
  <c r="S9" i="169"/>
  <c r="S8" i="169"/>
  <c r="S7" i="169"/>
  <c r="S6" i="169"/>
  <c r="S5" i="169"/>
  <c r="S4" i="169"/>
  <c r="S57" i="168"/>
  <c r="S56" i="168"/>
  <c r="S55" i="168"/>
  <c r="S54" i="168"/>
  <c r="S53" i="168"/>
  <c r="S52" i="168"/>
  <c r="S51" i="168"/>
  <c r="S50" i="168"/>
  <c r="S49" i="168"/>
  <c r="S48" i="168"/>
  <c r="S47" i="168"/>
  <c r="S46" i="168"/>
  <c r="S45" i="168"/>
  <c r="S44" i="168"/>
  <c r="S43" i="168"/>
  <c r="S42" i="168"/>
  <c r="S41" i="168"/>
  <c r="S40" i="168"/>
  <c r="S39" i="168"/>
  <c r="S38" i="168"/>
  <c r="S37" i="168"/>
  <c r="S36" i="168"/>
  <c r="S35" i="168"/>
  <c r="S34" i="168"/>
  <c r="S33" i="168"/>
  <c r="S32" i="168"/>
  <c r="S31" i="168"/>
  <c r="S30" i="168"/>
  <c r="S29" i="168"/>
  <c r="S28" i="168"/>
  <c r="S27" i="168"/>
  <c r="S26" i="168"/>
  <c r="S25" i="168"/>
  <c r="S24" i="168"/>
  <c r="S23" i="168"/>
  <c r="S22" i="168"/>
  <c r="S21" i="168"/>
  <c r="S20" i="168"/>
  <c r="S19" i="168"/>
  <c r="S18" i="168"/>
  <c r="S17" i="168"/>
  <c r="S16" i="168"/>
  <c r="S15" i="168"/>
  <c r="S14" i="168"/>
  <c r="S13" i="168"/>
  <c r="S12" i="168"/>
  <c r="S11" i="168"/>
  <c r="S10" i="168"/>
  <c r="S9" i="168"/>
  <c r="S8" i="168"/>
  <c r="S7" i="168"/>
  <c r="S6" i="168"/>
  <c r="S5" i="168"/>
  <c r="S4" i="168"/>
  <c r="S57" i="167"/>
  <c r="S56" i="167"/>
  <c r="S55" i="167"/>
  <c r="S54" i="167"/>
  <c r="S53" i="167"/>
  <c r="S52" i="167"/>
  <c r="S51" i="167"/>
  <c r="S50" i="167"/>
  <c r="S49" i="167"/>
  <c r="S48" i="167"/>
  <c r="S47" i="167"/>
  <c r="S46" i="167"/>
  <c r="S45" i="167"/>
  <c r="S44" i="167"/>
  <c r="S43" i="167"/>
  <c r="S42" i="167"/>
  <c r="S41" i="167"/>
  <c r="S40" i="167"/>
  <c r="S39" i="167"/>
  <c r="S38" i="167"/>
  <c r="S37" i="167"/>
  <c r="S36" i="167"/>
  <c r="S35" i="167"/>
  <c r="S34" i="167"/>
  <c r="S33" i="167"/>
  <c r="S32" i="167"/>
  <c r="S31" i="167"/>
  <c r="S30" i="167"/>
  <c r="S29" i="167"/>
  <c r="S28" i="167"/>
  <c r="S27" i="167"/>
  <c r="S26" i="167"/>
  <c r="S25" i="167"/>
  <c r="S24" i="167"/>
  <c r="S23" i="167"/>
  <c r="S22" i="167"/>
  <c r="S21" i="167"/>
  <c r="S20" i="167"/>
  <c r="S19" i="167"/>
  <c r="S18" i="167"/>
  <c r="S17" i="167"/>
  <c r="S16" i="167"/>
  <c r="S15" i="167"/>
  <c r="S14" i="167"/>
  <c r="S13" i="167"/>
  <c r="S12" i="167"/>
  <c r="S11" i="167"/>
  <c r="S10" i="167"/>
  <c r="S9" i="167"/>
  <c r="S8" i="167"/>
  <c r="S7" i="167"/>
  <c r="S6" i="167"/>
  <c r="S5" i="167"/>
  <c r="S4" i="167"/>
  <c r="S57" i="166"/>
  <c r="S56" i="166"/>
  <c r="S55" i="166"/>
  <c r="S54" i="166"/>
  <c r="S53" i="166"/>
  <c r="S52" i="166"/>
  <c r="S51" i="166"/>
  <c r="S50" i="166"/>
  <c r="S49" i="166"/>
  <c r="S48" i="166"/>
  <c r="S47" i="166"/>
  <c r="S46" i="166"/>
  <c r="S45" i="166"/>
  <c r="S44" i="166"/>
  <c r="S43" i="166"/>
  <c r="S42" i="166"/>
  <c r="S41" i="166"/>
  <c r="S40" i="166"/>
  <c r="S39" i="166"/>
  <c r="S38" i="166"/>
  <c r="S37" i="166"/>
  <c r="S36" i="166"/>
  <c r="S35" i="166"/>
  <c r="S34" i="166"/>
  <c r="S33" i="166"/>
  <c r="S32" i="166"/>
  <c r="S31" i="166"/>
  <c r="S30" i="166"/>
  <c r="S29" i="166"/>
  <c r="S28" i="166"/>
  <c r="S27" i="166"/>
  <c r="S26" i="166"/>
  <c r="S25" i="166"/>
  <c r="S24" i="166"/>
  <c r="S23" i="166"/>
  <c r="S22" i="166"/>
  <c r="S21" i="166"/>
  <c r="S20" i="166"/>
  <c r="S19" i="166"/>
  <c r="S18" i="166"/>
  <c r="S17" i="166"/>
  <c r="S16" i="166"/>
  <c r="S15" i="166"/>
  <c r="S14" i="166"/>
  <c r="S13" i="166"/>
  <c r="S12" i="166"/>
  <c r="S11" i="166"/>
  <c r="S10" i="166"/>
  <c r="S9" i="166"/>
  <c r="S8" i="166"/>
  <c r="S7" i="166"/>
  <c r="S6" i="166"/>
  <c r="S5" i="166"/>
  <c r="S4" i="166"/>
  <c r="S57" i="165"/>
  <c r="S56" i="165"/>
  <c r="S55" i="165"/>
  <c r="S54" i="165"/>
  <c r="S53" i="165"/>
  <c r="S52" i="165"/>
  <c r="S51" i="165"/>
  <c r="S50" i="165"/>
  <c r="S49" i="165"/>
  <c r="S48" i="165"/>
  <c r="S47" i="165"/>
  <c r="S46" i="165"/>
  <c r="S45" i="165"/>
  <c r="S44" i="165"/>
  <c r="S43" i="165"/>
  <c r="S42" i="165"/>
  <c r="S41" i="165"/>
  <c r="S40" i="165"/>
  <c r="S39" i="165"/>
  <c r="S38" i="165"/>
  <c r="S37" i="165"/>
  <c r="S36" i="165"/>
  <c r="S35" i="165"/>
  <c r="S34" i="165"/>
  <c r="S33" i="165"/>
  <c r="S32" i="165"/>
  <c r="S31" i="165"/>
  <c r="S30" i="165"/>
  <c r="S29" i="165"/>
  <c r="S28" i="165"/>
  <c r="S27" i="165"/>
  <c r="S26" i="165"/>
  <c r="S25" i="165"/>
  <c r="S24" i="165"/>
  <c r="S23" i="165"/>
  <c r="S22" i="165"/>
  <c r="S21" i="165"/>
  <c r="S20" i="165"/>
  <c r="S19" i="165"/>
  <c r="S18" i="165"/>
  <c r="S17" i="165"/>
  <c r="S16" i="165"/>
  <c r="S15" i="165"/>
  <c r="S14" i="165"/>
  <c r="S13" i="165"/>
  <c r="S12" i="165"/>
  <c r="S11" i="165"/>
  <c r="S10" i="165"/>
  <c r="S9" i="165"/>
  <c r="S8" i="165"/>
  <c r="S7" i="165"/>
  <c r="S6" i="165"/>
  <c r="S5" i="165"/>
  <c r="S4" i="165"/>
  <c r="S57" i="164"/>
  <c r="S56" i="164"/>
  <c r="S55" i="164"/>
  <c r="S54" i="164"/>
  <c r="S53" i="164"/>
  <c r="S52" i="164"/>
  <c r="S51" i="164"/>
  <c r="S50" i="164"/>
  <c r="S49" i="164"/>
  <c r="S48" i="164"/>
  <c r="S47" i="164"/>
  <c r="S46" i="164"/>
  <c r="S45" i="164"/>
  <c r="S44" i="164"/>
  <c r="S43" i="164"/>
  <c r="S42" i="164"/>
  <c r="S41" i="164"/>
  <c r="S40" i="164"/>
  <c r="S39" i="164"/>
  <c r="S38" i="164"/>
  <c r="S37" i="164"/>
  <c r="S36" i="164"/>
  <c r="S35" i="164"/>
  <c r="S34" i="164"/>
  <c r="S33" i="164"/>
  <c r="S32" i="164"/>
  <c r="S31" i="164"/>
  <c r="S30" i="164"/>
  <c r="S29" i="164"/>
  <c r="S28" i="164"/>
  <c r="S27" i="164"/>
  <c r="S26" i="164"/>
  <c r="S25" i="164"/>
  <c r="S24" i="164"/>
  <c r="S23" i="164"/>
  <c r="S22" i="164"/>
  <c r="S21" i="164"/>
  <c r="S20" i="164"/>
  <c r="S19" i="164"/>
  <c r="S18" i="164"/>
  <c r="S17" i="164"/>
  <c r="S16" i="164"/>
  <c r="S15" i="164"/>
  <c r="S14" i="164"/>
  <c r="S13" i="164"/>
  <c r="S12" i="164"/>
  <c r="S11" i="164"/>
  <c r="S10" i="164"/>
  <c r="S9" i="164"/>
  <c r="S8" i="164"/>
  <c r="S7" i="164"/>
  <c r="S6" i="164"/>
  <c r="S5" i="164"/>
  <c r="S4" i="164"/>
  <c r="S57" i="163"/>
  <c r="S56" i="163"/>
  <c r="S55" i="163"/>
  <c r="S54" i="163"/>
  <c r="S53" i="163"/>
  <c r="S52" i="163"/>
  <c r="S51" i="163"/>
  <c r="S50" i="163"/>
  <c r="S49" i="163"/>
  <c r="S48" i="163"/>
  <c r="S47" i="163"/>
  <c r="S46" i="163"/>
  <c r="S45" i="163"/>
  <c r="S44" i="163"/>
  <c r="S43" i="163"/>
  <c r="S42" i="163"/>
  <c r="S41" i="163"/>
  <c r="S40" i="163"/>
  <c r="S39" i="163"/>
  <c r="S38" i="163"/>
  <c r="S37" i="163"/>
  <c r="S36" i="163"/>
  <c r="S35" i="163"/>
  <c r="S34" i="163"/>
  <c r="S33" i="163"/>
  <c r="S32" i="163"/>
  <c r="S31" i="163"/>
  <c r="S30" i="163"/>
  <c r="S29" i="163"/>
  <c r="S28" i="163"/>
  <c r="S27" i="163"/>
  <c r="S26" i="163"/>
  <c r="S25" i="163"/>
  <c r="S24" i="163"/>
  <c r="S23" i="163"/>
  <c r="S22" i="163"/>
  <c r="S21" i="163"/>
  <c r="S20" i="163"/>
  <c r="S19" i="163"/>
  <c r="S18" i="163"/>
  <c r="S17" i="163"/>
  <c r="S16" i="163"/>
  <c r="S15" i="163"/>
  <c r="S14" i="163"/>
  <c r="S13" i="163"/>
  <c r="S12" i="163"/>
  <c r="S11" i="163"/>
  <c r="S10" i="163"/>
  <c r="S9" i="163"/>
  <c r="S8" i="163"/>
  <c r="S7" i="163"/>
  <c r="S6" i="163"/>
  <c r="S5" i="163"/>
  <c r="S4" i="163"/>
  <c r="V24" i="162"/>
  <c r="AC24" i="175" l="1"/>
  <c r="AB24" i="175"/>
  <c r="Z24" i="175"/>
  <c r="L57" i="176" l="1"/>
  <c r="L56" i="176"/>
  <c r="L55" i="176"/>
  <c r="L54" i="176"/>
  <c r="L53" i="176"/>
  <c r="L52" i="176"/>
  <c r="L51" i="176"/>
  <c r="L50" i="176"/>
  <c r="L49" i="176"/>
  <c r="L48" i="176"/>
  <c r="L47" i="176"/>
  <c r="L46" i="176"/>
  <c r="L45" i="176"/>
  <c r="L44" i="176"/>
  <c r="L43" i="176"/>
  <c r="L42" i="176"/>
  <c r="L41" i="176"/>
  <c r="L40" i="176"/>
  <c r="L39" i="176"/>
  <c r="L38" i="176"/>
  <c r="L37" i="176"/>
  <c r="L36" i="176"/>
  <c r="L35" i="176"/>
  <c r="L34" i="176"/>
  <c r="L33" i="176"/>
  <c r="L32" i="176"/>
  <c r="L31" i="176"/>
  <c r="L30" i="176"/>
  <c r="L29" i="176"/>
  <c r="L28" i="176"/>
  <c r="L27" i="176"/>
  <c r="L26" i="176"/>
  <c r="L25" i="176"/>
  <c r="L24" i="176"/>
  <c r="L23" i="176"/>
  <c r="L22" i="176"/>
  <c r="L21" i="176"/>
  <c r="L20" i="176"/>
  <c r="L19" i="176"/>
  <c r="L18" i="176"/>
  <c r="L17" i="176"/>
  <c r="L16" i="176"/>
  <c r="L15" i="176"/>
  <c r="L14" i="176"/>
  <c r="L13" i="176"/>
  <c r="L12" i="176"/>
  <c r="L11" i="176"/>
  <c r="L10" i="176"/>
  <c r="L9" i="176"/>
  <c r="L8" i="176"/>
  <c r="L7" i="176"/>
  <c r="L6" i="176"/>
  <c r="L5" i="176"/>
  <c r="L4" i="176"/>
  <c r="L57" i="174"/>
  <c r="L56" i="174"/>
  <c r="L55" i="174"/>
  <c r="L54" i="174"/>
  <c r="L53" i="174"/>
  <c r="L52" i="174"/>
  <c r="L51" i="174"/>
  <c r="L50" i="174"/>
  <c r="L49" i="174"/>
  <c r="L48" i="174"/>
  <c r="L47" i="174"/>
  <c r="L46" i="174"/>
  <c r="L45" i="174"/>
  <c r="L44" i="174"/>
  <c r="L43" i="174"/>
  <c r="L42" i="174"/>
  <c r="L41" i="174"/>
  <c r="L40" i="174"/>
  <c r="L39" i="174"/>
  <c r="L38" i="174"/>
  <c r="L37" i="174"/>
  <c r="L36" i="174"/>
  <c r="L35" i="174"/>
  <c r="L34" i="174"/>
  <c r="L33" i="174"/>
  <c r="L32" i="174"/>
  <c r="L31" i="174"/>
  <c r="L30" i="174"/>
  <c r="L29" i="174"/>
  <c r="L28" i="174"/>
  <c r="L27" i="174"/>
  <c r="L26" i="174"/>
  <c r="L25" i="174"/>
  <c r="L24" i="174"/>
  <c r="L23" i="174"/>
  <c r="L22" i="174"/>
  <c r="L21" i="174"/>
  <c r="L20" i="174"/>
  <c r="L19" i="174"/>
  <c r="L18" i="174"/>
  <c r="L17" i="174"/>
  <c r="L16" i="174"/>
  <c r="L15" i="174"/>
  <c r="L14" i="174"/>
  <c r="L13" i="174"/>
  <c r="L12" i="174"/>
  <c r="L11" i="174"/>
  <c r="L10" i="174"/>
  <c r="L9" i="174"/>
  <c r="L8" i="174"/>
  <c r="L7" i="174"/>
  <c r="L6" i="174"/>
  <c r="L5" i="174"/>
  <c r="L4" i="174"/>
  <c r="L57" i="173"/>
  <c r="L56" i="173"/>
  <c r="L55" i="173"/>
  <c r="L54" i="173"/>
  <c r="L53" i="173"/>
  <c r="L52" i="173"/>
  <c r="L51" i="173"/>
  <c r="L50" i="173"/>
  <c r="L49" i="173"/>
  <c r="L48" i="173"/>
  <c r="L47" i="173"/>
  <c r="L46" i="173"/>
  <c r="L45" i="173"/>
  <c r="L44" i="173"/>
  <c r="L43" i="173"/>
  <c r="L42" i="173"/>
  <c r="L41" i="173"/>
  <c r="L40" i="173"/>
  <c r="L39" i="173"/>
  <c r="L38" i="173"/>
  <c r="L37" i="173"/>
  <c r="L36" i="173"/>
  <c r="L35" i="173"/>
  <c r="L34" i="173"/>
  <c r="L33" i="173"/>
  <c r="L32" i="173"/>
  <c r="L31" i="173"/>
  <c r="L30" i="173"/>
  <c r="L29" i="173"/>
  <c r="L28" i="173"/>
  <c r="L27" i="173"/>
  <c r="L26" i="173"/>
  <c r="L25" i="173"/>
  <c r="L24" i="173"/>
  <c r="L23" i="173"/>
  <c r="L22" i="173"/>
  <c r="L21" i="173"/>
  <c r="L20" i="173"/>
  <c r="L19" i="173"/>
  <c r="L18" i="173"/>
  <c r="L17" i="173"/>
  <c r="L16" i="173"/>
  <c r="L15" i="173"/>
  <c r="L14" i="173"/>
  <c r="L13" i="173"/>
  <c r="L12" i="173"/>
  <c r="L11" i="173"/>
  <c r="L10" i="173"/>
  <c r="L9" i="173"/>
  <c r="L8" i="173"/>
  <c r="L7" i="173"/>
  <c r="L6" i="173"/>
  <c r="L5" i="173"/>
  <c r="L4" i="173"/>
  <c r="L57" i="172"/>
  <c r="L56" i="172"/>
  <c r="L55" i="172"/>
  <c r="L54" i="172"/>
  <c r="L53" i="172"/>
  <c r="L52" i="172"/>
  <c r="L51" i="172"/>
  <c r="L50" i="172"/>
  <c r="L49" i="172"/>
  <c r="L48" i="172"/>
  <c r="L47" i="172"/>
  <c r="L46" i="172"/>
  <c r="L45" i="172"/>
  <c r="L44" i="172"/>
  <c r="L43" i="172"/>
  <c r="L42" i="172"/>
  <c r="L41" i="172"/>
  <c r="L40" i="172"/>
  <c r="L39" i="172"/>
  <c r="L38" i="172"/>
  <c r="L37" i="172"/>
  <c r="L36" i="172"/>
  <c r="L35" i="172"/>
  <c r="L34" i="172"/>
  <c r="L33" i="172"/>
  <c r="L32" i="172"/>
  <c r="L31" i="172"/>
  <c r="L30" i="172"/>
  <c r="L29" i="172"/>
  <c r="L28" i="172"/>
  <c r="L27" i="172"/>
  <c r="L26" i="172"/>
  <c r="L25" i="172"/>
  <c r="L24" i="172"/>
  <c r="L23" i="172"/>
  <c r="L22" i="172"/>
  <c r="L21" i="172"/>
  <c r="L20" i="172"/>
  <c r="L19" i="172"/>
  <c r="L18" i="172"/>
  <c r="L17" i="172"/>
  <c r="L16" i="172"/>
  <c r="L15" i="172"/>
  <c r="L14" i="172"/>
  <c r="L13" i="172"/>
  <c r="L12" i="172"/>
  <c r="L11" i="172"/>
  <c r="L10" i="172"/>
  <c r="L9" i="172"/>
  <c r="L8" i="172"/>
  <c r="L7" i="172"/>
  <c r="L6" i="172"/>
  <c r="L5" i="172"/>
  <c r="L57" i="171"/>
  <c r="L56" i="171"/>
  <c r="L55" i="171"/>
  <c r="L54" i="171"/>
  <c r="L53" i="171"/>
  <c r="L52" i="171"/>
  <c r="L51" i="171"/>
  <c r="L50" i="171"/>
  <c r="L49" i="171"/>
  <c r="L48" i="171"/>
  <c r="L47" i="171"/>
  <c r="L46" i="171"/>
  <c r="L45" i="171"/>
  <c r="L44" i="171"/>
  <c r="L43" i="171"/>
  <c r="L42" i="171"/>
  <c r="L41" i="171"/>
  <c r="L40" i="171"/>
  <c r="L39" i="171"/>
  <c r="L38" i="171"/>
  <c r="L37" i="171"/>
  <c r="L36" i="171"/>
  <c r="L35" i="171"/>
  <c r="L34" i="171"/>
  <c r="L33" i="171"/>
  <c r="L32" i="171"/>
  <c r="L31" i="171"/>
  <c r="L30" i="171"/>
  <c r="L29" i="171"/>
  <c r="L28" i="171"/>
  <c r="L27" i="171"/>
  <c r="L26" i="171"/>
  <c r="L25" i="171"/>
  <c r="L24" i="171"/>
  <c r="L23" i="171"/>
  <c r="L22" i="171"/>
  <c r="L21" i="171"/>
  <c r="L20" i="171"/>
  <c r="L19" i="171"/>
  <c r="L18" i="171"/>
  <c r="L17" i="171"/>
  <c r="L16" i="171"/>
  <c r="L15" i="171"/>
  <c r="L14" i="171"/>
  <c r="L13" i="171"/>
  <c r="L12" i="171"/>
  <c r="L11" i="171"/>
  <c r="L10" i="171"/>
  <c r="L9" i="171"/>
  <c r="L8" i="171"/>
  <c r="L7" i="171"/>
  <c r="L6" i="171"/>
  <c r="L5" i="171"/>
  <c r="L4" i="171"/>
  <c r="L57" i="170"/>
  <c r="L56" i="170"/>
  <c r="L55" i="170"/>
  <c r="L54" i="170"/>
  <c r="L53" i="170"/>
  <c r="L52" i="170"/>
  <c r="L51" i="170"/>
  <c r="L50" i="170"/>
  <c r="L49" i="170"/>
  <c r="L48" i="170"/>
  <c r="L47" i="170"/>
  <c r="L46" i="170"/>
  <c r="L45" i="170"/>
  <c r="L44" i="170"/>
  <c r="L43" i="170"/>
  <c r="L42" i="170"/>
  <c r="L41" i="170"/>
  <c r="L40" i="170"/>
  <c r="L39" i="170"/>
  <c r="L38" i="170"/>
  <c r="L37" i="170"/>
  <c r="L36" i="170"/>
  <c r="L35" i="170"/>
  <c r="L34" i="170"/>
  <c r="L33" i="170"/>
  <c r="L32" i="170"/>
  <c r="L31" i="170"/>
  <c r="L30" i="170"/>
  <c r="L29" i="170"/>
  <c r="L28" i="170"/>
  <c r="L27" i="170"/>
  <c r="L26" i="170"/>
  <c r="L25" i="170"/>
  <c r="L24" i="170"/>
  <c r="L23" i="170"/>
  <c r="L22" i="170"/>
  <c r="L21" i="170"/>
  <c r="L20" i="170"/>
  <c r="L19" i="170"/>
  <c r="L18" i="170"/>
  <c r="L17" i="170"/>
  <c r="L16" i="170"/>
  <c r="L15" i="170"/>
  <c r="L14" i="170"/>
  <c r="L13" i="170"/>
  <c r="L12" i="170"/>
  <c r="L11" i="170"/>
  <c r="L10" i="170"/>
  <c r="L9" i="170"/>
  <c r="L8" i="170"/>
  <c r="L7" i="170"/>
  <c r="L6" i="170"/>
  <c r="L5" i="170"/>
  <c r="L4" i="170"/>
  <c r="L57" i="169"/>
  <c r="L56" i="169"/>
  <c r="L55" i="169"/>
  <c r="L54" i="169"/>
  <c r="L53" i="169"/>
  <c r="L52" i="169"/>
  <c r="L51" i="169"/>
  <c r="L50" i="169"/>
  <c r="L49" i="169"/>
  <c r="L48" i="169"/>
  <c r="L47" i="169"/>
  <c r="L46" i="169"/>
  <c r="L45" i="169"/>
  <c r="L44" i="169"/>
  <c r="L43" i="169"/>
  <c r="L42" i="169"/>
  <c r="L41" i="169"/>
  <c r="L40" i="169"/>
  <c r="L39" i="169"/>
  <c r="L38" i="169"/>
  <c r="L37" i="169"/>
  <c r="L36" i="169"/>
  <c r="L35" i="169"/>
  <c r="L34" i="169"/>
  <c r="L33" i="169"/>
  <c r="L32" i="169"/>
  <c r="L31" i="169"/>
  <c r="L30" i="169"/>
  <c r="L29" i="169"/>
  <c r="L28" i="169"/>
  <c r="L27" i="169"/>
  <c r="L26" i="169"/>
  <c r="L25" i="169"/>
  <c r="L24" i="169"/>
  <c r="L23" i="169"/>
  <c r="L22" i="169"/>
  <c r="L21" i="169"/>
  <c r="L20" i="169"/>
  <c r="L19" i="169"/>
  <c r="L18" i="169"/>
  <c r="L17" i="169"/>
  <c r="L16" i="169"/>
  <c r="L15" i="169"/>
  <c r="L14" i="169"/>
  <c r="L13" i="169"/>
  <c r="L12" i="169"/>
  <c r="L11" i="169"/>
  <c r="L10" i="169"/>
  <c r="L9" i="169"/>
  <c r="L8" i="169"/>
  <c r="L7" i="169"/>
  <c r="L6" i="169"/>
  <c r="L5" i="169"/>
  <c r="L4" i="169"/>
  <c r="L57" i="168"/>
  <c r="L56" i="168"/>
  <c r="L55" i="168"/>
  <c r="L54" i="168"/>
  <c r="L53" i="168"/>
  <c r="L52" i="168"/>
  <c r="L51" i="168"/>
  <c r="L50" i="168"/>
  <c r="L49" i="168"/>
  <c r="L48" i="168"/>
  <c r="L47" i="168"/>
  <c r="L46" i="168"/>
  <c r="L45" i="168"/>
  <c r="L44" i="168"/>
  <c r="L43" i="168"/>
  <c r="L42" i="168"/>
  <c r="L41" i="168"/>
  <c r="L40" i="168"/>
  <c r="L39" i="168"/>
  <c r="L38" i="168"/>
  <c r="L37" i="168"/>
  <c r="L36" i="168"/>
  <c r="L35" i="168"/>
  <c r="L34" i="168"/>
  <c r="L33" i="168"/>
  <c r="L32" i="168"/>
  <c r="L31" i="168"/>
  <c r="L30" i="168"/>
  <c r="L29" i="168"/>
  <c r="L28" i="168"/>
  <c r="L27" i="168"/>
  <c r="L26" i="168"/>
  <c r="L25" i="168"/>
  <c r="L24" i="168"/>
  <c r="L23" i="168"/>
  <c r="L22" i="168"/>
  <c r="L21" i="168"/>
  <c r="L20" i="168"/>
  <c r="L19" i="168"/>
  <c r="L18" i="168"/>
  <c r="L17" i="168"/>
  <c r="L16" i="168"/>
  <c r="L15" i="168"/>
  <c r="L14" i="168"/>
  <c r="L13" i="168"/>
  <c r="L12" i="168"/>
  <c r="L11" i="168"/>
  <c r="L10" i="168"/>
  <c r="L9" i="168"/>
  <c r="L8" i="168"/>
  <c r="L7" i="168"/>
  <c r="L6" i="168"/>
  <c r="L5" i="168"/>
  <c r="L4" i="168"/>
  <c r="L57" i="167"/>
  <c r="L56" i="167"/>
  <c r="L55" i="167"/>
  <c r="L54" i="167"/>
  <c r="L53" i="167"/>
  <c r="L52" i="167"/>
  <c r="L51" i="167"/>
  <c r="L50" i="167"/>
  <c r="L49" i="167"/>
  <c r="L48" i="167"/>
  <c r="L47" i="167"/>
  <c r="L46" i="167"/>
  <c r="L45" i="167"/>
  <c r="L44" i="167"/>
  <c r="L43" i="167"/>
  <c r="L42" i="167"/>
  <c r="L41" i="167"/>
  <c r="L40" i="167"/>
  <c r="L39" i="167"/>
  <c r="L38" i="167"/>
  <c r="L37" i="167"/>
  <c r="L36" i="167"/>
  <c r="L35" i="167"/>
  <c r="L34" i="167"/>
  <c r="L33" i="167"/>
  <c r="L32" i="167"/>
  <c r="L31" i="167"/>
  <c r="L30" i="167"/>
  <c r="L29" i="167"/>
  <c r="L28" i="167"/>
  <c r="L27" i="167"/>
  <c r="L26" i="167"/>
  <c r="L25" i="167"/>
  <c r="L24" i="167"/>
  <c r="L23" i="167"/>
  <c r="L22" i="167"/>
  <c r="L21" i="167"/>
  <c r="L20" i="167"/>
  <c r="L19" i="167"/>
  <c r="L18" i="167"/>
  <c r="L17" i="167"/>
  <c r="L16" i="167"/>
  <c r="L15" i="167"/>
  <c r="L14" i="167"/>
  <c r="L13" i="167"/>
  <c r="L12" i="167"/>
  <c r="L11" i="167"/>
  <c r="L10" i="167"/>
  <c r="L9" i="167"/>
  <c r="L8" i="167"/>
  <c r="L7" i="167"/>
  <c r="L6" i="167"/>
  <c r="L5" i="167"/>
  <c r="L4" i="167"/>
  <c r="L57" i="166"/>
  <c r="L56" i="166"/>
  <c r="L55" i="166"/>
  <c r="L54" i="166"/>
  <c r="L53" i="166"/>
  <c r="L52" i="166"/>
  <c r="L51" i="166"/>
  <c r="L50" i="166"/>
  <c r="L49" i="166"/>
  <c r="L48" i="166"/>
  <c r="L47" i="166"/>
  <c r="L46" i="166"/>
  <c r="L45" i="166"/>
  <c r="L44" i="166"/>
  <c r="L43" i="166"/>
  <c r="L42" i="166"/>
  <c r="L41" i="166"/>
  <c r="L40" i="166"/>
  <c r="L39" i="166"/>
  <c r="L38" i="166"/>
  <c r="L37" i="166"/>
  <c r="L36" i="166"/>
  <c r="L35" i="166"/>
  <c r="L34" i="166"/>
  <c r="L33" i="166"/>
  <c r="L32" i="166"/>
  <c r="L31" i="166"/>
  <c r="L30" i="166"/>
  <c r="L29" i="166"/>
  <c r="L28" i="166"/>
  <c r="L27" i="166"/>
  <c r="L26" i="166"/>
  <c r="L25" i="166"/>
  <c r="L24" i="166"/>
  <c r="L23" i="166"/>
  <c r="L22" i="166"/>
  <c r="L21" i="166"/>
  <c r="L20" i="166"/>
  <c r="L19" i="166"/>
  <c r="L18" i="166"/>
  <c r="L17" i="166"/>
  <c r="L16" i="166"/>
  <c r="L15" i="166"/>
  <c r="L14" i="166"/>
  <c r="L13" i="166"/>
  <c r="L12" i="166"/>
  <c r="L11" i="166"/>
  <c r="L10" i="166"/>
  <c r="L9" i="166"/>
  <c r="L8" i="166"/>
  <c r="L7" i="166"/>
  <c r="L6" i="166"/>
  <c r="L5" i="166"/>
  <c r="L4" i="166"/>
  <c r="L57" i="165"/>
  <c r="L56" i="165"/>
  <c r="L55" i="165"/>
  <c r="L54" i="165"/>
  <c r="L53" i="165"/>
  <c r="L52" i="165"/>
  <c r="L51" i="165"/>
  <c r="L50" i="165"/>
  <c r="L49" i="165"/>
  <c r="L48" i="165"/>
  <c r="L47" i="165"/>
  <c r="L46" i="165"/>
  <c r="L45" i="165"/>
  <c r="L44" i="165"/>
  <c r="L43" i="165"/>
  <c r="L42" i="165"/>
  <c r="L41" i="165"/>
  <c r="L40" i="165"/>
  <c r="L39" i="165"/>
  <c r="L38" i="165"/>
  <c r="L37" i="165"/>
  <c r="L36" i="165"/>
  <c r="L35" i="165"/>
  <c r="L34" i="165"/>
  <c r="L33" i="165"/>
  <c r="L32" i="165"/>
  <c r="L31" i="165"/>
  <c r="L30" i="165"/>
  <c r="L29" i="165"/>
  <c r="L28" i="165"/>
  <c r="L27" i="165"/>
  <c r="L26" i="165"/>
  <c r="L25" i="165"/>
  <c r="L24" i="165"/>
  <c r="L23" i="165"/>
  <c r="L22" i="165"/>
  <c r="L21" i="165"/>
  <c r="L20" i="165"/>
  <c r="L19" i="165"/>
  <c r="L18" i="165"/>
  <c r="L17" i="165"/>
  <c r="L16" i="165"/>
  <c r="L15" i="165"/>
  <c r="L14" i="165"/>
  <c r="L13" i="165"/>
  <c r="L12" i="165"/>
  <c r="L11" i="165"/>
  <c r="L10" i="165"/>
  <c r="L9" i="165"/>
  <c r="L8" i="165"/>
  <c r="L7" i="165"/>
  <c r="L6" i="165"/>
  <c r="L5" i="165"/>
  <c r="L4" i="165"/>
  <c r="L5" i="163"/>
  <c r="L6" i="163"/>
  <c r="L7" i="163"/>
  <c r="L8" i="163"/>
  <c r="L9" i="163"/>
  <c r="L10" i="163"/>
  <c r="L11" i="163"/>
  <c r="L12" i="163"/>
  <c r="L13" i="163"/>
  <c r="L14" i="163"/>
  <c r="L15" i="163"/>
  <c r="L16" i="163"/>
  <c r="L17" i="163"/>
  <c r="L18" i="163"/>
  <c r="L19" i="163"/>
  <c r="L20" i="163"/>
  <c r="L21" i="163"/>
  <c r="L22" i="163"/>
  <c r="L23" i="163"/>
  <c r="L24" i="163"/>
  <c r="L25" i="163"/>
  <c r="L26" i="163"/>
  <c r="L27" i="163"/>
  <c r="L28" i="163"/>
  <c r="L29" i="163"/>
  <c r="L30" i="163"/>
  <c r="L31" i="163"/>
  <c r="L32" i="163"/>
  <c r="L33" i="163"/>
  <c r="L34" i="163"/>
  <c r="L35" i="163"/>
  <c r="L36" i="163"/>
  <c r="L37" i="163"/>
  <c r="L38" i="163"/>
  <c r="L39" i="163"/>
  <c r="L40" i="163"/>
  <c r="L41" i="163"/>
  <c r="L42" i="163"/>
  <c r="L43" i="163"/>
  <c r="L44" i="163"/>
  <c r="L45" i="163"/>
  <c r="L46" i="163"/>
  <c r="L47" i="163"/>
  <c r="L48" i="163"/>
  <c r="L49" i="163"/>
  <c r="L50" i="163"/>
  <c r="L51" i="163"/>
  <c r="L52" i="163"/>
  <c r="L53" i="163"/>
  <c r="L54" i="163"/>
  <c r="L55" i="163"/>
  <c r="L56" i="163"/>
  <c r="L57" i="163"/>
  <c r="L4" i="163"/>
  <c r="K59" i="176"/>
  <c r="K59" i="174"/>
  <c r="K59" i="173"/>
  <c r="K59" i="172"/>
  <c r="K59" i="171"/>
  <c r="K59" i="170"/>
  <c r="K59" i="169"/>
  <c r="K59" i="168"/>
  <c r="K59" i="167"/>
  <c r="K59" i="166"/>
  <c r="K59" i="165"/>
  <c r="K59" i="163"/>
  <c r="O5" i="162"/>
  <c r="O6" i="162"/>
  <c r="O7" i="162"/>
  <c r="O8" i="162"/>
  <c r="O9" i="162"/>
  <c r="O10" i="162"/>
  <c r="O11" i="162"/>
  <c r="O12" i="162"/>
  <c r="O13" i="162"/>
  <c r="O14" i="162"/>
  <c r="O15" i="162"/>
  <c r="O16" i="162"/>
  <c r="O17" i="162"/>
  <c r="O18" i="162"/>
  <c r="O19" i="162"/>
  <c r="O20" i="162"/>
  <c r="O21" i="162"/>
  <c r="O22" i="162"/>
  <c r="O23" i="162"/>
  <c r="O24" i="162"/>
  <c r="O25" i="162"/>
  <c r="O26" i="162"/>
  <c r="O27" i="162"/>
  <c r="O28" i="162"/>
  <c r="O29" i="162"/>
  <c r="O30" i="162"/>
  <c r="O31" i="162"/>
  <c r="O32" i="162"/>
  <c r="O33" i="162"/>
  <c r="O34" i="162"/>
  <c r="O35" i="162"/>
  <c r="O36" i="162"/>
  <c r="O37" i="162"/>
  <c r="O38" i="162"/>
  <c r="O39" i="162"/>
  <c r="O40" i="162"/>
  <c r="O41" i="162"/>
  <c r="O42" i="162"/>
  <c r="O43" i="162"/>
  <c r="O44" i="162"/>
  <c r="O45" i="162"/>
  <c r="O46" i="162"/>
  <c r="O47" i="162"/>
  <c r="O48" i="162"/>
  <c r="O49" i="162"/>
  <c r="O50" i="162"/>
  <c r="O51" i="162"/>
  <c r="O52" i="162"/>
  <c r="O53" i="162"/>
  <c r="O54" i="162"/>
  <c r="O55" i="162"/>
  <c r="O56" i="162"/>
  <c r="O57" i="162"/>
  <c r="O4" i="162"/>
  <c r="R5" i="162" l="1"/>
  <c r="R6" i="162"/>
  <c r="R7" i="162"/>
  <c r="R8" i="162"/>
  <c r="R9" i="162"/>
  <c r="R10" i="162"/>
  <c r="R11" i="162"/>
  <c r="R12" i="162"/>
  <c r="R13" i="162"/>
  <c r="R14" i="162"/>
  <c r="R15" i="162"/>
  <c r="R16" i="162"/>
  <c r="R17" i="162"/>
  <c r="R18" i="162"/>
  <c r="R19" i="162"/>
  <c r="R20" i="162"/>
  <c r="R21" i="162"/>
  <c r="R22" i="162"/>
  <c r="R23" i="162"/>
  <c r="R24" i="162"/>
  <c r="R25" i="162"/>
  <c r="R26" i="162"/>
  <c r="R27" i="162"/>
  <c r="R28" i="162"/>
  <c r="R29" i="162"/>
  <c r="R30" i="162"/>
  <c r="R31" i="162"/>
  <c r="R32" i="162"/>
  <c r="R33" i="162"/>
  <c r="R34" i="162"/>
  <c r="R35" i="162"/>
  <c r="R36" i="162"/>
  <c r="R37" i="162"/>
  <c r="R38" i="162"/>
  <c r="R39" i="162"/>
  <c r="R40" i="162"/>
  <c r="R41" i="162"/>
  <c r="R42" i="162"/>
  <c r="R43" i="162"/>
  <c r="R44" i="162"/>
  <c r="R45" i="162"/>
  <c r="R46" i="162"/>
  <c r="R47" i="162"/>
  <c r="R48" i="162"/>
  <c r="R49" i="162"/>
  <c r="R50" i="162"/>
  <c r="R51" i="162"/>
  <c r="R52" i="162"/>
  <c r="R53" i="162"/>
  <c r="R54" i="162"/>
  <c r="R55" i="162"/>
  <c r="R56" i="162"/>
  <c r="R57" i="162"/>
  <c r="R4" i="162"/>
  <c r="K58" i="176"/>
  <c r="K58" i="174"/>
  <c r="K58" i="173"/>
  <c r="K58" i="172"/>
  <c r="K58" i="171"/>
  <c r="K58" i="170"/>
  <c r="K58" i="169"/>
  <c r="K58" i="168"/>
  <c r="K58" i="167"/>
  <c r="K58" i="166"/>
  <c r="K58" i="165"/>
  <c r="M57" i="177"/>
  <c r="M56" i="177"/>
  <c r="M55" i="177"/>
  <c r="M54" i="177"/>
  <c r="M53" i="177"/>
  <c r="M52" i="177"/>
  <c r="M51" i="177"/>
  <c r="M50" i="177"/>
  <c r="M49" i="177"/>
  <c r="M48" i="177"/>
  <c r="M47" i="177"/>
  <c r="M46" i="177"/>
  <c r="M45" i="177"/>
  <c r="M44" i="177"/>
  <c r="M43" i="177"/>
  <c r="M42" i="177"/>
  <c r="M41" i="177"/>
  <c r="M40" i="177"/>
  <c r="M39" i="177"/>
  <c r="M38" i="177"/>
  <c r="M37" i="177"/>
  <c r="M36" i="177"/>
  <c r="M35" i="177"/>
  <c r="M34" i="177"/>
  <c r="M33" i="177"/>
  <c r="M32" i="177"/>
  <c r="M31" i="177"/>
  <c r="M30" i="177"/>
  <c r="M29" i="177"/>
  <c r="M28" i="177"/>
  <c r="M27" i="177"/>
  <c r="M26" i="177"/>
  <c r="M25" i="177"/>
  <c r="M24" i="177"/>
  <c r="M23" i="177"/>
  <c r="M22" i="177"/>
  <c r="M21" i="177"/>
  <c r="M20" i="177"/>
  <c r="M19" i="177"/>
  <c r="M18" i="177"/>
  <c r="M17" i="177"/>
  <c r="M16" i="177"/>
  <c r="M15" i="177"/>
  <c r="M14" i="177"/>
  <c r="M13" i="177"/>
  <c r="M12" i="177"/>
  <c r="M11" i="177"/>
  <c r="M10" i="177"/>
  <c r="M9" i="177"/>
  <c r="M8" i="177"/>
  <c r="M7" i="177"/>
  <c r="M6" i="177"/>
  <c r="M5" i="177"/>
  <c r="M4" i="177"/>
  <c r="O57" i="176"/>
  <c r="M57" i="176"/>
  <c r="O56" i="176"/>
  <c r="M56" i="176"/>
  <c r="O55" i="176"/>
  <c r="M55" i="176"/>
  <c r="O54" i="176"/>
  <c r="M54" i="176"/>
  <c r="O53" i="176"/>
  <c r="M53" i="176"/>
  <c r="O52" i="176"/>
  <c r="M52" i="176"/>
  <c r="O51" i="176"/>
  <c r="M51" i="176"/>
  <c r="O50" i="176"/>
  <c r="M50" i="176"/>
  <c r="O49" i="176"/>
  <c r="M49" i="176"/>
  <c r="O48" i="176"/>
  <c r="M48" i="176"/>
  <c r="O47" i="176"/>
  <c r="M47" i="176"/>
  <c r="O46" i="176"/>
  <c r="M46" i="176"/>
  <c r="O45" i="176"/>
  <c r="M45" i="176"/>
  <c r="O44" i="176"/>
  <c r="M44" i="176"/>
  <c r="O43" i="176"/>
  <c r="M43" i="176"/>
  <c r="O42" i="176"/>
  <c r="M42" i="176"/>
  <c r="O41" i="176"/>
  <c r="M41" i="176"/>
  <c r="O40" i="176"/>
  <c r="M40" i="176"/>
  <c r="O39" i="176"/>
  <c r="M39" i="176"/>
  <c r="O38" i="176"/>
  <c r="M38" i="176"/>
  <c r="O37" i="176"/>
  <c r="M37" i="176"/>
  <c r="O36" i="176"/>
  <c r="M36" i="176"/>
  <c r="O35" i="176"/>
  <c r="M35" i="176"/>
  <c r="O34" i="176"/>
  <c r="M34" i="176"/>
  <c r="O33" i="176"/>
  <c r="M33" i="176"/>
  <c r="O32" i="176"/>
  <c r="M32" i="176"/>
  <c r="O31" i="176"/>
  <c r="M31" i="176"/>
  <c r="O30" i="176"/>
  <c r="M30" i="176"/>
  <c r="O29" i="176"/>
  <c r="M29" i="176"/>
  <c r="O28" i="176"/>
  <c r="M28" i="176"/>
  <c r="O27" i="176"/>
  <c r="M27" i="176"/>
  <c r="O26" i="176"/>
  <c r="M26" i="176"/>
  <c r="O25" i="176"/>
  <c r="M25" i="176"/>
  <c r="O24" i="176"/>
  <c r="M24" i="176"/>
  <c r="O23" i="176"/>
  <c r="M23" i="176"/>
  <c r="O22" i="176"/>
  <c r="M22" i="176"/>
  <c r="O21" i="176"/>
  <c r="M21" i="176"/>
  <c r="O20" i="176"/>
  <c r="M20" i="176"/>
  <c r="O19" i="176"/>
  <c r="M19" i="176"/>
  <c r="O18" i="176"/>
  <c r="M18" i="176"/>
  <c r="O17" i="176"/>
  <c r="M17" i="176"/>
  <c r="O16" i="176"/>
  <c r="M16" i="176"/>
  <c r="O15" i="176"/>
  <c r="M15" i="176"/>
  <c r="O14" i="176"/>
  <c r="M14" i="176"/>
  <c r="O13" i="176"/>
  <c r="M13" i="176"/>
  <c r="O12" i="176"/>
  <c r="M12" i="176"/>
  <c r="O11" i="176"/>
  <c r="M11" i="176"/>
  <c r="O10" i="176"/>
  <c r="M10" i="176"/>
  <c r="O9" i="176"/>
  <c r="M9" i="176"/>
  <c r="O8" i="176"/>
  <c r="M8" i="176"/>
  <c r="O7" i="176"/>
  <c r="M7" i="176"/>
  <c r="O6" i="176"/>
  <c r="M6" i="176"/>
  <c r="O5" i="176"/>
  <c r="M5" i="176"/>
  <c r="O4" i="176"/>
  <c r="M4" i="176"/>
  <c r="L58" i="176"/>
  <c r="M57" i="175"/>
  <c r="M56" i="175"/>
  <c r="M55" i="175"/>
  <c r="M54" i="175"/>
  <c r="M53" i="175"/>
  <c r="M52" i="175"/>
  <c r="M51" i="175"/>
  <c r="M50" i="175"/>
  <c r="M49" i="175"/>
  <c r="M48" i="175"/>
  <c r="M47" i="175"/>
  <c r="M46" i="175"/>
  <c r="M45" i="175"/>
  <c r="M44" i="175"/>
  <c r="M43" i="175"/>
  <c r="M42" i="175"/>
  <c r="M41" i="175"/>
  <c r="M40" i="175"/>
  <c r="M39" i="175"/>
  <c r="M38" i="175"/>
  <c r="M37" i="175"/>
  <c r="M36" i="175"/>
  <c r="M35" i="175"/>
  <c r="M34" i="175"/>
  <c r="M33" i="175"/>
  <c r="M32" i="175"/>
  <c r="M31" i="175"/>
  <c r="M30" i="175"/>
  <c r="M29" i="175"/>
  <c r="M28" i="175"/>
  <c r="M27" i="175"/>
  <c r="M26" i="175"/>
  <c r="M25" i="175"/>
  <c r="M24" i="175"/>
  <c r="M23" i="175"/>
  <c r="M22" i="175"/>
  <c r="M21" i="175"/>
  <c r="M20" i="175"/>
  <c r="M19" i="175"/>
  <c r="M18" i="175"/>
  <c r="M17" i="175"/>
  <c r="M16" i="175"/>
  <c r="M15" i="175"/>
  <c r="M14" i="175"/>
  <c r="M13" i="175"/>
  <c r="M12" i="175"/>
  <c r="M11" i="175"/>
  <c r="M10" i="175"/>
  <c r="M9" i="175"/>
  <c r="M8" i="175"/>
  <c r="M7" i="175"/>
  <c r="M6" i="175"/>
  <c r="M5" i="175"/>
  <c r="M4" i="175"/>
  <c r="O57" i="174"/>
  <c r="M57" i="174"/>
  <c r="O56" i="174"/>
  <c r="M56" i="174"/>
  <c r="O55" i="174"/>
  <c r="M55" i="174"/>
  <c r="O54" i="174"/>
  <c r="M54" i="174"/>
  <c r="O53" i="174"/>
  <c r="M53" i="174"/>
  <c r="O52" i="174"/>
  <c r="M52" i="174"/>
  <c r="O51" i="174"/>
  <c r="M51" i="174"/>
  <c r="O50" i="174"/>
  <c r="M50" i="174"/>
  <c r="O49" i="174"/>
  <c r="M49" i="174"/>
  <c r="O48" i="174"/>
  <c r="M48" i="174"/>
  <c r="O47" i="174"/>
  <c r="M47" i="174"/>
  <c r="O46" i="174"/>
  <c r="M46" i="174"/>
  <c r="O45" i="174"/>
  <c r="M45" i="174"/>
  <c r="O44" i="174"/>
  <c r="M44" i="174"/>
  <c r="O43" i="174"/>
  <c r="M43" i="174"/>
  <c r="O42" i="174"/>
  <c r="M42" i="174"/>
  <c r="O41" i="174"/>
  <c r="M41" i="174"/>
  <c r="O40" i="174"/>
  <c r="M40" i="174"/>
  <c r="O39" i="174"/>
  <c r="M39" i="174"/>
  <c r="O38" i="174"/>
  <c r="M38" i="174"/>
  <c r="O37" i="174"/>
  <c r="M37" i="174"/>
  <c r="O36" i="174"/>
  <c r="M36" i="174"/>
  <c r="O35" i="174"/>
  <c r="M35" i="174"/>
  <c r="O34" i="174"/>
  <c r="M34" i="174"/>
  <c r="O33" i="174"/>
  <c r="M33" i="174"/>
  <c r="O32" i="174"/>
  <c r="M32" i="174"/>
  <c r="O31" i="174"/>
  <c r="M31" i="174"/>
  <c r="O30" i="174"/>
  <c r="M30" i="174"/>
  <c r="O29" i="174"/>
  <c r="M29" i="174"/>
  <c r="O28" i="174"/>
  <c r="M28" i="174"/>
  <c r="O27" i="174"/>
  <c r="M27" i="174"/>
  <c r="O26" i="174"/>
  <c r="M26" i="174"/>
  <c r="O25" i="174"/>
  <c r="M25" i="174"/>
  <c r="O24" i="174"/>
  <c r="M24" i="174"/>
  <c r="O23" i="174"/>
  <c r="M23" i="174"/>
  <c r="O22" i="174"/>
  <c r="M22" i="174"/>
  <c r="O21" i="174"/>
  <c r="M21" i="174"/>
  <c r="O20" i="174"/>
  <c r="M20" i="174"/>
  <c r="O19" i="174"/>
  <c r="M19" i="174"/>
  <c r="O18" i="174"/>
  <c r="M18" i="174"/>
  <c r="O17" i="174"/>
  <c r="M17" i="174"/>
  <c r="O16" i="174"/>
  <c r="M16" i="174"/>
  <c r="O15" i="174"/>
  <c r="M15" i="174"/>
  <c r="O14" i="174"/>
  <c r="M14" i="174"/>
  <c r="O13" i="174"/>
  <c r="M13" i="174"/>
  <c r="O12" i="174"/>
  <c r="M12" i="174"/>
  <c r="O11" i="174"/>
  <c r="M11" i="174"/>
  <c r="O10" i="174"/>
  <c r="M10" i="174"/>
  <c r="O9" i="174"/>
  <c r="M9" i="174"/>
  <c r="O8" i="174"/>
  <c r="M8" i="174"/>
  <c r="O7" i="174"/>
  <c r="M7" i="174"/>
  <c r="O6" i="174"/>
  <c r="M6" i="174"/>
  <c r="O5" i="174"/>
  <c r="M5" i="174"/>
  <c r="O4" i="174"/>
  <c r="M4" i="174"/>
  <c r="M58" i="174" s="1"/>
  <c r="L58" i="174"/>
  <c r="O57" i="173"/>
  <c r="M57" i="173"/>
  <c r="O56" i="173"/>
  <c r="M56" i="173"/>
  <c r="O55" i="173"/>
  <c r="M55" i="173"/>
  <c r="O54" i="173"/>
  <c r="M54" i="173"/>
  <c r="O53" i="173"/>
  <c r="M53" i="173"/>
  <c r="O52" i="173"/>
  <c r="M52" i="173"/>
  <c r="O51" i="173"/>
  <c r="M51" i="173"/>
  <c r="O50" i="173"/>
  <c r="M50" i="173"/>
  <c r="O49" i="173"/>
  <c r="M49" i="173"/>
  <c r="O48" i="173"/>
  <c r="M48" i="173"/>
  <c r="O47" i="173"/>
  <c r="M47" i="173"/>
  <c r="O46" i="173"/>
  <c r="M46" i="173"/>
  <c r="O45" i="173"/>
  <c r="M45" i="173"/>
  <c r="O44" i="173"/>
  <c r="M44" i="173"/>
  <c r="O43" i="173"/>
  <c r="M43" i="173"/>
  <c r="O42" i="173"/>
  <c r="M42" i="173"/>
  <c r="O41" i="173"/>
  <c r="M41" i="173"/>
  <c r="O40" i="173"/>
  <c r="M40" i="173"/>
  <c r="O39" i="173"/>
  <c r="M39" i="173"/>
  <c r="O38" i="173"/>
  <c r="M38" i="173"/>
  <c r="O37" i="173"/>
  <c r="M37" i="173"/>
  <c r="O36" i="173"/>
  <c r="M36" i="173"/>
  <c r="O35" i="173"/>
  <c r="M35" i="173"/>
  <c r="O34" i="173"/>
  <c r="M34" i="173"/>
  <c r="O33" i="173"/>
  <c r="M33" i="173"/>
  <c r="O32" i="173"/>
  <c r="M32" i="173"/>
  <c r="O31" i="173"/>
  <c r="M31" i="173"/>
  <c r="O30" i="173"/>
  <c r="M30" i="173"/>
  <c r="O29" i="173"/>
  <c r="M29" i="173"/>
  <c r="O28" i="173"/>
  <c r="M28" i="173"/>
  <c r="O27" i="173"/>
  <c r="M27" i="173"/>
  <c r="O26" i="173"/>
  <c r="M26" i="173"/>
  <c r="O25" i="173"/>
  <c r="M25" i="173"/>
  <c r="O24" i="173"/>
  <c r="M24" i="173"/>
  <c r="O23" i="173"/>
  <c r="M23" i="173"/>
  <c r="O22" i="173"/>
  <c r="M22" i="173"/>
  <c r="O21" i="173"/>
  <c r="M21" i="173"/>
  <c r="O20" i="173"/>
  <c r="M20" i="173"/>
  <c r="O19" i="173"/>
  <c r="M19" i="173"/>
  <c r="O18" i="173"/>
  <c r="M18" i="173"/>
  <c r="O17" i="173"/>
  <c r="M17" i="173"/>
  <c r="O16" i="173"/>
  <c r="M16" i="173"/>
  <c r="O15" i="173"/>
  <c r="M15" i="173"/>
  <c r="O14" i="173"/>
  <c r="M14" i="173"/>
  <c r="O13" i="173"/>
  <c r="M13" i="173"/>
  <c r="O12" i="173"/>
  <c r="M12" i="173"/>
  <c r="O11" i="173"/>
  <c r="M11" i="173"/>
  <c r="O10" i="173"/>
  <c r="M10" i="173"/>
  <c r="O9" i="173"/>
  <c r="M9" i="173"/>
  <c r="O8" i="173"/>
  <c r="M8" i="173"/>
  <c r="O7" i="173"/>
  <c r="M7" i="173"/>
  <c r="O6" i="173"/>
  <c r="M6" i="173"/>
  <c r="O5" i="173"/>
  <c r="M5" i="173"/>
  <c r="O4" i="173"/>
  <c r="M4" i="173"/>
  <c r="M58" i="173" s="1"/>
  <c r="L58" i="173"/>
  <c r="O57" i="172"/>
  <c r="M57" i="172"/>
  <c r="O56" i="172"/>
  <c r="M56" i="172"/>
  <c r="O55" i="172"/>
  <c r="M55" i="172"/>
  <c r="O54" i="172"/>
  <c r="M54" i="172"/>
  <c r="O53" i="172"/>
  <c r="M53" i="172"/>
  <c r="O52" i="172"/>
  <c r="M52" i="172"/>
  <c r="O51" i="172"/>
  <c r="M51" i="172"/>
  <c r="O50" i="172"/>
  <c r="M50" i="172"/>
  <c r="O49" i="172"/>
  <c r="M49" i="172"/>
  <c r="O48" i="172"/>
  <c r="M48" i="172"/>
  <c r="O47" i="172"/>
  <c r="M47" i="172"/>
  <c r="O46" i="172"/>
  <c r="M46" i="172"/>
  <c r="O45" i="172"/>
  <c r="M45" i="172"/>
  <c r="O44" i="172"/>
  <c r="M44" i="172"/>
  <c r="O43" i="172"/>
  <c r="M43" i="172"/>
  <c r="O42" i="172"/>
  <c r="M42" i="172"/>
  <c r="O41" i="172"/>
  <c r="M41" i="172"/>
  <c r="O40" i="172"/>
  <c r="M40" i="172"/>
  <c r="O39" i="172"/>
  <c r="M39" i="172"/>
  <c r="O38" i="172"/>
  <c r="M38" i="172"/>
  <c r="O37" i="172"/>
  <c r="M37" i="172"/>
  <c r="O36" i="172"/>
  <c r="M36" i="172"/>
  <c r="O35" i="172"/>
  <c r="M35" i="172"/>
  <c r="O34" i="172"/>
  <c r="M34" i="172"/>
  <c r="O33" i="172"/>
  <c r="M33" i="172"/>
  <c r="O32" i="172"/>
  <c r="M32" i="172"/>
  <c r="O31" i="172"/>
  <c r="M31" i="172"/>
  <c r="O30" i="172"/>
  <c r="M30" i="172"/>
  <c r="O29" i="172"/>
  <c r="M29" i="172"/>
  <c r="O28" i="172"/>
  <c r="M28" i="172"/>
  <c r="O27" i="172"/>
  <c r="M27" i="172"/>
  <c r="O26" i="172"/>
  <c r="M26" i="172"/>
  <c r="O25" i="172"/>
  <c r="M25" i="172"/>
  <c r="O24" i="172"/>
  <c r="M24" i="172"/>
  <c r="O23" i="172"/>
  <c r="M23" i="172"/>
  <c r="O22" i="172"/>
  <c r="M22" i="172"/>
  <c r="O21" i="172"/>
  <c r="M21" i="172"/>
  <c r="O20" i="172"/>
  <c r="M20" i="172"/>
  <c r="O19" i="172"/>
  <c r="M19" i="172"/>
  <c r="O18" i="172"/>
  <c r="M18" i="172"/>
  <c r="O17" i="172"/>
  <c r="M17" i="172"/>
  <c r="O16" i="172"/>
  <c r="M16" i="172"/>
  <c r="O15" i="172"/>
  <c r="M15" i="172"/>
  <c r="O14" i="172"/>
  <c r="M14" i="172"/>
  <c r="O13" i="172"/>
  <c r="M13" i="172"/>
  <c r="O12" i="172"/>
  <c r="M12" i="172"/>
  <c r="O11" i="172"/>
  <c r="M11" i="172"/>
  <c r="O10" i="172"/>
  <c r="M10" i="172"/>
  <c r="O9" i="172"/>
  <c r="M9" i="172"/>
  <c r="O8" i="172"/>
  <c r="M8" i="172"/>
  <c r="O7" i="172"/>
  <c r="M7" i="172"/>
  <c r="O6" i="172"/>
  <c r="M6" i="172"/>
  <c r="O5" i="172"/>
  <c r="M5" i="172"/>
  <c r="O4" i="172"/>
  <c r="M4" i="172"/>
  <c r="L58" i="172"/>
  <c r="O57" i="171"/>
  <c r="M57" i="171"/>
  <c r="O56" i="171"/>
  <c r="M56" i="171"/>
  <c r="O55" i="171"/>
  <c r="M55" i="171"/>
  <c r="O54" i="171"/>
  <c r="M54" i="171"/>
  <c r="O53" i="171"/>
  <c r="M53" i="171"/>
  <c r="O52" i="171"/>
  <c r="M52" i="171"/>
  <c r="O51" i="171"/>
  <c r="M51" i="171"/>
  <c r="O50" i="171"/>
  <c r="M50" i="171"/>
  <c r="O49" i="171"/>
  <c r="M49" i="171"/>
  <c r="O48" i="171"/>
  <c r="M48" i="171"/>
  <c r="O47" i="171"/>
  <c r="M47" i="171"/>
  <c r="O46" i="171"/>
  <c r="M46" i="171"/>
  <c r="O45" i="171"/>
  <c r="M45" i="171"/>
  <c r="O44" i="171"/>
  <c r="M44" i="171"/>
  <c r="O43" i="171"/>
  <c r="M43" i="171"/>
  <c r="O42" i="171"/>
  <c r="M42" i="171"/>
  <c r="O41" i="171"/>
  <c r="M41" i="171"/>
  <c r="O40" i="171"/>
  <c r="M40" i="171"/>
  <c r="O39" i="171"/>
  <c r="M39" i="171"/>
  <c r="O38" i="171"/>
  <c r="M38" i="171"/>
  <c r="O37" i="171"/>
  <c r="M37" i="171"/>
  <c r="O36" i="171"/>
  <c r="M36" i="171"/>
  <c r="O35" i="171"/>
  <c r="M35" i="171"/>
  <c r="O34" i="171"/>
  <c r="M34" i="171"/>
  <c r="O33" i="171"/>
  <c r="M33" i="171"/>
  <c r="O32" i="171"/>
  <c r="M32" i="171"/>
  <c r="O31" i="171"/>
  <c r="M31" i="171"/>
  <c r="O30" i="171"/>
  <c r="M30" i="171"/>
  <c r="O29" i="171"/>
  <c r="M29" i="171"/>
  <c r="O28" i="171"/>
  <c r="M28" i="171"/>
  <c r="O27" i="171"/>
  <c r="M27" i="171"/>
  <c r="O26" i="171"/>
  <c r="M26" i="171"/>
  <c r="O25" i="171"/>
  <c r="M25" i="171"/>
  <c r="O24" i="171"/>
  <c r="M24" i="171"/>
  <c r="O23" i="171"/>
  <c r="M23" i="171"/>
  <c r="O22" i="171"/>
  <c r="M22" i="171"/>
  <c r="O21" i="171"/>
  <c r="M21" i="171"/>
  <c r="O20" i="171"/>
  <c r="M20" i="171"/>
  <c r="O19" i="171"/>
  <c r="M19" i="171"/>
  <c r="O18" i="171"/>
  <c r="M18" i="171"/>
  <c r="O17" i="171"/>
  <c r="M17" i="171"/>
  <c r="O16" i="171"/>
  <c r="M16" i="171"/>
  <c r="O15" i="171"/>
  <c r="M15" i="171"/>
  <c r="O14" i="171"/>
  <c r="M14" i="171"/>
  <c r="O13" i="171"/>
  <c r="M13" i="171"/>
  <c r="O12" i="171"/>
  <c r="M12" i="171"/>
  <c r="O11" i="171"/>
  <c r="M11" i="171"/>
  <c r="O10" i="171"/>
  <c r="M10" i="171"/>
  <c r="O9" i="171"/>
  <c r="M9" i="171"/>
  <c r="O8" i="171"/>
  <c r="M8" i="171"/>
  <c r="O7" i="171"/>
  <c r="M7" i="171"/>
  <c r="O6" i="171"/>
  <c r="M6" i="171"/>
  <c r="O5" i="171"/>
  <c r="M5" i="171"/>
  <c r="O4" i="171"/>
  <c r="M4" i="171"/>
  <c r="M58" i="171" s="1"/>
  <c r="L58" i="171"/>
  <c r="O57" i="170"/>
  <c r="M57" i="170"/>
  <c r="O56" i="170"/>
  <c r="M56" i="170"/>
  <c r="O55" i="170"/>
  <c r="M55" i="170"/>
  <c r="O54" i="170"/>
  <c r="M54" i="170"/>
  <c r="O53" i="170"/>
  <c r="M53" i="170"/>
  <c r="O52" i="170"/>
  <c r="M52" i="170"/>
  <c r="O51" i="170"/>
  <c r="M51" i="170"/>
  <c r="O50" i="170"/>
  <c r="M50" i="170"/>
  <c r="O49" i="170"/>
  <c r="M49" i="170"/>
  <c r="O48" i="170"/>
  <c r="M48" i="170"/>
  <c r="O47" i="170"/>
  <c r="M47" i="170"/>
  <c r="O46" i="170"/>
  <c r="M46" i="170"/>
  <c r="O45" i="170"/>
  <c r="M45" i="170"/>
  <c r="O44" i="170"/>
  <c r="M44" i="170"/>
  <c r="O43" i="170"/>
  <c r="M43" i="170"/>
  <c r="O42" i="170"/>
  <c r="M42" i="170"/>
  <c r="O41" i="170"/>
  <c r="M41" i="170"/>
  <c r="O40" i="170"/>
  <c r="M40" i="170"/>
  <c r="O39" i="170"/>
  <c r="M39" i="170"/>
  <c r="O38" i="170"/>
  <c r="M38" i="170"/>
  <c r="O37" i="170"/>
  <c r="M37" i="170"/>
  <c r="O36" i="170"/>
  <c r="M36" i="170"/>
  <c r="O35" i="170"/>
  <c r="M35" i="170"/>
  <c r="O34" i="170"/>
  <c r="M34" i="170"/>
  <c r="O33" i="170"/>
  <c r="M33" i="170"/>
  <c r="O32" i="170"/>
  <c r="M32" i="170"/>
  <c r="O31" i="170"/>
  <c r="M31" i="170"/>
  <c r="O30" i="170"/>
  <c r="M30" i="170"/>
  <c r="O29" i="170"/>
  <c r="M29" i="170"/>
  <c r="O28" i="170"/>
  <c r="M28" i="170"/>
  <c r="O27" i="170"/>
  <c r="M27" i="170"/>
  <c r="O26" i="170"/>
  <c r="M26" i="170"/>
  <c r="O25" i="170"/>
  <c r="M25" i="170"/>
  <c r="O24" i="170"/>
  <c r="M24" i="170"/>
  <c r="O23" i="170"/>
  <c r="M23" i="170"/>
  <c r="O22" i="170"/>
  <c r="M22" i="170"/>
  <c r="O21" i="170"/>
  <c r="M21" i="170"/>
  <c r="O20" i="170"/>
  <c r="M20" i="170"/>
  <c r="O19" i="170"/>
  <c r="M19" i="170"/>
  <c r="O18" i="170"/>
  <c r="M18" i="170"/>
  <c r="O17" i="170"/>
  <c r="M17" i="170"/>
  <c r="O16" i="170"/>
  <c r="M16" i="170"/>
  <c r="O15" i="170"/>
  <c r="M15" i="170"/>
  <c r="O14" i="170"/>
  <c r="M14" i="170"/>
  <c r="O13" i="170"/>
  <c r="M13" i="170"/>
  <c r="O12" i="170"/>
  <c r="M12" i="170"/>
  <c r="O11" i="170"/>
  <c r="M11" i="170"/>
  <c r="O10" i="170"/>
  <c r="M10" i="170"/>
  <c r="O9" i="170"/>
  <c r="M9" i="170"/>
  <c r="O8" i="170"/>
  <c r="M8" i="170"/>
  <c r="O7" i="170"/>
  <c r="M7" i="170"/>
  <c r="O6" i="170"/>
  <c r="M6" i="170"/>
  <c r="O5" i="170"/>
  <c r="M5" i="170"/>
  <c r="O4" i="170"/>
  <c r="M4" i="170"/>
  <c r="M58" i="170" s="1"/>
  <c r="L58" i="170"/>
  <c r="O57" i="169"/>
  <c r="M57" i="169"/>
  <c r="O56" i="169"/>
  <c r="M56" i="169"/>
  <c r="O55" i="169"/>
  <c r="M55" i="169"/>
  <c r="O54" i="169"/>
  <c r="M54" i="169"/>
  <c r="O53" i="169"/>
  <c r="M53" i="169"/>
  <c r="O52" i="169"/>
  <c r="M52" i="169"/>
  <c r="O51" i="169"/>
  <c r="M51" i="169"/>
  <c r="O50" i="169"/>
  <c r="M50" i="169"/>
  <c r="O49" i="169"/>
  <c r="M49" i="169"/>
  <c r="O48" i="169"/>
  <c r="M48" i="169"/>
  <c r="O47" i="169"/>
  <c r="M47" i="169"/>
  <c r="O46" i="169"/>
  <c r="M46" i="169"/>
  <c r="O45" i="169"/>
  <c r="M45" i="169"/>
  <c r="O44" i="169"/>
  <c r="M44" i="169"/>
  <c r="O43" i="169"/>
  <c r="M43" i="169"/>
  <c r="O42" i="169"/>
  <c r="M42" i="169"/>
  <c r="O41" i="169"/>
  <c r="M41" i="169"/>
  <c r="O40" i="169"/>
  <c r="M40" i="169"/>
  <c r="O39" i="169"/>
  <c r="M39" i="169"/>
  <c r="O38" i="169"/>
  <c r="M38" i="169"/>
  <c r="O37" i="169"/>
  <c r="M37" i="169"/>
  <c r="O36" i="169"/>
  <c r="M36" i="169"/>
  <c r="O35" i="169"/>
  <c r="M35" i="169"/>
  <c r="O34" i="169"/>
  <c r="M34" i="169"/>
  <c r="O33" i="169"/>
  <c r="M33" i="169"/>
  <c r="O32" i="169"/>
  <c r="M32" i="169"/>
  <c r="O31" i="169"/>
  <c r="M31" i="169"/>
  <c r="O30" i="169"/>
  <c r="M30" i="169"/>
  <c r="O29" i="169"/>
  <c r="M29" i="169"/>
  <c r="O28" i="169"/>
  <c r="M28" i="169"/>
  <c r="O27" i="169"/>
  <c r="M27" i="169"/>
  <c r="O26" i="169"/>
  <c r="M26" i="169"/>
  <c r="O25" i="169"/>
  <c r="M25" i="169"/>
  <c r="O24" i="169"/>
  <c r="M24" i="169"/>
  <c r="O23" i="169"/>
  <c r="M23" i="169"/>
  <c r="O22" i="169"/>
  <c r="M22" i="169"/>
  <c r="O21" i="169"/>
  <c r="M21" i="169"/>
  <c r="O20" i="169"/>
  <c r="M20" i="169"/>
  <c r="O19" i="169"/>
  <c r="M19" i="169"/>
  <c r="O18" i="169"/>
  <c r="M18" i="169"/>
  <c r="O17" i="169"/>
  <c r="M17" i="169"/>
  <c r="O16" i="169"/>
  <c r="M16" i="169"/>
  <c r="O15" i="169"/>
  <c r="M15" i="169"/>
  <c r="O14" i="169"/>
  <c r="M14" i="169"/>
  <c r="O13" i="169"/>
  <c r="M13" i="169"/>
  <c r="O12" i="169"/>
  <c r="M12" i="169"/>
  <c r="O11" i="169"/>
  <c r="M11" i="169"/>
  <c r="O10" i="169"/>
  <c r="M10" i="169"/>
  <c r="O9" i="169"/>
  <c r="M9" i="169"/>
  <c r="O8" i="169"/>
  <c r="M8" i="169"/>
  <c r="O7" i="169"/>
  <c r="M7" i="169"/>
  <c r="O6" i="169"/>
  <c r="M6" i="169"/>
  <c r="O5" i="169"/>
  <c r="M5" i="169"/>
  <c r="O4" i="169"/>
  <c r="M4" i="169"/>
  <c r="M58" i="169" s="1"/>
  <c r="L58" i="169"/>
  <c r="O57" i="168"/>
  <c r="M57" i="168"/>
  <c r="O56" i="168"/>
  <c r="M56" i="168"/>
  <c r="O55" i="168"/>
  <c r="M55" i="168"/>
  <c r="O54" i="168"/>
  <c r="M54" i="168"/>
  <c r="O53" i="168"/>
  <c r="M53" i="168"/>
  <c r="O52" i="168"/>
  <c r="M52" i="168"/>
  <c r="O51" i="168"/>
  <c r="M51" i="168"/>
  <c r="O50" i="168"/>
  <c r="M50" i="168"/>
  <c r="O49" i="168"/>
  <c r="M49" i="168"/>
  <c r="O48" i="168"/>
  <c r="M48" i="168"/>
  <c r="O47" i="168"/>
  <c r="M47" i="168"/>
  <c r="O46" i="168"/>
  <c r="M46" i="168"/>
  <c r="O45" i="168"/>
  <c r="M45" i="168"/>
  <c r="O44" i="168"/>
  <c r="M44" i="168"/>
  <c r="O43" i="168"/>
  <c r="M43" i="168"/>
  <c r="O42" i="168"/>
  <c r="M42" i="168"/>
  <c r="O41" i="168"/>
  <c r="M41" i="168"/>
  <c r="O40" i="168"/>
  <c r="M40" i="168"/>
  <c r="O39" i="168"/>
  <c r="M39" i="168"/>
  <c r="O38" i="168"/>
  <c r="M38" i="168"/>
  <c r="O37" i="168"/>
  <c r="M37" i="168"/>
  <c r="O36" i="168"/>
  <c r="M36" i="168"/>
  <c r="O35" i="168"/>
  <c r="M35" i="168"/>
  <c r="O34" i="168"/>
  <c r="M34" i="168"/>
  <c r="O33" i="168"/>
  <c r="M33" i="168"/>
  <c r="O32" i="168"/>
  <c r="M32" i="168"/>
  <c r="O31" i="168"/>
  <c r="M31" i="168"/>
  <c r="O30" i="168"/>
  <c r="M30" i="168"/>
  <c r="O29" i="168"/>
  <c r="M29" i="168"/>
  <c r="O28" i="168"/>
  <c r="M28" i="168"/>
  <c r="O27" i="168"/>
  <c r="M27" i="168"/>
  <c r="O26" i="168"/>
  <c r="M26" i="168"/>
  <c r="O25" i="168"/>
  <c r="M25" i="168"/>
  <c r="O24" i="168"/>
  <c r="M24" i="168"/>
  <c r="O23" i="168"/>
  <c r="M23" i="168"/>
  <c r="O22" i="168"/>
  <c r="M22" i="168"/>
  <c r="O21" i="168"/>
  <c r="M21" i="168"/>
  <c r="O20" i="168"/>
  <c r="M20" i="168"/>
  <c r="O19" i="168"/>
  <c r="M19" i="168"/>
  <c r="O18" i="168"/>
  <c r="M18" i="168"/>
  <c r="O17" i="168"/>
  <c r="M17" i="168"/>
  <c r="O16" i="168"/>
  <c r="M16" i="168"/>
  <c r="O15" i="168"/>
  <c r="M15" i="168"/>
  <c r="O14" i="168"/>
  <c r="M14" i="168"/>
  <c r="O13" i="168"/>
  <c r="M13" i="168"/>
  <c r="O12" i="168"/>
  <c r="M12" i="168"/>
  <c r="O11" i="168"/>
  <c r="M11" i="168"/>
  <c r="O10" i="168"/>
  <c r="M10" i="168"/>
  <c r="O9" i="168"/>
  <c r="M9" i="168"/>
  <c r="O8" i="168"/>
  <c r="M8" i="168"/>
  <c r="O7" i="168"/>
  <c r="M7" i="168"/>
  <c r="O6" i="168"/>
  <c r="M6" i="168"/>
  <c r="O5" i="168"/>
  <c r="M5" i="168"/>
  <c r="O4" i="168"/>
  <c r="M4" i="168"/>
  <c r="M58" i="168" s="1"/>
  <c r="L58" i="168"/>
  <c r="O57" i="167"/>
  <c r="M57" i="167"/>
  <c r="O56" i="167"/>
  <c r="M56" i="167"/>
  <c r="O55" i="167"/>
  <c r="M55" i="167"/>
  <c r="O54" i="167"/>
  <c r="M54" i="167"/>
  <c r="O53" i="167"/>
  <c r="M53" i="167"/>
  <c r="O52" i="167"/>
  <c r="M52" i="167"/>
  <c r="O51" i="167"/>
  <c r="M51" i="167"/>
  <c r="O50" i="167"/>
  <c r="M50" i="167"/>
  <c r="O49" i="167"/>
  <c r="M49" i="167"/>
  <c r="O48" i="167"/>
  <c r="M48" i="167"/>
  <c r="O47" i="167"/>
  <c r="M47" i="167"/>
  <c r="O46" i="167"/>
  <c r="M46" i="167"/>
  <c r="O45" i="167"/>
  <c r="M45" i="167"/>
  <c r="O44" i="167"/>
  <c r="M44" i="167"/>
  <c r="O43" i="167"/>
  <c r="M43" i="167"/>
  <c r="O42" i="167"/>
  <c r="M42" i="167"/>
  <c r="O41" i="167"/>
  <c r="M41" i="167"/>
  <c r="O40" i="167"/>
  <c r="M40" i="167"/>
  <c r="O39" i="167"/>
  <c r="M39" i="167"/>
  <c r="O38" i="167"/>
  <c r="M38" i="167"/>
  <c r="O37" i="167"/>
  <c r="M37" i="167"/>
  <c r="O36" i="167"/>
  <c r="M36" i="167"/>
  <c r="O35" i="167"/>
  <c r="M35" i="167"/>
  <c r="O34" i="167"/>
  <c r="M34" i="167"/>
  <c r="O33" i="167"/>
  <c r="M33" i="167"/>
  <c r="O32" i="167"/>
  <c r="M32" i="167"/>
  <c r="O31" i="167"/>
  <c r="M31" i="167"/>
  <c r="O30" i="167"/>
  <c r="M30" i="167"/>
  <c r="O29" i="167"/>
  <c r="M29" i="167"/>
  <c r="O28" i="167"/>
  <c r="M28" i="167"/>
  <c r="O27" i="167"/>
  <c r="M27" i="167"/>
  <c r="O26" i="167"/>
  <c r="M26" i="167"/>
  <c r="O25" i="167"/>
  <c r="M25" i="167"/>
  <c r="O24" i="167"/>
  <c r="M24" i="167"/>
  <c r="O23" i="167"/>
  <c r="M23" i="167"/>
  <c r="O22" i="167"/>
  <c r="M22" i="167"/>
  <c r="O21" i="167"/>
  <c r="M21" i="167"/>
  <c r="O20" i="167"/>
  <c r="M20" i="167"/>
  <c r="O19" i="167"/>
  <c r="M19" i="167"/>
  <c r="O18" i="167"/>
  <c r="M18" i="167"/>
  <c r="O17" i="167"/>
  <c r="M17" i="167"/>
  <c r="O16" i="167"/>
  <c r="M16" i="167"/>
  <c r="O15" i="167"/>
  <c r="M15" i="167"/>
  <c r="O14" i="167"/>
  <c r="M14" i="167"/>
  <c r="O13" i="167"/>
  <c r="M13" i="167"/>
  <c r="O12" i="167"/>
  <c r="M12" i="167"/>
  <c r="O11" i="167"/>
  <c r="M11" i="167"/>
  <c r="O10" i="167"/>
  <c r="M10" i="167"/>
  <c r="O9" i="167"/>
  <c r="M9" i="167"/>
  <c r="O8" i="167"/>
  <c r="M8" i="167"/>
  <c r="O7" i="167"/>
  <c r="M7" i="167"/>
  <c r="O6" i="167"/>
  <c r="M6" i="167"/>
  <c r="O5" i="167"/>
  <c r="M5" i="167"/>
  <c r="O4" i="167"/>
  <c r="M4" i="167"/>
  <c r="M58" i="167" s="1"/>
  <c r="L58" i="167"/>
  <c r="O57" i="166"/>
  <c r="M57" i="166"/>
  <c r="O56" i="166"/>
  <c r="M56" i="166"/>
  <c r="O55" i="166"/>
  <c r="M55" i="166"/>
  <c r="O54" i="166"/>
  <c r="M54" i="166"/>
  <c r="O53" i="166"/>
  <c r="M53" i="166"/>
  <c r="O52" i="166"/>
  <c r="M52" i="166"/>
  <c r="O51" i="166"/>
  <c r="M51" i="166"/>
  <c r="O50" i="166"/>
  <c r="M50" i="166"/>
  <c r="O49" i="166"/>
  <c r="M49" i="166"/>
  <c r="O48" i="166"/>
  <c r="M48" i="166"/>
  <c r="O47" i="166"/>
  <c r="M47" i="166"/>
  <c r="O46" i="166"/>
  <c r="M46" i="166"/>
  <c r="O45" i="166"/>
  <c r="M45" i="166"/>
  <c r="O44" i="166"/>
  <c r="M44" i="166"/>
  <c r="O43" i="166"/>
  <c r="M43" i="166"/>
  <c r="O42" i="166"/>
  <c r="M42" i="166"/>
  <c r="O41" i="166"/>
  <c r="M41" i="166"/>
  <c r="O40" i="166"/>
  <c r="M40" i="166"/>
  <c r="O39" i="166"/>
  <c r="M39" i="166"/>
  <c r="O38" i="166"/>
  <c r="M38" i="166"/>
  <c r="O37" i="166"/>
  <c r="M37" i="166"/>
  <c r="O36" i="166"/>
  <c r="M36" i="166"/>
  <c r="O35" i="166"/>
  <c r="M35" i="166"/>
  <c r="O34" i="166"/>
  <c r="M34" i="166"/>
  <c r="O33" i="166"/>
  <c r="M33" i="166"/>
  <c r="O32" i="166"/>
  <c r="M32" i="166"/>
  <c r="O31" i="166"/>
  <c r="M31" i="166"/>
  <c r="O30" i="166"/>
  <c r="M30" i="166"/>
  <c r="O29" i="166"/>
  <c r="M29" i="166"/>
  <c r="O28" i="166"/>
  <c r="M28" i="166"/>
  <c r="O27" i="166"/>
  <c r="M27" i="166"/>
  <c r="O26" i="166"/>
  <c r="M26" i="166"/>
  <c r="O25" i="166"/>
  <c r="M25" i="166"/>
  <c r="O24" i="166"/>
  <c r="M24" i="166"/>
  <c r="O23" i="166"/>
  <c r="M23" i="166"/>
  <c r="O22" i="166"/>
  <c r="M22" i="166"/>
  <c r="O21" i="166"/>
  <c r="M21" i="166"/>
  <c r="O20" i="166"/>
  <c r="M20" i="166"/>
  <c r="O19" i="166"/>
  <c r="M19" i="166"/>
  <c r="O18" i="166"/>
  <c r="M18" i="166"/>
  <c r="O17" i="166"/>
  <c r="M17" i="166"/>
  <c r="O16" i="166"/>
  <c r="M16" i="166"/>
  <c r="O15" i="166"/>
  <c r="M15" i="166"/>
  <c r="O14" i="166"/>
  <c r="M14" i="166"/>
  <c r="O13" i="166"/>
  <c r="M13" i="166"/>
  <c r="O12" i="166"/>
  <c r="M12" i="166"/>
  <c r="O11" i="166"/>
  <c r="M11" i="166"/>
  <c r="O10" i="166"/>
  <c r="M10" i="166"/>
  <c r="O9" i="166"/>
  <c r="M9" i="166"/>
  <c r="O8" i="166"/>
  <c r="M8" i="166"/>
  <c r="O7" i="166"/>
  <c r="M7" i="166"/>
  <c r="O6" i="166"/>
  <c r="M6" i="166"/>
  <c r="O5" i="166"/>
  <c r="M5" i="166"/>
  <c r="O4" i="166"/>
  <c r="M4" i="166"/>
  <c r="L58" i="166"/>
  <c r="O57" i="165"/>
  <c r="M57" i="165"/>
  <c r="O56" i="165"/>
  <c r="M56" i="165"/>
  <c r="O55" i="165"/>
  <c r="M55" i="165"/>
  <c r="O54" i="165"/>
  <c r="M54" i="165"/>
  <c r="O53" i="165"/>
  <c r="M53" i="165"/>
  <c r="O52" i="165"/>
  <c r="M52" i="165"/>
  <c r="O51" i="165"/>
  <c r="M51" i="165"/>
  <c r="O50" i="165"/>
  <c r="M50" i="165"/>
  <c r="O49" i="165"/>
  <c r="M49" i="165"/>
  <c r="O48" i="165"/>
  <c r="M48" i="165"/>
  <c r="O47" i="165"/>
  <c r="M47" i="165"/>
  <c r="O46" i="165"/>
  <c r="M46" i="165"/>
  <c r="O45" i="165"/>
  <c r="M45" i="165"/>
  <c r="O44" i="165"/>
  <c r="M44" i="165"/>
  <c r="O43" i="165"/>
  <c r="M43" i="165"/>
  <c r="O42" i="165"/>
  <c r="M42" i="165"/>
  <c r="O41" i="165"/>
  <c r="M41" i="165"/>
  <c r="O40" i="165"/>
  <c r="M40" i="165"/>
  <c r="O39" i="165"/>
  <c r="M39" i="165"/>
  <c r="O38" i="165"/>
  <c r="M38" i="165"/>
  <c r="O37" i="165"/>
  <c r="M37" i="165"/>
  <c r="O36" i="165"/>
  <c r="M36" i="165"/>
  <c r="O35" i="165"/>
  <c r="M35" i="165"/>
  <c r="O34" i="165"/>
  <c r="M34" i="165"/>
  <c r="O33" i="165"/>
  <c r="M33" i="165"/>
  <c r="O32" i="165"/>
  <c r="M32" i="165"/>
  <c r="O31" i="165"/>
  <c r="M31" i="165"/>
  <c r="O30" i="165"/>
  <c r="M30" i="165"/>
  <c r="O29" i="165"/>
  <c r="M29" i="165"/>
  <c r="O28" i="165"/>
  <c r="M28" i="165"/>
  <c r="O27" i="165"/>
  <c r="M27" i="165"/>
  <c r="O26" i="165"/>
  <c r="M26" i="165"/>
  <c r="O25" i="165"/>
  <c r="M25" i="165"/>
  <c r="O24" i="165"/>
  <c r="M24" i="165"/>
  <c r="O23" i="165"/>
  <c r="M23" i="165"/>
  <c r="O22" i="165"/>
  <c r="M22" i="165"/>
  <c r="O21" i="165"/>
  <c r="M21" i="165"/>
  <c r="O20" i="165"/>
  <c r="M20" i="165"/>
  <c r="O19" i="165"/>
  <c r="M19" i="165"/>
  <c r="O18" i="165"/>
  <c r="M18" i="165"/>
  <c r="O17" i="165"/>
  <c r="M17" i="165"/>
  <c r="O16" i="165"/>
  <c r="M16" i="165"/>
  <c r="O15" i="165"/>
  <c r="M15" i="165"/>
  <c r="O14" i="165"/>
  <c r="M14" i="165"/>
  <c r="O13" i="165"/>
  <c r="M13" i="165"/>
  <c r="O12" i="165"/>
  <c r="M12" i="165"/>
  <c r="O11" i="165"/>
  <c r="M11" i="165"/>
  <c r="O10" i="165"/>
  <c r="M10" i="165"/>
  <c r="O9" i="165"/>
  <c r="M9" i="165"/>
  <c r="O8" i="165"/>
  <c r="M8" i="165"/>
  <c r="O7" i="165"/>
  <c r="M7" i="165"/>
  <c r="O6" i="165"/>
  <c r="M6" i="165"/>
  <c r="O5" i="165"/>
  <c r="M5" i="165"/>
  <c r="O4" i="165"/>
  <c r="M4" i="165"/>
  <c r="M58" i="165" s="1"/>
  <c r="L58" i="165"/>
  <c r="M57" i="164"/>
  <c r="M56" i="164"/>
  <c r="M55" i="164"/>
  <c r="M54" i="164"/>
  <c r="M53" i="164"/>
  <c r="M52" i="164"/>
  <c r="M51" i="164"/>
  <c r="M50" i="164"/>
  <c r="M49" i="164"/>
  <c r="M48" i="164"/>
  <c r="M47" i="164"/>
  <c r="M46" i="164"/>
  <c r="M45" i="164"/>
  <c r="M44" i="164"/>
  <c r="M43" i="164"/>
  <c r="M42" i="164"/>
  <c r="M41" i="164"/>
  <c r="M40" i="164"/>
  <c r="M39" i="164"/>
  <c r="M38" i="164"/>
  <c r="M37" i="164"/>
  <c r="M36" i="164"/>
  <c r="M35" i="164"/>
  <c r="M34" i="164"/>
  <c r="M33" i="164"/>
  <c r="M32" i="164"/>
  <c r="M31" i="164"/>
  <c r="M30" i="164"/>
  <c r="M29" i="164"/>
  <c r="M28" i="164"/>
  <c r="M27" i="164"/>
  <c r="M26" i="164"/>
  <c r="M25" i="164"/>
  <c r="M24" i="164"/>
  <c r="M23" i="164"/>
  <c r="M22" i="164"/>
  <c r="M21" i="164"/>
  <c r="M20" i="164"/>
  <c r="M19" i="164"/>
  <c r="M18" i="164"/>
  <c r="M17" i="164"/>
  <c r="M16" i="164"/>
  <c r="M15" i="164"/>
  <c r="M14" i="164"/>
  <c r="M14" i="162" s="1"/>
  <c r="M13" i="164"/>
  <c r="M12" i="164"/>
  <c r="M11" i="164"/>
  <c r="M10" i="164"/>
  <c r="M9" i="164"/>
  <c r="M8" i="164"/>
  <c r="M7" i="164"/>
  <c r="M6" i="164"/>
  <c r="M6" i="162" s="1"/>
  <c r="M5" i="164"/>
  <c r="M4" i="164"/>
  <c r="L58" i="163"/>
  <c r="M58" i="163"/>
  <c r="K58" i="163"/>
  <c r="O5" i="163"/>
  <c r="O6" i="163"/>
  <c r="O7" i="163"/>
  <c r="O8" i="163"/>
  <c r="O9" i="163"/>
  <c r="O10" i="163"/>
  <c r="O11" i="163"/>
  <c r="O12" i="163"/>
  <c r="O13" i="163"/>
  <c r="O14" i="163"/>
  <c r="O15" i="163"/>
  <c r="O16" i="163"/>
  <c r="O17" i="163"/>
  <c r="O18" i="163"/>
  <c r="O19" i="163"/>
  <c r="O20" i="163"/>
  <c r="O21" i="163"/>
  <c r="O22" i="163"/>
  <c r="O23" i="163"/>
  <c r="O24" i="163"/>
  <c r="O25" i="163"/>
  <c r="O26" i="163"/>
  <c r="O27" i="163"/>
  <c r="O28" i="163"/>
  <c r="O29" i="163"/>
  <c r="O30" i="163"/>
  <c r="O31" i="163"/>
  <c r="O32" i="163"/>
  <c r="O33" i="163"/>
  <c r="O34" i="163"/>
  <c r="O35" i="163"/>
  <c r="O36" i="163"/>
  <c r="O37" i="163"/>
  <c r="O38" i="163"/>
  <c r="O39" i="163"/>
  <c r="O40" i="163"/>
  <c r="O41" i="163"/>
  <c r="O42" i="163"/>
  <c r="O43" i="163"/>
  <c r="O44" i="163"/>
  <c r="O45" i="163"/>
  <c r="O46" i="163"/>
  <c r="O47" i="163"/>
  <c r="O48" i="163"/>
  <c r="O49" i="163"/>
  <c r="O50" i="163"/>
  <c r="O51" i="163"/>
  <c r="O52" i="163"/>
  <c r="O53" i="163"/>
  <c r="O54" i="163"/>
  <c r="O55" i="163"/>
  <c r="O56" i="163"/>
  <c r="O57" i="163"/>
  <c r="O4" i="163"/>
  <c r="M5" i="163"/>
  <c r="M6" i="163"/>
  <c r="M7" i="163"/>
  <c r="M8" i="163"/>
  <c r="M9" i="163"/>
  <c r="M10" i="163"/>
  <c r="M11" i="163"/>
  <c r="M12" i="163"/>
  <c r="M13" i="163"/>
  <c r="M14" i="163"/>
  <c r="M15" i="163"/>
  <c r="M16" i="163"/>
  <c r="M17" i="163"/>
  <c r="M18" i="163"/>
  <c r="M19" i="163"/>
  <c r="M20" i="163"/>
  <c r="M21" i="163"/>
  <c r="M22" i="163"/>
  <c r="M23" i="163"/>
  <c r="M24" i="163"/>
  <c r="M25" i="163"/>
  <c r="M26" i="163"/>
  <c r="M27" i="163"/>
  <c r="M28" i="163"/>
  <c r="M29" i="163"/>
  <c r="M30" i="163"/>
  <c r="M31" i="163"/>
  <c r="M32" i="163"/>
  <c r="M33" i="163"/>
  <c r="M34" i="163"/>
  <c r="M35" i="163"/>
  <c r="M36" i="163"/>
  <c r="M37" i="163"/>
  <c r="M38" i="163"/>
  <c r="M39" i="163"/>
  <c r="M40" i="163"/>
  <c r="M41" i="163"/>
  <c r="M42" i="163"/>
  <c r="M43" i="163"/>
  <c r="M44" i="163"/>
  <c r="M45" i="163"/>
  <c r="M46" i="163"/>
  <c r="M47" i="163"/>
  <c r="M48" i="163"/>
  <c r="M49" i="163"/>
  <c r="M50" i="163"/>
  <c r="M51" i="163"/>
  <c r="M52" i="163"/>
  <c r="M53" i="163"/>
  <c r="M54" i="163"/>
  <c r="M55" i="163"/>
  <c r="M56" i="163"/>
  <c r="M57" i="163"/>
  <c r="M4" i="163"/>
  <c r="O41" i="177"/>
  <c r="O40" i="177"/>
  <c r="K41" i="167"/>
  <c r="K40" i="167"/>
  <c r="V58" i="163"/>
  <c r="U58" i="164"/>
  <c r="U58" i="163"/>
  <c r="M30" i="162" l="1"/>
  <c r="M38" i="162"/>
  <c r="M54" i="162"/>
  <c r="M22" i="162"/>
  <c r="M46" i="162"/>
  <c r="M58" i="172"/>
  <c r="M8" i="162"/>
  <c r="M16" i="162"/>
  <c r="M24" i="162"/>
  <c r="M32" i="162"/>
  <c r="M40" i="162"/>
  <c r="M48" i="162"/>
  <c r="M9" i="162"/>
  <c r="M17" i="162"/>
  <c r="M25" i="162"/>
  <c r="M33" i="162"/>
  <c r="M41" i="162"/>
  <c r="M49" i="162"/>
  <c r="M57" i="162"/>
  <c r="M26" i="162"/>
  <c r="M58" i="176"/>
  <c r="M10" i="162"/>
  <c r="M50" i="162"/>
  <c r="M34" i="162"/>
  <c r="M18" i="162"/>
  <c r="M42" i="162"/>
  <c r="M5" i="162"/>
  <c r="M13" i="162"/>
  <c r="M21" i="162"/>
  <c r="M29" i="162"/>
  <c r="M37" i="162"/>
  <c r="M45" i="162"/>
  <c r="M53" i="162"/>
  <c r="M4" i="162"/>
  <c r="M12" i="162"/>
  <c r="M20" i="162"/>
  <c r="M28" i="162"/>
  <c r="M58" i="177"/>
  <c r="M56" i="162"/>
  <c r="S40" i="177"/>
  <c r="T40" i="177" s="1"/>
  <c r="L40" i="177"/>
  <c r="M36" i="162"/>
  <c r="M44" i="162"/>
  <c r="M52" i="162"/>
  <c r="S41" i="177"/>
  <c r="T41" i="177" s="1"/>
  <c r="L41" i="177"/>
  <c r="M7" i="162"/>
  <c r="M15" i="162"/>
  <c r="M23" i="162"/>
  <c r="M31" i="162"/>
  <c r="M39" i="162"/>
  <c r="M47" i="162"/>
  <c r="M55" i="162"/>
  <c r="M58" i="166"/>
  <c r="M11" i="162"/>
  <c r="M19" i="162"/>
  <c r="M27" i="162"/>
  <c r="M35" i="162"/>
  <c r="M43" i="162"/>
  <c r="M51" i="162"/>
  <c r="M58" i="175"/>
  <c r="M58" i="164"/>
  <c r="R58" i="162"/>
  <c r="K62" i="162"/>
  <c r="K61" i="162"/>
  <c r="K57" i="177"/>
  <c r="K56" i="177"/>
  <c r="K55" i="177"/>
  <c r="K54" i="177"/>
  <c r="K53" i="177"/>
  <c r="K52" i="177"/>
  <c r="K51" i="177"/>
  <c r="K50" i="177"/>
  <c r="K49" i="177"/>
  <c r="K48" i="177"/>
  <c r="K47" i="177"/>
  <c r="K46" i="177"/>
  <c r="K45" i="177"/>
  <c r="K44" i="177"/>
  <c r="K43" i="177"/>
  <c r="K42" i="177"/>
  <c r="K39" i="177"/>
  <c r="K38" i="177"/>
  <c r="K37" i="177"/>
  <c r="K36" i="177"/>
  <c r="K32" i="177"/>
  <c r="K33" i="177"/>
  <c r="K34" i="177"/>
  <c r="K35" i="177"/>
  <c r="AR58" i="177"/>
  <c r="AQ58" i="177"/>
  <c r="K31" i="177"/>
  <c r="K30" i="177"/>
  <c r="K29" i="177"/>
  <c r="K28" i="177"/>
  <c r="K27" i="177"/>
  <c r="K26" i="177"/>
  <c r="K25" i="177"/>
  <c r="K24" i="177"/>
  <c r="K23" i="177"/>
  <c r="K22" i="177"/>
  <c r="K21" i="177"/>
  <c r="K20" i="177"/>
  <c r="K19" i="177"/>
  <c r="K18" i="177"/>
  <c r="K17" i="177"/>
  <c r="K16" i="177"/>
  <c r="K15" i="177"/>
  <c r="K14" i="177"/>
  <c r="K13" i="177"/>
  <c r="K12" i="177"/>
  <c r="K11" i="177"/>
  <c r="K10" i="177"/>
  <c r="K9" i="177"/>
  <c r="K8" i="177"/>
  <c r="K7" i="177"/>
  <c r="K6" i="177"/>
  <c r="K5" i="177"/>
  <c r="K4" i="177"/>
  <c r="K35" i="176"/>
  <c r="T35" i="176" s="1"/>
  <c r="K34" i="176"/>
  <c r="T34" i="176" s="1"/>
  <c r="K33" i="176"/>
  <c r="T33" i="176" s="1"/>
  <c r="K32" i="176"/>
  <c r="K24" i="176"/>
  <c r="K25" i="176"/>
  <c r="K26" i="176"/>
  <c r="T26" i="176" s="1"/>
  <c r="K27" i="176"/>
  <c r="T27" i="176" s="1"/>
  <c r="K28" i="176"/>
  <c r="T28" i="176" s="1"/>
  <c r="K29" i="176"/>
  <c r="T29" i="176" s="1"/>
  <c r="K30" i="176"/>
  <c r="K31" i="176"/>
  <c r="K57" i="176"/>
  <c r="T57" i="176" s="1"/>
  <c r="K56" i="176"/>
  <c r="T56" i="176" s="1"/>
  <c r="K55" i="176"/>
  <c r="T55" i="176" s="1"/>
  <c r="K54" i="176"/>
  <c r="T54" i="176" s="1"/>
  <c r="K53" i="176"/>
  <c r="T53" i="176" s="1"/>
  <c r="K52" i="176"/>
  <c r="T52" i="176" s="1"/>
  <c r="K51" i="176"/>
  <c r="T51" i="176" s="1"/>
  <c r="K50" i="176"/>
  <c r="T50" i="176" s="1"/>
  <c r="K49" i="176"/>
  <c r="T49" i="176" s="1"/>
  <c r="K48" i="176"/>
  <c r="T48" i="176" s="1"/>
  <c r="K47" i="176"/>
  <c r="T47" i="176" s="1"/>
  <c r="K46" i="176"/>
  <c r="T46" i="176" s="1"/>
  <c r="K45" i="176"/>
  <c r="T45" i="176" s="1"/>
  <c r="K44" i="176"/>
  <c r="T44" i="176" s="1"/>
  <c r="K43" i="176"/>
  <c r="T43" i="176" s="1"/>
  <c r="K42" i="176"/>
  <c r="T42" i="176" s="1"/>
  <c r="K41" i="176"/>
  <c r="T41" i="176" s="1"/>
  <c r="K40" i="176"/>
  <c r="T40" i="176" s="1"/>
  <c r="K39" i="176"/>
  <c r="T39" i="176" s="1"/>
  <c r="K38" i="176"/>
  <c r="T38" i="176" s="1"/>
  <c r="K37" i="176"/>
  <c r="T37" i="176" s="1"/>
  <c r="K36" i="176"/>
  <c r="T36" i="176" s="1"/>
  <c r="T32" i="176"/>
  <c r="T31" i="176"/>
  <c r="T30" i="176"/>
  <c r="T25" i="176"/>
  <c r="T24" i="176"/>
  <c r="K23" i="176"/>
  <c r="T23" i="176" s="1"/>
  <c r="K22" i="176"/>
  <c r="T22" i="176" s="1"/>
  <c r="K21" i="176"/>
  <c r="T21" i="176" s="1"/>
  <c r="K20" i="176"/>
  <c r="T20" i="176" s="1"/>
  <c r="K19" i="176"/>
  <c r="T19" i="176" s="1"/>
  <c r="K18" i="176"/>
  <c r="T18" i="176" s="1"/>
  <c r="K17" i="176"/>
  <c r="T17" i="176" s="1"/>
  <c r="K16" i="176"/>
  <c r="T16" i="176" s="1"/>
  <c r="K15" i="176"/>
  <c r="T15" i="176" s="1"/>
  <c r="K14" i="176"/>
  <c r="T14" i="176" s="1"/>
  <c r="K13" i="176"/>
  <c r="T13" i="176" s="1"/>
  <c r="K12" i="176"/>
  <c r="T12" i="176" s="1"/>
  <c r="K11" i="176"/>
  <c r="T11" i="176" s="1"/>
  <c r="K10" i="176"/>
  <c r="T10" i="176" s="1"/>
  <c r="K9" i="176"/>
  <c r="T9" i="176" s="1"/>
  <c r="K8" i="176"/>
  <c r="T8" i="176" s="1"/>
  <c r="K7" i="176"/>
  <c r="T7" i="176" s="1"/>
  <c r="T6" i="176"/>
  <c r="K6" i="176"/>
  <c r="K5" i="176"/>
  <c r="T5" i="176" s="1"/>
  <c r="K4" i="176"/>
  <c r="T4" i="176" s="1"/>
  <c r="K16" i="175"/>
  <c r="K17" i="175"/>
  <c r="K18" i="175"/>
  <c r="K19" i="175"/>
  <c r="K20" i="175"/>
  <c r="K21" i="175"/>
  <c r="K22" i="175"/>
  <c r="K23" i="175"/>
  <c r="K31" i="175"/>
  <c r="K30" i="175"/>
  <c r="K29" i="175"/>
  <c r="K28" i="175"/>
  <c r="K27" i="175"/>
  <c r="K26" i="175"/>
  <c r="K25" i="175"/>
  <c r="K24" i="175"/>
  <c r="K57" i="175"/>
  <c r="K56" i="175"/>
  <c r="K55" i="175"/>
  <c r="K54" i="175"/>
  <c r="K53" i="175"/>
  <c r="K52" i="175"/>
  <c r="K51" i="175"/>
  <c r="K50" i="175"/>
  <c r="K49" i="175"/>
  <c r="K48" i="175"/>
  <c r="K47" i="175"/>
  <c r="K46" i="175"/>
  <c r="K45" i="175"/>
  <c r="K44" i="175"/>
  <c r="K43" i="175"/>
  <c r="K42" i="175"/>
  <c r="K41" i="175"/>
  <c r="K40" i="175"/>
  <c r="K39" i="175"/>
  <c r="K38" i="175"/>
  <c r="K37" i="175"/>
  <c r="K36" i="175"/>
  <c r="K35" i="175"/>
  <c r="K34" i="175"/>
  <c r="K33" i="175"/>
  <c r="K32" i="175"/>
  <c r="K15" i="175"/>
  <c r="K14" i="175"/>
  <c r="K13" i="175"/>
  <c r="K12" i="175"/>
  <c r="K11" i="175"/>
  <c r="K10" i="175"/>
  <c r="K9" i="175"/>
  <c r="K8" i="175"/>
  <c r="K7" i="175"/>
  <c r="K6" i="175"/>
  <c r="K5" i="175"/>
  <c r="K4" i="175"/>
  <c r="K23" i="174"/>
  <c r="K22" i="174"/>
  <c r="T22" i="174" s="1"/>
  <c r="K21" i="174"/>
  <c r="K20" i="174"/>
  <c r="T20" i="174" s="1"/>
  <c r="K19" i="174"/>
  <c r="T19" i="174" s="1"/>
  <c r="K18" i="174"/>
  <c r="K17" i="174"/>
  <c r="K16" i="174"/>
  <c r="AL58" i="174"/>
  <c r="AK58" i="174"/>
  <c r="AJ58" i="174"/>
  <c r="AI58" i="174"/>
  <c r="AH58" i="174"/>
  <c r="AG58" i="174"/>
  <c r="AF58" i="174"/>
  <c r="AE58" i="174"/>
  <c r="AD58" i="174"/>
  <c r="AC58" i="174"/>
  <c r="AB58" i="174"/>
  <c r="AA58" i="174"/>
  <c r="Z58" i="174"/>
  <c r="Y58" i="174"/>
  <c r="X58" i="174"/>
  <c r="W58" i="174"/>
  <c r="V58" i="174"/>
  <c r="K57" i="174"/>
  <c r="T57" i="174" s="1"/>
  <c r="T56" i="174"/>
  <c r="K56" i="174"/>
  <c r="T55" i="174"/>
  <c r="K55" i="174"/>
  <c r="T54" i="174"/>
  <c r="K54" i="174"/>
  <c r="K53" i="174"/>
  <c r="T53" i="174" s="1"/>
  <c r="K52" i="174"/>
  <c r="T52" i="174" s="1"/>
  <c r="K51" i="174"/>
  <c r="T51" i="174" s="1"/>
  <c r="K50" i="174"/>
  <c r="T50" i="174" s="1"/>
  <c r="T49" i="174"/>
  <c r="K49" i="174"/>
  <c r="T48" i="174"/>
  <c r="K48" i="174"/>
  <c r="K47" i="174"/>
  <c r="T47" i="174" s="1"/>
  <c r="K46" i="174"/>
  <c r="T46" i="174" s="1"/>
  <c r="K45" i="174"/>
  <c r="T45" i="174" s="1"/>
  <c r="K44" i="174"/>
  <c r="T44" i="174" s="1"/>
  <c r="T43" i="174"/>
  <c r="K43" i="174"/>
  <c r="T42" i="174"/>
  <c r="K42" i="174"/>
  <c r="K41" i="174"/>
  <c r="T41" i="174" s="1"/>
  <c r="K40" i="174"/>
  <c r="T40" i="174" s="1"/>
  <c r="K39" i="174"/>
  <c r="T39" i="174" s="1"/>
  <c r="K38" i="174"/>
  <c r="T38" i="174" s="1"/>
  <c r="T37" i="174"/>
  <c r="K37" i="174"/>
  <c r="T36" i="174"/>
  <c r="K36" i="174"/>
  <c r="K35" i="174"/>
  <c r="T35" i="174" s="1"/>
  <c r="K34" i="174"/>
  <c r="T34" i="174" s="1"/>
  <c r="K33" i="174"/>
  <c r="T33" i="174" s="1"/>
  <c r="K32" i="174"/>
  <c r="T32" i="174" s="1"/>
  <c r="T31" i="174"/>
  <c r="K31" i="174"/>
  <c r="T30" i="174"/>
  <c r="K30" i="174"/>
  <c r="K29" i="174"/>
  <c r="T29" i="174" s="1"/>
  <c r="K28" i="174"/>
  <c r="T28" i="174" s="1"/>
  <c r="K27" i="174"/>
  <c r="T27" i="174" s="1"/>
  <c r="K26" i="174"/>
  <c r="T26" i="174" s="1"/>
  <c r="T25" i="174"/>
  <c r="K25" i="174"/>
  <c r="T24" i="174"/>
  <c r="K24" i="174"/>
  <c r="T23" i="174"/>
  <c r="T21" i="174"/>
  <c r="T18" i="174"/>
  <c r="T17" i="174"/>
  <c r="T16" i="174"/>
  <c r="K15" i="174"/>
  <c r="T15" i="174" s="1"/>
  <c r="K14" i="174"/>
  <c r="T14" i="174" s="1"/>
  <c r="T13" i="174"/>
  <c r="K13" i="174"/>
  <c r="T12" i="174"/>
  <c r="K12" i="174"/>
  <c r="K11" i="174"/>
  <c r="T11" i="174" s="1"/>
  <c r="K10" i="174"/>
  <c r="T10" i="174" s="1"/>
  <c r="K9" i="174"/>
  <c r="T9" i="174" s="1"/>
  <c r="K8" i="174"/>
  <c r="T8" i="174" s="1"/>
  <c r="T7" i="174"/>
  <c r="K7" i="174"/>
  <c r="T6" i="174"/>
  <c r="K6" i="174"/>
  <c r="K5" i="174"/>
  <c r="T5" i="174" s="1"/>
  <c r="K4" i="174"/>
  <c r="K23" i="173"/>
  <c r="T23" i="173" s="1"/>
  <c r="K22" i="173"/>
  <c r="T22" i="173" s="1"/>
  <c r="K21" i="173"/>
  <c r="K20" i="173"/>
  <c r="K19" i="173"/>
  <c r="K18" i="173"/>
  <c r="T18" i="173" s="1"/>
  <c r="K15" i="173"/>
  <c r="T15" i="173" s="1"/>
  <c r="K14" i="173"/>
  <c r="T14" i="173" s="1"/>
  <c r="K13" i="173"/>
  <c r="K12" i="173"/>
  <c r="K11" i="173"/>
  <c r="K10" i="173"/>
  <c r="K9" i="173"/>
  <c r="T9" i="173" s="1"/>
  <c r="K8" i="173"/>
  <c r="T8" i="173" s="1"/>
  <c r="K7" i="173"/>
  <c r="K6" i="173"/>
  <c r="K5" i="173"/>
  <c r="T5" i="173" s="1"/>
  <c r="K4" i="173"/>
  <c r="K5" i="172"/>
  <c r="T5" i="172" s="1"/>
  <c r="K4" i="172"/>
  <c r="T4" i="172" s="1"/>
  <c r="AL58" i="173"/>
  <c r="AK58" i="173"/>
  <c r="AJ58" i="173"/>
  <c r="AI58" i="173"/>
  <c r="AH58" i="173"/>
  <c r="AG58" i="173"/>
  <c r="AF58" i="173"/>
  <c r="AE58" i="173"/>
  <c r="AD58" i="173"/>
  <c r="AC58" i="173"/>
  <c r="AB58" i="173"/>
  <c r="AA58" i="173"/>
  <c r="Z58" i="173"/>
  <c r="Y58" i="173"/>
  <c r="K57" i="173"/>
  <c r="T57" i="173" s="1"/>
  <c r="K56" i="173"/>
  <c r="T56" i="173" s="1"/>
  <c r="K55" i="173"/>
  <c r="T55" i="173" s="1"/>
  <c r="K54" i="173"/>
  <c r="T54" i="173" s="1"/>
  <c r="K53" i="173"/>
  <c r="T53" i="173" s="1"/>
  <c r="K52" i="173"/>
  <c r="T52" i="173" s="1"/>
  <c r="K51" i="173"/>
  <c r="T51" i="173" s="1"/>
  <c r="K50" i="173"/>
  <c r="T50" i="173" s="1"/>
  <c r="K49" i="173"/>
  <c r="T49" i="173" s="1"/>
  <c r="K48" i="173"/>
  <c r="T48" i="173" s="1"/>
  <c r="K47" i="173"/>
  <c r="T47" i="173" s="1"/>
  <c r="K46" i="173"/>
  <c r="T46" i="173" s="1"/>
  <c r="K45" i="173"/>
  <c r="T45" i="173" s="1"/>
  <c r="K44" i="173"/>
  <c r="T44" i="173" s="1"/>
  <c r="K43" i="173"/>
  <c r="T43" i="173" s="1"/>
  <c r="K42" i="173"/>
  <c r="T42" i="173" s="1"/>
  <c r="K41" i="173"/>
  <c r="T41" i="173" s="1"/>
  <c r="K40" i="173"/>
  <c r="T40" i="173" s="1"/>
  <c r="K39" i="173"/>
  <c r="T39" i="173" s="1"/>
  <c r="K38" i="173"/>
  <c r="T38" i="173" s="1"/>
  <c r="K37" i="173"/>
  <c r="T37" i="173" s="1"/>
  <c r="K36" i="173"/>
  <c r="T36" i="173" s="1"/>
  <c r="K35" i="173"/>
  <c r="T35" i="173" s="1"/>
  <c r="K34" i="173"/>
  <c r="T34" i="173" s="1"/>
  <c r="K33" i="173"/>
  <c r="T33" i="173" s="1"/>
  <c r="K32" i="173"/>
  <c r="T32" i="173" s="1"/>
  <c r="K31" i="173"/>
  <c r="T31" i="173" s="1"/>
  <c r="K30" i="173"/>
  <c r="T30" i="173" s="1"/>
  <c r="K29" i="173"/>
  <c r="T29" i="173" s="1"/>
  <c r="K28" i="173"/>
  <c r="T28" i="173" s="1"/>
  <c r="K27" i="173"/>
  <c r="T27" i="173" s="1"/>
  <c r="K26" i="173"/>
  <c r="T26" i="173" s="1"/>
  <c r="K25" i="173"/>
  <c r="T25" i="173" s="1"/>
  <c r="K24" i="173"/>
  <c r="T24" i="173" s="1"/>
  <c r="T21" i="173"/>
  <c r="T20" i="173"/>
  <c r="K17" i="173"/>
  <c r="T17" i="173" s="1"/>
  <c r="K16" i="173"/>
  <c r="T16" i="173" s="1"/>
  <c r="T13" i="173"/>
  <c r="T12" i="173"/>
  <c r="T11" i="173"/>
  <c r="T10" i="173"/>
  <c r="T7" i="173"/>
  <c r="T6" i="173"/>
  <c r="K15" i="172"/>
  <c r="K14" i="172"/>
  <c r="T14" i="172" s="1"/>
  <c r="K13" i="172"/>
  <c r="K12" i="172"/>
  <c r="K11" i="172"/>
  <c r="T11" i="172" s="1"/>
  <c r="K10" i="172"/>
  <c r="T10" i="172" s="1"/>
  <c r="K9" i="172"/>
  <c r="K8" i="172"/>
  <c r="K57" i="172"/>
  <c r="T57" i="172" s="1"/>
  <c r="T56" i="172"/>
  <c r="K56" i="172"/>
  <c r="K55" i="172"/>
  <c r="T55" i="172" s="1"/>
  <c r="K54" i="172"/>
  <c r="T54" i="172" s="1"/>
  <c r="T53" i="172"/>
  <c r="K53" i="172"/>
  <c r="K52" i="172"/>
  <c r="T52" i="172" s="1"/>
  <c r="T51" i="172"/>
  <c r="K51" i="172"/>
  <c r="K50" i="172"/>
  <c r="T50" i="172" s="1"/>
  <c r="T49" i="172"/>
  <c r="K49" i="172"/>
  <c r="T48" i="172"/>
  <c r="K48" i="172"/>
  <c r="K47" i="172"/>
  <c r="T47" i="172" s="1"/>
  <c r="K46" i="172"/>
  <c r="T46" i="172" s="1"/>
  <c r="K45" i="172"/>
  <c r="T45" i="172" s="1"/>
  <c r="T44" i="172"/>
  <c r="K44" i="172"/>
  <c r="K43" i="172"/>
  <c r="T43" i="172" s="1"/>
  <c r="K42" i="172"/>
  <c r="T42" i="172" s="1"/>
  <c r="T41" i="172"/>
  <c r="K41" i="172"/>
  <c r="K40" i="172"/>
  <c r="T40" i="172" s="1"/>
  <c r="K39" i="172"/>
  <c r="T39" i="172" s="1"/>
  <c r="K38" i="172"/>
  <c r="T38" i="172" s="1"/>
  <c r="T37" i="172"/>
  <c r="K37" i="172"/>
  <c r="T36" i="172"/>
  <c r="K36" i="172"/>
  <c r="K35" i="172"/>
  <c r="T35" i="172" s="1"/>
  <c r="K34" i="172"/>
  <c r="T34" i="172" s="1"/>
  <c r="K33" i="172"/>
  <c r="T33" i="172" s="1"/>
  <c r="T32" i="172"/>
  <c r="K32" i="172"/>
  <c r="K31" i="172"/>
  <c r="T31" i="172" s="1"/>
  <c r="K30" i="172"/>
  <c r="T30" i="172" s="1"/>
  <c r="T29" i="172"/>
  <c r="K29" i="172"/>
  <c r="K28" i="172"/>
  <c r="T28" i="172" s="1"/>
  <c r="K27" i="172"/>
  <c r="T27" i="172" s="1"/>
  <c r="K26" i="172"/>
  <c r="T26" i="172" s="1"/>
  <c r="T25" i="172"/>
  <c r="K25" i="172"/>
  <c r="T24" i="172"/>
  <c r="K24" i="172"/>
  <c r="K23" i="172"/>
  <c r="T23" i="172" s="1"/>
  <c r="K22" i="172"/>
  <c r="T22" i="172" s="1"/>
  <c r="K21" i="172"/>
  <c r="T21" i="172" s="1"/>
  <c r="T20" i="172"/>
  <c r="K20" i="172"/>
  <c r="K19" i="172"/>
  <c r="T19" i="172" s="1"/>
  <c r="K18" i="172"/>
  <c r="T18" i="172" s="1"/>
  <c r="T17" i="172"/>
  <c r="K17" i="172"/>
  <c r="K16" i="172"/>
  <c r="T16" i="172" s="1"/>
  <c r="T15" i="172"/>
  <c r="T13" i="172"/>
  <c r="T12" i="172"/>
  <c r="T9" i="172"/>
  <c r="T8" i="172"/>
  <c r="T7" i="172"/>
  <c r="K7" i="172"/>
  <c r="K6" i="172"/>
  <c r="T6" i="172" s="1"/>
  <c r="K5" i="171"/>
  <c r="T5" i="171" s="1"/>
  <c r="K4" i="171"/>
  <c r="AL58" i="171"/>
  <c r="AK58" i="171"/>
  <c r="AJ58" i="171"/>
  <c r="AI58" i="171"/>
  <c r="AH58" i="171"/>
  <c r="AG58" i="171"/>
  <c r="AF58" i="171"/>
  <c r="AE58" i="171"/>
  <c r="AD58" i="171"/>
  <c r="AC58" i="171"/>
  <c r="AB58" i="171"/>
  <c r="AA58" i="171"/>
  <c r="Z58" i="171"/>
  <c r="Y58" i="171"/>
  <c r="X58" i="171"/>
  <c r="W58" i="171"/>
  <c r="V58" i="171"/>
  <c r="U58" i="171"/>
  <c r="K57" i="171"/>
  <c r="T57" i="171" s="1"/>
  <c r="T56" i="171"/>
  <c r="K56" i="171"/>
  <c r="T55" i="171"/>
  <c r="K55" i="171"/>
  <c r="K54" i="171"/>
  <c r="T54" i="171" s="1"/>
  <c r="T53" i="171"/>
  <c r="K53" i="171"/>
  <c r="K52" i="171"/>
  <c r="T52" i="171" s="1"/>
  <c r="T51" i="171"/>
  <c r="K51" i="171"/>
  <c r="T50" i="171"/>
  <c r="K50" i="171"/>
  <c r="K49" i="171"/>
  <c r="T49" i="171" s="1"/>
  <c r="T48" i="171"/>
  <c r="K48" i="171"/>
  <c r="K47" i="171"/>
  <c r="T47" i="171" s="1"/>
  <c r="T46" i="171"/>
  <c r="K46" i="171"/>
  <c r="T45" i="171"/>
  <c r="K45" i="171"/>
  <c r="T44" i="171"/>
  <c r="K44" i="171"/>
  <c r="T43" i="171"/>
  <c r="K43" i="171"/>
  <c r="K42" i="171"/>
  <c r="T42" i="171" s="1"/>
  <c r="T41" i="171"/>
  <c r="K41" i="171"/>
  <c r="K40" i="171"/>
  <c r="T40" i="171" s="1"/>
  <c r="T39" i="171"/>
  <c r="K39" i="171"/>
  <c r="T38" i="171"/>
  <c r="K38" i="171"/>
  <c r="K37" i="171"/>
  <c r="T37" i="171" s="1"/>
  <c r="T36" i="171"/>
  <c r="K36" i="171"/>
  <c r="K35" i="171"/>
  <c r="T35" i="171" s="1"/>
  <c r="T34" i="171"/>
  <c r="K34" i="171"/>
  <c r="T33" i="171"/>
  <c r="K33" i="171"/>
  <c r="T32" i="171"/>
  <c r="K32" i="171"/>
  <c r="T31" i="171"/>
  <c r="K31" i="171"/>
  <c r="K30" i="171"/>
  <c r="T30" i="171" s="1"/>
  <c r="T29" i="171"/>
  <c r="K29" i="171"/>
  <c r="K28" i="171"/>
  <c r="T28" i="171" s="1"/>
  <c r="T27" i="171"/>
  <c r="K27" i="171"/>
  <c r="T26" i="171"/>
  <c r="K26" i="171"/>
  <c r="K25" i="171"/>
  <c r="T25" i="171" s="1"/>
  <c r="T24" i="171"/>
  <c r="K24" i="171"/>
  <c r="K23" i="171"/>
  <c r="T23" i="171" s="1"/>
  <c r="T22" i="171"/>
  <c r="K22" i="171"/>
  <c r="T21" i="171"/>
  <c r="K21" i="171"/>
  <c r="T20" i="171"/>
  <c r="K20" i="171"/>
  <c r="T19" i="171"/>
  <c r="K19" i="171"/>
  <c r="K18" i="171"/>
  <c r="T18" i="171" s="1"/>
  <c r="T17" i="171"/>
  <c r="K17" i="171"/>
  <c r="K16" i="171"/>
  <c r="T16" i="171" s="1"/>
  <c r="T15" i="171"/>
  <c r="K15" i="171"/>
  <c r="T14" i="171"/>
  <c r="K14" i="171"/>
  <c r="K13" i="171"/>
  <c r="T13" i="171" s="1"/>
  <c r="T12" i="171"/>
  <c r="K12" i="171"/>
  <c r="K11" i="171"/>
  <c r="T11" i="171" s="1"/>
  <c r="T10" i="171"/>
  <c r="K10" i="171"/>
  <c r="T9" i="171"/>
  <c r="K9" i="171"/>
  <c r="T8" i="171"/>
  <c r="K8" i="171"/>
  <c r="T7" i="171"/>
  <c r="K7" i="171"/>
  <c r="K6" i="171"/>
  <c r="T6" i="171" s="1"/>
  <c r="T4" i="171"/>
  <c r="K5" i="170"/>
  <c r="K4" i="170"/>
  <c r="AL58" i="170"/>
  <c r="AK58" i="170"/>
  <c r="AJ58" i="170"/>
  <c r="AI58" i="170"/>
  <c r="AH58" i="170"/>
  <c r="AG58" i="170"/>
  <c r="AF58" i="170"/>
  <c r="AE58" i="170"/>
  <c r="AD58" i="170"/>
  <c r="AC58" i="170"/>
  <c r="AB58" i="170"/>
  <c r="AA58" i="170"/>
  <c r="Z58" i="170"/>
  <c r="Y58" i="170"/>
  <c r="X58" i="170"/>
  <c r="W58" i="170"/>
  <c r="V58" i="170"/>
  <c r="K57" i="170"/>
  <c r="T57" i="170" s="1"/>
  <c r="K56" i="170"/>
  <c r="T56" i="170" s="1"/>
  <c r="K55" i="170"/>
  <c r="T55" i="170" s="1"/>
  <c r="K54" i="170"/>
  <c r="T54" i="170" s="1"/>
  <c r="K53" i="170"/>
  <c r="T53" i="170" s="1"/>
  <c r="K52" i="170"/>
  <c r="T52" i="170" s="1"/>
  <c r="K51" i="170"/>
  <c r="T51" i="170" s="1"/>
  <c r="K50" i="170"/>
  <c r="T50" i="170" s="1"/>
  <c r="K49" i="170"/>
  <c r="T49" i="170" s="1"/>
  <c r="K48" i="170"/>
  <c r="T48" i="170" s="1"/>
  <c r="K47" i="170"/>
  <c r="T47" i="170" s="1"/>
  <c r="K46" i="170"/>
  <c r="T46" i="170" s="1"/>
  <c r="K45" i="170"/>
  <c r="T45" i="170" s="1"/>
  <c r="K44" i="170"/>
  <c r="T44" i="170" s="1"/>
  <c r="K43" i="170"/>
  <c r="T43" i="170" s="1"/>
  <c r="K42" i="170"/>
  <c r="T42" i="170" s="1"/>
  <c r="K41" i="170"/>
  <c r="T41" i="170" s="1"/>
  <c r="K40" i="170"/>
  <c r="T40" i="170" s="1"/>
  <c r="K39" i="170"/>
  <c r="T39" i="170" s="1"/>
  <c r="K38" i="170"/>
  <c r="T38" i="170" s="1"/>
  <c r="K37" i="170"/>
  <c r="T37" i="170" s="1"/>
  <c r="K36" i="170"/>
  <c r="T36" i="170" s="1"/>
  <c r="K35" i="170"/>
  <c r="T35" i="170" s="1"/>
  <c r="K34" i="170"/>
  <c r="T34" i="170" s="1"/>
  <c r="K33" i="170"/>
  <c r="T33" i="170" s="1"/>
  <c r="K32" i="170"/>
  <c r="T32" i="170" s="1"/>
  <c r="K31" i="170"/>
  <c r="T31" i="170" s="1"/>
  <c r="K30" i="170"/>
  <c r="T30" i="170" s="1"/>
  <c r="K29" i="170"/>
  <c r="T29" i="170" s="1"/>
  <c r="K28" i="170"/>
  <c r="T28" i="170" s="1"/>
  <c r="K27" i="170"/>
  <c r="T27" i="170" s="1"/>
  <c r="K26" i="170"/>
  <c r="T26" i="170" s="1"/>
  <c r="K25" i="170"/>
  <c r="T25" i="170" s="1"/>
  <c r="K24" i="170"/>
  <c r="T24" i="170" s="1"/>
  <c r="K23" i="170"/>
  <c r="T23" i="170" s="1"/>
  <c r="K22" i="170"/>
  <c r="T22" i="170" s="1"/>
  <c r="K21" i="170"/>
  <c r="T21" i="170" s="1"/>
  <c r="K20" i="170"/>
  <c r="T20" i="170" s="1"/>
  <c r="K19" i="170"/>
  <c r="T19" i="170" s="1"/>
  <c r="K18" i="170"/>
  <c r="T18" i="170" s="1"/>
  <c r="K17" i="170"/>
  <c r="T17" i="170" s="1"/>
  <c r="K16" i="170"/>
  <c r="T16" i="170" s="1"/>
  <c r="K15" i="170"/>
  <c r="T15" i="170" s="1"/>
  <c r="K14" i="170"/>
  <c r="T14" i="170" s="1"/>
  <c r="K13" i="170"/>
  <c r="T13" i="170" s="1"/>
  <c r="K12" i="170"/>
  <c r="T12" i="170" s="1"/>
  <c r="K11" i="170"/>
  <c r="T11" i="170" s="1"/>
  <c r="K10" i="170"/>
  <c r="T10" i="170" s="1"/>
  <c r="K9" i="170"/>
  <c r="T9" i="170" s="1"/>
  <c r="K8" i="170"/>
  <c r="T8" i="170" s="1"/>
  <c r="K7" i="170"/>
  <c r="T7" i="170" s="1"/>
  <c r="K6" i="170"/>
  <c r="T6" i="170" s="1"/>
  <c r="T5" i="170"/>
  <c r="K5" i="169"/>
  <c r="K4" i="169"/>
  <c r="K7" i="169"/>
  <c r="K6" i="169"/>
  <c r="T6" i="169" s="1"/>
  <c r="AL58" i="169"/>
  <c r="AK58" i="169"/>
  <c r="AJ58" i="169"/>
  <c r="AI58" i="169"/>
  <c r="AH58" i="169"/>
  <c r="AG58" i="169"/>
  <c r="AF58" i="169"/>
  <c r="AE58" i="169"/>
  <c r="AD58" i="169"/>
  <c r="AC58" i="169"/>
  <c r="AB58" i="169"/>
  <c r="AA58" i="169"/>
  <c r="Z58" i="169"/>
  <c r="Y58" i="169"/>
  <c r="X58" i="169"/>
  <c r="W58" i="169"/>
  <c r="K57" i="169"/>
  <c r="T57" i="169" s="1"/>
  <c r="K56" i="169"/>
  <c r="T56" i="169" s="1"/>
  <c r="K55" i="169"/>
  <c r="T55" i="169" s="1"/>
  <c r="K54" i="169"/>
  <c r="T54" i="169" s="1"/>
  <c r="K53" i="169"/>
  <c r="T53" i="169" s="1"/>
  <c r="K52" i="169"/>
  <c r="T52" i="169" s="1"/>
  <c r="K51" i="169"/>
  <c r="T51" i="169" s="1"/>
  <c r="K50" i="169"/>
  <c r="T50" i="169" s="1"/>
  <c r="K49" i="169"/>
  <c r="T49" i="169" s="1"/>
  <c r="K48" i="169"/>
  <c r="T48" i="169" s="1"/>
  <c r="K47" i="169"/>
  <c r="T47" i="169" s="1"/>
  <c r="K46" i="169"/>
  <c r="T46" i="169" s="1"/>
  <c r="K45" i="169"/>
  <c r="T45" i="169" s="1"/>
  <c r="K44" i="169"/>
  <c r="T44" i="169" s="1"/>
  <c r="K43" i="169"/>
  <c r="T43" i="169" s="1"/>
  <c r="K42" i="169"/>
  <c r="T42" i="169" s="1"/>
  <c r="K41" i="169"/>
  <c r="T41" i="169" s="1"/>
  <c r="K40" i="169"/>
  <c r="T40" i="169" s="1"/>
  <c r="K39" i="169"/>
  <c r="T39" i="169" s="1"/>
  <c r="K38" i="169"/>
  <c r="T38" i="169" s="1"/>
  <c r="K37" i="169"/>
  <c r="T37" i="169" s="1"/>
  <c r="K36" i="169"/>
  <c r="T36" i="169" s="1"/>
  <c r="K35" i="169"/>
  <c r="T35" i="169" s="1"/>
  <c r="K34" i="169"/>
  <c r="T34" i="169" s="1"/>
  <c r="K33" i="169"/>
  <c r="T33" i="169" s="1"/>
  <c r="K32" i="169"/>
  <c r="T32" i="169" s="1"/>
  <c r="K31" i="169"/>
  <c r="T31" i="169" s="1"/>
  <c r="K30" i="169"/>
  <c r="T30" i="169" s="1"/>
  <c r="K29" i="169"/>
  <c r="T29" i="169" s="1"/>
  <c r="K28" i="169"/>
  <c r="T28" i="169" s="1"/>
  <c r="K27" i="169"/>
  <c r="T27" i="169" s="1"/>
  <c r="K26" i="169"/>
  <c r="T26" i="169" s="1"/>
  <c r="K25" i="169"/>
  <c r="T25" i="169" s="1"/>
  <c r="K24" i="169"/>
  <c r="T24" i="169" s="1"/>
  <c r="K23" i="169"/>
  <c r="T23" i="169" s="1"/>
  <c r="K22" i="169"/>
  <c r="T22" i="169" s="1"/>
  <c r="K21" i="169"/>
  <c r="T21" i="169" s="1"/>
  <c r="K20" i="169"/>
  <c r="T20" i="169" s="1"/>
  <c r="K19" i="169"/>
  <c r="T19" i="169" s="1"/>
  <c r="K18" i="169"/>
  <c r="T18" i="169" s="1"/>
  <c r="K17" i="169"/>
  <c r="T17" i="169" s="1"/>
  <c r="K16" i="169"/>
  <c r="T16" i="169" s="1"/>
  <c r="K15" i="169"/>
  <c r="T15" i="169" s="1"/>
  <c r="K14" i="169"/>
  <c r="T14" i="169" s="1"/>
  <c r="K13" i="169"/>
  <c r="T13" i="169" s="1"/>
  <c r="K12" i="169"/>
  <c r="T12" i="169" s="1"/>
  <c r="K11" i="169"/>
  <c r="T11" i="169" s="1"/>
  <c r="K10" i="169"/>
  <c r="T10" i="169" s="1"/>
  <c r="K9" i="169"/>
  <c r="T9" i="169" s="1"/>
  <c r="K8" i="169"/>
  <c r="T8" i="169" s="1"/>
  <c r="T7" i="169"/>
  <c r="T5" i="169"/>
  <c r="K7" i="168"/>
  <c r="K6" i="168"/>
  <c r="K5" i="168"/>
  <c r="K4" i="168"/>
  <c r="AL58" i="168"/>
  <c r="AK58" i="168"/>
  <c r="AJ58" i="168"/>
  <c r="AI58" i="168"/>
  <c r="AH58" i="168"/>
  <c r="AG58" i="168"/>
  <c r="AF58" i="168"/>
  <c r="AE58" i="168"/>
  <c r="AD58" i="168"/>
  <c r="AC58" i="168"/>
  <c r="AB58" i="168"/>
  <c r="K57" i="168"/>
  <c r="T57" i="168" s="1"/>
  <c r="K56" i="168"/>
  <c r="T56" i="168" s="1"/>
  <c r="K55" i="168"/>
  <c r="T55" i="168" s="1"/>
  <c r="K54" i="168"/>
  <c r="T54" i="168" s="1"/>
  <c r="K53" i="168"/>
  <c r="T53" i="168" s="1"/>
  <c r="K52" i="168"/>
  <c r="T52" i="168" s="1"/>
  <c r="T51" i="168"/>
  <c r="K51" i="168"/>
  <c r="K50" i="168"/>
  <c r="T50" i="168" s="1"/>
  <c r="K49" i="168"/>
  <c r="T49" i="168" s="1"/>
  <c r="K48" i="168"/>
  <c r="T48" i="168" s="1"/>
  <c r="T47" i="168"/>
  <c r="K47" i="168"/>
  <c r="K46" i="168"/>
  <c r="T46" i="168" s="1"/>
  <c r="K45" i="168"/>
  <c r="T45" i="168" s="1"/>
  <c r="K44" i="168"/>
  <c r="T44" i="168" s="1"/>
  <c r="T43" i="168"/>
  <c r="K43" i="168"/>
  <c r="K42" i="168"/>
  <c r="T42" i="168" s="1"/>
  <c r="K41" i="168"/>
  <c r="T41" i="168" s="1"/>
  <c r="K40" i="168"/>
  <c r="T40" i="168" s="1"/>
  <c r="T39" i="168"/>
  <c r="K39" i="168"/>
  <c r="K38" i="168"/>
  <c r="T38" i="168" s="1"/>
  <c r="K37" i="168"/>
  <c r="T37" i="168" s="1"/>
  <c r="K36" i="168"/>
  <c r="T36" i="168" s="1"/>
  <c r="T35" i="168"/>
  <c r="K35" i="168"/>
  <c r="K34" i="168"/>
  <c r="T34" i="168" s="1"/>
  <c r="K33" i="168"/>
  <c r="T33" i="168" s="1"/>
  <c r="K32" i="168"/>
  <c r="T32" i="168" s="1"/>
  <c r="T31" i="168"/>
  <c r="K31" i="168"/>
  <c r="K30" i="168"/>
  <c r="T30" i="168" s="1"/>
  <c r="K29" i="168"/>
  <c r="T29" i="168" s="1"/>
  <c r="K28" i="168"/>
  <c r="T28" i="168" s="1"/>
  <c r="T27" i="168"/>
  <c r="K27" i="168"/>
  <c r="K26" i="168"/>
  <c r="T26" i="168" s="1"/>
  <c r="K25" i="168"/>
  <c r="T25" i="168" s="1"/>
  <c r="K24" i="168"/>
  <c r="T24" i="168" s="1"/>
  <c r="T23" i="168"/>
  <c r="K23" i="168"/>
  <c r="K22" i="168"/>
  <c r="T22" i="168" s="1"/>
  <c r="K21" i="168"/>
  <c r="T21" i="168" s="1"/>
  <c r="K20" i="168"/>
  <c r="T20" i="168" s="1"/>
  <c r="T19" i="168"/>
  <c r="K19" i="168"/>
  <c r="K18" i="168"/>
  <c r="T18" i="168" s="1"/>
  <c r="K17" i="168"/>
  <c r="T17" i="168" s="1"/>
  <c r="K16" i="168"/>
  <c r="T16" i="168" s="1"/>
  <c r="T15" i="168"/>
  <c r="K15" i="168"/>
  <c r="K14" i="168"/>
  <c r="T14" i="168" s="1"/>
  <c r="K13" i="168"/>
  <c r="T13" i="168" s="1"/>
  <c r="K12" i="168"/>
  <c r="T12" i="168" s="1"/>
  <c r="T11" i="168"/>
  <c r="K11" i="168"/>
  <c r="K10" i="168"/>
  <c r="T10" i="168" s="1"/>
  <c r="K9" i="168"/>
  <c r="T9" i="168" s="1"/>
  <c r="K8" i="168"/>
  <c r="T8" i="168" s="1"/>
  <c r="T7" i="168"/>
  <c r="T6" i="168"/>
  <c r="T5" i="168"/>
  <c r="K7" i="167"/>
  <c r="K6" i="167"/>
  <c r="K5" i="167"/>
  <c r="K4" i="167"/>
  <c r="U58" i="167"/>
  <c r="K57" i="167"/>
  <c r="T57" i="167" s="1"/>
  <c r="K56" i="167"/>
  <c r="T56" i="167" s="1"/>
  <c r="K55" i="167"/>
  <c r="T55" i="167" s="1"/>
  <c r="K54" i="167"/>
  <c r="T54" i="167" s="1"/>
  <c r="K53" i="167"/>
  <c r="T53" i="167" s="1"/>
  <c r="K52" i="167"/>
  <c r="T52" i="167" s="1"/>
  <c r="K51" i="167"/>
  <c r="T51" i="167" s="1"/>
  <c r="K50" i="167"/>
  <c r="T50" i="167" s="1"/>
  <c r="K49" i="167"/>
  <c r="T49" i="167" s="1"/>
  <c r="K48" i="167"/>
  <c r="T48" i="167" s="1"/>
  <c r="K47" i="167"/>
  <c r="T47" i="167" s="1"/>
  <c r="K46" i="167"/>
  <c r="T46" i="167" s="1"/>
  <c r="K45" i="167"/>
  <c r="T45" i="167" s="1"/>
  <c r="K44" i="167"/>
  <c r="T44" i="167" s="1"/>
  <c r="K43" i="167"/>
  <c r="T43" i="167" s="1"/>
  <c r="K42" i="167"/>
  <c r="T42" i="167" s="1"/>
  <c r="T41" i="167"/>
  <c r="T40" i="167"/>
  <c r="K39" i="167"/>
  <c r="T39" i="167" s="1"/>
  <c r="K38" i="167"/>
  <c r="T38" i="167" s="1"/>
  <c r="K37" i="167"/>
  <c r="T37" i="167" s="1"/>
  <c r="K36" i="167"/>
  <c r="T36" i="167" s="1"/>
  <c r="K35" i="167"/>
  <c r="T35" i="167" s="1"/>
  <c r="K34" i="167"/>
  <c r="T34" i="167" s="1"/>
  <c r="K33" i="167"/>
  <c r="T33" i="167" s="1"/>
  <c r="K32" i="167"/>
  <c r="T32" i="167" s="1"/>
  <c r="K31" i="167"/>
  <c r="T31" i="167" s="1"/>
  <c r="K30" i="167"/>
  <c r="T30" i="167" s="1"/>
  <c r="K29" i="167"/>
  <c r="T29" i="167" s="1"/>
  <c r="K28" i="167"/>
  <c r="T28" i="167" s="1"/>
  <c r="K27" i="167"/>
  <c r="T27" i="167" s="1"/>
  <c r="K26" i="167"/>
  <c r="T26" i="167" s="1"/>
  <c r="K25" i="167"/>
  <c r="T25" i="167" s="1"/>
  <c r="K24" i="167"/>
  <c r="T24" i="167" s="1"/>
  <c r="K23" i="167"/>
  <c r="T23" i="167" s="1"/>
  <c r="K22" i="167"/>
  <c r="T22" i="167" s="1"/>
  <c r="K21" i="167"/>
  <c r="T21" i="167" s="1"/>
  <c r="K20" i="167"/>
  <c r="T20" i="167" s="1"/>
  <c r="K19" i="167"/>
  <c r="T19" i="167" s="1"/>
  <c r="K18" i="167"/>
  <c r="T18" i="167" s="1"/>
  <c r="K17" i="167"/>
  <c r="T17" i="167" s="1"/>
  <c r="K16" i="167"/>
  <c r="T16" i="167" s="1"/>
  <c r="K15" i="167"/>
  <c r="T15" i="167" s="1"/>
  <c r="K14" i="167"/>
  <c r="T14" i="167" s="1"/>
  <c r="K13" i="167"/>
  <c r="T13" i="167" s="1"/>
  <c r="K12" i="167"/>
  <c r="T12" i="167" s="1"/>
  <c r="K11" i="167"/>
  <c r="T11" i="167" s="1"/>
  <c r="K10" i="167"/>
  <c r="T10" i="167" s="1"/>
  <c r="K9" i="167"/>
  <c r="T9" i="167" s="1"/>
  <c r="K8" i="167"/>
  <c r="T8" i="167" s="1"/>
  <c r="T7" i="167"/>
  <c r="T6" i="167"/>
  <c r="T5" i="167"/>
  <c r="K7" i="166"/>
  <c r="T7" i="166" s="1"/>
  <c r="K6" i="166"/>
  <c r="T6" i="166" s="1"/>
  <c r="K5" i="166"/>
  <c r="K4" i="166"/>
  <c r="T4" i="166" s="1"/>
  <c r="AL58" i="166"/>
  <c r="AK58" i="166"/>
  <c r="AJ58" i="166"/>
  <c r="AI58" i="166"/>
  <c r="AH58" i="166"/>
  <c r="AG58" i="166"/>
  <c r="AF58" i="166"/>
  <c r="AE58" i="166"/>
  <c r="AD58" i="166"/>
  <c r="AC58" i="166"/>
  <c r="AB58" i="166"/>
  <c r="AA58" i="166"/>
  <c r="Z58" i="166"/>
  <c r="K57" i="166"/>
  <c r="T57" i="166" s="1"/>
  <c r="T56" i="166"/>
  <c r="K56" i="166"/>
  <c r="T55" i="166"/>
  <c r="K55" i="166"/>
  <c r="K54" i="166"/>
  <c r="T54" i="166" s="1"/>
  <c r="K53" i="166"/>
  <c r="T53" i="166" s="1"/>
  <c r="K52" i="166"/>
  <c r="T52" i="166" s="1"/>
  <c r="T51" i="166"/>
  <c r="K51" i="166"/>
  <c r="K50" i="166"/>
  <c r="T50" i="166" s="1"/>
  <c r="K49" i="166"/>
  <c r="T49" i="166" s="1"/>
  <c r="T48" i="166"/>
  <c r="K48" i="166"/>
  <c r="K47" i="166"/>
  <c r="T47" i="166" s="1"/>
  <c r="K46" i="166"/>
  <c r="T46" i="166" s="1"/>
  <c r="K45" i="166"/>
  <c r="T45" i="166" s="1"/>
  <c r="T44" i="166"/>
  <c r="K44" i="166"/>
  <c r="T43" i="166"/>
  <c r="K43" i="166"/>
  <c r="K42" i="166"/>
  <c r="T42" i="166" s="1"/>
  <c r="K41" i="166"/>
  <c r="T41" i="166" s="1"/>
  <c r="K40" i="166"/>
  <c r="T40" i="166" s="1"/>
  <c r="T39" i="166"/>
  <c r="K39" i="166"/>
  <c r="K38" i="166"/>
  <c r="T38" i="166" s="1"/>
  <c r="K37" i="166"/>
  <c r="T37" i="166" s="1"/>
  <c r="T36" i="166"/>
  <c r="K36" i="166"/>
  <c r="K35" i="166"/>
  <c r="T35" i="166" s="1"/>
  <c r="K34" i="166"/>
  <c r="T34" i="166" s="1"/>
  <c r="K33" i="166"/>
  <c r="T33" i="166" s="1"/>
  <c r="T32" i="166"/>
  <c r="K32" i="166"/>
  <c r="T31" i="166"/>
  <c r="K31" i="166"/>
  <c r="K30" i="166"/>
  <c r="T30" i="166" s="1"/>
  <c r="K29" i="166"/>
  <c r="T29" i="166" s="1"/>
  <c r="K28" i="166"/>
  <c r="T28" i="166" s="1"/>
  <c r="T27" i="166"/>
  <c r="K27" i="166"/>
  <c r="K26" i="166"/>
  <c r="T26" i="166" s="1"/>
  <c r="K25" i="166"/>
  <c r="T25" i="166" s="1"/>
  <c r="T24" i="166"/>
  <c r="K24" i="166"/>
  <c r="K23" i="166"/>
  <c r="T23" i="166" s="1"/>
  <c r="K22" i="166"/>
  <c r="T22" i="166" s="1"/>
  <c r="K21" i="166"/>
  <c r="T21" i="166" s="1"/>
  <c r="T20" i="166"/>
  <c r="K20" i="166"/>
  <c r="T19" i="166"/>
  <c r="K19" i="166"/>
  <c r="K18" i="166"/>
  <c r="T18" i="166" s="1"/>
  <c r="K17" i="166"/>
  <c r="T17" i="166" s="1"/>
  <c r="K16" i="166"/>
  <c r="T16" i="166" s="1"/>
  <c r="T15" i="166"/>
  <c r="K15" i="166"/>
  <c r="K14" i="166"/>
  <c r="T14" i="166" s="1"/>
  <c r="K13" i="166"/>
  <c r="T13" i="166" s="1"/>
  <c r="T12" i="166"/>
  <c r="K12" i="166"/>
  <c r="K11" i="166"/>
  <c r="T11" i="166" s="1"/>
  <c r="K10" i="166"/>
  <c r="T10" i="166" s="1"/>
  <c r="K9" i="166"/>
  <c r="T9" i="166" s="1"/>
  <c r="T8" i="166"/>
  <c r="K8" i="166"/>
  <c r="T5" i="166"/>
  <c r="K7" i="165"/>
  <c r="K6" i="165"/>
  <c r="K5" i="165"/>
  <c r="K4" i="165"/>
  <c r="AL58" i="165"/>
  <c r="AK58" i="165"/>
  <c r="AJ58" i="165"/>
  <c r="AI58" i="165"/>
  <c r="AH58" i="165"/>
  <c r="AG58" i="165"/>
  <c r="AF58" i="165"/>
  <c r="AE58" i="165"/>
  <c r="AD58" i="165"/>
  <c r="AC58" i="165"/>
  <c r="AB58" i="165"/>
  <c r="AA58" i="165"/>
  <c r="Z58" i="165"/>
  <c r="Y58" i="165"/>
  <c r="X58" i="165"/>
  <c r="W58" i="165"/>
  <c r="V58" i="165"/>
  <c r="U58" i="165"/>
  <c r="K57" i="165"/>
  <c r="T57" i="165" s="1"/>
  <c r="K56" i="165"/>
  <c r="T56" i="165" s="1"/>
  <c r="K55" i="165"/>
  <c r="T55" i="165" s="1"/>
  <c r="K54" i="165"/>
  <c r="T54" i="165" s="1"/>
  <c r="K53" i="165"/>
  <c r="T53" i="165" s="1"/>
  <c r="K52" i="165"/>
  <c r="T52" i="165" s="1"/>
  <c r="K51" i="165"/>
  <c r="T51" i="165" s="1"/>
  <c r="K50" i="165"/>
  <c r="T50" i="165" s="1"/>
  <c r="K49" i="165"/>
  <c r="T49" i="165" s="1"/>
  <c r="K48" i="165"/>
  <c r="T48" i="165" s="1"/>
  <c r="K47" i="165"/>
  <c r="T47" i="165" s="1"/>
  <c r="K46" i="165"/>
  <c r="T46" i="165" s="1"/>
  <c r="K45" i="165"/>
  <c r="T45" i="165" s="1"/>
  <c r="K44" i="165"/>
  <c r="T44" i="165" s="1"/>
  <c r="K43" i="165"/>
  <c r="T43" i="165" s="1"/>
  <c r="K42" i="165"/>
  <c r="T42" i="165" s="1"/>
  <c r="K41" i="165"/>
  <c r="T41" i="165" s="1"/>
  <c r="K40" i="165"/>
  <c r="T40" i="165" s="1"/>
  <c r="K39" i="165"/>
  <c r="T39" i="165" s="1"/>
  <c r="K38" i="165"/>
  <c r="T38" i="165" s="1"/>
  <c r="K37" i="165"/>
  <c r="T37" i="165" s="1"/>
  <c r="K36" i="165"/>
  <c r="T36" i="165" s="1"/>
  <c r="K35" i="165"/>
  <c r="T35" i="165" s="1"/>
  <c r="K34" i="165"/>
  <c r="T34" i="165" s="1"/>
  <c r="K33" i="165"/>
  <c r="T33" i="165" s="1"/>
  <c r="K32" i="165"/>
  <c r="T32" i="165" s="1"/>
  <c r="K31" i="165"/>
  <c r="T31" i="165" s="1"/>
  <c r="K30" i="165"/>
  <c r="T30" i="165" s="1"/>
  <c r="K29" i="165"/>
  <c r="T29" i="165" s="1"/>
  <c r="K28" i="165"/>
  <c r="T28" i="165" s="1"/>
  <c r="K27" i="165"/>
  <c r="T27" i="165" s="1"/>
  <c r="K26" i="165"/>
  <c r="T26" i="165" s="1"/>
  <c r="K25" i="165"/>
  <c r="T25" i="165" s="1"/>
  <c r="K24" i="165"/>
  <c r="T24" i="165" s="1"/>
  <c r="K23" i="165"/>
  <c r="T23" i="165" s="1"/>
  <c r="K22" i="165"/>
  <c r="T22" i="165" s="1"/>
  <c r="K21" i="165"/>
  <c r="T21" i="165" s="1"/>
  <c r="K20" i="165"/>
  <c r="T20" i="165" s="1"/>
  <c r="K19" i="165"/>
  <c r="T19" i="165" s="1"/>
  <c r="K18" i="165"/>
  <c r="T18" i="165" s="1"/>
  <c r="K17" i="165"/>
  <c r="T17" i="165" s="1"/>
  <c r="K16" i="165"/>
  <c r="T16" i="165" s="1"/>
  <c r="K15" i="165"/>
  <c r="T15" i="165" s="1"/>
  <c r="K14" i="165"/>
  <c r="T14" i="165" s="1"/>
  <c r="K13" i="165"/>
  <c r="T13" i="165" s="1"/>
  <c r="K12" i="165"/>
  <c r="T12" i="165" s="1"/>
  <c r="K11" i="165"/>
  <c r="T11" i="165" s="1"/>
  <c r="K10" i="165"/>
  <c r="T10" i="165" s="1"/>
  <c r="K9" i="165"/>
  <c r="T9" i="165" s="1"/>
  <c r="K8" i="165"/>
  <c r="T8" i="165" s="1"/>
  <c r="T7" i="165"/>
  <c r="T6" i="165"/>
  <c r="T5" i="165"/>
  <c r="K9" i="164"/>
  <c r="K10" i="164"/>
  <c r="K11" i="164"/>
  <c r="K12" i="164"/>
  <c r="K13" i="164"/>
  <c r="K14" i="164"/>
  <c r="K15" i="164"/>
  <c r="K16" i="164"/>
  <c r="K17" i="164"/>
  <c r="K18" i="164"/>
  <c r="K19" i="164"/>
  <c r="K20" i="164"/>
  <c r="K21" i="164"/>
  <c r="K22" i="164"/>
  <c r="K23" i="164"/>
  <c r="K24" i="164"/>
  <c r="K25" i="164"/>
  <c r="K26" i="164"/>
  <c r="K27" i="164"/>
  <c r="K28" i="164"/>
  <c r="K29" i="164"/>
  <c r="K30" i="164"/>
  <c r="K31" i="164"/>
  <c r="K32" i="164"/>
  <c r="K33" i="164"/>
  <c r="K34" i="164"/>
  <c r="K35" i="164"/>
  <c r="K36" i="164"/>
  <c r="K37" i="164"/>
  <c r="K38" i="164"/>
  <c r="K39" i="164"/>
  <c r="K40" i="164"/>
  <c r="K41" i="164"/>
  <c r="K42" i="164"/>
  <c r="K43" i="164"/>
  <c r="K44" i="164"/>
  <c r="K45" i="164"/>
  <c r="K46" i="164"/>
  <c r="K47" i="164"/>
  <c r="K48" i="164"/>
  <c r="K49" i="164"/>
  <c r="K50" i="164"/>
  <c r="K51" i="164"/>
  <c r="K52" i="164"/>
  <c r="K53" i="164"/>
  <c r="K54" i="164"/>
  <c r="K55" i="164"/>
  <c r="K56" i="164"/>
  <c r="K57" i="164"/>
  <c r="K8" i="164"/>
  <c r="K7" i="164"/>
  <c r="K6" i="164"/>
  <c r="K5" i="164"/>
  <c r="K4" i="164"/>
  <c r="K9" i="163"/>
  <c r="K10" i="163"/>
  <c r="K11" i="163"/>
  <c r="K12" i="163"/>
  <c r="K13" i="163"/>
  <c r="K14" i="163"/>
  <c r="K15" i="163"/>
  <c r="K16" i="163"/>
  <c r="K17" i="163"/>
  <c r="K18" i="163"/>
  <c r="K19" i="163"/>
  <c r="K20" i="163"/>
  <c r="K21" i="163"/>
  <c r="K22" i="163"/>
  <c r="K23" i="163"/>
  <c r="K24" i="163"/>
  <c r="K25" i="163"/>
  <c r="K26" i="163"/>
  <c r="K27" i="163"/>
  <c r="K28" i="163"/>
  <c r="K29" i="163"/>
  <c r="K30" i="163"/>
  <c r="K31" i="163"/>
  <c r="K32" i="163"/>
  <c r="K33" i="163"/>
  <c r="K34" i="163"/>
  <c r="K35" i="163"/>
  <c r="K36" i="163"/>
  <c r="K37" i="163"/>
  <c r="K38" i="163"/>
  <c r="K39" i="163"/>
  <c r="K40" i="163"/>
  <c r="K41" i="163"/>
  <c r="K42" i="163"/>
  <c r="K43" i="163"/>
  <c r="K44" i="163"/>
  <c r="K45" i="163"/>
  <c r="K46" i="163"/>
  <c r="K47" i="163"/>
  <c r="K48" i="163"/>
  <c r="K49" i="163"/>
  <c r="K50" i="163"/>
  <c r="K51" i="163"/>
  <c r="K52" i="163"/>
  <c r="K53" i="163"/>
  <c r="K54" i="163"/>
  <c r="K55" i="163"/>
  <c r="K56" i="163"/>
  <c r="K57" i="163"/>
  <c r="K8" i="163"/>
  <c r="K7" i="163"/>
  <c r="K6" i="163"/>
  <c r="K5" i="163"/>
  <c r="K4" i="163"/>
  <c r="AL58" i="164"/>
  <c r="AK58" i="164"/>
  <c r="AJ58" i="164"/>
  <c r="AI58" i="164"/>
  <c r="AH58" i="164"/>
  <c r="AG58" i="164"/>
  <c r="AF58" i="164"/>
  <c r="AE58" i="164"/>
  <c r="AD58" i="164"/>
  <c r="AC58" i="164"/>
  <c r="AB58" i="164"/>
  <c r="AA58" i="164"/>
  <c r="Z58" i="164"/>
  <c r="Y58" i="164"/>
  <c r="X58" i="164"/>
  <c r="W58" i="164"/>
  <c r="V58" i="164"/>
  <c r="S11" i="175" l="1"/>
  <c r="T11" i="175" s="1"/>
  <c r="L11" i="175"/>
  <c r="O11" i="175"/>
  <c r="S39" i="175"/>
  <c r="T39" i="175" s="1"/>
  <c r="L39" i="175"/>
  <c r="O39" i="175"/>
  <c r="S51" i="175"/>
  <c r="T51" i="175" s="1"/>
  <c r="L51" i="175"/>
  <c r="O51" i="175"/>
  <c r="S5" i="175"/>
  <c r="T5" i="175" s="1"/>
  <c r="L5" i="175"/>
  <c r="O5" i="175"/>
  <c r="S33" i="175"/>
  <c r="T33" i="175" s="1"/>
  <c r="L33" i="175"/>
  <c r="O33" i="175"/>
  <c r="S45" i="175"/>
  <c r="T45" i="175" s="1"/>
  <c r="L45" i="175"/>
  <c r="O45" i="175"/>
  <c r="S57" i="175"/>
  <c r="T57" i="175" s="1"/>
  <c r="L57" i="175"/>
  <c r="O57" i="175"/>
  <c r="S29" i="175"/>
  <c r="T29" i="175" s="1"/>
  <c r="L29" i="175"/>
  <c r="O29" i="175"/>
  <c r="S18" i="175"/>
  <c r="T18" i="175" s="1"/>
  <c r="L18" i="175"/>
  <c r="O18" i="175"/>
  <c r="S6" i="175"/>
  <c r="T6" i="175" s="1"/>
  <c r="L6" i="175"/>
  <c r="O6" i="175"/>
  <c r="S12" i="175"/>
  <c r="L12" i="175"/>
  <c r="O12" i="175"/>
  <c r="S34" i="175"/>
  <c r="T34" i="175" s="1"/>
  <c r="L34" i="175"/>
  <c r="O34" i="175"/>
  <c r="S40" i="175"/>
  <c r="T40" i="175" s="1"/>
  <c r="L40" i="175"/>
  <c r="O40" i="175"/>
  <c r="S46" i="175"/>
  <c r="T46" i="175" s="1"/>
  <c r="L46" i="175"/>
  <c r="O46" i="175"/>
  <c r="S52" i="175"/>
  <c r="T52" i="175" s="1"/>
  <c r="L52" i="175"/>
  <c r="O52" i="175"/>
  <c r="S30" i="175"/>
  <c r="T30" i="175" s="1"/>
  <c r="L30" i="175"/>
  <c r="O30" i="175"/>
  <c r="S17" i="175"/>
  <c r="T17" i="175" s="1"/>
  <c r="L17" i="175"/>
  <c r="O17" i="175"/>
  <c r="S7" i="175"/>
  <c r="T7" i="175" s="1"/>
  <c r="L7" i="175"/>
  <c r="O7" i="175"/>
  <c r="S13" i="175"/>
  <c r="T13" i="175" s="1"/>
  <c r="L13" i="175"/>
  <c r="O13" i="175"/>
  <c r="S35" i="175"/>
  <c r="T35" i="175" s="1"/>
  <c r="L35" i="175"/>
  <c r="O35" i="175"/>
  <c r="S41" i="175"/>
  <c r="T41" i="175" s="1"/>
  <c r="L41" i="175"/>
  <c r="O41" i="175"/>
  <c r="S47" i="175"/>
  <c r="T47" i="175" s="1"/>
  <c r="L47" i="175"/>
  <c r="O47" i="175"/>
  <c r="S53" i="175"/>
  <c r="T53" i="175" s="1"/>
  <c r="L53" i="175"/>
  <c r="O53" i="175"/>
  <c r="S16" i="175"/>
  <c r="T16" i="175" s="1"/>
  <c r="L16" i="175"/>
  <c r="O16" i="175"/>
  <c r="S8" i="175"/>
  <c r="T8" i="175" s="1"/>
  <c r="L8" i="175"/>
  <c r="O8" i="175"/>
  <c r="S14" i="175"/>
  <c r="T14" i="175" s="1"/>
  <c r="L14" i="175"/>
  <c r="O14" i="175"/>
  <c r="S36" i="175"/>
  <c r="T36" i="175" s="1"/>
  <c r="L36" i="175"/>
  <c r="O36" i="175"/>
  <c r="S42" i="175"/>
  <c r="T42" i="175" s="1"/>
  <c r="L42" i="175"/>
  <c r="O42" i="175"/>
  <c r="S48" i="175"/>
  <c r="T48" i="175" s="1"/>
  <c r="L48" i="175"/>
  <c r="O48" i="175"/>
  <c r="S54" i="175"/>
  <c r="T54" i="175" s="1"/>
  <c r="L54" i="175"/>
  <c r="O54" i="175"/>
  <c r="S24" i="175"/>
  <c r="T24" i="175" s="1"/>
  <c r="L24" i="175"/>
  <c r="O24" i="175"/>
  <c r="S23" i="175"/>
  <c r="T23" i="175" s="1"/>
  <c r="L23" i="175"/>
  <c r="O23" i="175"/>
  <c r="S31" i="175"/>
  <c r="T31" i="175" s="1"/>
  <c r="L31" i="175"/>
  <c r="O31" i="175"/>
  <c r="S15" i="175"/>
  <c r="T15" i="175" s="1"/>
  <c r="L15" i="175"/>
  <c r="O15" i="175"/>
  <c r="S43" i="175"/>
  <c r="T43" i="175" s="1"/>
  <c r="L43" i="175"/>
  <c r="O43" i="175"/>
  <c r="S55" i="175"/>
  <c r="T55" i="175" s="1"/>
  <c r="L55" i="175"/>
  <c r="O55" i="175"/>
  <c r="S25" i="175"/>
  <c r="T25" i="175" s="1"/>
  <c r="L25" i="175"/>
  <c r="O25" i="175"/>
  <c r="S22" i="175"/>
  <c r="T22" i="175" s="1"/>
  <c r="L22" i="175"/>
  <c r="O22" i="175"/>
  <c r="S26" i="175"/>
  <c r="T26" i="175" s="1"/>
  <c r="L26" i="175"/>
  <c r="O26" i="175"/>
  <c r="S21" i="175"/>
  <c r="T21" i="175" s="1"/>
  <c r="L21" i="175"/>
  <c r="O21" i="175"/>
  <c r="S9" i="175"/>
  <c r="T9" i="175" s="1"/>
  <c r="L9" i="175"/>
  <c r="O9" i="175"/>
  <c r="S37" i="175"/>
  <c r="T37" i="175" s="1"/>
  <c r="L37" i="175"/>
  <c r="O37" i="175"/>
  <c r="S49" i="175"/>
  <c r="T49" i="175" s="1"/>
  <c r="L49" i="175"/>
  <c r="O49" i="175"/>
  <c r="S4" i="175"/>
  <c r="T4" i="175" s="1"/>
  <c r="K59" i="175"/>
  <c r="L4" i="175"/>
  <c r="K58" i="175"/>
  <c r="O4" i="175"/>
  <c r="S10" i="175"/>
  <c r="T10" i="175" s="1"/>
  <c r="L10" i="175"/>
  <c r="O10" i="175"/>
  <c r="S32" i="175"/>
  <c r="T32" i="175" s="1"/>
  <c r="L32" i="175"/>
  <c r="O32" i="175"/>
  <c r="S38" i="175"/>
  <c r="T38" i="175" s="1"/>
  <c r="L38" i="175"/>
  <c r="O38" i="175"/>
  <c r="S44" i="175"/>
  <c r="T44" i="175" s="1"/>
  <c r="L44" i="175"/>
  <c r="O44" i="175"/>
  <c r="S50" i="175"/>
  <c r="T50" i="175" s="1"/>
  <c r="L50" i="175"/>
  <c r="O50" i="175"/>
  <c r="S56" i="175"/>
  <c r="T56" i="175" s="1"/>
  <c r="L56" i="175"/>
  <c r="O56" i="175"/>
  <c r="S27" i="175"/>
  <c r="T27" i="175" s="1"/>
  <c r="L27" i="175"/>
  <c r="O27" i="175"/>
  <c r="S20" i="175"/>
  <c r="T20" i="175" s="1"/>
  <c r="L20" i="175"/>
  <c r="O20" i="175"/>
  <c r="S28" i="175"/>
  <c r="T28" i="175" s="1"/>
  <c r="L28" i="175"/>
  <c r="O28" i="175"/>
  <c r="S19" i="175"/>
  <c r="T19" i="175" s="1"/>
  <c r="L19" i="175"/>
  <c r="O19" i="175"/>
  <c r="S6" i="177"/>
  <c r="T6" i="177" s="1"/>
  <c r="L6" i="177"/>
  <c r="O6" i="177"/>
  <c r="S12" i="177"/>
  <c r="T12" i="177" s="1"/>
  <c r="L12" i="177"/>
  <c r="O12" i="177"/>
  <c r="S18" i="177"/>
  <c r="T18" i="177" s="1"/>
  <c r="L18" i="177"/>
  <c r="O18" i="177"/>
  <c r="S24" i="177"/>
  <c r="T24" i="177" s="1"/>
  <c r="L24" i="177"/>
  <c r="O24" i="177"/>
  <c r="S31" i="177"/>
  <c r="T31" i="177" s="1"/>
  <c r="L31" i="177"/>
  <c r="O31" i="177"/>
  <c r="S36" i="177"/>
  <c r="T36" i="177" s="1"/>
  <c r="L36" i="177"/>
  <c r="O36" i="177"/>
  <c r="S45" i="177"/>
  <c r="T45" i="177" s="1"/>
  <c r="L45" i="177"/>
  <c r="O45" i="177"/>
  <c r="S53" i="177"/>
  <c r="T53" i="177" s="1"/>
  <c r="L53" i="177"/>
  <c r="O53" i="177"/>
  <c r="S7" i="177"/>
  <c r="T7" i="177" s="1"/>
  <c r="L7" i="177"/>
  <c r="O7" i="177"/>
  <c r="S13" i="177"/>
  <c r="T13" i="177" s="1"/>
  <c r="L13" i="177"/>
  <c r="O13" i="177"/>
  <c r="S19" i="177"/>
  <c r="T19" i="177" s="1"/>
  <c r="L19" i="177"/>
  <c r="O19" i="177"/>
  <c r="S25" i="177"/>
  <c r="T25" i="177" s="1"/>
  <c r="L25" i="177"/>
  <c r="O25" i="177"/>
  <c r="S37" i="177"/>
  <c r="T37" i="177" s="1"/>
  <c r="L37" i="177"/>
  <c r="O37" i="177"/>
  <c r="S46" i="177"/>
  <c r="T46" i="177" s="1"/>
  <c r="L46" i="177"/>
  <c r="O46" i="177"/>
  <c r="S54" i="177"/>
  <c r="T54" i="177" s="1"/>
  <c r="L54" i="177"/>
  <c r="O54" i="177"/>
  <c r="S8" i="177"/>
  <c r="T8" i="177" s="1"/>
  <c r="L8" i="177"/>
  <c r="O8" i="177"/>
  <c r="S14" i="177"/>
  <c r="T14" i="177" s="1"/>
  <c r="L14" i="177"/>
  <c r="O14" i="177"/>
  <c r="S20" i="177"/>
  <c r="T20" i="177" s="1"/>
  <c r="L20" i="177"/>
  <c r="O20" i="177"/>
  <c r="S26" i="177"/>
  <c r="T26" i="177" s="1"/>
  <c r="L26" i="177"/>
  <c r="O26" i="177"/>
  <c r="S38" i="177"/>
  <c r="T38" i="177" s="1"/>
  <c r="L38" i="177"/>
  <c r="O38" i="177"/>
  <c r="S47" i="177"/>
  <c r="T47" i="177" s="1"/>
  <c r="L47" i="177"/>
  <c r="O47" i="177"/>
  <c r="S55" i="177"/>
  <c r="T55" i="177" s="1"/>
  <c r="L55" i="177"/>
  <c r="O55" i="177"/>
  <c r="S9" i="177"/>
  <c r="T9" i="177" s="1"/>
  <c r="L9" i="177"/>
  <c r="O9" i="177"/>
  <c r="S15" i="177"/>
  <c r="T15" i="177" s="1"/>
  <c r="L15" i="177"/>
  <c r="O15" i="177"/>
  <c r="S21" i="177"/>
  <c r="T21" i="177" s="1"/>
  <c r="L21" i="177"/>
  <c r="O21" i="177"/>
  <c r="S27" i="177"/>
  <c r="T27" i="177" s="1"/>
  <c r="L27" i="177"/>
  <c r="O27" i="177"/>
  <c r="S39" i="177"/>
  <c r="T39" i="177" s="1"/>
  <c r="L39" i="177"/>
  <c r="O39" i="177"/>
  <c r="S48" i="177"/>
  <c r="T48" i="177" s="1"/>
  <c r="L48" i="177"/>
  <c r="O48" i="177"/>
  <c r="S56" i="177"/>
  <c r="T56" i="177" s="1"/>
  <c r="L56" i="177"/>
  <c r="O56" i="177"/>
  <c r="S35" i="177"/>
  <c r="T35" i="177" s="1"/>
  <c r="L35" i="177"/>
  <c r="O35" i="177"/>
  <c r="S49" i="177"/>
  <c r="T49" i="177" s="1"/>
  <c r="L49" i="177"/>
  <c r="O49" i="177"/>
  <c r="S57" i="177"/>
  <c r="T57" i="177" s="1"/>
  <c r="L57" i="177"/>
  <c r="O57" i="177"/>
  <c r="S10" i="177"/>
  <c r="T10" i="177" s="1"/>
  <c r="L10" i="177"/>
  <c r="O10" i="177"/>
  <c r="S16" i="177"/>
  <c r="T16" i="177" s="1"/>
  <c r="L16" i="177"/>
  <c r="O16" i="177"/>
  <c r="S22" i="177"/>
  <c r="T22" i="177" s="1"/>
  <c r="L22" i="177"/>
  <c r="O22" i="177"/>
  <c r="S28" i="177"/>
  <c r="T28" i="177" s="1"/>
  <c r="L28" i="177"/>
  <c r="O28" i="177"/>
  <c r="S34" i="177"/>
  <c r="T34" i="177" s="1"/>
  <c r="L34" i="177"/>
  <c r="O34" i="177"/>
  <c r="S42" i="177"/>
  <c r="T42" i="177" s="1"/>
  <c r="L42" i="177"/>
  <c r="O42" i="177"/>
  <c r="S50" i="177"/>
  <c r="T50" i="177" s="1"/>
  <c r="L50" i="177"/>
  <c r="O50" i="177"/>
  <c r="S4" i="177"/>
  <c r="K59" i="177"/>
  <c r="L4" i="177"/>
  <c r="O4" i="177"/>
  <c r="K58" i="177"/>
  <c r="S11" i="177"/>
  <c r="T11" i="177" s="1"/>
  <c r="L11" i="177"/>
  <c r="O11" i="177"/>
  <c r="S17" i="177"/>
  <c r="T17" i="177" s="1"/>
  <c r="L17" i="177"/>
  <c r="O17" i="177"/>
  <c r="S23" i="177"/>
  <c r="T23" i="177" s="1"/>
  <c r="L23" i="177"/>
  <c r="O23" i="177"/>
  <c r="S29" i="177"/>
  <c r="T29" i="177" s="1"/>
  <c r="L29" i="177"/>
  <c r="O29" i="177"/>
  <c r="S33" i="177"/>
  <c r="T33" i="177" s="1"/>
  <c r="L33" i="177"/>
  <c r="O33" i="177"/>
  <c r="S43" i="177"/>
  <c r="T43" i="177" s="1"/>
  <c r="L43" i="177"/>
  <c r="O43" i="177"/>
  <c r="S51" i="177"/>
  <c r="T51" i="177" s="1"/>
  <c r="L51" i="177"/>
  <c r="O51" i="177"/>
  <c r="S5" i="177"/>
  <c r="T5" i="177" s="1"/>
  <c r="L5" i="177"/>
  <c r="O5" i="177"/>
  <c r="S30" i="177"/>
  <c r="T30" i="177" s="1"/>
  <c r="L30" i="177"/>
  <c r="O30" i="177"/>
  <c r="S32" i="177"/>
  <c r="T32" i="177" s="1"/>
  <c r="L32" i="177"/>
  <c r="O32" i="177"/>
  <c r="S44" i="177"/>
  <c r="T44" i="177" s="1"/>
  <c r="L44" i="177"/>
  <c r="O44" i="177"/>
  <c r="S52" i="177"/>
  <c r="T52" i="177" s="1"/>
  <c r="L52" i="177"/>
  <c r="O52" i="177"/>
  <c r="L53" i="164"/>
  <c r="T53" i="164"/>
  <c r="O53" i="164"/>
  <c r="L37" i="164"/>
  <c r="T37" i="164"/>
  <c r="O37" i="164"/>
  <c r="L29" i="164"/>
  <c r="T29" i="164"/>
  <c r="O29" i="164"/>
  <c r="L13" i="164"/>
  <c r="T13" i="164"/>
  <c r="O13" i="164"/>
  <c r="N13" i="162" s="1"/>
  <c r="L7" i="164"/>
  <c r="T7" i="164"/>
  <c r="O7" i="164"/>
  <c r="L11" i="164"/>
  <c r="L11" i="162" s="1"/>
  <c r="T11" i="164"/>
  <c r="O11" i="164"/>
  <c r="T21" i="164"/>
  <c r="L21" i="164"/>
  <c r="O21" i="164"/>
  <c r="L51" i="164"/>
  <c r="T51" i="164"/>
  <c r="O51" i="164"/>
  <c r="L43" i="164"/>
  <c r="T43" i="164"/>
  <c r="O43" i="164"/>
  <c r="L35" i="164"/>
  <c r="T35" i="164"/>
  <c r="O35" i="164"/>
  <c r="L19" i="164"/>
  <c r="T19" i="164"/>
  <c r="O19" i="164"/>
  <c r="T8" i="164"/>
  <c r="L8" i="164"/>
  <c r="O8" i="164"/>
  <c r="L50" i="164"/>
  <c r="T50" i="164"/>
  <c r="O50" i="164"/>
  <c r="T42" i="164"/>
  <c r="L42" i="164"/>
  <c r="O42" i="164"/>
  <c r="L34" i="164"/>
  <c r="T34" i="164"/>
  <c r="O34" i="164"/>
  <c r="L26" i="164"/>
  <c r="T26" i="164"/>
  <c r="O26" i="164"/>
  <c r="L18" i="164"/>
  <c r="T18" i="164"/>
  <c r="O18" i="164"/>
  <c r="L10" i="164"/>
  <c r="T10" i="164"/>
  <c r="O10" i="164"/>
  <c r="T57" i="164"/>
  <c r="L57" i="164"/>
  <c r="O57" i="164"/>
  <c r="T49" i="164"/>
  <c r="L49" i="164"/>
  <c r="O49" i="164"/>
  <c r="T41" i="164"/>
  <c r="L41" i="164"/>
  <c r="O41" i="164"/>
  <c r="T33" i="164"/>
  <c r="L33" i="164"/>
  <c r="O33" i="164"/>
  <c r="T25" i="164"/>
  <c r="L25" i="164"/>
  <c r="O25" i="164"/>
  <c r="T17" i="164"/>
  <c r="L17" i="164"/>
  <c r="O17" i="164"/>
  <c r="T9" i="164"/>
  <c r="L9" i="164"/>
  <c r="O9" i="164"/>
  <c r="T45" i="164"/>
  <c r="L45" i="164"/>
  <c r="O45" i="164"/>
  <c r="T56" i="164"/>
  <c r="L56" i="164"/>
  <c r="O56" i="164"/>
  <c r="T48" i="164"/>
  <c r="L48" i="164"/>
  <c r="O48" i="164"/>
  <c r="T40" i="164"/>
  <c r="L40" i="164"/>
  <c r="O40" i="164"/>
  <c r="T32" i="164"/>
  <c r="L32" i="164"/>
  <c r="L32" i="162" s="1"/>
  <c r="O32" i="164"/>
  <c r="T24" i="164"/>
  <c r="L24" i="164"/>
  <c r="O24" i="164"/>
  <c r="T16" i="164"/>
  <c r="L16" i="164"/>
  <c r="O16" i="164"/>
  <c r="T5" i="164"/>
  <c r="L5" i="164"/>
  <c r="O5" i="164"/>
  <c r="N5" i="162" s="1"/>
  <c r="L27" i="164"/>
  <c r="T27" i="164"/>
  <c r="O27" i="164"/>
  <c r="L55" i="164"/>
  <c r="T55" i="164"/>
  <c r="O55" i="164"/>
  <c r="L47" i="164"/>
  <c r="T47" i="164"/>
  <c r="O47" i="164"/>
  <c r="N47" i="162" s="1"/>
  <c r="T39" i="164"/>
  <c r="L39" i="164"/>
  <c r="O39" i="164"/>
  <c r="L31" i="164"/>
  <c r="L31" i="162" s="1"/>
  <c r="T31" i="164"/>
  <c r="O31" i="164"/>
  <c r="L23" i="164"/>
  <c r="T23" i="164"/>
  <c r="O23" i="164"/>
  <c r="L15" i="164"/>
  <c r="T15" i="164"/>
  <c r="O15" i="164"/>
  <c r="K59" i="164"/>
  <c r="L4" i="164"/>
  <c r="K58" i="164"/>
  <c r="O4" i="164"/>
  <c r="N4" i="162" s="1"/>
  <c r="T54" i="164"/>
  <c r="L54" i="164"/>
  <c r="O54" i="164"/>
  <c r="L46" i="164"/>
  <c r="T46" i="164"/>
  <c r="O46" i="164"/>
  <c r="T38" i="164"/>
  <c r="L38" i="164"/>
  <c r="L38" i="162" s="1"/>
  <c r="O38" i="164"/>
  <c r="L30" i="164"/>
  <c r="T30" i="164"/>
  <c r="O30" i="164"/>
  <c r="L22" i="164"/>
  <c r="T22" i="164"/>
  <c r="O22" i="164"/>
  <c r="L14" i="164"/>
  <c r="T14" i="164"/>
  <c r="O14" i="164"/>
  <c r="T6" i="164"/>
  <c r="L6" i="164"/>
  <c r="O6" i="164"/>
  <c r="T52" i="164"/>
  <c r="L52" i="164"/>
  <c r="O52" i="164"/>
  <c r="L44" i="164"/>
  <c r="T44" i="164"/>
  <c r="O44" i="164"/>
  <c r="T36" i="164"/>
  <c r="L36" i="164"/>
  <c r="O36" i="164"/>
  <c r="L28" i="164"/>
  <c r="T28" i="164"/>
  <c r="O28" i="164"/>
  <c r="T20" i="164"/>
  <c r="L20" i="164"/>
  <c r="O20" i="164"/>
  <c r="N20" i="162" s="1"/>
  <c r="L12" i="164"/>
  <c r="T12" i="164"/>
  <c r="O12" i="164"/>
  <c r="N12" i="162" s="1"/>
  <c r="K56" i="162"/>
  <c r="Q56" i="162" s="1"/>
  <c r="T4" i="174"/>
  <c r="K5" i="162"/>
  <c r="Q5" i="162" s="1"/>
  <c r="K4" i="162"/>
  <c r="Q4" i="162" s="1"/>
  <c r="K8" i="162"/>
  <c r="Q8" i="162" s="1"/>
  <c r="K24" i="162"/>
  <c r="K12" i="162"/>
  <c r="Q12" i="162" s="1"/>
  <c r="K41" i="162"/>
  <c r="Q41" i="162" s="1"/>
  <c r="K17" i="162"/>
  <c r="Q17" i="162" s="1"/>
  <c r="K29" i="162"/>
  <c r="Q29" i="162" s="1"/>
  <c r="K57" i="162"/>
  <c r="Q57" i="162" s="1"/>
  <c r="K51" i="162"/>
  <c r="Q51" i="162" s="1"/>
  <c r="K45" i="162"/>
  <c r="Q45" i="162" s="1"/>
  <c r="K39" i="162"/>
  <c r="Q39" i="162" s="1"/>
  <c r="K27" i="162"/>
  <c r="Q27" i="162" s="1"/>
  <c r="K6" i="162"/>
  <c r="Q6" i="162" s="1"/>
  <c r="K11" i="162"/>
  <c r="Q11" i="162" s="1"/>
  <c r="K46" i="162"/>
  <c r="Q46" i="162" s="1"/>
  <c r="K40" i="162"/>
  <c r="Q40" i="162" s="1"/>
  <c r="K34" i="162"/>
  <c r="Q34" i="162" s="1"/>
  <c r="K28" i="162"/>
  <c r="Q28" i="162" s="1"/>
  <c r="K16" i="162"/>
  <c r="Q16" i="162" s="1"/>
  <c r="K10" i="162"/>
  <c r="Q10" i="162" s="1"/>
  <c r="K35" i="162"/>
  <c r="Q35" i="162" s="1"/>
  <c r="K33" i="162"/>
  <c r="Q33" i="162" s="1"/>
  <c r="K42" i="162"/>
  <c r="Q42" i="162" s="1"/>
  <c r="K18" i="162"/>
  <c r="Q18" i="162" s="1"/>
  <c r="K7" i="162"/>
  <c r="Q7" i="162" s="1"/>
  <c r="K23" i="162"/>
  <c r="Q23" i="162" s="1"/>
  <c r="K55" i="162"/>
  <c r="Q55" i="162" s="1"/>
  <c r="K49" i="162"/>
  <c r="Q49" i="162" s="1"/>
  <c r="K43" i="162"/>
  <c r="Q43" i="162" s="1"/>
  <c r="K19" i="162"/>
  <c r="Q19" i="162" s="1"/>
  <c r="K13" i="162"/>
  <c r="Q13" i="162" s="1"/>
  <c r="K50" i="162"/>
  <c r="Q50" i="162" s="1"/>
  <c r="K32" i="162"/>
  <c r="Q32" i="162" s="1"/>
  <c r="K26" i="162"/>
  <c r="Q26" i="162" s="1"/>
  <c r="T4" i="164"/>
  <c r="K53" i="162"/>
  <c r="Q53" i="162" s="1"/>
  <c r="K37" i="162"/>
  <c r="Q37" i="162" s="1"/>
  <c r="K21" i="162"/>
  <c r="Q21" i="162" s="1"/>
  <c r="K52" i="162"/>
  <c r="Q52" i="162" s="1"/>
  <c r="K44" i="162"/>
  <c r="Q44" i="162" s="1"/>
  <c r="K36" i="162"/>
  <c r="Q36" i="162" s="1"/>
  <c r="K20" i="162"/>
  <c r="Q20" i="162" s="1"/>
  <c r="K25" i="162"/>
  <c r="Q25" i="162" s="1"/>
  <c r="K9" i="162"/>
  <c r="Q9" i="162" s="1"/>
  <c r="K48" i="162"/>
  <c r="Q48" i="162" s="1"/>
  <c r="K47" i="162"/>
  <c r="Q47" i="162" s="1"/>
  <c r="K31" i="162"/>
  <c r="Q31" i="162" s="1"/>
  <c r="K15" i="162"/>
  <c r="Q15" i="162" s="1"/>
  <c r="K54" i="162"/>
  <c r="Q54" i="162" s="1"/>
  <c r="K38" i="162"/>
  <c r="Q38" i="162" s="1"/>
  <c r="K30" i="162"/>
  <c r="Q30" i="162" s="1"/>
  <c r="K22" i="162"/>
  <c r="Q22" i="162" s="1"/>
  <c r="K14" i="162"/>
  <c r="Q14" i="162" s="1"/>
  <c r="T4" i="177"/>
  <c r="S58" i="176"/>
  <c r="S58" i="174"/>
  <c r="T19" i="173"/>
  <c r="S58" i="173"/>
  <c r="T4" i="173"/>
  <c r="S58" i="172"/>
  <c r="S58" i="171"/>
  <c r="S58" i="170"/>
  <c r="T4" i="170"/>
  <c r="S58" i="169"/>
  <c r="T4" i="169"/>
  <c r="S58" i="168"/>
  <c r="T4" i="168"/>
  <c r="S58" i="167"/>
  <c r="T4" i="167"/>
  <c r="S58" i="166"/>
  <c r="S58" i="165"/>
  <c r="T4" i="165"/>
  <c r="N35" i="162" l="1"/>
  <c r="L45" i="162"/>
  <c r="N14" i="162"/>
  <c r="L40" i="162"/>
  <c r="N45" i="162"/>
  <c r="N28" i="162"/>
  <c r="N22" i="162"/>
  <c r="N6" i="162"/>
  <c r="N55" i="162"/>
  <c r="N48" i="162"/>
  <c r="L12" i="162"/>
  <c r="N29" i="162"/>
  <c r="L56" i="162"/>
  <c r="N23" i="162"/>
  <c r="N30" i="162"/>
  <c r="N16" i="162"/>
  <c r="L21" i="162"/>
  <c r="L6" i="162"/>
  <c r="L14" i="162"/>
  <c r="L27" i="162"/>
  <c r="L24" i="162"/>
  <c r="L16" i="162"/>
  <c r="N41" i="162"/>
  <c r="L54" i="162"/>
  <c r="L15" i="162"/>
  <c r="N27" i="162"/>
  <c r="N38" i="162"/>
  <c r="N24" i="162"/>
  <c r="N25" i="162"/>
  <c r="L50" i="162"/>
  <c r="N21" i="162"/>
  <c r="L37" i="162"/>
  <c r="L49" i="162"/>
  <c r="N9" i="162"/>
  <c r="N36" i="162"/>
  <c r="L9" i="162"/>
  <c r="S58" i="175"/>
  <c r="N52" i="162"/>
  <c r="L25" i="162"/>
  <c r="N49" i="162"/>
  <c r="L10" i="162"/>
  <c r="N46" i="162"/>
  <c r="N31" i="162"/>
  <c r="L47" i="162"/>
  <c r="L5" i="162"/>
  <c r="N32" i="162"/>
  <c r="N42" i="162"/>
  <c r="L13" i="162"/>
  <c r="T12" i="175"/>
  <c r="N56" i="162"/>
  <c r="L42" i="162"/>
  <c r="L53" i="162"/>
  <c r="L57" i="162"/>
  <c r="L20" i="162"/>
  <c r="N54" i="162"/>
  <c r="N40" i="162"/>
  <c r="L41" i="162"/>
  <c r="L51" i="162"/>
  <c r="L58" i="175"/>
  <c r="L44" i="162"/>
  <c r="L7" i="162"/>
  <c r="L52" i="162"/>
  <c r="L23" i="162"/>
  <c r="L43" i="162"/>
  <c r="N7" i="162"/>
  <c r="N10" i="162"/>
  <c r="L28" i="162"/>
  <c r="L48" i="162"/>
  <c r="N37" i="162"/>
  <c r="L8" i="162"/>
  <c r="N43" i="162"/>
  <c r="L22" i="162"/>
  <c r="L33" i="162"/>
  <c r="L18" i="162"/>
  <c r="N17" i="162"/>
  <c r="N15" i="162"/>
  <c r="N51" i="162"/>
  <c r="L17" i="162"/>
  <c r="L19" i="162"/>
  <c r="L39" i="162"/>
  <c r="L26" i="162"/>
  <c r="N34" i="162"/>
  <c r="N8" i="162"/>
  <c r="N53" i="162"/>
  <c r="L35" i="162"/>
  <c r="N18" i="162"/>
  <c r="L34" i="162"/>
  <c r="N11" i="162"/>
  <c r="S58" i="177"/>
  <c r="L36" i="162"/>
  <c r="N57" i="162"/>
  <c r="N19" i="162"/>
  <c r="L46" i="162"/>
  <c r="N26" i="162"/>
  <c r="N44" i="162"/>
  <c r="N39" i="162"/>
  <c r="L55" i="162"/>
  <c r="N50" i="162"/>
  <c r="L30" i="162"/>
  <c r="L58" i="177"/>
  <c r="N33" i="162"/>
  <c r="L29" i="162"/>
  <c r="Q24" i="162"/>
  <c r="U24" i="162"/>
  <c r="S58" i="164"/>
  <c r="L4" i="162"/>
  <c r="L58" i="164"/>
  <c r="K58" i="162"/>
  <c r="P56" i="162"/>
  <c r="W58" i="163"/>
  <c r="X58" i="163"/>
  <c r="Y58" i="163"/>
  <c r="Z58" i="163"/>
  <c r="AA58" i="163"/>
  <c r="AB58" i="163"/>
  <c r="AC58" i="163"/>
  <c r="AD58" i="163"/>
  <c r="AE58" i="163"/>
  <c r="AF58" i="163"/>
  <c r="AG58" i="163"/>
  <c r="AH58" i="163"/>
  <c r="AI58" i="163"/>
  <c r="AJ58" i="163"/>
  <c r="AK58" i="163"/>
  <c r="AL58" i="163"/>
  <c r="S56" i="162" l="1"/>
  <c r="T56" i="163"/>
  <c r="T54" i="163"/>
  <c r="P54" i="162"/>
  <c r="T51" i="163"/>
  <c r="P51" i="162"/>
  <c r="T52" i="163"/>
  <c r="P52" i="162"/>
  <c r="T53" i="163"/>
  <c r="P53" i="162"/>
  <c r="T55" i="163"/>
  <c r="P55" i="162"/>
  <c r="T57" i="163"/>
  <c r="P57" i="162"/>
  <c r="T39" i="163" l="1"/>
  <c r="P39" i="162"/>
  <c r="T33" i="163"/>
  <c r="P33" i="162"/>
  <c r="S54" i="162"/>
  <c r="S53" i="162"/>
  <c r="T38" i="163"/>
  <c r="P38" i="162"/>
  <c r="T32" i="163"/>
  <c r="P32" i="162"/>
  <c r="T35" i="163"/>
  <c r="P35" i="162"/>
  <c r="T37" i="163"/>
  <c r="P37" i="162"/>
  <c r="S52" i="162"/>
  <c r="T41" i="163"/>
  <c r="P41" i="162"/>
  <c r="T40" i="163"/>
  <c r="P40" i="162"/>
  <c r="T34" i="163"/>
  <c r="P34" i="162"/>
  <c r="S57" i="162"/>
  <c r="T36" i="163"/>
  <c r="P36" i="162"/>
  <c r="S55" i="162"/>
  <c r="S51" i="162"/>
  <c r="Q58" i="162"/>
  <c r="P45" i="162"/>
  <c r="V58" i="162" l="1"/>
  <c r="W24" i="162"/>
  <c r="V61" i="162" s="1"/>
  <c r="V62" i="162" s="1"/>
  <c r="S4" i="162"/>
  <c r="P4" i="162"/>
  <c r="S64" i="162"/>
  <c r="T50" i="163"/>
  <c r="P50" i="162"/>
  <c r="T42" i="163"/>
  <c r="P42" i="162"/>
  <c r="T19" i="163"/>
  <c r="P19" i="162"/>
  <c r="T25" i="163"/>
  <c r="P25" i="162"/>
  <c r="T31" i="163"/>
  <c r="P31" i="162"/>
  <c r="S34" i="162"/>
  <c r="S32" i="162"/>
  <c r="T43" i="163"/>
  <c r="P43" i="162"/>
  <c r="T49" i="163"/>
  <c r="P49" i="162"/>
  <c r="T22" i="163"/>
  <c r="P22" i="162"/>
  <c r="T46" i="163"/>
  <c r="P46" i="162"/>
  <c r="T13" i="163"/>
  <c r="P13" i="162"/>
  <c r="T48" i="163"/>
  <c r="P48" i="162"/>
  <c r="T15" i="163"/>
  <c r="P15" i="162"/>
  <c r="T23" i="163"/>
  <c r="P23" i="162"/>
  <c r="T27" i="163"/>
  <c r="P27" i="162"/>
  <c r="T47" i="163"/>
  <c r="P47" i="162"/>
  <c r="S40" i="162"/>
  <c r="S33" i="162"/>
  <c r="T12" i="163"/>
  <c r="P12" i="162"/>
  <c r="T9" i="163"/>
  <c r="P9" i="162"/>
  <c r="S45" i="162"/>
  <c r="T16" i="163"/>
  <c r="P16" i="162"/>
  <c r="T20" i="163"/>
  <c r="P20" i="162"/>
  <c r="T28" i="163"/>
  <c r="P28" i="162"/>
  <c r="T11" i="163"/>
  <c r="P11" i="162"/>
  <c r="T14" i="163"/>
  <c r="P14" i="162"/>
  <c r="T26" i="163"/>
  <c r="P26" i="162"/>
  <c r="S36" i="162"/>
  <c r="S37" i="162"/>
  <c r="S38" i="162"/>
  <c r="T10" i="163"/>
  <c r="P10" i="162"/>
  <c r="T44" i="163"/>
  <c r="P44" i="162"/>
  <c r="T17" i="163"/>
  <c r="P17" i="162"/>
  <c r="T21" i="163"/>
  <c r="P21" i="162"/>
  <c r="T29" i="163"/>
  <c r="P29" i="162"/>
  <c r="S41" i="162"/>
  <c r="S35" i="162"/>
  <c r="S39" i="162"/>
  <c r="T18" i="163"/>
  <c r="P18" i="162"/>
  <c r="T24" i="163"/>
  <c r="P24" i="162"/>
  <c r="T30" i="163"/>
  <c r="P30" i="162"/>
  <c r="T7" i="163"/>
  <c r="P7" i="162"/>
  <c r="T6" i="163"/>
  <c r="P6" i="162"/>
  <c r="T8" i="163"/>
  <c r="P8" i="162"/>
  <c r="T5" i="163"/>
  <c r="P5" i="162"/>
  <c r="T4" i="163"/>
  <c r="S58" i="163"/>
  <c r="T45" i="163"/>
  <c r="S26" i="162" l="1"/>
  <c r="S22" i="162"/>
  <c r="S29" i="162"/>
  <c r="S20" i="162"/>
  <c r="S9" i="162"/>
  <c r="S23" i="162"/>
  <c r="S13" i="162"/>
  <c r="S49" i="162"/>
  <c r="S19" i="162"/>
  <c r="S17" i="162"/>
  <c r="S27" i="162"/>
  <c r="S30" i="162"/>
  <c r="S44" i="162"/>
  <c r="S6" i="162"/>
  <c r="S21" i="162"/>
  <c r="S11" i="162"/>
  <c r="S12" i="162"/>
  <c r="S15" i="162"/>
  <c r="S46" i="162"/>
  <c r="S31" i="162"/>
  <c r="S42" i="162"/>
  <c r="S7" i="162"/>
  <c r="S28" i="162"/>
  <c r="S8" i="162"/>
  <c r="S14" i="162"/>
  <c r="S24" i="162"/>
  <c r="S10" i="162"/>
  <c r="S16" i="162"/>
  <c r="S47" i="162"/>
  <c r="S43" i="162"/>
  <c r="S18" i="162"/>
  <c r="S48" i="162"/>
  <c r="S25" i="162"/>
  <c r="S50" i="162"/>
  <c r="S5" i="162"/>
  <c r="K63" i="162"/>
  <c r="S58" i="162" l="1"/>
  <c r="S65" i="162" l="1"/>
  <c r="S67" i="16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LETÍCIA-SEGECON/FPOLIS</author>
  </authors>
  <commentList>
    <comment ref="N6" authorId="0" shapeId="0" xr:uid="{B4EB4095-0FB6-4A0A-98C8-895705A3E40D}">
      <text>
        <r>
          <rPr>
            <b/>
            <sz val="10"/>
            <color indexed="81"/>
            <rFont val="Segoe UI"/>
            <family val="2"/>
          </rPr>
          <t>LETÍCIA-SEGECON/FPOLIS:</t>
        </r>
        <r>
          <rPr>
            <sz val="10"/>
            <color indexed="81"/>
            <rFont val="Segoe UI"/>
            <family val="2"/>
          </rPr>
          <t xml:space="preserve">
21/03/2025: CEDIO PARA FAED: 2500.</t>
        </r>
      </text>
    </comment>
    <comment ref="K40" authorId="0" shapeId="0" xr:uid="{38F67A74-7133-4435-B0C6-248B34C59939}">
      <text>
        <r>
          <rPr>
            <b/>
            <sz val="9"/>
            <color indexed="81"/>
            <rFont val="Segoe UI"/>
            <family val="2"/>
          </rPr>
          <t>LETÍCIA-SEGECON/FPOLIS:</t>
        </r>
        <r>
          <rPr>
            <sz val="9"/>
            <color indexed="81"/>
            <rFont val="Segoe UI"/>
            <family val="2"/>
          </rPr>
          <t xml:space="preserve">
06/11/2024: RECEBIDO DO CEO: 1620.</t>
        </r>
      </text>
    </comment>
    <comment ref="K41" authorId="0" shapeId="0" xr:uid="{05E713DD-D87F-4A6C-9141-ED05F10F4984}">
      <text>
        <r>
          <rPr>
            <b/>
            <sz val="9"/>
            <color indexed="81"/>
            <rFont val="Segoe UI"/>
            <family val="2"/>
          </rPr>
          <t>LETÍCIA-SEGECON/FPOLIS:</t>
        </r>
        <r>
          <rPr>
            <sz val="9"/>
            <color indexed="81"/>
            <rFont val="Segoe UI"/>
            <family val="2"/>
          </rPr>
          <t xml:space="preserve">
06/11/2024: RECEBIDO DO CEO: 1,5.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LETÍCIA-SEGECON/FPOLIS</author>
  </authors>
  <commentList>
    <comment ref="N6" authorId="0" shapeId="0" xr:uid="{562B96E6-B274-417B-85DB-81F43426AFB2}">
      <text>
        <r>
          <rPr>
            <b/>
            <sz val="10"/>
            <color indexed="81"/>
            <rFont val="Segoe UI"/>
            <family val="2"/>
          </rPr>
          <t>LETÍCIA-SEGECON/FPOLIS:</t>
        </r>
        <r>
          <rPr>
            <sz val="10"/>
            <color indexed="81"/>
            <rFont val="Segoe UI"/>
            <family val="2"/>
          </rPr>
          <t xml:space="preserve">
21/03/2025: RECEBIDO DO CEAD: 2500.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LETÍCIA-SEGECON/FPOLIS</author>
  </authors>
  <commentList>
    <comment ref="AC58" authorId="0" shapeId="0" xr:uid="{A6AF3343-0FBB-495F-84CC-948376993CAE}">
      <text>
        <r>
          <rPr>
            <b/>
            <sz val="10"/>
            <color indexed="81"/>
            <rFont val="Segoe UI"/>
            <family val="2"/>
          </rPr>
          <t>LETÍCIA-SEGECON/FPOLIS:</t>
        </r>
        <r>
          <rPr>
            <sz val="10"/>
            <color indexed="81"/>
            <rFont val="Segoe UI"/>
            <family val="2"/>
          </rPr>
          <t xml:space="preserve">
IDEM SICON.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AKAUA FLORES ARROYO</author>
  </authors>
  <commentList>
    <comment ref="P24" authorId="0" shapeId="0" xr:uid="{54215469-58A1-4D4F-B35F-2055B0DDCE5A}">
      <text>
        <r>
          <rPr>
            <b/>
            <sz val="9"/>
            <color indexed="81"/>
            <rFont val="Segoe UI"/>
            <family val="2"/>
          </rPr>
          <t>AKAUA FLORES ARROYO:</t>
        </r>
        <r>
          <rPr>
            <sz val="9"/>
            <color indexed="81"/>
            <rFont val="Segoe UI"/>
            <family val="2"/>
          </rPr>
          <t xml:space="preserve">
1º Termo Aditivo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LETÍCIA-SEGECON/FPOLIS</author>
  </authors>
  <commentList>
    <comment ref="N32" authorId="0" shapeId="0" xr:uid="{C446E1D0-AF01-4417-9600-40A414C742B7}">
      <text>
        <r>
          <rPr>
            <b/>
            <sz val="10"/>
            <color indexed="81"/>
            <rFont val="Segoe UI"/>
            <family val="2"/>
          </rPr>
          <t>LETÍCIA-SEGECON/FPOLIS:</t>
        </r>
        <r>
          <rPr>
            <sz val="10"/>
            <color indexed="81"/>
            <rFont val="Segoe UI"/>
            <family val="2"/>
          </rPr>
          <t xml:space="preserve">
15/07/2025: RECEBIDO DO CEO: 700.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LETÍCIA-SEGECON/FPOLIS</author>
  </authors>
  <commentList>
    <comment ref="N40" authorId="0" shapeId="0" xr:uid="{B1257BA3-B9B4-42AB-AB0B-50401715EF41}">
      <text>
        <r>
          <rPr>
            <b/>
            <sz val="10"/>
            <color indexed="81"/>
            <rFont val="Segoe UI"/>
            <family val="2"/>
          </rPr>
          <t>LETÍCIA-SEGECON/FPOLIS:</t>
        </r>
        <r>
          <rPr>
            <sz val="10"/>
            <color indexed="81"/>
            <rFont val="Segoe UI"/>
            <family val="2"/>
          </rPr>
          <t xml:space="preserve">
06/11/2024: CEDIDO AO CEAD: 1620.</t>
        </r>
      </text>
    </comment>
    <comment ref="N41" authorId="0" shapeId="0" xr:uid="{ADECE828-B24F-49FF-AEDE-BABAE2F1921E}">
      <text>
        <r>
          <rPr>
            <b/>
            <sz val="10"/>
            <color indexed="81"/>
            <rFont val="Segoe UI"/>
            <family val="2"/>
          </rPr>
          <t>LETÍCIA-SEGECON/FPOLIS:</t>
        </r>
        <r>
          <rPr>
            <sz val="10"/>
            <color indexed="81"/>
            <rFont val="Segoe UI"/>
            <family val="2"/>
          </rPr>
          <t xml:space="preserve">
06/11/2024: CEDIDO AO CEAD: 1,5.</t>
        </r>
      </text>
    </comment>
    <comment ref="N48" authorId="0" shapeId="0" xr:uid="{B6FBD60A-3C23-4B3B-B6DD-16748A2D72B7}">
      <text>
        <r>
          <rPr>
            <b/>
            <sz val="10"/>
            <color indexed="81"/>
            <rFont val="Segoe UI"/>
            <family val="2"/>
          </rPr>
          <t>LETÍCIA-SEGECON/FPOLIS:</t>
        </r>
        <r>
          <rPr>
            <sz val="10"/>
            <color indexed="81"/>
            <rFont val="Segoe UI"/>
            <family val="2"/>
          </rPr>
          <t xml:space="preserve">
15/07/2025: CEDIDO AO CESMO: 700.</t>
        </r>
      </text>
    </comment>
  </commentList>
</comments>
</file>

<file path=xl/sharedStrings.xml><?xml version="1.0" encoding="utf-8"?>
<sst xmlns="http://schemas.openxmlformats.org/spreadsheetml/2006/main" count="5340" uniqueCount="185">
  <si>
    <t>Saldo / Automático</t>
  </si>
  <si>
    <t>...../...../......</t>
  </si>
  <si>
    <t>ALERTA</t>
  </si>
  <si>
    <t>Qtde Registrada</t>
  </si>
  <si>
    <t>SALDO</t>
  </si>
  <si>
    <t>Valor Total Utilizado</t>
  </si>
  <si>
    <t>Valor Total da Ata com Aditivo</t>
  </si>
  <si>
    <t>Valor Utilizado</t>
  </si>
  <si>
    <t>% Aditivos</t>
  </si>
  <si>
    <t>% Utilizado</t>
  </si>
  <si>
    <t>km rodado</t>
  </si>
  <si>
    <t>Ônibus Convencional</t>
  </si>
  <si>
    <t>339039.26</t>
  </si>
  <si>
    <t>Van</t>
  </si>
  <si>
    <t>Micro-ônibus</t>
  </si>
  <si>
    <t>Ônibus Executivo</t>
  </si>
  <si>
    <t>diária</t>
  </si>
  <si>
    <t>ITEM</t>
  </si>
  <si>
    <t>Grupo-Classe</t>
  </si>
  <si>
    <t>Código NUC</t>
  </si>
  <si>
    <t>02-14</t>
  </si>
  <si>
    <t>Carro de Passeio</t>
  </si>
  <si>
    <t>LOCALIDADE</t>
  </si>
  <si>
    <t>CEAVI - Ibirama</t>
  </si>
  <si>
    <t>CAV - Lages</t>
  </si>
  <si>
    <t>CANTUR TURISMO LTDA - EPP</t>
  </si>
  <si>
    <t>REUNIDAS TRANSPORTES S/A</t>
  </si>
  <si>
    <t>50041 0 002</t>
  </si>
  <si>
    <t>50041 0 003</t>
  </si>
  <si>
    <t>OBJETO: CONTRATAÇÃO DE EMPRESA PARA LOCAÇÃO DE VEÍCULOS COM MOTORISTA PARA A UDESC</t>
  </si>
  <si>
    <t>CAMPUS 1 - Florianópolis, CERES-Laguna, CESFI-Balneário Camboriú</t>
  </si>
  <si>
    <t>CCT-Joinville, CEPLAN-São Bento do Sul</t>
  </si>
  <si>
    <t>LUA TUR TURISMO LTDA</t>
  </si>
  <si>
    <t>CESMO - Caçador</t>
  </si>
  <si>
    <t>PAULO AMARAL TRANSPORTES EIRELI</t>
  </si>
  <si>
    <r>
      <rPr>
        <sz val="12"/>
        <rFont val="Calibri"/>
        <family val="2"/>
        <scheme val="minor"/>
      </rPr>
      <t xml:space="preserve">VIGÊNCIA DA ATA: 13/06/2024 </t>
    </r>
    <r>
      <rPr>
        <b/>
        <sz val="12"/>
        <rFont val="Calibri"/>
        <family val="2"/>
        <scheme val="minor"/>
      </rPr>
      <t>até 13/06/2025</t>
    </r>
  </si>
  <si>
    <t>LOTE</t>
  </si>
  <si>
    <t xml:space="preserve"> OS nº  xxxx/2024 - Quantidade</t>
  </si>
  <si>
    <t>EMPRESA</t>
  </si>
  <si>
    <t xml:space="preserve">DESCRIÇÃO </t>
  </si>
  <si>
    <t>Unidade</t>
  </si>
  <si>
    <t xml:space="preserve">Detalhamento </t>
  </si>
  <si>
    <t xml:space="preserve">Preço UNITÁRIO </t>
  </si>
  <si>
    <t>SILVETUR AGENCIA DE VIAGEM E TURISMO LTDA - ME</t>
  </si>
  <si>
    <t xml:space="preserve">	CANTUR TURISMO LTDA - EPP</t>
  </si>
  <si>
    <t xml:space="preserve">	PAULO AMARAL TRANSPORTES EIRELI</t>
  </si>
  <si>
    <t xml:space="preserve">	REUNIDAS TRANSPORTES S/A</t>
  </si>
  <si>
    <t xml:space="preserve">	SILVETUR AGENCIA DE VIAGEM E TURISMO LTDA - ME</t>
  </si>
  <si>
    <t>CEO - Chapecó</t>
  </si>
  <si>
    <t xml:space="preserve">	LUA TUR TURISMO LTDA</t>
  </si>
  <si>
    <t xml:space="preserve">	VIAGENS CHAPECÓ TRANSPORTE E TURISMO LTDA - ME</t>
  </si>
  <si>
    <t>VIAGENS CHAPECÓ TRANSPORTE E TURISMO LTDA - ME</t>
  </si>
  <si>
    <t>Ônibus Convencional para viagem interior</t>
  </si>
  <si>
    <t>CEO - Pinhalzinho</t>
  </si>
  <si>
    <r>
      <rPr>
        <b/>
        <sz val="12"/>
        <rFont val="Calibri"/>
        <family val="2"/>
        <scheme val="minor"/>
      </rPr>
      <t>PE 0651/2024 SRP</t>
    </r>
    <r>
      <rPr>
        <sz val="12"/>
        <rFont val="Calibri"/>
        <family val="2"/>
        <scheme val="minor"/>
      </rPr>
      <t xml:space="preserve"> - SGPE 5436/2024</t>
    </r>
  </si>
  <si>
    <t>CENTRO PARTICIPANTE:  REITORIA/PROEX</t>
  </si>
  <si>
    <t>* Quando o deslocamento for inferior a 6 horas diárias, deverá ser cobrado o valor de 1/2 diária (descontando 0,5 diária do quantitativo contratado).</t>
  </si>
  <si>
    <t>CENTRO PARTICIPANTE:  REITORIA/SETRAN</t>
  </si>
  <si>
    <t>CENTRO PARTICIPANTE:  ESAG</t>
  </si>
  <si>
    <t>CENTRO PARTICIPANTE:  CEART</t>
  </si>
  <si>
    <t>CENTRO PARTICIPANTE:  CEAD</t>
  </si>
  <si>
    <t>CENTRO PARTICIPANTE:  FAED</t>
  </si>
  <si>
    <t>CENTRO PARTICIPANTE:  CEFID</t>
  </si>
  <si>
    <t>CENTRO PARTICIPANTE:  CERES</t>
  </si>
  <si>
    <t>CENTRO PARTICIPANTE:  CESFI</t>
  </si>
  <si>
    <t>CENTRO PARTICIPANTE:  CEAVI</t>
  </si>
  <si>
    <t>CENTRO PARTICIPANTE:  CCT</t>
  </si>
  <si>
    <t>CENTRO PARTICIPANTE:  CEPLAN</t>
  </si>
  <si>
    <t>CENTRO PARTICIPANTE:  CAV</t>
  </si>
  <si>
    <t>CENTRO PARTICIPANTE:  CESMO</t>
  </si>
  <si>
    <t>CENTRO PARTICIPANTE:  CEO</t>
  </si>
  <si>
    <t>CONTROLE DO GESTOR</t>
  </si>
  <si>
    <r>
      <t xml:space="preserve">VIGÊNCIA DA ATA: 13/06/2024 </t>
    </r>
    <r>
      <rPr>
        <b/>
        <sz val="11"/>
        <rFont val="Calibri"/>
        <family val="2"/>
        <scheme val="minor"/>
      </rPr>
      <t>até 13/06/2025</t>
    </r>
  </si>
  <si>
    <t>OS nº 1356/2024 - Quantidade</t>
  </si>
  <si>
    <t>PAULO AMARAL TRANSPORTES LTDA</t>
  </si>
  <si>
    <t>OS nº 1296/2024 - Quantidade</t>
  </si>
  <si>
    <t>REUNIDAS TRANSPORTES S/A, CNPJ 04.176.082/0001-80</t>
  </si>
  <si>
    <t xml:space="preserve"> OS nº 2750/2024 - Quantidade</t>
  </si>
  <si>
    <t xml:space="preserve"> OS nº 2794/2024 - Quantidade</t>
  </si>
  <si>
    <t>Qtde Utilizada Ata</t>
  </si>
  <si>
    <t>Qtde Utilizada Total</t>
  </si>
  <si>
    <t>Quantidade disponível para aditivar</t>
  </si>
  <si>
    <t>Qtde Aditivada</t>
  </si>
  <si>
    <t xml:space="preserve">Total Registrado </t>
  </si>
  <si>
    <t>Valor Total Aditivado</t>
  </si>
  <si>
    <t>QTDADE</t>
  </si>
  <si>
    <t xml:space="preserve">QUANTIDADE UTILIZADA da Ata </t>
  </si>
  <si>
    <t>QUANTIDADE UTILIZADA Total</t>
  </si>
  <si>
    <t>Quantidade Receb/Cedida</t>
  </si>
  <si>
    <t>QUANTIDADE DISPONÍVEL PARA ADITIVAR</t>
  </si>
  <si>
    <t>Quantidade Aditivada Própria</t>
  </si>
  <si>
    <t>Quantidade Aditivos Recebidos</t>
  </si>
  <si>
    <t>Quantidade Aditivos Cedidos</t>
  </si>
  <si>
    <t>OS nº 58/2025 - Quantidade</t>
  </si>
  <si>
    <r>
      <rPr>
        <strike/>
        <sz val="11"/>
        <rFont val="Calibri"/>
        <family val="2"/>
        <scheme val="minor"/>
      </rPr>
      <t>339039.26</t>
    </r>
    <r>
      <rPr>
        <sz val="11"/>
        <rFont val="Calibri"/>
        <family val="2"/>
        <scheme val="minor"/>
      </rPr>
      <t xml:space="preserve"> </t>
    </r>
    <r>
      <rPr>
        <b/>
        <sz val="11"/>
        <rFont val="Calibri"/>
        <family val="2"/>
        <scheme val="minor"/>
      </rPr>
      <t>339033-03</t>
    </r>
  </si>
  <si>
    <t xml:space="preserve"> OS nº  xxxx/2025 - Quantidade</t>
  </si>
  <si>
    <r>
      <rPr>
        <b/>
        <sz val="12"/>
        <rFont val="Calibri"/>
        <family val="2"/>
        <scheme val="minor"/>
      </rPr>
      <t>OBJETO:</t>
    </r>
    <r>
      <rPr>
        <sz val="12"/>
        <rFont val="Calibri"/>
        <family val="2"/>
        <scheme val="minor"/>
      </rPr>
      <t xml:space="preserve"> CONTRATAÇÃO DE EMPRESA PARA LOCAÇÃO DE VEÍCULOS COM MOTORISTA PARA A UDESC</t>
    </r>
  </si>
  <si>
    <t>OS nº 585/2025 - Quantidade</t>
  </si>
  <si>
    <t xml:space="preserve"> OS nº  1604/2024 - Quantidade</t>
  </si>
  <si>
    <t xml:space="preserve"> OS nº 1740/2024 - Quantidade</t>
  </si>
  <si>
    <t xml:space="preserve"> OS nº  1820/2024 - Quantidade</t>
  </si>
  <si>
    <t xml:space="preserve"> OS nº  2026/2024 - Quantidade</t>
  </si>
  <si>
    <t xml:space="preserve"> OS nº  2038/2024 - Quantidade</t>
  </si>
  <si>
    <t xml:space="preserve"> OS nº  3094/2024 - Quantidade</t>
  </si>
  <si>
    <t xml:space="preserve"> OS nº  362/2025 - Quantidade</t>
  </si>
  <si>
    <t xml:space="preserve"> OS nº  563/2025 - Quantidade</t>
  </si>
  <si>
    <t>1º Termo Aditivo</t>
  </si>
  <si>
    <t>% DO TOTAL DA ARP:</t>
  </si>
  <si>
    <t>1º Termo Aditivo (Lote 14 Item 27)</t>
  </si>
  <si>
    <t>Qtde 1º TA Paulo Amaral (CAV)</t>
  </si>
  <si>
    <t>%  1º TA Paulo Amaral (CAV)</t>
  </si>
  <si>
    <t>VALOR 1º TA Paulo Amaral (CAV)</t>
  </si>
  <si>
    <t>Total</t>
  </si>
  <si>
    <t xml:space="preserve"> OS nº  985/2025 - Quantidade</t>
  </si>
  <si>
    <t>OS nº  1527/2024 - PAULO AM</t>
  </si>
  <si>
    <t>OS nº  20912024 - CANTUR</t>
  </si>
  <si>
    <t>ESTORNO OS 2091 CANTUR</t>
  </si>
  <si>
    <t>ESTORNO OS 1527/2024 PAULO A.</t>
  </si>
  <si>
    <t>OS nº  443/2025 - PAULO</t>
  </si>
  <si>
    <t xml:space="preserve">OS nº  2396/2024 </t>
  </si>
  <si>
    <t>OS nº  960/2025 - Quantidade</t>
  </si>
  <si>
    <t>OS nº  1304/2024 - Quantidade</t>
  </si>
  <si>
    <t>OS nº  1305/2024 - Quantidade</t>
  </si>
  <si>
    <t>OS nº  1368/2024 - Quantidade</t>
  </si>
  <si>
    <t>OS nº  1499/2024 - Quantidade</t>
  </si>
  <si>
    <t>OS nº  1652/2024 - Quantidade</t>
  </si>
  <si>
    <t>OS nº  1957/2024 - Quantidade</t>
  </si>
  <si>
    <t>OS nº  2192/2024 - Quantidade</t>
  </si>
  <si>
    <t>OS nº  2210/2024 - Quantidade</t>
  </si>
  <si>
    <t>OS nº  2284/2024 - Quantidade</t>
  </si>
  <si>
    <t>OS nº  2420/2024 - Quantidade</t>
  </si>
  <si>
    <t>OS nº 2496/2024 - Quantidade</t>
  </si>
  <si>
    <t>OS nº  2551/2024 - Quantidade</t>
  </si>
  <si>
    <t>OS nº  2552/2024 - Quantidade</t>
  </si>
  <si>
    <t>OS nº  2553/2024 - Quantidade</t>
  </si>
  <si>
    <t>OS nº  2609/2024 - Quantidade</t>
  </si>
  <si>
    <t>OS nº  2662/2024 - Quantidade</t>
  </si>
  <si>
    <t>OS nº  3091+N:AE/2024 - Quantidade</t>
  </si>
  <si>
    <t>OS nº  127/2025 - SILVETUR</t>
  </si>
  <si>
    <t>OS nº  130/2025- Lua Tur</t>
  </si>
  <si>
    <t>OS nº  131/2025 - Viagens CCO</t>
  </si>
  <si>
    <t>OS nº  592/2025 - Reunidas</t>
  </si>
  <si>
    <t>OS nº  1043/2025 - Quantidade</t>
  </si>
  <si>
    <t>OS nº  1864/2024 - Quantidade</t>
  </si>
  <si>
    <t>OS nº 646/2025 - Quantidade</t>
  </si>
  <si>
    <t>OS nº  992/2025 - Quantidade</t>
  </si>
  <si>
    <t>OS nº  2501/2024 - Quantidade</t>
  </si>
  <si>
    <t>OS nº  2695/2024 - PAEX Jairo Valdati</t>
  </si>
  <si>
    <t>OS nº  17/2025 - Quantidade</t>
  </si>
  <si>
    <t>OS nº  367/2025 - Quantidade</t>
  </si>
  <si>
    <t>OS nº  546/2025 - Quantidade</t>
  </si>
  <si>
    <t>OS nº 564/2024 - Quantidade</t>
  </si>
  <si>
    <t>OS nº  759/2025 - Quantidade</t>
  </si>
  <si>
    <t>22.10.2024</t>
  </si>
  <si>
    <t>OS nº  1787/2024 - Quantidade</t>
  </si>
  <si>
    <t>OS nº  0389/2025 - Quantidade</t>
  </si>
  <si>
    <t>OS nº  0832/2025 - Quantidade</t>
  </si>
  <si>
    <t>OS nº 0993/025 Quantidade</t>
  </si>
  <si>
    <t>OS nº  1483/2024 - Quantidade</t>
  </si>
  <si>
    <t>OS nº  1912/2024 - Quantidade</t>
  </si>
  <si>
    <t>OS nº  2039/2024 - Quantidade</t>
  </si>
  <si>
    <t>OS nº 219/2025- Quantidade</t>
  </si>
  <si>
    <t>OS nº  313/2025 - Quantidade</t>
  </si>
  <si>
    <t>OS nº  1015/2025 - Quantidade</t>
  </si>
  <si>
    <t>OS nº  1748/2024 - Quantidade</t>
  </si>
  <si>
    <t>OS nº  1985/2024 - Quantidade</t>
  </si>
  <si>
    <t>OS nº  2400/2024 - Quantidade</t>
  </si>
  <si>
    <t>OS nº  2536/2024 - Quantidade</t>
  </si>
  <si>
    <t>OS nº  2586/2024 - Quantidade</t>
  </si>
  <si>
    <t>OS nº  2768/2024 - Quantidade</t>
  </si>
  <si>
    <t>OS nº  2778/2024 - Quantidade</t>
  </si>
  <si>
    <t>OS nº  2804/2024 - Quantidade</t>
  </si>
  <si>
    <t>OS nº  2810/2024 - Quantidade</t>
  </si>
  <si>
    <t>OS nº  2816/2024 - Quantidade</t>
  </si>
  <si>
    <t>OS nº  2952/2024 - Quantidade</t>
  </si>
  <si>
    <t>OS nº 530/2025 - Quantidade</t>
  </si>
  <si>
    <t>OS nº  531/2025 - Quantidade</t>
  </si>
  <si>
    <t>OS nº  714/2025 - Quantidade</t>
  </si>
  <si>
    <t>OS nº  0830/2025 - Quantidade</t>
  </si>
  <si>
    <t>OS nº 0831/2025 - Quantidade</t>
  </si>
  <si>
    <t>OS nº  0988/2025 - Quantidade</t>
  </si>
  <si>
    <t>OS nº  955/2025 - Quantidade</t>
  </si>
  <si>
    <t>OS nº  956/2025 Quantidade</t>
  </si>
  <si>
    <t>OS nº  957/2025 - Quantidade</t>
  </si>
  <si>
    <r>
      <t xml:space="preserve">Resumo Atualizado em </t>
    </r>
    <r>
      <rPr>
        <b/>
        <sz val="12"/>
        <rFont val="Calibri"/>
        <family val="2"/>
        <scheme val="minor"/>
      </rPr>
      <t>31/07/2025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</si>
</sst>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3">
    <numFmt numFmtId="8" formatCode="&quot;R$&quot;\ #,##0.00;[Red]\-&quot;R$&quot;\ #,##0.00"/>
    <numFmt numFmtId="41" formatCode="_-* #,##0_-;\-* #,##0_-;_-* &quot;-&quot;_-;_-@_-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_(* #,##0.00_);_(* \(#,##0.00\);_(* \-??_);_(@_)"/>
    <numFmt numFmtId="166" formatCode="#,##0;[Red]#,##0"/>
    <numFmt numFmtId="167" formatCode="_-* #,##0.00\ &quot;€&quot;_-;\-* #,##0.00\ &quot;€&quot;_-;_-* &quot;-&quot;??\ &quot;€&quot;_-;_-@_-"/>
    <numFmt numFmtId="168" formatCode="_-[$R$-416]\ * #,##0.00_-;\-[$R$-416]\ * #,##0.00_-;_-[$R$-416]\ * &quot;-&quot;??_-;_-@_-"/>
    <numFmt numFmtId="169" formatCode="&quot;R$&quot;\ #,##0.00"/>
    <numFmt numFmtId="170" formatCode="0.000000%"/>
    <numFmt numFmtId="171" formatCode="0.0000%"/>
    <numFmt numFmtId="172" formatCode="0;[Red]0"/>
  </numFmts>
  <fonts count="3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indexed="56"/>
      <name val="Cambria"/>
      <family val="2"/>
    </font>
    <font>
      <sz val="1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strike/>
      <sz val="11"/>
      <name val="Calibri"/>
      <family val="2"/>
      <scheme val="minor"/>
    </font>
    <font>
      <sz val="10"/>
      <color indexed="81"/>
      <name val="Segoe UI"/>
      <family val="2"/>
    </font>
    <font>
      <b/>
      <sz val="10"/>
      <color indexed="81"/>
      <name val="Segoe UI"/>
      <family val="2"/>
    </font>
    <font>
      <b/>
      <sz val="11"/>
      <name val="Calibri"/>
      <family val="2"/>
    </font>
    <font>
      <sz val="11"/>
      <color rgb="FFFF0000"/>
      <name val="Calibri"/>
      <family val="2"/>
    </font>
    <font>
      <sz val="11"/>
      <name val="Calibri"/>
      <family val="2"/>
    </font>
    <font>
      <b/>
      <sz val="14"/>
      <color rgb="FF000000"/>
      <name val="Calibri"/>
      <family val="2"/>
    </font>
    <font>
      <sz val="11"/>
      <color rgb="FF000000"/>
      <name val="Calibri"/>
      <family val="2"/>
    </font>
    <font>
      <sz val="15"/>
      <name val="Arial"/>
      <family val="2"/>
    </font>
    <font>
      <b/>
      <sz val="11"/>
      <color rgb="FFFF0000"/>
      <name val="Calibri"/>
      <family val="2"/>
    </font>
    <font>
      <b/>
      <sz val="11"/>
      <color rgb="FF000000"/>
      <name val="Calibri"/>
      <family val="2"/>
    </font>
  </fonts>
  <fills count="30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0"/>
        <bgColor indexed="10"/>
      </patternFill>
    </fill>
    <fill>
      <patternFill patternType="solid">
        <fgColor indexed="11"/>
        <bgColor indexed="64"/>
      </patternFill>
    </fill>
    <fill>
      <patternFill patternType="solid">
        <fgColor indexed="13"/>
        <bgColor indexed="26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indexed="10"/>
      </patternFill>
    </fill>
    <fill>
      <patternFill patternType="solid">
        <fgColor rgb="FF00B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59999389629810485"/>
        <bgColor indexed="10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CCFFFF"/>
        <bgColor rgb="FF000000"/>
      </patternFill>
    </fill>
    <fill>
      <patternFill patternType="solid">
        <fgColor rgb="FFFFFF99"/>
        <bgColor rgb="FF000000"/>
      </patternFill>
    </fill>
    <fill>
      <patternFill patternType="solid">
        <fgColor rgb="FFFFFF00"/>
        <bgColor rgb="FFFFFFCC"/>
      </patternFill>
    </fill>
    <fill>
      <patternFill patternType="solid">
        <fgColor rgb="FFFFFFFF"/>
        <bgColor rgb="FF000000"/>
      </patternFill>
    </fill>
    <fill>
      <patternFill patternType="solid">
        <fgColor rgb="FFFFC000"/>
        <bgColor rgb="FFFFFFCC"/>
      </patternFill>
    </fill>
    <fill>
      <patternFill patternType="solid">
        <fgColor rgb="FFFFC000"/>
        <bgColor rgb="FF000000"/>
      </patternFill>
    </fill>
    <fill>
      <patternFill patternType="solid">
        <fgColor rgb="FFFFFF9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</borders>
  <cellStyleXfs count="116">
    <xf numFmtId="0" fontId="0" fillId="0" borderId="0"/>
    <xf numFmtId="0" fontId="6" fillId="0" borderId="0"/>
    <xf numFmtId="164" fontId="6" fillId="0" borderId="0" applyFill="0" applyBorder="0" applyAlignment="0" applyProtection="0"/>
    <xf numFmtId="165" fontId="6" fillId="0" borderId="0" applyFill="0" applyBorder="0" applyAlignment="0" applyProtection="0"/>
    <xf numFmtId="0" fontId="7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4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9" fontId="6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4" fontId="6" fillId="0" borderId="0" applyFont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4" fontId="6" fillId="0" borderId="0" applyFont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4" fontId="6" fillId="0" borderId="0" applyFont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4" fontId="6" fillId="0" borderId="0" applyFont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4" fontId="6" fillId="0" borderId="0" applyFont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4" fontId="6" fillId="0" borderId="0" applyFont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4" fontId="6" fillId="0" borderId="0" applyFont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4" fontId="6" fillId="0" borderId="0" applyFont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4" fontId="6" fillId="0" borderId="0" applyFont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4" fontId="6" fillId="0" borderId="0" applyFont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4" fontId="6" fillId="0" borderId="0" applyFont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4" fontId="6" fillId="0" borderId="0" applyFont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4" fontId="6" fillId="0" borderId="0" applyFont="0" applyFill="0" applyBorder="0" applyAlignment="0" applyProtection="0"/>
  </cellStyleXfs>
  <cellXfs count="295">
    <xf numFmtId="0" fontId="0" fillId="0" borderId="0" xfId="0"/>
    <xf numFmtId="0" fontId="8" fillId="0" borderId="0" xfId="1" applyFont="1" applyFill="1" applyAlignment="1">
      <alignment horizontal="center" vertical="center" wrapText="1"/>
    </xf>
    <xf numFmtId="0" fontId="8" fillId="0" borderId="0" xfId="1" applyFont="1" applyAlignment="1">
      <alignment wrapText="1"/>
    </xf>
    <xf numFmtId="0" fontId="8" fillId="0" borderId="0" xfId="1" applyFont="1" applyFill="1" applyAlignment="1">
      <alignment vertical="center" wrapText="1"/>
    </xf>
    <xf numFmtId="3" fontId="8" fillId="0" borderId="0" xfId="1" applyNumberFormat="1" applyFont="1" applyAlignment="1" applyProtection="1">
      <alignment wrapText="1"/>
      <protection locked="0"/>
    </xf>
    <xf numFmtId="0" fontId="8" fillId="0" borderId="0" xfId="1" applyFont="1" applyAlignment="1" applyProtection="1">
      <alignment wrapText="1"/>
      <protection locked="0"/>
    </xf>
    <xf numFmtId="1" fontId="8" fillId="0" borderId="0" xfId="1" applyNumberFormat="1" applyFont="1" applyFill="1" applyAlignment="1" applyProtection="1">
      <alignment horizontal="center" wrapText="1"/>
      <protection locked="0"/>
    </xf>
    <xf numFmtId="0" fontId="8" fillId="0" borderId="0" xfId="1" applyFont="1" applyFill="1" applyAlignment="1">
      <alignment wrapText="1"/>
    </xf>
    <xf numFmtId="3" fontId="8" fillId="0" borderId="0" xfId="1" applyNumberFormat="1" applyFont="1" applyFill="1" applyAlignment="1" applyProtection="1">
      <alignment wrapText="1"/>
      <protection locked="0"/>
    </xf>
    <xf numFmtId="168" fontId="11" fillId="7" borderId="2" xfId="1" applyNumberFormat="1" applyFont="1" applyFill="1" applyBorder="1" applyAlignment="1" applyProtection="1">
      <alignment horizontal="right"/>
      <protection locked="0"/>
    </xf>
    <xf numFmtId="168" fontId="11" fillId="7" borderId="7" xfId="1" applyNumberFormat="1" applyFont="1" applyFill="1" applyBorder="1" applyAlignment="1" applyProtection="1">
      <alignment horizontal="right"/>
      <protection locked="0"/>
    </xf>
    <xf numFmtId="2" fontId="11" fillId="7" borderId="7" xfId="1" applyNumberFormat="1" applyFont="1" applyFill="1" applyBorder="1" applyAlignment="1">
      <alignment horizontal="right"/>
    </xf>
    <xf numFmtId="0" fontId="11" fillId="7" borderId="8" xfId="1" applyFont="1" applyFill="1" applyBorder="1" applyAlignment="1" applyProtection="1">
      <alignment horizontal="left"/>
      <protection locked="0"/>
    </xf>
    <xf numFmtId="0" fontId="11" fillId="7" borderId="15" xfId="1" applyFont="1" applyFill="1" applyBorder="1" applyAlignment="1" applyProtection="1">
      <alignment horizontal="left"/>
      <protection locked="0"/>
    </xf>
    <xf numFmtId="0" fontId="11" fillId="7" borderId="10" xfId="1" applyFont="1" applyFill="1" applyBorder="1" applyAlignment="1" applyProtection="1">
      <alignment horizontal="left"/>
      <protection locked="0"/>
    </xf>
    <xf numFmtId="0" fontId="11" fillId="7" borderId="0" xfId="1" applyFont="1" applyFill="1" applyBorder="1" applyAlignment="1" applyProtection="1">
      <alignment horizontal="left"/>
      <protection locked="0"/>
    </xf>
    <xf numFmtId="0" fontId="11" fillId="7" borderId="12" xfId="1" applyFont="1" applyFill="1" applyBorder="1" applyAlignment="1" applyProtection="1">
      <alignment horizontal="left"/>
      <protection locked="0"/>
    </xf>
    <xf numFmtId="0" fontId="11" fillId="7" borderId="14" xfId="1" applyFont="1" applyFill="1" applyBorder="1" applyAlignment="1" applyProtection="1">
      <alignment horizontal="left"/>
      <protection locked="0"/>
    </xf>
    <xf numFmtId="166" fontId="8" fillId="9" borderId="1" xfId="1" applyNumberFormat="1" applyFont="1" applyFill="1" applyBorder="1" applyAlignment="1" applyProtection="1">
      <alignment horizontal="center" vertical="center" wrapText="1"/>
      <protection locked="0"/>
    </xf>
    <xf numFmtId="166" fontId="8" fillId="2" borderId="1" xfId="1" applyNumberFormat="1" applyFont="1" applyFill="1" applyBorder="1" applyAlignment="1">
      <alignment horizontal="center" vertical="center" wrapText="1"/>
    </xf>
    <xf numFmtId="0" fontId="8" fillId="2" borderId="1" xfId="1" applyNumberFormat="1" applyFont="1" applyFill="1" applyBorder="1" applyAlignment="1" applyProtection="1">
      <alignment horizontal="center" vertical="center" wrapText="1"/>
      <protection locked="0"/>
    </xf>
    <xf numFmtId="166" fontId="8" fillId="4" borderId="1" xfId="0" applyNumberFormat="1" applyFont="1" applyFill="1" applyBorder="1" applyAlignment="1">
      <alignment horizontal="center" vertical="center" wrapText="1"/>
    </xf>
    <xf numFmtId="3" fontId="8" fillId="3" borderId="1" xfId="1" applyNumberFormat="1" applyFont="1" applyFill="1" applyBorder="1" applyAlignment="1" applyProtection="1">
      <alignment horizontal="center" vertical="center" wrapText="1"/>
      <protection locked="0"/>
    </xf>
    <xf numFmtId="166" fontId="8" fillId="0" borderId="0" xfId="0" applyNumberFormat="1" applyFont="1" applyFill="1" applyAlignment="1">
      <alignment horizontal="center" vertical="center" wrapText="1"/>
    </xf>
    <xf numFmtId="4" fontId="8" fillId="0" borderId="0" xfId="1" applyNumberFormat="1" applyFont="1" applyFill="1" applyAlignment="1">
      <alignment horizontal="center" vertical="center" wrapText="1"/>
    </xf>
    <xf numFmtId="168" fontId="8" fillId="2" borderId="1" xfId="3" applyNumberFormat="1" applyFont="1" applyFill="1" applyBorder="1" applyAlignment="1" applyProtection="1">
      <alignment horizontal="center" vertical="center" wrapText="1"/>
    </xf>
    <xf numFmtId="166" fontId="8" fillId="6" borderId="1" xfId="0" applyNumberFormat="1" applyFont="1" applyFill="1" applyBorder="1" applyAlignment="1">
      <alignment horizontal="center" vertical="center" wrapText="1"/>
    </xf>
    <xf numFmtId="44" fontId="8" fillId="10" borderId="1" xfId="1" applyNumberFormat="1" applyFont="1" applyFill="1" applyBorder="1" applyAlignment="1" applyProtection="1">
      <alignment horizontal="center" vertical="center" wrapText="1"/>
      <protection locked="0"/>
    </xf>
    <xf numFmtId="0" fontId="8" fillId="11" borderId="1" xfId="1" applyFont="1" applyFill="1" applyBorder="1" applyAlignment="1">
      <alignment wrapText="1"/>
    </xf>
    <xf numFmtId="0" fontId="8" fillId="11" borderId="1" xfId="1" applyFont="1" applyFill="1" applyBorder="1" applyAlignment="1">
      <alignment horizontal="center" wrapText="1"/>
    </xf>
    <xf numFmtId="0" fontId="12" fillId="11" borderId="0" xfId="0" applyFont="1" applyFill="1" applyBorder="1" applyAlignment="1">
      <alignment horizontal="left" vertical="distributed"/>
    </xf>
    <xf numFmtId="41" fontId="8" fillId="8" borderId="1" xfId="1" applyNumberFormat="1" applyFont="1" applyFill="1" applyBorder="1" applyAlignment="1" applyProtection="1">
      <alignment horizontal="center" vertical="center" wrapText="1"/>
      <protection locked="0"/>
    </xf>
    <xf numFmtId="44" fontId="8" fillId="0" borderId="1" xfId="46" applyFont="1" applyBorder="1" applyAlignment="1" applyProtection="1">
      <alignment wrapText="1"/>
      <protection locked="0"/>
    </xf>
    <xf numFmtId="0" fontId="8" fillId="2" borderId="1" xfId="1" applyFont="1" applyFill="1" applyBorder="1" applyAlignment="1" applyProtection="1">
      <alignment horizontal="center" vertical="center" wrapText="1"/>
      <protection locked="0"/>
    </xf>
    <xf numFmtId="0" fontId="13" fillId="11" borderId="1" xfId="1" applyFont="1" applyFill="1" applyBorder="1" applyAlignment="1" applyProtection="1">
      <alignment wrapText="1"/>
      <protection locked="0"/>
    </xf>
    <xf numFmtId="0" fontId="8" fillId="0" borderId="1" xfId="1" applyFont="1" applyBorder="1" applyAlignment="1">
      <alignment wrapText="1"/>
    </xf>
    <xf numFmtId="0" fontId="8" fillId="11" borderId="1" xfId="1" applyFont="1" applyFill="1" applyBorder="1" applyAlignment="1" applyProtection="1">
      <alignment wrapText="1"/>
      <protection locked="0"/>
    </xf>
    <xf numFmtId="0" fontId="8" fillId="11" borderId="1" xfId="1" applyFont="1" applyFill="1" applyBorder="1" applyAlignment="1" applyProtection="1">
      <alignment horizontal="center" wrapText="1"/>
      <protection locked="0"/>
    </xf>
    <xf numFmtId="0" fontId="8" fillId="0" borderId="1" xfId="1" applyFont="1" applyBorder="1" applyAlignment="1" applyProtection="1">
      <alignment wrapText="1"/>
      <protection locked="0"/>
    </xf>
    <xf numFmtId="44" fontId="8" fillId="0" borderId="0" xfId="13" applyFont="1" applyAlignment="1" applyProtection="1">
      <alignment wrapText="1"/>
      <protection locked="0"/>
    </xf>
    <xf numFmtId="0" fontId="8" fillId="0" borderId="0" xfId="1" quotePrefix="1" applyFont="1" applyAlignment="1" applyProtection="1">
      <alignment wrapText="1"/>
      <protection locked="0"/>
    </xf>
    <xf numFmtId="165" fontId="8" fillId="2" borderId="1" xfId="3" applyFont="1" applyFill="1" applyBorder="1" applyAlignment="1" applyProtection="1">
      <alignment horizontal="center" vertical="center" wrapText="1"/>
    </xf>
    <xf numFmtId="1" fontId="8" fillId="2" borderId="1" xfId="1" applyNumberFormat="1" applyFont="1" applyFill="1" applyBorder="1" applyAlignment="1" applyProtection="1">
      <alignment horizontal="center" vertical="center" wrapText="1"/>
    </xf>
    <xf numFmtId="0" fontId="8" fillId="0" borderId="1" xfId="1" applyFont="1" applyFill="1" applyBorder="1" applyAlignment="1" applyProtection="1">
      <alignment horizontal="center" wrapText="1"/>
      <protection locked="0"/>
    </xf>
    <xf numFmtId="44" fontId="8" fillId="0" borderId="1" xfId="1" applyNumberFormat="1" applyFont="1" applyFill="1" applyBorder="1" applyAlignment="1" applyProtection="1">
      <alignment wrapText="1"/>
      <protection locked="0"/>
    </xf>
    <xf numFmtId="0" fontId="8" fillId="0" borderId="1" xfId="1" applyFont="1" applyFill="1" applyBorder="1" applyAlignment="1" applyProtection="1">
      <alignment wrapText="1"/>
      <protection locked="0"/>
    </xf>
    <xf numFmtId="3" fontId="8" fillId="0" borderId="1" xfId="1" applyNumberFormat="1" applyFont="1" applyFill="1" applyBorder="1" applyAlignment="1" applyProtection="1">
      <alignment horizontal="center" wrapText="1"/>
      <protection locked="0"/>
    </xf>
    <xf numFmtId="3" fontId="14" fillId="0" borderId="1" xfId="1" applyNumberFormat="1" applyFont="1" applyFill="1" applyBorder="1" applyAlignment="1" applyProtection="1">
      <alignment horizontal="center" wrapText="1"/>
      <protection locked="0"/>
    </xf>
    <xf numFmtId="0" fontId="8" fillId="0" borderId="1" xfId="1" applyFont="1" applyFill="1" applyBorder="1" applyAlignment="1">
      <alignment horizontal="center" wrapText="1"/>
    </xf>
    <xf numFmtId="0" fontId="14" fillId="0" borderId="1" xfId="1" applyFont="1" applyFill="1" applyBorder="1" applyAlignment="1" applyProtection="1">
      <alignment horizontal="center" wrapText="1"/>
      <protection locked="0"/>
    </xf>
    <xf numFmtId="44" fontId="8" fillId="0" borderId="1" xfId="8" quotePrefix="1" applyFont="1" applyFill="1" applyBorder="1" applyAlignment="1" applyProtection="1">
      <alignment horizontal="center" wrapText="1"/>
      <protection locked="0"/>
    </xf>
    <xf numFmtId="44" fontId="8" fillId="0" borderId="1" xfId="8" applyFont="1" applyFill="1" applyBorder="1" applyAlignment="1" applyProtection="1">
      <alignment horizontal="center" wrapText="1"/>
      <protection locked="0"/>
    </xf>
    <xf numFmtId="44" fontId="8" fillId="0" borderId="1" xfId="1" applyNumberFormat="1" applyFont="1" applyFill="1" applyBorder="1" applyAlignment="1" applyProtection="1">
      <alignment horizontal="center" wrapText="1"/>
      <protection locked="0"/>
    </xf>
    <xf numFmtId="0" fontId="13" fillId="0" borderId="1" xfId="1" applyFont="1" applyFill="1" applyBorder="1" applyAlignment="1" applyProtection="1">
      <alignment wrapText="1"/>
      <protection locked="0"/>
    </xf>
    <xf numFmtId="44" fontId="5" fillId="0" borderId="1" xfId="8" applyFont="1" applyFill="1" applyBorder="1" applyAlignment="1">
      <alignment horizontal="center" vertical="center"/>
    </xf>
    <xf numFmtId="49" fontId="8" fillId="11" borderId="1" xfId="0" applyNumberFormat="1" applyFont="1" applyFill="1" applyBorder="1" applyAlignment="1">
      <alignment horizontal="center" vertical="center"/>
    </xf>
    <xf numFmtId="0" fontId="8" fillId="11" borderId="1" xfId="0" applyFont="1" applyFill="1" applyBorder="1" applyAlignment="1">
      <alignment horizontal="center" vertical="center"/>
    </xf>
    <xf numFmtId="0" fontId="5" fillId="11" borderId="1" xfId="0" applyFont="1" applyFill="1" applyBorder="1" applyAlignment="1">
      <alignment horizontal="center" vertical="center"/>
    </xf>
    <xf numFmtId="0" fontId="15" fillId="11" borderId="3" xfId="0" applyFont="1" applyFill="1" applyBorder="1" applyAlignment="1">
      <alignment horizontal="center" vertical="center"/>
    </xf>
    <xf numFmtId="49" fontId="13" fillId="11" borderId="3" xfId="0" applyNumberFormat="1" applyFont="1" applyFill="1" applyBorder="1" applyAlignment="1">
      <alignment horizontal="center" vertical="center"/>
    </xf>
    <xf numFmtId="0" fontId="13" fillId="11" borderId="3" xfId="0" applyFont="1" applyFill="1" applyBorder="1" applyAlignment="1">
      <alignment horizontal="center" vertical="center"/>
    </xf>
    <xf numFmtId="44" fontId="15" fillId="0" borderId="1" xfId="8" applyFont="1" applyFill="1" applyBorder="1" applyAlignment="1">
      <alignment horizontal="center" vertical="center"/>
    </xf>
    <xf numFmtId="0" fontId="15" fillId="11" borderId="1" xfId="0" applyFont="1" applyFill="1" applyBorder="1" applyAlignment="1">
      <alignment horizontal="center" vertical="center"/>
    </xf>
    <xf numFmtId="49" fontId="13" fillId="11" borderId="1" xfId="0" applyNumberFormat="1" applyFont="1" applyFill="1" applyBorder="1" applyAlignment="1">
      <alignment horizontal="center" vertical="center"/>
    </xf>
    <xf numFmtId="0" fontId="13" fillId="11" borderId="1" xfId="0" applyFont="1" applyFill="1" applyBorder="1" applyAlignment="1">
      <alignment horizontal="center" vertical="center"/>
    </xf>
    <xf numFmtId="41" fontId="17" fillId="6" borderId="1" xfId="0" applyNumberFormat="1" applyFont="1" applyFill="1" applyBorder="1" applyAlignment="1">
      <alignment horizontal="center" vertical="center"/>
    </xf>
    <xf numFmtId="0" fontId="15" fillId="12" borderId="1" xfId="0" applyFont="1" applyFill="1" applyBorder="1" applyAlignment="1">
      <alignment horizontal="center" vertical="center"/>
    </xf>
    <xf numFmtId="49" fontId="13" fillId="12" borderId="1" xfId="0" applyNumberFormat="1" applyFont="1" applyFill="1" applyBorder="1" applyAlignment="1">
      <alignment horizontal="center" vertical="center"/>
    </xf>
    <xf numFmtId="0" fontId="13" fillId="12" borderId="1" xfId="0" applyFont="1" applyFill="1" applyBorder="1" applyAlignment="1">
      <alignment horizontal="center" vertical="center"/>
    </xf>
    <xf numFmtId="44" fontId="15" fillId="12" borderId="1" xfId="8" applyFont="1" applyFill="1" applyBorder="1" applyAlignment="1">
      <alignment horizontal="center" vertical="center"/>
    </xf>
    <xf numFmtId="0" fontId="5" fillId="11" borderId="1" xfId="0" applyFont="1" applyFill="1" applyBorder="1" applyAlignment="1">
      <alignment horizontal="center" vertical="center"/>
    </xf>
    <xf numFmtId="0" fontId="15" fillId="11" borderId="3" xfId="0" applyFont="1" applyFill="1" applyBorder="1" applyAlignment="1">
      <alignment horizontal="center" vertical="center"/>
    </xf>
    <xf numFmtId="0" fontId="15" fillId="11" borderId="1" xfId="0" applyFont="1" applyFill="1" applyBorder="1" applyAlignment="1">
      <alignment horizontal="center" vertical="center"/>
    </xf>
    <xf numFmtId="0" fontId="15" fillId="12" borderId="1" xfId="0" applyFont="1" applyFill="1" applyBorder="1" applyAlignment="1">
      <alignment horizontal="center" vertical="center"/>
    </xf>
    <xf numFmtId="0" fontId="8" fillId="0" borderId="0" xfId="1" applyFont="1" applyBorder="1" applyAlignment="1" applyProtection="1">
      <alignment wrapText="1"/>
      <protection locked="0"/>
    </xf>
    <xf numFmtId="0" fontId="17" fillId="6" borderId="1" xfId="0" applyNumberFormat="1" applyFont="1" applyFill="1" applyBorder="1" applyAlignment="1">
      <alignment vertical="center"/>
    </xf>
    <xf numFmtId="0" fontId="15" fillId="14" borderId="1" xfId="0" applyFont="1" applyFill="1" applyBorder="1" applyAlignment="1">
      <alignment horizontal="center" vertical="center"/>
    </xf>
    <xf numFmtId="49" fontId="13" fillId="14" borderId="1" xfId="0" applyNumberFormat="1" applyFont="1" applyFill="1" applyBorder="1" applyAlignment="1">
      <alignment horizontal="center" vertical="center"/>
    </xf>
    <xf numFmtId="0" fontId="13" fillId="14" borderId="1" xfId="0" applyFont="1" applyFill="1" applyBorder="1" applyAlignment="1">
      <alignment horizontal="center" vertical="center"/>
    </xf>
    <xf numFmtId="44" fontId="15" fillId="14" borderId="1" xfId="8" applyFont="1" applyFill="1" applyBorder="1" applyAlignment="1">
      <alignment horizontal="center" vertical="center"/>
    </xf>
    <xf numFmtId="0" fontId="5" fillId="14" borderId="1" xfId="0" applyFont="1" applyFill="1" applyBorder="1" applyAlignment="1">
      <alignment horizontal="center" vertical="center"/>
    </xf>
    <xf numFmtId="49" fontId="8" fillId="14" borderId="1" xfId="0" applyNumberFormat="1" applyFont="1" applyFill="1" applyBorder="1" applyAlignment="1">
      <alignment horizontal="center" vertical="center"/>
    </xf>
    <xf numFmtId="0" fontId="8" fillId="14" borderId="1" xfId="0" applyFont="1" applyFill="1" applyBorder="1" applyAlignment="1">
      <alignment horizontal="center" vertical="center"/>
    </xf>
    <xf numFmtId="44" fontId="5" fillId="14" borderId="1" xfId="8" applyFont="1" applyFill="1" applyBorder="1" applyAlignment="1">
      <alignment horizontal="center" vertical="center"/>
    </xf>
    <xf numFmtId="0" fontId="4" fillId="11" borderId="3" xfId="0" applyFont="1" applyFill="1" applyBorder="1" applyAlignment="1">
      <alignment horizontal="center" vertical="center"/>
    </xf>
    <xf numFmtId="49" fontId="8" fillId="11" borderId="3" xfId="0" applyNumberFormat="1" applyFont="1" applyFill="1" applyBorder="1" applyAlignment="1">
      <alignment horizontal="center" vertical="center"/>
    </xf>
    <xf numFmtId="0" fontId="8" fillId="11" borderId="3" xfId="0" applyFont="1" applyFill="1" applyBorder="1" applyAlignment="1">
      <alignment horizontal="center" vertical="center"/>
    </xf>
    <xf numFmtId="44" fontId="4" fillId="0" borderId="1" xfId="8" applyFont="1" applyFill="1" applyBorder="1" applyAlignment="1">
      <alignment horizontal="center" vertical="center"/>
    </xf>
    <xf numFmtId="0" fontId="4" fillId="11" borderId="1" xfId="0" applyFont="1" applyFill="1" applyBorder="1" applyAlignment="1">
      <alignment horizontal="center" vertical="center"/>
    </xf>
    <xf numFmtId="0" fontId="4" fillId="14" borderId="1" xfId="0" applyFont="1" applyFill="1" applyBorder="1" applyAlignment="1">
      <alignment horizontal="center" vertical="center"/>
    </xf>
    <xf numFmtId="44" fontId="4" fillId="14" borderId="1" xfId="8" applyFont="1" applyFill="1" applyBorder="1" applyAlignment="1">
      <alignment horizontal="center" vertical="center"/>
    </xf>
    <xf numFmtId="0" fontId="15" fillId="11" borderId="1" xfId="0" applyFont="1" applyFill="1" applyBorder="1" applyAlignment="1">
      <alignment horizontal="center" vertical="center"/>
    </xf>
    <xf numFmtId="0" fontId="15" fillId="14" borderId="1" xfId="0" applyFont="1" applyFill="1" applyBorder="1" applyAlignment="1">
      <alignment horizontal="center" vertical="center"/>
    </xf>
    <xf numFmtId="0" fontId="4" fillId="11" borderId="3" xfId="0" applyFont="1" applyFill="1" applyBorder="1" applyAlignment="1">
      <alignment horizontal="center" vertical="center"/>
    </xf>
    <xf numFmtId="0" fontId="4" fillId="11" borderId="1" xfId="0" applyFont="1" applyFill="1" applyBorder="1" applyAlignment="1">
      <alignment horizontal="center" vertical="center"/>
    </xf>
    <xf numFmtId="0" fontId="4" fillId="14" borderId="1" xfId="0" applyFont="1" applyFill="1" applyBorder="1" applyAlignment="1">
      <alignment horizontal="center" vertical="center"/>
    </xf>
    <xf numFmtId="14" fontId="8" fillId="2" borderId="1" xfId="1" applyNumberFormat="1" applyFont="1" applyFill="1" applyBorder="1" applyAlignment="1" applyProtection="1">
      <alignment horizontal="center" vertical="center" wrapText="1"/>
      <protection locked="0"/>
    </xf>
    <xf numFmtId="44" fontId="8" fillId="0" borderId="0" xfId="1" applyNumberFormat="1" applyFont="1" applyFill="1" applyAlignment="1">
      <alignment wrapText="1"/>
    </xf>
    <xf numFmtId="166" fontId="8" fillId="0" borderId="0" xfId="1" applyNumberFormat="1" applyFont="1" applyFill="1" applyAlignment="1">
      <alignment wrapText="1"/>
    </xf>
    <xf numFmtId="166" fontId="8" fillId="16" borderId="1" xfId="0" applyNumberFormat="1" applyFont="1" applyFill="1" applyBorder="1" applyAlignment="1">
      <alignment horizontal="center" vertical="center" wrapText="1"/>
    </xf>
    <xf numFmtId="41" fontId="8" fillId="17" borderId="1" xfId="1" applyNumberFormat="1" applyFont="1" applyFill="1" applyBorder="1" applyAlignment="1" applyProtection="1">
      <alignment horizontal="center" vertical="center" wrapText="1"/>
      <protection locked="0"/>
    </xf>
    <xf numFmtId="0" fontId="8" fillId="2" borderId="1" xfId="1" applyFont="1" applyFill="1" applyBorder="1" applyAlignment="1">
      <alignment horizontal="center" vertical="center" wrapText="1"/>
    </xf>
    <xf numFmtId="0" fontId="15" fillId="18" borderId="1" xfId="0" applyFont="1" applyFill="1" applyBorder="1" applyAlignment="1">
      <alignment horizontal="center" vertical="center" wrapText="1"/>
    </xf>
    <xf numFmtId="166" fontId="13" fillId="18" borderId="1" xfId="1" applyNumberFormat="1" applyFont="1" applyFill="1" applyBorder="1" applyAlignment="1">
      <alignment horizontal="center" vertical="center" wrapText="1"/>
    </xf>
    <xf numFmtId="0" fontId="13" fillId="18" borderId="1" xfId="1" applyFont="1" applyFill="1" applyBorder="1" applyAlignment="1" applyProtection="1">
      <alignment horizontal="center" vertical="center" wrapText="1"/>
      <protection locked="0"/>
    </xf>
    <xf numFmtId="41" fontId="17" fillId="16" borderId="1" xfId="0" applyNumberFormat="1" applyFont="1" applyFill="1" applyBorder="1" applyAlignment="1">
      <alignment horizontal="center" vertical="center"/>
    </xf>
    <xf numFmtId="41" fontId="17" fillId="19" borderId="1" xfId="0" applyNumberFormat="1" applyFont="1" applyFill="1" applyBorder="1" applyAlignment="1">
      <alignment horizontal="center" vertical="center"/>
    </xf>
    <xf numFmtId="0" fontId="17" fillId="19" borderId="1" xfId="0" applyNumberFormat="1" applyFont="1" applyFill="1" applyBorder="1" applyAlignment="1">
      <alignment vertical="center"/>
    </xf>
    <xf numFmtId="41" fontId="17" fillId="20" borderId="1" xfId="0" applyNumberFormat="1" applyFont="1" applyFill="1" applyBorder="1" applyAlignment="1">
      <alignment horizontal="center" vertical="center"/>
    </xf>
    <xf numFmtId="1" fontId="8" fillId="19" borderId="0" xfId="1" applyNumberFormat="1" applyFont="1" applyFill="1" applyAlignment="1" applyProtection="1">
      <alignment horizontal="center" wrapText="1"/>
      <protection locked="0"/>
    </xf>
    <xf numFmtId="169" fontId="8" fillId="0" borderId="0" xfId="1" applyNumberFormat="1" applyFont="1" applyFill="1" applyAlignment="1" applyProtection="1">
      <alignment horizontal="center" wrapText="1"/>
      <protection locked="0"/>
    </xf>
    <xf numFmtId="0" fontId="8" fillId="11" borderId="3" xfId="0" applyFont="1" applyFill="1" applyBorder="1" applyAlignment="1">
      <alignment horizontal="center" vertical="center" wrapText="1"/>
    </xf>
    <xf numFmtId="0" fontId="8" fillId="12" borderId="3" xfId="0" applyFont="1" applyFill="1" applyBorder="1" applyAlignment="1">
      <alignment horizontal="center" vertical="center" wrapText="1"/>
    </xf>
    <xf numFmtId="14" fontId="13" fillId="2" borderId="1" xfId="1" applyNumberFormat="1" applyFont="1" applyFill="1" applyBorder="1" applyAlignment="1" applyProtection="1">
      <alignment horizontal="center" vertical="center" wrapText="1"/>
      <protection locked="0"/>
    </xf>
    <xf numFmtId="44" fontId="13" fillId="0" borderId="0" xfId="13" applyFont="1" applyAlignment="1" applyProtection="1">
      <alignment wrapText="1"/>
      <protection locked="0"/>
    </xf>
    <xf numFmtId="44" fontId="2" fillId="11" borderId="0" xfId="0" applyNumberFormat="1" applyFont="1" applyFill="1" applyBorder="1" applyAlignment="1">
      <alignment horizontal="left" vertical="distributed"/>
    </xf>
    <xf numFmtId="44" fontId="8" fillId="0" borderId="0" xfId="1" applyNumberFormat="1" applyFont="1" applyAlignment="1" applyProtection="1">
      <alignment wrapText="1"/>
      <protection locked="0"/>
    </xf>
    <xf numFmtId="1" fontId="8" fillId="11" borderId="1" xfId="1" applyNumberFormat="1" applyFont="1" applyFill="1" applyBorder="1" applyAlignment="1" applyProtection="1">
      <alignment horizontal="center" vertical="center" wrapText="1"/>
      <protection locked="0"/>
    </xf>
    <xf numFmtId="1" fontId="8" fillId="0" borderId="1" xfId="1" applyNumberFormat="1" applyFont="1" applyFill="1" applyBorder="1" applyAlignment="1" applyProtection="1">
      <alignment horizontal="center" vertical="center" wrapText="1"/>
      <protection locked="0"/>
    </xf>
    <xf numFmtId="1" fontId="14" fillId="0" borderId="1" xfId="1" applyNumberFormat="1" applyFont="1" applyFill="1" applyBorder="1" applyAlignment="1" applyProtection="1">
      <alignment horizontal="center" vertical="center" wrapText="1"/>
      <protection locked="0"/>
    </xf>
    <xf numFmtId="1" fontId="8" fillId="0" borderId="1" xfId="1" applyNumberFormat="1" applyFont="1" applyFill="1" applyBorder="1" applyAlignment="1">
      <alignment horizontal="center" vertical="center" wrapText="1"/>
    </xf>
    <xf numFmtId="1" fontId="8" fillId="11" borderId="1" xfId="1" applyNumberFormat="1" applyFont="1" applyFill="1" applyBorder="1" applyAlignment="1">
      <alignment horizontal="center" vertical="center" wrapText="1"/>
    </xf>
    <xf numFmtId="1" fontId="8" fillId="0" borderId="1" xfId="8" quotePrefix="1" applyNumberFormat="1" applyFont="1" applyFill="1" applyBorder="1" applyAlignment="1" applyProtection="1">
      <alignment horizontal="center" vertical="center" wrapText="1"/>
      <protection locked="0"/>
    </xf>
    <xf numFmtId="1" fontId="8" fillId="0" borderId="1" xfId="8" applyNumberFormat="1" applyFont="1" applyFill="1" applyBorder="1" applyAlignment="1" applyProtection="1">
      <alignment horizontal="center" vertical="center" wrapText="1"/>
      <protection locked="0"/>
    </xf>
    <xf numFmtId="1" fontId="13" fillId="0" borderId="1" xfId="1" applyNumberFormat="1" applyFont="1" applyFill="1" applyBorder="1" applyAlignment="1" applyProtection="1">
      <alignment horizontal="center" vertical="center" wrapText="1"/>
      <protection locked="0"/>
    </xf>
    <xf numFmtId="1" fontId="13" fillId="11" borderId="1" xfId="1" applyNumberFormat="1" applyFont="1" applyFill="1" applyBorder="1" applyAlignment="1" applyProtection="1">
      <alignment horizontal="center" vertical="center" wrapText="1"/>
      <protection locked="0"/>
    </xf>
    <xf numFmtId="1" fontId="8" fillId="0" borderId="1" xfId="46" applyNumberFormat="1" applyFont="1" applyBorder="1" applyAlignment="1" applyProtection="1">
      <alignment horizontal="center" vertical="center" wrapText="1"/>
      <protection locked="0"/>
    </xf>
    <xf numFmtId="1" fontId="8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1" xfId="1" applyNumberFormat="1" applyFont="1" applyBorder="1" applyAlignment="1">
      <alignment horizontal="center" vertical="center" wrapText="1"/>
    </xf>
    <xf numFmtId="0" fontId="8" fillId="11" borderId="1" xfId="1" applyFont="1" applyFill="1" applyBorder="1" applyAlignment="1" applyProtection="1">
      <alignment horizontal="center" vertical="center" wrapText="1"/>
      <protection locked="0"/>
    </xf>
    <xf numFmtId="0" fontId="13" fillId="11" borderId="1" xfId="1" applyFont="1" applyFill="1" applyBorder="1" applyAlignment="1" applyProtection="1">
      <alignment horizontal="center" vertical="center" wrapText="1"/>
      <protection locked="0"/>
    </xf>
    <xf numFmtId="0" fontId="8" fillId="21" borderId="1" xfId="1" applyFont="1" applyFill="1" applyBorder="1" applyAlignment="1">
      <alignment vertical="center"/>
    </xf>
    <xf numFmtId="0" fontId="8" fillId="21" borderId="1" xfId="1" applyFont="1" applyFill="1" applyBorder="1"/>
    <xf numFmtId="10" fontId="8" fillId="21" borderId="1" xfId="12" applyNumberFormat="1" applyFont="1" applyFill="1" applyBorder="1"/>
    <xf numFmtId="44" fontId="8" fillId="21" borderId="1" xfId="1" applyNumberFormat="1" applyFont="1" applyFill="1" applyBorder="1"/>
    <xf numFmtId="170" fontId="8" fillId="21" borderId="1" xfId="12" applyNumberFormat="1" applyFont="1" applyFill="1" applyBorder="1"/>
    <xf numFmtId="44" fontId="8" fillId="0" borderId="1" xfId="8" applyFont="1" applyFill="1" applyBorder="1" applyProtection="1">
      <protection locked="0"/>
    </xf>
    <xf numFmtId="44" fontId="8" fillId="0" borderId="1" xfId="1" applyNumberFormat="1" applyFont="1" applyFill="1" applyBorder="1"/>
    <xf numFmtId="0" fontId="8" fillId="0" borderId="1" xfId="1" applyFont="1" applyFill="1" applyBorder="1"/>
    <xf numFmtId="0" fontId="8" fillId="0" borderId="1" xfId="1" applyFont="1" applyBorder="1"/>
    <xf numFmtId="171" fontId="8" fillId="0" borderId="1" xfId="1" applyNumberFormat="1" applyFont="1" applyBorder="1"/>
    <xf numFmtId="14" fontId="23" fillId="23" borderId="1" xfId="0" applyNumberFormat="1" applyFont="1" applyFill="1" applyBorder="1" applyAlignment="1">
      <alignment horizontal="center" vertical="center" wrapText="1"/>
    </xf>
    <xf numFmtId="14" fontId="25" fillId="23" borderId="1" xfId="0" applyNumberFormat="1" applyFont="1" applyFill="1" applyBorder="1" applyAlignment="1">
      <alignment horizontal="center" vertical="center" wrapText="1"/>
    </xf>
    <xf numFmtId="0" fontId="25" fillId="24" borderId="1" xfId="0" applyFont="1" applyFill="1" applyBorder="1" applyAlignment="1">
      <alignment horizontal="center" wrapText="1"/>
    </xf>
    <xf numFmtId="0" fontId="25" fillId="0" borderId="1" xfId="0" applyFont="1" applyBorder="1" applyAlignment="1">
      <alignment horizontal="center" wrapText="1"/>
    </xf>
    <xf numFmtId="0" fontId="24" fillId="0" borderId="1" xfId="0" applyFont="1" applyBorder="1" applyAlignment="1">
      <alignment wrapText="1"/>
    </xf>
    <xf numFmtId="0" fontId="25" fillId="24" borderId="1" xfId="0" applyFont="1" applyFill="1" applyBorder="1" applyAlignment="1">
      <alignment wrapText="1"/>
    </xf>
    <xf numFmtId="0" fontId="24" fillId="0" borderId="1" xfId="0" applyFont="1" applyBorder="1" applyAlignment="1">
      <alignment horizontal="center" wrapText="1"/>
    </xf>
    <xf numFmtId="0" fontId="25" fillId="0" borderId="1" xfId="0" applyFont="1" applyBorder="1" applyAlignment="1">
      <alignment wrapText="1"/>
    </xf>
    <xf numFmtId="8" fontId="25" fillId="0" borderId="0" xfId="0" applyNumberFormat="1" applyFont="1" applyAlignment="1">
      <alignment wrapText="1"/>
    </xf>
    <xf numFmtId="0" fontId="26" fillId="0" borderId="0" xfId="0" applyFont="1" applyAlignment="1">
      <alignment horizontal="left" vertical="distributed"/>
    </xf>
    <xf numFmtId="0" fontId="25" fillId="0" borderId="0" xfId="0" applyFont="1" applyAlignment="1">
      <alignment wrapText="1"/>
    </xf>
    <xf numFmtId="44" fontId="27" fillId="0" borderId="0" xfId="13" applyFont="1" applyAlignment="1">
      <alignment horizontal="left" vertical="distributed"/>
    </xf>
    <xf numFmtId="0" fontId="25" fillId="26" borderId="1" xfId="0" applyFont="1" applyFill="1" applyBorder="1" applyAlignment="1">
      <alignment horizontal="center" wrapText="1"/>
    </xf>
    <xf numFmtId="0" fontId="26" fillId="26" borderId="0" xfId="0" applyFont="1" applyFill="1" applyAlignment="1">
      <alignment horizontal="left" vertical="distributed"/>
    </xf>
    <xf numFmtId="0" fontId="23" fillId="23" borderId="1" xfId="0" applyFont="1" applyFill="1" applyBorder="1" applyAlignment="1">
      <alignment horizontal="center" vertical="center" wrapText="1"/>
    </xf>
    <xf numFmtId="0" fontId="25" fillId="26" borderId="1" xfId="0" applyFont="1" applyFill="1" applyBorder="1" applyAlignment="1">
      <alignment wrapText="1"/>
    </xf>
    <xf numFmtId="0" fontId="23" fillId="0" borderId="1" xfId="0" applyFont="1" applyBorder="1" applyAlignment="1">
      <alignment wrapText="1"/>
    </xf>
    <xf numFmtId="0" fontId="23" fillId="26" borderId="1" xfId="0" applyFont="1" applyFill="1" applyBorder="1" applyAlignment="1">
      <alignment wrapText="1"/>
    </xf>
    <xf numFmtId="0" fontId="23" fillId="24" borderId="1" xfId="0" applyFont="1" applyFill="1" applyBorder="1" applyAlignment="1">
      <alignment wrapText="1"/>
    </xf>
    <xf numFmtId="8" fontId="23" fillId="0" borderId="0" xfId="0" applyNumberFormat="1" applyFont="1" applyAlignment="1">
      <alignment wrapText="1"/>
    </xf>
    <xf numFmtId="0" fontId="6" fillId="0" borderId="0" xfId="0" applyFont="1"/>
    <xf numFmtId="0" fontId="28" fillId="0" borderId="0" xfId="0" applyFont="1"/>
    <xf numFmtId="0" fontId="25" fillId="23" borderId="1" xfId="0" applyFont="1" applyFill="1" applyBorder="1" applyAlignment="1">
      <alignment horizontal="center" vertical="center" wrapText="1"/>
    </xf>
    <xf numFmtId="3" fontId="25" fillId="24" borderId="1" xfId="0" applyNumberFormat="1" applyFont="1" applyFill="1" applyBorder="1" applyAlignment="1">
      <alignment horizontal="center" wrapText="1"/>
    </xf>
    <xf numFmtId="3" fontId="25" fillId="24" borderId="1" xfId="0" applyNumberFormat="1" applyFont="1" applyFill="1" applyBorder="1" applyAlignment="1">
      <alignment wrapText="1"/>
    </xf>
    <xf numFmtId="0" fontId="23" fillId="0" borderId="1" xfId="0" applyFont="1" applyBorder="1" applyAlignment="1">
      <alignment horizontal="center" wrapText="1"/>
    </xf>
    <xf numFmtId="0" fontId="29" fillId="0" borderId="1" xfId="0" applyFont="1" applyBorder="1" applyAlignment="1">
      <alignment horizontal="center" wrapText="1"/>
    </xf>
    <xf numFmtId="0" fontId="23" fillId="26" borderId="1" xfId="0" applyFont="1" applyFill="1" applyBorder="1" applyAlignment="1">
      <alignment horizontal="center" wrapText="1"/>
    </xf>
    <xf numFmtId="0" fontId="23" fillId="24" borderId="1" xfId="0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3" fillId="24" borderId="1" xfId="0" applyFont="1" applyFill="1" applyBorder="1" applyAlignment="1">
      <alignment horizontal="center" wrapText="1"/>
    </xf>
    <xf numFmtId="0" fontId="26" fillId="26" borderId="16" xfId="0" applyFont="1" applyFill="1" applyBorder="1" applyAlignment="1">
      <alignment horizontal="left" vertical="distributed"/>
    </xf>
    <xf numFmtId="0" fontId="25" fillId="0" borderId="16" xfId="0" applyFont="1" applyBorder="1" applyAlignment="1">
      <alignment wrapText="1"/>
    </xf>
    <xf numFmtId="0" fontId="25" fillId="0" borderId="1" xfId="0" applyFont="1" applyBorder="1" applyAlignment="1">
      <alignment horizontal="center" vertical="center" wrapText="1"/>
    </xf>
    <xf numFmtId="0" fontId="25" fillId="26" borderId="1" xfId="0" applyFont="1" applyFill="1" applyBorder="1" applyAlignment="1">
      <alignment horizontal="center" vertical="center" wrapText="1"/>
    </xf>
    <xf numFmtId="0" fontId="25" fillId="24" borderId="1" xfId="0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15" fillId="16" borderId="1" xfId="0" applyFont="1" applyFill="1" applyBorder="1" applyAlignment="1">
      <alignment horizontal="center" vertical="center"/>
    </xf>
    <xf numFmtId="8" fontId="25" fillId="0" borderId="0" xfId="0" applyNumberFormat="1" applyFont="1" applyFill="1" applyAlignment="1">
      <alignment wrapText="1"/>
    </xf>
    <xf numFmtId="172" fontId="25" fillId="0" borderId="1" xfId="0" applyNumberFormat="1" applyFont="1" applyBorder="1" applyAlignment="1">
      <alignment horizontal="center" wrapText="1"/>
    </xf>
    <xf numFmtId="172" fontId="25" fillId="0" borderId="1" xfId="0" applyNumberFormat="1" applyFont="1" applyBorder="1" applyAlignment="1">
      <alignment wrapText="1"/>
    </xf>
    <xf numFmtId="172" fontId="24" fillId="0" borderId="1" xfId="0" applyNumberFormat="1" applyFont="1" applyBorder="1" applyAlignment="1">
      <alignment horizontal="center" wrapText="1"/>
    </xf>
    <xf numFmtId="172" fontId="25" fillId="26" borderId="1" xfId="0" applyNumberFormat="1" applyFont="1" applyFill="1" applyBorder="1" applyAlignment="1">
      <alignment wrapText="1"/>
    </xf>
    <xf numFmtId="172" fontId="25" fillId="26" borderId="1" xfId="0" applyNumberFormat="1" applyFont="1" applyFill="1" applyBorder="1" applyAlignment="1">
      <alignment horizontal="center" wrapText="1"/>
    </xf>
    <xf numFmtId="172" fontId="25" fillId="24" borderId="1" xfId="0" applyNumberFormat="1" applyFont="1" applyFill="1" applyBorder="1" applyAlignment="1">
      <alignment horizontal="center" wrapText="1"/>
    </xf>
    <xf numFmtId="172" fontId="25" fillId="24" borderId="1" xfId="0" applyNumberFormat="1" applyFont="1" applyFill="1" applyBorder="1" applyAlignment="1">
      <alignment wrapText="1"/>
    </xf>
    <xf numFmtId="172" fontId="23" fillId="0" borderId="1" xfId="0" applyNumberFormat="1" applyFont="1" applyBorder="1" applyAlignment="1">
      <alignment wrapText="1"/>
    </xf>
    <xf numFmtId="172" fontId="23" fillId="26" borderId="1" xfId="0" applyNumberFormat="1" applyFont="1" applyFill="1" applyBorder="1" applyAlignment="1">
      <alignment wrapText="1"/>
    </xf>
    <xf numFmtId="172" fontId="25" fillId="29" borderId="1" xfId="0" applyNumberFormat="1" applyFont="1" applyFill="1" applyBorder="1" applyAlignment="1">
      <alignment horizontal="center" wrapText="1"/>
    </xf>
    <xf numFmtId="49" fontId="13" fillId="16" borderId="1" xfId="0" applyNumberFormat="1" applyFont="1" applyFill="1" applyBorder="1" applyAlignment="1">
      <alignment horizontal="center" vertical="center"/>
    </xf>
    <xf numFmtId="0" fontId="13" fillId="16" borderId="1" xfId="0" applyFont="1" applyFill="1" applyBorder="1" applyAlignment="1">
      <alignment horizontal="center" vertical="center"/>
    </xf>
    <xf numFmtId="44" fontId="15" fillId="16" borderId="1" xfId="8" applyFont="1" applyFill="1" applyBorder="1" applyAlignment="1">
      <alignment horizontal="center" vertical="center"/>
    </xf>
    <xf numFmtId="0" fontId="5" fillId="11" borderId="1" xfId="0" applyFont="1" applyFill="1" applyBorder="1" applyAlignment="1">
      <alignment horizontal="center" vertical="center" wrapText="1"/>
    </xf>
    <xf numFmtId="0" fontId="5" fillId="11" borderId="1" xfId="0" applyFont="1" applyFill="1" applyBorder="1" applyAlignment="1">
      <alignment horizontal="center" vertical="center"/>
    </xf>
    <xf numFmtId="0" fontId="5" fillId="11" borderId="2" xfId="0" applyFont="1" applyFill="1" applyBorder="1" applyAlignment="1">
      <alignment horizontal="center" vertical="center"/>
    </xf>
    <xf numFmtId="3" fontId="8" fillId="5" borderId="2" xfId="1" applyNumberFormat="1" applyFont="1" applyFill="1" applyBorder="1" applyAlignment="1" applyProtection="1">
      <alignment horizontal="center" vertical="center" wrapText="1"/>
      <protection locked="0"/>
    </xf>
    <xf numFmtId="3" fontId="8" fillId="5" borderId="3" xfId="1" applyNumberFormat="1" applyFont="1" applyFill="1" applyBorder="1" applyAlignment="1" applyProtection="1">
      <alignment horizontal="center" vertical="center" wrapText="1"/>
      <protection locked="0"/>
    </xf>
    <xf numFmtId="0" fontId="8" fillId="13" borderId="0" xfId="0" applyNumberFormat="1" applyFont="1" applyFill="1" applyBorder="1" applyAlignment="1">
      <alignment horizontal="left" vertical="center" wrapText="1"/>
    </xf>
    <xf numFmtId="0" fontId="8" fillId="13" borderId="11" xfId="0" applyNumberFormat="1" applyFont="1" applyFill="1" applyBorder="1" applyAlignment="1">
      <alignment horizontal="left" vertical="center" wrapText="1"/>
    </xf>
    <xf numFmtId="0" fontId="15" fillId="11" borderId="3" xfId="0" applyFont="1" applyFill="1" applyBorder="1" applyAlignment="1">
      <alignment horizontal="center" vertical="center" wrapText="1"/>
    </xf>
    <xf numFmtId="0" fontId="15" fillId="11" borderId="1" xfId="0" applyFont="1" applyFill="1" applyBorder="1" applyAlignment="1">
      <alignment horizontal="center" vertical="center" wrapText="1"/>
    </xf>
    <xf numFmtId="0" fontId="16" fillId="13" borderId="1" xfId="0" applyNumberFormat="1" applyFont="1" applyFill="1" applyBorder="1" applyAlignment="1">
      <alignment horizontal="left" vertical="center" wrapText="1"/>
    </xf>
    <xf numFmtId="0" fontId="11" fillId="13" borderId="14" xfId="0" applyNumberFormat="1" applyFont="1" applyFill="1" applyBorder="1" applyAlignment="1">
      <alignment horizontal="center" vertical="center" wrapText="1"/>
    </xf>
    <xf numFmtId="0" fontId="11" fillId="13" borderId="13" xfId="0" applyNumberFormat="1" applyFont="1" applyFill="1" applyBorder="1" applyAlignment="1">
      <alignment horizontal="center" vertical="center" wrapText="1"/>
    </xf>
    <xf numFmtId="3" fontId="13" fillId="5" borderId="2" xfId="1" applyNumberFormat="1" applyFont="1" applyFill="1" applyBorder="1" applyAlignment="1" applyProtection="1">
      <alignment horizontal="center" vertical="center" wrapText="1"/>
      <protection locked="0"/>
    </xf>
    <xf numFmtId="3" fontId="13" fillId="5" borderId="3" xfId="1" applyNumberFormat="1" applyFont="1" applyFill="1" applyBorder="1" applyAlignment="1" applyProtection="1">
      <alignment horizontal="center" vertical="center" wrapText="1"/>
      <protection locked="0"/>
    </xf>
    <xf numFmtId="0" fontId="11" fillId="13" borderId="4" xfId="0" applyNumberFormat="1" applyFont="1" applyFill="1" applyBorder="1" applyAlignment="1">
      <alignment vertical="center" wrapText="1"/>
    </xf>
    <xf numFmtId="0" fontId="11" fillId="13" borderId="5" xfId="0" applyNumberFormat="1" applyFont="1" applyFill="1" applyBorder="1" applyAlignment="1">
      <alignment vertical="center" wrapText="1"/>
    </xf>
    <xf numFmtId="0" fontId="11" fillId="13" borderId="6" xfId="0" applyNumberFormat="1" applyFont="1" applyFill="1" applyBorder="1" applyAlignment="1">
      <alignment vertical="center" wrapText="1"/>
    </xf>
    <xf numFmtId="0" fontId="15" fillId="12" borderId="1" xfId="0" applyFont="1" applyFill="1" applyBorder="1" applyAlignment="1">
      <alignment horizontal="center" vertical="center" wrapText="1"/>
    </xf>
    <xf numFmtId="0" fontId="15" fillId="11" borderId="2" xfId="0" applyFont="1" applyFill="1" applyBorder="1" applyAlignment="1">
      <alignment horizontal="center" vertical="center" textRotation="90" wrapText="1"/>
    </xf>
    <xf numFmtId="0" fontId="15" fillId="11" borderId="7" xfId="0" applyFont="1" applyFill="1" applyBorder="1" applyAlignment="1">
      <alignment horizontal="center" vertical="center" textRotation="90" wrapText="1"/>
    </xf>
    <xf numFmtId="0" fontId="15" fillId="11" borderId="3" xfId="0" applyFont="1" applyFill="1" applyBorder="1" applyAlignment="1">
      <alignment horizontal="center" vertical="center" textRotation="90" wrapText="1"/>
    </xf>
    <xf numFmtId="0" fontId="5" fillId="11" borderId="2" xfId="0" applyFont="1" applyFill="1" applyBorder="1" applyAlignment="1">
      <alignment horizontal="center" vertical="center" textRotation="90" wrapText="1"/>
    </xf>
    <xf numFmtId="0" fontId="5" fillId="11" borderId="7" xfId="0" applyFont="1" applyFill="1" applyBorder="1" applyAlignment="1">
      <alignment horizontal="center" vertical="center" textRotation="90" wrapText="1"/>
    </xf>
    <xf numFmtId="0" fontId="5" fillId="11" borderId="3" xfId="0" applyFont="1" applyFill="1" applyBorder="1" applyAlignment="1">
      <alignment horizontal="center" vertical="center" textRotation="90" wrapText="1"/>
    </xf>
    <xf numFmtId="0" fontId="15" fillId="11" borderId="3" xfId="0" applyFont="1" applyFill="1" applyBorder="1" applyAlignment="1">
      <alignment horizontal="center" vertical="center"/>
    </xf>
    <xf numFmtId="0" fontId="15" fillId="11" borderId="1" xfId="0" applyFont="1" applyFill="1" applyBorder="1" applyAlignment="1">
      <alignment horizontal="center" vertical="center"/>
    </xf>
    <xf numFmtId="0" fontId="15" fillId="12" borderId="1" xfId="0" applyFont="1" applyFill="1" applyBorder="1" applyAlignment="1">
      <alignment horizontal="center" vertical="center"/>
    </xf>
    <xf numFmtId="0" fontId="5" fillId="11" borderId="2" xfId="0" applyFont="1" applyFill="1" applyBorder="1" applyAlignment="1">
      <alignment horizontal="center" vertical="center" textRotation="90"/>
    </xf>
    <xf numFmtId="0" fontId="5" fillId="11" borderId="7" xfId="0" applyFont="1" applyFill="1" applyBorder="1" applyAlignment="1">
      <alignment horizontal="center" vertical="center" textRotation="90"/>
    </xf>
    <xf numFmtId="0" fontId="5" fillId="11" borderId="3" xfId="0" applyFont="1" applyFill="1" applyBorder="1" applyAlignment="1">
      <alignment horizontal="center" vertical="center" textRotation="90"/>
    </xf>
    <xf numFmtId="0" fontId="12" fillId="11" borderId="4" xfId="0" applyFont="1" applyFill="1" applyBorder="1" applyAlignment="1">
      <alignment horizontal="center" vertical="distributed"/>
    </xf>
    <xf numFmtId="0" fontId="12" fillId="11" borderId="5" xfId="0" applyFont="1" applyFill="1" applyBorder="1" applyAlignment="1">
      <alignment horizontal="center" vertical="distributed"/>
    </xf>
    <xf numFmtId="0" fontId="12" fillId="11" borderId="6" xfId="0" applyFont="1" applyFill="1" applyBorder="1" applyAlignment="1">
      <alignment horizontal="center" vertical="distributed"/>
    </xf>
    <xf numFmtId="0" fontId="23" fillId="22" borderId="2" xfId="0" applyFont="1" applyFill="1" applyBorder="1" applyAlignment="1">
      <alignment horizontal="center" vertical="center" wrapText="1"/>
    </xf>
    <xf numFmtId="0" fontId="23" fillId="22" borderId="3" xfId="0" applyFont="1" applyFill="1" applyBorder="1" applyAlignment="1">
      <alignment horizontal="center" vertical="center" wrapText="1"/>
    </xf>
    <xf numFmtId="0" fontId="24" fillId="22" borderId="2" xfId="0" applyFont="1" applyFill="1" applyBorder="1" applyAlignment="1">
      <alignment horizontal="center" vertical="center" wrapText="1"/>
    </xf>
    <xf numFmtId="0" fontId="24" fillId="22" borderId="3" xfId="0" applyFont="1" applyFill="1" applyBorder="1" applyAlignment="1">
      <alignment horizontal="center" vertical="center" wrapText="1"/>
    </xf>
    <xf numFmtId="0" fontId="3" fillId="11" borderId="1" xfId="0" applyFont="1" applyFill="1" applyBorder="1" applyAlignment="1">
      <alignment horizontal="center" vertical="center" wrapText="1"/>
    </xf>
    <xf numFmtId="0" fontId="23" fillId="25" borderId="2" xfId="0" applyFont="1" applyFill="1" applyBorder="1" applyAlignment="1">
      <alignment horizontal="center" vertical="center" wrapText="1"/>
    </xf>
    <xf numFmtId="0" fontId="23" fillId="25" borderId="3" xfId="0" applyFont="1" applyFill="1" applyBorder="1" applyAlignment="1">
      <alignment horizontal="center" vertical="center" wrapText="1"/>
    </xf>
    <xf numFmtId="0" fontId="25" fillId="25" borderId="2" xfId="0" applyFont="1" applyFill="1" applyBorder="1" applyAlignment="1">
      <alignment horizontal="center" vertical="center" wrapText="1"/>
    </xf>
    <xf numFmtId="0" fontId="25" fillId="25" borderId="3" xfId="0" applyFont="1" applyFill="1" applyBorder="1" applyAlignment="1">
      <alignment horizontal="center" vertical="center" wrapText="1"/>
    </xf>
    <xf numFmtId="0" fontId="5" fillId="14" borderId="1" xfId="0" applyFont="1" applyFill="1" applyBorder="1" applyAlignment="1">
      <alignment horizontal="center" vertical="center" wrapText="1"/>
    </xf>
    <xf numFmtId="0" fontId="5" fillId="14" borderId="1" xfId="0" applyFont="1" applyFill="1" applyBorder="1" applyAlignment="1">
      <alignment horizontal="center" vertical="center"/>
    </xf>
    <xf numFmtId="0" fontId="5" fillId="14" borderId="2" xfId="0" applyFont="1" applyFill="1" applyBorder="1" applyAlignment="1">
      <alignment horizontal="center" vertical="center"/>
    </xf>
    <xf numFmtId="0" fontId="15" fillId="14" borderId="1" xfId="0" applyFont="1" applyFill="1" applyBorder="1" applyAlignment="1">
      <alignment horizontal="center" vertical="center" wrapText="1"/>
    </xf>
    <xf numFmtId="0" fontId="15" fillId="14" borderId="1" xfId="0" applyFont="1" applyFill="1" applyBorder="1" applyAlignment="1">
      <alignment horizontal="center" vertical="center"/>
    </xf>
    <xf numFmtId="0" fontId="23" fillId="27" borderId="2" xfId="0" applyFont="1" applyFill="1" applyBorder="1" applyAlignment="1">
      <alignment horizontal="center" vertical="center" wrapText="1"/>
    </xf>
    <xf numFmtId="0" fontId="23" fillId="27" borderId="3" xfId="0" applyFont="1" applyFill="1" applyBorder="1" applyAlignment="1">
      <alignment horizontal="center" vertical="center" wrapText="1"/>
    </xf>
    <xf numFmtId="0" fontId="4" fillId="14" borderId="1" xfId="0" applyFont="1" applyFill="1" applyBorder="1" applyAlignment="1">
      <alignment horizontal="center" vertical="center" wrapText="1"/>
    </xf>
    <xf numFmtId="0" fontId="15" fillId="16" borderId="1" xfId="0" applyFont="1" applyFill="1" applyBorder="1" applyAlignment="1">
      <alignment horizontal="center" vertical="center" wrapText="1"/>
    </xf>
    <xf numFmtId="0" fontId="15" fillId="16" borderId="1" xfId="0" applyFont="1" applyFill="1" applyBorder="1" applyAlignment="1">
      <alignment horizontal="center" vertical="center"/>
    </xf>
    <xf numFmtId="0" fontId="30" fillId="25" borderId="2" xfId="0" applyFont="1" applyFill="1" applyBorder="1" applyAlignment="1">
      <alignment horizontal="center" vertical="center" wrapText="1"/>
    </xf>
    <xf numFmtId="0" fontId="30" fillId="25" borderId="3" xfId="0" applyFont="1" applyFill="1" applyBorder="1" applyAlignment="1">
      <alignment horizontal="center" vertical="center" wrapText="1"/>
    </xf>
    <xf numFmtId="0" fontId="4" fillId="11" borderId="2" xfId="0" applyFont="1" applyFill="1" applyBorder="1" applyAlignment="1">
      <alignment horizontal="center" vertical="center" textRotation="90" wrapText="1"/>
    </xf>
    <xf numFmtId="0" fontId="4" fillId="11" borderId="7" xfId="0" applyFont="1" applyFill="1" applyBorder="1" applyAlignment="1">
      <alignment horizontal="center" vertical="center" textRotation="90" wrapText="1"/>
    </xf>
    <xf numFmtId="0" fontId="4" fillId="11" borderId="3" xfId="0" applyFont="1" applyFill="1" applyBorder="1" applyAlignment="1">
      <alignment horizontal="center" vertical="center" textRotation="90" wrapText="1"/>
    </xf>
    <xf numFmtId="0" fontId="4" fillId="11" borderId="3" xfId="0" applyFont="1" applyFill="1" applyBorder="1" applyAlignment="1">
      <alignment horizontal="center" vertical="center" wrapText="1"/>
    </xf>
    <xf numFmtId="0" fontId="4" fillId="11" borderId="1" xfId="0" applyFont="1" applyFill="1" applyBorder="1" applyAlignment="1">
      <alignment horizontal="center" vertical="center" wrapText="1"/>
    </xf>
    <xf numFmtId="0" fontId="4" fillId="11" borderId="3" xfId="0" applyFont="1" applyFill="1" applyBorder="1" applyAlignment="1">
      <alignment horizontal="center" vertical="center"/>
    </xf>
    <xf numFmtId="0" fontId="4" fillId="11" borderId="1" xfId="0" applyFont="1" applyFill="1" applyBorder="1" applyAlignment="1">
      <alignment horizontal="center" vertical="center"/>
    </xf>
    <xf numFmtId="0" fontId="4" fillId="14" borderId="1" xfId="0" applyFont="1" applyFill="1" applyBorder="1" applyAlignment="1">
      <alignment horizontal="center" vertical="center"/>
    </xf>
    <xf numFmtId="0" fontId="15" fillId="11" borderId="2" xfId="0" applyFont="1" applyFill="1" applyBorder="1" applyAlignment="1">
      <alignment horizontal="center" vertical="center" textRotation="90"/>
    </xf>
    <xf numFmtId="0" fontId="15" fillId="11" borderId="7" xfId="0" applyFont="1" applyFill="1" applyBorder="1" applyAlignment="1">
      <alignment horizontal="center" vertical="center" textRotation="90"/>
    </xf>
    <xf numFmtId="0" fontId="15" fillId="11" borderId="3" xfId="0" applyFont="1" applyFill="1" applyBorder="1" applyAlignment="1">
      <alignment horizontal="center" vertical="center" textRotation="90"/>
    </xf>
    <xf numFmtId="0" fontId="4" fillId="11" borderId="2" xfId="0" applyFont="1" applyFill="1" applyBorder="1" applyAlignment="1">
      <alignment horizontal="center" vertical="center" textRotation="90"/>
    </xf>
    <xf numFmtId="0" fontId="4" fillId="11" borderId="7" xfId="0" applyFont="1" applyFill="1" applyBorder="1" applyAlignment="1">
      <alignment horizontal="center" vertical="center" textRotation="90"/>
    </xf>
    <xf numFmtId="0" fontId="4" fillId="11" borderId="3" xfId="0" applyFont="1" applyFill="1" applyBorder="1" applyAlignment="1">
      <alignment horizontal="center" vertical="center" textRotation="90"/>
    </xf>
    <xf numFmtId="0" fontId="23" fillId="28" borderId="2" xfId="0" applyFont="1" applyFill="1" applyBorder="1" applyAlignment="1">
      <alignment horizontal="center" vertical="center" wrapText="1"/>
    </xf>
    <xf numFmtId="0" fontId="23" fillId="28" borderId="3" xfId="0" applyFont="1" applyFill="1" applyBorder="1" applyAlignment="1">
      <alignment horizontal="center" vertical="center" wrapText="1"/>
    </xf>
    <xf numFmtId="0" fontId="15" fillId="14" borderId="2" xfId="0" applyFont="1" applyFill="1" applyBorder="1" applyAlignment="1">
      <alignment horizontal="center" vertical="center"/>
    </xf>
    <xf numFmtId="0" fontId="15" fillId="11" borderId="2" xfId="0" applyFont="1" applyFill="1" applyBorder="1" applyAlignment="1">
      <alignment horizontal="center" vertical="center"/>
    </xf>
    <xf numFmtId="0" fontId="4" fillId="14" borderId="2" xfId="0" applyFont="1" applyFill="1" applyBorder="1" applyAlignment="1">
      <alignment horizontal="center" vertical="center"/>
    </xf>
    <xf numFmtId="0" fontId="13" fillId="21" borderId="1" xfId="1" applyFont="1" applyFill="1" applyBorder="1" applyAlignment="1">
      <alignment horizontal="center"/>
    </xf>
    <xf numFmtId="0" fontId="1" fillId="11" borderId="1" xfId="0" applyFont="1" applyFill="1" applyBorder="1" applyAlignment="1">
      <alignment horizontal="center" vertical="center" wrapText="1"/>
    </xf>
    <xf numFmtId="0" fontId="13" fillId="15" borderId="5" xfId="1" applyFont="1" applyFill="1" applyBorder="1" applyAlignment="1">
      <alignment horizontal="center" vertical="center" wrapText="1"/>
    </xf>
    <xf numFmtId="0" fontId="13" fillId="15" borderId="6" xfId="1" applyFont="1" applyFill="1" applyBorder="1" applyAlignment="1">
      <alignment horizontal="center" vertical="center" wrapText="1"/>
    </xf>
    <xf numFmtId="0" fontId="8" fillId="15" borderId="8" xfId="0" applyNumberFormat="1" applyFont="1" applyFill="1" applyBorder="1" applyAlignment="1">
      <alignment horizontal="center" vertical="center" wrapText="1"/>
    </xf>
    <xf numFmtId="0" fontId="8" fillId="15" borderId="15" xfId="0" applyNumberFormat="1" applyFont="1" applyFill="1" applyBorder="1" applyAlignment="1">
      <alignment horizontal="center" vertical="center" wrapText="1"/>
    </xf>
    <xf numFmtId="0" fontId="8" fillId="15" borderId="9" xfId="0" applyNumberFormat="1" applyFont="1" applyFill="1" applyBorder="1" applyAlignment="1">
      <alignment horizontal="center" vertical="center" wrapText="1"/>
    </xf>
    <xf numFmtId="0" fontId="8" fillId="15" borderId="12" xfId="0" applyNumberFormat="1" applyFont="1" applyFill="1" applyBorder="1" applyAlignment="1">
      <alignment horizontal="center" vertical="center" wrapText="1"/>
    </xf>
    <xf numFmtId="0" fontId="8" fillId="15" borderId="14" xfId="0" applyNumberFormat="1" applyFont="1" applyFill="1" applyBorder="1" applyAlignment="1">
      <alignment horizontal="center" vertical="center" wrapText="1"/>
    </xf>
    <xf numFmtId="0" fontId="8" fillId="15" borderId="13" xfId="0" applyNumberFormat="1" applyFont="1" applyFill="1" applyBorder="1" applyAlignment="1">
      <alignment horizontal="center" vertical="center" wrapText="1"/>
    </xf>
    <xf numFmtId="0" fontId="11" fillId="15" borderId="14" xfId="0" applyNumberFormat="1" applyFont="1" applyFill="1" applyBorder="1" applyAlignment="1">
      <alignment horizontal="center" vertical="center" wrapText="1"/>
    </xf>
    <xf numFmtId="0" fontId="11" fillId="15" borderId="13" xfId="0" applyNumberFormat="1" applyFont="1" applyFill="1" applyBorder="1" applyAlignment="1">
      <alignment horizontal="center" vertical="center" wrapText="1"/>
    </xf>
    <xf numFmtId="0" fontId="16" fillId="15" borderId="4" xfId="0" applyNumberFormat="1" applyFont="1" applyFill="1" applyBorder="1" applyAlignment="1">
      <alignment vertical="center" wrapText="1"/>
    </xf>
    <xf numFmtId="0" fontId="16" fillId="15" borderId="5" xfId="0" applyNumberFormat="1" applyFont="1" applyFill="1" applyBorder="1" applyAlignment="1">
      <alignment vertical="center" wrapText="1"/>
    </xf>
    <xf numFmtId="0" fontId="16" fillId="15" borderId="6" xfId="0" applyNumberFormat="1" applyFont="1" applyFill="1" applyBorder="1" applyAlignment="1">
      <alignment vertical="center" wrapText="1"/>
    </xf>
    <xf numFmtId="0" fontId="11" fillId="7" borderId="4" xfId="1" applyFont="1" applyFill="1" applyBorder="1" applyAlignment="1" applyProtection="1">
      <alignment horizontal="left"/>
      <protection locked="0"/>
    </xf>
    <xf numFmtId="0" fontId="11" fillId="7" borderId="5" xfId="1" applyFont="1" applyFill="1" applyBorder="1" applyAlignment="1" applyProtection="1">
      <alignment horizontal="left"/>
      <protection locked="0"/>
    </xf>
    <xf numFmtId="0" fontId="11" fillId="7" borderId="6" xfId="1" applyFont="1" applyFill="1" applyBorder="1" applyAlignment="1" applyProtection="1">
      <alignment horizontal="left"/>
      <protection locked="0"/>
    </xf>
    <xf numFmtId="0" fontId="11" fillId="7" borderId="8" xfId="1" applyFont="1" applyFill="1" applyBorder="1" applyAlignment="1">
      <alignment vertical="center" wrapText="1"/>
    </xf>
    <xf numFmtId="0" fontId="11" fillId="7" borderId="15" xfId="1" applyFont="1" applyFill="1" applyBorder="1" applyAlignment="1">
      <alignment vertical="center" wrapText="1"/>
    </xf>
    <xf numFmtId="0" fontId="11" fillId="7" borderId="9" xfId="1" applyFont="1" applyFill="1" applyBorder="1" applyAlignment="1">
      <alignment vertical="center" wrapText="1"/>
    </xf>
    <xf numFmtId="0" fontId="11" fillId="7" borderId="10" xfId="1" applyFont="1" applyFill="1" applyBorder="1" applyAlignment="1">
      <alignment vertical="center" wrapText="1"/>
    </xf>
    <xf numFmtId="0" fontId="11" fillId="7" borderId="0" xfId="1" applyFont="1" applyFill="1" applyBorder="1" applyAlignment="1">
      <alignment vertical="center" wrapText="1"/>
    </xf>
    <xf numFmtId="0" fontId="11" fillId="7" borderId="11" xfId="1" applyFont="1" applyFill="1" applyBorder="1" applyAlignment="1">
      <alignment vertical="center" wrapText="1"/>
    </xf>
    <xf numFmtId="0" fontId="11" fillId="7" borderId="12" xfId="1" applyFont="1" applyFill="1" applyBorder="1" applyAlignment="1">
      <alignment vertical="center" wrapText="1"/>
    </xf>
    <xf numFmtId="0" fontId="11" fillId="7" borderId="14" xfId="1" applyFont="1" applyFill="1" applyBorder="1" applyAlignment="1">
      <alignment vertical="center" wrapText="1"/>
    </xf>
    <xf numFmtId="0" fontId="11" fillId="7" borderId="13" xfId="1" applyFont="1" applyFill="1" applyBorder="1" applyAlignment="1">
      <alignment vertical="center" wrapText="1"/>
    </xf>
    <xf numFmtId="8" fontId="25" fillId="11" borderId="0" xfId="0" applyNumberFormat="1" applyFont="1" applyFill="1" applyAlignment="1">
      <alignment wrapText="1"/>
    </xf>
    <xf numFmtId="10" fontId="11" fillId="7" borderId="3" xfId="12" applyNumberFormat="1" applyFont="1" applyFill="1" applyBorder="1" applyAlignment="1" applyProtection="1">
      <alignment horizontal="right"/>
      <protection locked="0"/>
    </xf>
  </cellXfs>
  <cellStyles count="116">
    <cellStyle name="Moeda" xfId="13" builtinId="4"/>
    <cellStyle name="Moeda 2" xfId="5" xr:uid="{00000000-0005-0000-0000-000001000000}"/>
    <cellStyle name="Moeda 2 2" xfId="9" xr:uid="{00000000-0005-0000-0000-000002000000}"/>
    <cellStyle name="Moeda 3" xfId="8" xr:uid="{00000000-0005-0000-0000-000003000000}"/>
    <cellStyle name="Moeda 3 2" xfId="19" xr:uid="{00000000-0005-0000-0000-000003000000}"/>
    <cellStyle name="Moeda 3 2 2" xfId="46" xr:uid="{00000000-0005-0000-0000-000004000000}"/>
    <cellStyle name="Moeda 3 2 3" xfId="73" xr:uid="{00000000-0005-0000-0000-000003000000}"/>
    <cellStyle name="Moeda 3 2 4" xfId="99" xr:uid="{00000000-0005-0000-0000-000003000000}"/>
    <cellStyle name="Moeda 3 3" xfId="28" xr:uid="{00000000-0005-0000-0000-000003000000}"/>
    <cellStyle name="Moeda 3 3 2" xfId="55" xr:uid="{00000000-0005-0000-0000-000005000000}"/>
    <cellStyle name="Moeda 3 3 3" xfId="82" xr:uid="{00000000-0005-0000-0000-000003000000}"/>
    <cellStyle name="Moeda 3 3 4" xfId="108" xr:uid="{00000000-0005-0000-0000-000003000000}"/>
    <cellStyle name="Moeda 3 4" xfId="37" xr:uid="{00000000-0005-0000-0000-000003000000}"/>
    <cellStyle name="Moeda 3 5" xfId="64" xr:uid="{00000000-0005-0000-0000-000003000000}"/>
    <cellStyle name="Moeda 3 6" xfId="91" xr:uid="{00000000-0005-0000-0000-000003000000}"/>
    <cellStyle name="Moeda 4" xfId="14" xr:uid="{00000000-0005-0000-0000-000004000000}"/>
    <cellStyle name="Moeda 4 2" xfId="23" xr:uid="{00000000-0005-0000-0000-000004000000}"/>
    <cellStyle name="Moeda 4 2 2" xfId="50" xr:uid="{00000000-0005-0000-0000-000007000000}"/>
    <cellStyle name="Moeda 4 2 3" xfId="77" xr:uid="{00000000-0005-0000-0000-000004000000}"/>
    <cellStyle name="Moeda 4 2 4" xfId="103" xr:uid="{00000000-0005-0000-0000-000004000000}"/>
    <cellStyle name="Moeda 4 3" xfId="32" xr:uid="{00000000-0005-0000-0000-000004000000}"/>
    <cellStyle name="Moeda 4 3 2" xfId="59" xr:uid="{00000000-0005-0000-0000-000008000000}"/>
    <cellStyle name="Moeda 4 3 3" xfId="86" xr:uid="{00000000-0005-0000-0000-000004000000}"/>
    <cellStyle name="Moeda 4 3 4" xfId="112" xr:uid="{00000000-0005-0000-0000-000004000000}"/>
    <cellStyle name="Moeda 4 4" xfId="41" xr:uid="{00000000-0005-0000-0000-000006000000}"/>
    <cellStyle name="Moeda 4 5" xfId="68" xr:uid="{00000000-0005-0000-0000-000004000000}"/>
    <cellStyle name="Moeda 4 6" xfId="94" xr:uid="{00000000-0005-0000-0000-000004000000}"/>
    <cellStyle name="Moeda 5" xfId="22" xr:uid="{00000000-0005-0000-0000-00003E000000}"/>
    <cellStyle name="Moeda 5 2" xfId="49" xr:uid="{00000000-0005-0000-0000-000009000000}"/>
    <cellStyle name="Moeda 5 3" xfId="76" xr:uid="{00000000-0005-0000-0000-00003E000000}"/>
    <cellStyle name="Moeda 5 4" xfId="102" xr:uid="{00000000-0005-0000-0000-00003E000000}"/>
    <cellStyle name="Moeda 6" xfId="31" xr:uid="{00000000-0005-0000-0000-000047000000}"/>
    <cellStyle name="Moeda 6 2" xfId="58" xr:uid="{00000000-0005-0000-0000-00000A000000}"/>
    <cellStyle name="Moeda 6 3" xfId="85" xr:uid="{00000000-0005-0000-0000-000047000000}"/>
    <cellStyle name="Moeda 6 4" xfId="111" xr:uid="{00000000-0005-0000-0000-000047000000}"/>
    <cellStyle name="Moeda 7" xfId="40" xr:uid="{00000000-0005-0000-0000-000050000000}"/>
    <cellStyle name="Moeda 8" xfId="67" xr:uid="{00000000-0005-0000-0000-00006B000000}"/>
    <cellStyle name="Moeda 9" xfId="115" xr:uid="{00000000-0005-0000-0000-000086000000}"/>
    <cellStyle name="Normal" xfId="0" builtinId="0"/>
    <cellStyle name="Normal 2" xfId="1" xr:uid="{00000000-0005-0000-0000-000006000000}"/>
    <cellStyle name="Porcentagem 2" xfId="12" xr:uid="{00000000-0005-0000-0000-000007000000}"/>
    <cellStyle name="Separador de milhares 2" xfId="2" xr:uid="{00000000-0005-0000-0000-000008000000}"/>
    <cellStyle name="Separador de milhares 2 2" xfId="7" xr:uid="{00000000-0005-0000-0000-000009000000}"/>
    <cellStyle name="Separador de milhares 2 2 2" xfId="11" xr:uid="{00000000-0005-0000-0000-00000A000000}"/>
    <cellStyle name="Separador de milhares 2 2 2 2" xfId="21" xr:uid="{00000000-0005-0000-0000-00000A000000}"/>
    <cellStyle name="Separador de milhares 2 2 2 2 2" xfId="48" xr:uid="{00000000-0005-0000-0000-000011000000}"/>
    <cellStyle name="Separador de milhares 2 2 2 2 3" xfId="75" xr:uid="{00000000-0005-0000-0000-00000A000000}"/>
    <cellStyle name="Separador de milhares 2 2 2 2 4" xfId="101" xr:uid="{00000000-0005-0000-0000-00000A000000}"/>
    <cellStyle name="Separador de milhares 2 2 2 3" xfId="30" xr:uid="{00000000-0005-0000-0000-00000A000000}"/>
    <cellStyle name="Separador de milhares 2 2 2 3 2" xfId="57" xr:uid="{00000000-0005-0000-0000-000012000000}"/>
    <cellStyle name="Separador de milhares 2 2 2 3 3" xfId="84" xr:uid="{00000000-0005-0000-0000-00000A000000}"/>
    <cellStyle name="Separador de milhares 2 2 2 3 4" xfId="110" xr:uid="{00000000-0005-0000-0000-00000A000000}"/>
    <cellStyle name="Separador de milhares 2 2 2 4" xfId="39" xr:uid="{00000000-0005-0000-0000-000010000000}"/>
    <cellStyle name="Separador de milhares 2 2 2 5" xfId="66" xr:uid="{00000000-0005-0000-0000-00000A000000}"/>
    <cellStyle name="Separador de milhares 2 2 2 6" xfId="93" xr:uid="{00000000-0005-0000-0000-00000A000000}"/>
    <cellStyle name="Separador de milhares 2 2 3" xfId="16" xr:uid="{00000000-0005-0000-0000-00000B000000}"/>
    <cellStyle name="Separador de milhares 2 2 3 2" xfId="25" xr:uid="{00000000-0005-0000-0000-00000B000000}"/>
    <cellStyle name="Separador de milhares 2 2 3 2 2" xfId="52" xr:uid="{00000000-0005-0000-0000-000014000000}"/>
    <cellStyle name="Separador de milhares 2 2 3 2 3" xfId="79" xr:uid="{00000000-0005-0000-0000-00000B000000}"/>
    <cellStyle name="Separador de milhares 2 2 3 2 4" xfId="105" xr:uid="{00000000-0005-0000-0000-00000B000000}"/>
    <cellStyle name="Separador de milhares 2 2 3 3" xfId="34" xr:uid="{00000000-0005-0000-0000-00000B000000}"/>
    <cellStyle name="Separador de milhares 2 2 3 3 2" xfId="61" xr:uid="{00000000-0005-0000-0000-000015000000}"/>
    <cellStyle name="Separador de milhares 2 2 3 3 3" xfId="88" xr:uid="{00000000-0005-0000-0000-00000B000000}"/>
    <cellStyle name="Separador de milhares 2 2 3 3 4" xfId="114" xr:uid="{00000000-0005-0000-0000-00000B000000}"/>
    <cellStyle name="Separador de milhares 2 2 3 4" xfId="43" xr:uid="{00000000-0005-0000-0000-000013000000}"/>
    <cellStyle name="Separador de milhares 2 2 3 5" xfId="70" xr:uid="{00000000-0005-0000-0000-00000B000000}"/>
    <cellStyle name="Separador de milhares 2 2 3 6" xfId="96" xr:uid="{00000000-0005-0000-0000-00000B000000}"/>
    <cellStyle name="Separador de milhares 2 2 4" xfId="18" xr:uid="{00000000-0005-0000-0000-000009000000}"/>
    <cellStyle name="Separador de milhares 2 2 4 2" xfId="45" xr:uid="{00000000-0005-0000-0000-000016000000}"/>
    <cellStyle name="Separador de milhares 2 2 4 3" xfId="72" xr:uid="{00000000-0005-0000-0000-000009000000}"/>
    <cellStyle name="Separador de milhares 2 2 4 4" xfId="98" xr:uid="{00000000-0005-0000-0000-000009000000}"/>
    <cellStyle name="Separador de milhares 2 2 5" xfId="27" xr:uid="{00000000-0005-0000-0000-000009000000}"/>
    <cellStyle name="Separador de milhares 2 2 5 2" xfId="54" xr:uid="{00000000-0005-0000-0000-000017000000}"/>
    <cellStyle name="Separador de milhares 2 2 5 3" xfId="81" xr:uid="{00000000-0005-0000-0000-000009000000}"/>
    <cellStyle name="Separador de milhares 2 2 5 4" xfId="107" xr:uid="{00000000-0005-0000-0000-000009000000}"/>
    <cellStyle name="Separador de milhares 2 2 6" xfId="36" xr:uid="{00000000-0005-0000-0000-00000F000000}"/>
    <cellStyle name="Separador de milhares 2 2 7" xfId="63" xr:uid="{00000000-0005-0000-0000-000009000000}"/>
    <cellStyle name="Separador de milhares 2 2 8" xfId="90" xr:uid="{00000000-0005-0000-0000-000009000000}"/>
    <cellStyle name="Separador de milhares 2 3" xfId="6" xr:uid="{00000000-0005-0000-0000-00000C000000}"/>
    <cellStyle name="Separador de milhares 2 3 2" xfId="10" xr:uid="{00000000-0005-0000-0000-00000D000000}"/>
    <cellStyle name="Separador de milhares 2 3 2 2" xfId="20" xr:uid="{00000000-0005-0000-0000-00000D000000}"/>
    <cellStyle name="Separador de milhares 2 3 2 2 2" xfId="47" xr:uid="{00000000-0005-0000-0000-00001A000000}"/>
    <cellStyle name="Separador de milhares 2 3 2 2 3" xfId="74" xr:uid="{00000000-0005-0000-0000-00000D000000}"/>
    <cellStyle name="Separador de milhares 2 3 2 2 4" xfId="100" xr:uid="{00000000-0005-0000-0000-00000D000000}"/>
    <cellStyle name="Separador de milhares 2 3 2 3" xfId="29" xr:uid="{00000000-0005-0000-0000-00000D000000}"/>
    <cellStyle name="Separador de milhares 2 3 2 3 2" xfId="56" xr:uid="{00000000-0005-0000-0000-00001B000000}"/>
    <cellStyle name="Separador de milhares 2 3 2 3 3" xfId="83" xr:uid="{00000000-0005-0000-0000-00000D000000}"/>
    <cellStyle name="Separador de milhares 2 3 2 3 4" xfId="109" xr:uid="{00000000-0005-0000-0000-00000D000000}"/>
    <cellStyle name="Separador de milhares 2 3 2 4" xfId="38" xr:uid="{00000000-0005-0000-0000-000019000000}"/>
    <cellStyle name="Separador de milhares 2 3 2 5" xfId="65" xr:uid="{00000000-0005-0000-0000-00000D000000}"/>
    <cellStyle name="Separador de milhares 2 3 2 6" xfId="92" xr:uid="{00000000-0005-0000-0000-00000D000000}"/>
    <cellStyle name="Separador de milhares 2 3 3" xfId="15" xr:uid="{00000000-0005-0000-0000-00000E000000}"/>
    <cellStyle name="Separador de milhares 2 3 3 2" xfId="24" xr:uid="{00000000-0005-0000-0000-00000E000000}"/>
    <cellStyle name="Separador de milhares 2 3 3 2 2" xfId="51" xr:uid="{00000000-0005-0000-0000-00001D000000}"/>
    <cellStyle name="Separador de milhares 2 3 3 2 3" xfId="78" xr:uid="{00000000-0005-0000-0000-00000E000000}"/>
    <cellStyle name="Separador de milhares 2 3 3 2 4" xfId="104" xr:uid="{00000000-0005-0000-0000-00000E000000}"/>
    <cellStyle name="Separador de milhares 2 3 3 3" xfId="33" xr:uid="{00000000-0005-0000-0000-00000E000000}"/>
    <cellStyle name="Separador de milhares 2 3 3 3 2" xfId="60" xr:uid="{00000000-0005-0000-0000-00001E000000}"/>
    <cellStyle name="Separador de milhares 2 3 3 3 3" xfId="87" xr:uid="{00000000-0005-0000-0000-00000E000000}"/>
    <cellStyle name="Separador de milhares 2 3 3 3 4" xfId="113" xr:uid="{00000000-0005-0000-0000-00000E000000}"/>
    <cellStyle name="Separador de milhares 2 3 3 4" xfId="42" xr:uid="{00000000-0005-0000-0000-00001C000000}"/>
    <cellStyle name="Separador de milhares 2 3 3 5" xfId="69" xr:uid="{00000000-0005-0000-0000-00000E000000}"/>
    <cellStyle name="Separador de milhares 2 3 3 6" xfId="95" xr:uid="{00000000-0005-0000-0000-00000E000000}"/>
    <cellStyle name="Separador de milhares 2 3 4" xfId="17" xr:uid="{00000000-0005-0000-0000-00000C000000}"/>
    <cellStyle name="Separador de milhares 2 3 4 2" xfId="44" xr:uid="{00000000-0005-0000-0000-00001F000000}"/>
    <cellStyle name="Separador de milhares 2 3 4 3" xfId="71" xr:uid="{00000000-0005-0000-0000-00000C000000}"/>
    <cellStyle name="Separador de milhares 2 3 4 4" xfId="97" xr:uid="{00000000-0005-0000-0000-00000C000000}"/>
    <cellStyle name="Separador de milhares 2 3 5" xfId="26" xr:uid="{00000000-0005-0000-0000-00000C000000}"/>
    <cellStyle name="Separador de milhares 2 3 5 2" xfId="53" xr:uid="{00000000-0005-0000-0000-000020000000}"/>
    <cellStyle name="Separador de milhares 2 3 5 3" xfId="80" xr:uid="{00000000-0005-0000-0000-00000C000000}"/>
    <cellStyle name="Separador de milhares 2 3 5 4" xfId="106" xr:uid="{00000000-0005-0000-0000-00000C000000}"/>
    <cellStyle name="Separador de milhares 2 3 6" xfId="35" xr:uid="{00000000-0005-0000-0000-000018000000}"/>
    <cellStyle name="Separador de milhares 2 3 7" xfId="62" xr:uid="{00000000-0005-0000-0000-00000C000000}"/>
    <cellStyle name="Separador de milhares 2 3 8" xfId="89" xr:uid="{00000000-0005-0000-0000-00000C000000}"/>
    <cellStyle name="Separador de milhares 3" xfId="3" xr:uid="{00000000-0005-0000-0000-00000F000000}"/>
    <cellStyle name="Título 5" xfId="4" xr:uid="{00000000-0005-0000-0000-000010000000}"/>
  </cellStyles>
  <dxfs count="17"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9" defaultPivotStyle="PivotStyleLight16">
    <tableStyle name="Invisible" pivot="0" table="0" count="0" xr9:uid="{BE688BBE-B968-4198-A953-65538040A166}"/>
  </tableStyles>
  <colors>
    <mruColors>
      <color rgb="FFFFFF99"/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0</xdr:row>
      <xdr:rowOff>0</xdr:rowOff>
    </xdr:from>
    <xdr:to>
      <xdr:col>10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65"/>
  <sheetViews>
    <sheetView zoomScale="85" zoomScaleNormal="85" workbookViewId="0">
      <selection activeCell="E3" sqref="E1:E1048576"/>
    </sheetView>
  </sheetViews>
  <sheetFormatPr defaultColWidth="9.7109375" defaultRowHeight="15" x14ac:dyDescent="0.25"/>
  <cols>
    <col min="1" max="1" width="12.140625" style="2" bestFit="1" customWidth="1"/>
    <col min="2" max="2" width="17.5703125" style="1" customWidth="1"/>
    <col min="3" max="3" width="11" style="1" customWidth="1"/>
    <col min="4" max="4" width="9.28515625" style="1" bestFit="1" customWidth="1"/>
    <col min="5" max="5" width="11.5703125" style="1" customWidth="1"/>
    <col min="6" max="6" width="12.5703125" style="24" bestFit="1" customWidth="1"/>
    <col min="7" max="7" width="11.85546875" style="1" bestFit="1" customWidth="1"/>
    <col min="8" max="9" width="12.28515625" style="1" customWidth="1"/>
    <col min="10" max="10" width="14.42578125" style="1" customWidth="1"/>
    <col min="11" max="11" width="13" style="6" customWidth="1"/>
    <col min="12" max="12" width="13.28515625" style="6" customWidth="1"/>
    <col min="13" max="13" width="13.140625" style="6" customWidth="1"/>
    <col min="14" max="18" width="11.28515625" style="6" customWidth="1"/>
    <col min="19" max="19" width="13.28515625" style="23" customWidth="1"/>
    <col min="20" max="20" width="12.5703125" style="4" customWidth="1"/>
    <col min="21" max="22" width="14.140625" style="5" customWidth="1"/>
    <col min="23" max="30" width="15.7109375" style="5" customWidth="1"/>
    <col min="31" max="38" width="15.7109375" style="2" customWidth="1"/>
    <col min="39" max="16384" width="9.7109375" style="2"/>
  </cols>
  <sheetData>
    <row r="1" spans="1:38" ht="38.85" customHeight="1" x14ac:dyDescent="0.25">
      <c r="A1" s="203" t="s">
        <v>54</v>
      </c>
      <c r="B1" s="204"/>
      <c r="C1" s="207" t="s">
        <v>29</v>
      </c>
      <c r="D1" s="208"/>
      <c r="E1" s="208"/>
      <c r="F1" s="208"/>
      <c r="G1" s="208"/>
      <c r="H1" s="208"/>
      <c r="I1" s="208"/>
      <c r="J1" s="209"/>
      <c r="K1" s="202" t="s">
        <v>35</v>
      </c>
      <c r="L1" s="202"/>
      <c r="M1" s="202"/>
      <c r="N1" s="202"/>
      <c r="O1" s="202"/>
      <c r="P1" s="202"/>
      <c r="Q1" s="202"/>
      <c r="R1" s="202"/>
      <c r="S1" s="202"/>
      <c r="T1" s="202"/>
      <c r="U1" s="205" t="s">
        <v>75</v>
      </c>
      <c r="V1" s="205" t="s">
        <v>73</v>
      </c>
      <c r="W1" s="205" t="s">
        <v>78</v>
      </c>
      <c r="X1" s="196" t="s">
        <v>37</v>
      </c>
      <c r="Y1" s="196" t="s">
        <v>37</v>
      </c>
      <c r="Z1" s="196" t="s">
        <v>37</v>
      </c>
      <c r="AA1" s="196" t="s">
        <v>37</v>
      </c>
      <c r="AB1" s="196" t="s">
        <v>37</v>
      </c>
      <c r="AC1" s="196" t="s">
        <v>37</v>
      </c>
      <c r="AD1" s="196" t="s">
        <v>37</v>
      </c>
      <c r="AE1" s="196" t="s">
        <v>37</v>
      </c>
      <c r="AF1" s="196" t="s">
        <v>37</v>
      </c>
      <c r="AG1" s="196" t="s">
        <v>37</v>
      </c>
      <c r="AH1" s="196" t="s">
        <v>37</v>
      </c>
      <c r="AI1" s="196" t="s">
        <v>37</v>
      </c>
      <c r="AJ1" s="196" t="s">
        <v>37</v>
      </c>
      <c r="AK1" s="196" t="s">
        <v>37</v>
      </c>
      <c r="AL1" s="196" t="s">
        <v>37</v>
      </c>
    </row>
    <row r="2" spans="1:38" ht="21.75" customHeight="1" x14ac:dyDescent="0.25">
      <c r="A2" s="198" t="s">
        <v>55</v>
      </c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198"/>
      <c r="M2" s="198"/>
      <c r="N2" s="198"/>
      <c r="O2" s="198"/>
      <c r="P2" s="198"/>
      <c r="Q2" s="198"/>
      <c r="R2" s="198"/>
      <c r="S2" s="198"/>
      <c r="T2" s="199"/>
      <c r="U2" s="206"/>
      <c r="V2" s="206"/>
      <c r="W2" s="206"/>
      <c r="X2" s="197"/>
      <c r="Y2" s="197"/>
      <c r="Z2" s="197"/>
      <c r="AA2" s="197"/>
      <c r="AB2" s="197"/>
      <c r="AC2" s="197"/>
      <c r="AD2" s="197"/>
      <c r="AE2" s="197"/>
      <c r="AF2" s="197"/>
      <c r="AG2" s="197"/>
      <c r="AH2" s="197"/>
      <c r="AI2" s="197"/>
      <c r="AJ2" s="197"/>
      <c r="AK2" s="197"/>
      <c r="AL2" s="197"/>
    </row>
    <row r="3" spans="1:38" s="3" customFormat="1" ht="59.25" customHeight="1" x14ac:dyDescent="0.2">
      <c r="A3" s="41" t="s">
        <v>22</v>
      </c>
      <c r="B3" s="41" t="s">
        <v>38</v>
      </c>
      <c r="C3" s="41" t="s">
        <v>36</v>
      </c>
      <c r="D3" s="41" t="s">
        <v>17</v>
      </c>
      <c r="E3" s="41" t="s">
        <v>39</v>
      </c>
      <c r="F3" s="41" t="s">
        <v>18</v>
      </c>
      <c r="G3" s="41" t="s">
        <v>19</v>
      </c>
      <c r="H3" s="41" t="s">
        <v>40</v>
      </c>
      <c r="I3" s="41" t="s">
        <v>41</v>
      </c>
      <c r="J3" s="41" t="s">
        <v>42</v>
      </c>
      <c r="K3" s="102" t="s">
        <v>85</v>
      </c>
      <c r="L3" s="102" t="s">
        <v>86</v>
      </c>
      <c r="M3" s="102" t="s">
        <v>87</v>
      </c>
      <c r="N3" s="102" t="s">
        <v>88</v>
      </c>
      <c r="O3" s="102" t="s">
        <v>89</v>
      </c>
      <c r="P3" s="102" t="s">
        <v>90</v>
      </c>
      <c r="Q3" s="102" t="s">
        <v>91</v>
      </c>
      <c r="R3" s="102" t="s">
        <v>92</v>
      </c>
      <c r="S3" s="103" t="s">
        <v>0</v>
      </c>
      <c r="T3" s="104" t="s">
        <v>2</v>
      </c>
      <c r="U3" s="113">
        <v>45462</v>
      </c>
      <c r="V3" s="113">
        <v>45462</v>
      </c>
      <c r="W3" s="113">
        <v>45607</v>
      </c>
      <c r="X3" s="20" t="s">
        <v>1</v>
      </c>
      <c r="Y3" s="20" t="s">
        <v>1</v>
      </c>
      <c r="Z3" s="20" t="s">
        <v>1</v>
      </c>
      <c r="AA3" s="20" t="s">
        <v>1</v>
      </c>
      <c r="AB3" s="20" t="s">
        <v>1</v>
      </c>
      <c r="AC3" s="20" t="s">
        <v>1</v>
      </c>
      <c r="AD3" s="20" t="s">
        <v>1</v>
      </c>
      <c r="AE3" s="20" t="s">
        <v>1</v>
      </c>
      <c r="AF3" s="20" t="s">
        <v>1</v>
      </c>
      <c r="AG3" s="20" t="s">
        <v>1</v>
      </c>
      <c r="AH3" s="20" t="s">
        <v>1</v>
      </c>
      <c r="AI3" s="20" t="s">
        <v>1</v>
      </c>
      <c r="AJ3" s="20" t="s">
        <v>1</v>
      </c>
      <c r="AK3" s="20" t="s">
        <v>1</v>
      </c>
      <c r="AL3" s="20" t="s">
        <v>1</v>
      </c>
    </row>
    <row r="4" spans="1:38" ht="30.2" customHeight="1" x14ac:dyDescent="0.25">
      <c r="A4" s="211" t="s">
        <v>30</v>
      </c>
      <c r="B4" s="200" t="s">
        <v>74</v>
      </c>
      <c r="C4" s="217">
        <v>1</v>
      </c>
      <c r="D4" s="58">
        <v>1</v>
      </c>
      <c r="E4" s="200" t="s">
        <v>13</v>
      </c>
      <c r="F4" s="59" t="s">
        <v>20</v>
      </c>
      <c r="G4" s="60" t="s">
        <v>27</v>
      </c>
      <c r="H4" s="60" t="s">
        <v>10</v>
      </c>
      <c r="I4" s="111" t="s">
        <v>94</v>
      </c>
      <c r="J4" s="61">
        <v>7.65</v>
      </c>
      <c r="K4" s="65">
        <f>45000</f>
        <v>45000</v>
      </c>
      <c r="L4" s="105">
        <f>IF(SUM(U4:AL4)&gt;K4+N4,K4+N4,SUM(U4:AL4))</f>
        <v>5097</v>
      </c>
      <c r="M4" s="105">
        <f>SUM(U4:AL4)</f>
        <v>5097</v>
      </c>
      <c r="N4" s="109"/>
      <c r="O4" s="108">
        <f>ROUND(IF(K4*0.25-0.5&lt;0,0,K4*0.25-0.5),0)-P4-R4</f>
        <v>11250</v>
      </c>
      <c r="P4" s="106"/>
      <c r="Q4" s="106"/>
      <c r="R4" s="106"/>
      <c r="S4" s="21">
        <f t="shared" ref="S4:S23" si="0">K4-(SUM(U4:AL4))+N4+P4+Q4-R4</f>
        <v>39903</v>
      </c>
      <c r="T4" s="22" t="str">
        <f t="shared" ref="T4:T11" si="1">IF(S4&lt;0,"ATENÇÃO","OK")</f>
        <v>OK</v>
      </c>
      <c r="U4" s="117">
        <v>1097</v>
      </c>
      <c r="V4" s="117">
        <v>3000</v>
      </c>
      <c r="W4" s="117">
        <v>1000</v>
      </c>
      <c r="X4" s="118"/>
      <c r="Y4" s="118"/>
      <c r="Z4" s="118"/>
      <c r="AA4" s="118"/>
      <c r="AB4" s="118"/>
      <c r="AC4" s="119"/>
      <c r="AD4" s="120"/>
      <c r="AE4" s="117"/>
      <c r="AF4" s="121"/>
      <c r="AG4" s="121"/>
      <c r="AH4" s="121"/>
      <c r="AI4" s="121"/>
      <c r="AJ4" s="121"/>
      <c r="AK4" s="121"/>
      <c r="AL4" s="121"/>
    </row>
    <row r="5" spans="1:38" ht="30.2" customHeight="1" x14ac:dyDescent="0.25">
      <c r="A5" s="212"/>
      <c r="B5" s="201"/>
      <c r="C5" s="218"/>
      <c r="D5" s="62">
        <v>2</v>
      </c>
      <c r="E5" s="201"/>
      <c r="F5" s="63" t="s">
        <v>20</v>
      </c>
      <c r="G5" s="64" t="s">
        <v>28</v>
      </c>
      <c r="H5" s="64" t="s">
        <v>16</v>
      </c>
      <c r="I5" s="111" t="s">
        <v>94</v>
      </c>
      <c r="J5" s="61">
        <v>400</v>
      </c>
      <c r="K5" s="65">
        <f>300</f>
        <v>300</v>
      </c>
      <c r="L5" s="105">
        <f t="shared" ref="L5:L57" si="2">IF(SUM(U5:AL5)&gt;K5+N5,K5+N5,SUM(U5:AL5))</f>
        <v>20</v>
      </c>
      <c r="M5" s="105">
        <f t="shared" ref="M5:M57" si="3">SUM(U5:AL5)</f>
        <v>20</v>
      </c>
      <c r="N5" s="106"/>
      <c r="O5" s="108">
        <f t="shared" ref="O5:O57" si="4">ROUND(IF(K5*0.25-0.5&lt;0,0,K5*0.25-0.5),0)-P5-R5</f>
        <v>75</v>
      </c>
      <c r="P5" s="106"/>
      <c r="Q5" s="106"/>
      <c r="R5" s="106"/>
      <c r="S5" s="21">
        <f t="shared" si="0"/>
        <v>280</v>
      </c>
      <c r="T5" s="22" t="str">
        <f t="shared" si="1"/>
        <v>OK</v>
      </c>
      <c r="U5" s="117">
        <v>2</v>
      </c>
      <c r="V5" s="117">
        <v>8</v>
      </c>
      <c r="W5" s="117">
        <v>10</v>
      </c>
      <c r="X5" s="118"/>
      <c r="Y5" s="118"/>
      <c r="Z5" s="118"/>
      <c r="AA5" s="118"/>
      <c r="AB5" s="118"/>
      <c r="AC5" s="118"/>
      <c r="AD5" s="120"/>
      <c r="AE5" s="117"/>
      <c r="AF5" s="121"/>
      <c r="AG5" s="121"/>
      <c r="AH5" s="121"/>
      <c r="AI5" s="121"/>
      <c r="AJ5" s="121"/>
      <c r="AK5" s="121"/>
      <c r="AL5" s="121"/>
    </row>
    <row r="6" spans="1:38" ht="30.2" customHeight="1" x14ac:dyDescent="0.25">
      <c r="A6" s="212"/>
      <c r="B6" s="210" t="s">
        <v>25</v>
      </c>
      <c r="C6" s="219">
        <v>5</v>
      </c>
      <c r="D6" s="66">
        <v>9</v>
      </c>
      <c r="E6" s="210" t="s">
        <v>21</v>
      </c>
      <c r="F6" s="67" t="s">
        <v>20</v>
      </c>
      <c r="G6" s="68" t="s">
        <v>27</v>
      </c>
      <c r="H6" s="68" t="s">
        <v>10</v>
      </c>
      <c r="I6" s="112" t="s">
        <v>94</v>
      </c>
      <c r="J6" s="69">
        <v>4.1500000000000004</v>
      </c>
      <c r="K6" s="65">
        <f>3000</f>
        <v>3000</v>
      </c>
      <c r="L6" s="105">
        <f t="shared" si="2"/>
        <v>0</v>
      </c>
      <c r="M6" s="105">
        <f t="shared" si="3"/>
        <v>0</v>
      </c>
      <c r="N6" s="106"/>
      <c r="O6" s="108">
        <f t="shared" si="4"/>
        <v>750</v>
      </c>
      <c r="P6" s="106"/>
      <c r="Q6" s="106"/>
      <c r="R6" s="106"/>
      <c r="S6" s="21">
        <f t="shared" si="0"/>
        <v>3000</v>
      </c>
      <c r="T6" s="22" t="str">
        <f t="shared" si="1"/>
        <v>OK</v>
      </c>
      <c r="U6" s="119"/>
      <c r="V6" s="119"/>
      <c r="W6" s="118"/>
      <c r="X6" s="118"/>
      <c r="Y6" s="118"/>
      <c r="Z6" s="118"/>
      <c r="AA6" s="118"/>
      <c r="AB6" s="118"/>
      <c r="AC6" s="119"/>
      <c r="AD6" s="120"/>
      <c r="AE6" s="117"/>
      <c r="AF6" s="121"/>
      <c r="AG6" s="121"/>
      <c r="AH6" s="121"/>
      <c r="AI6" s="121"/>
      <c r="AJ6" s="121"/>
      <c r="AK6" s="121"/>
      <c r="AL6" s="121"/>
    </row>
    <row r="7" spans="1:38" ht="30.2" customHeight="1" x14ac:dyDescent="0.25">
      <c r="A7" s="213"/>
      <c r="B7" s="210"/>
      <c r="C7" s="219"/>
      <c r="D7" s="66">
        <v>10</v>
      </c>
      <c r="E7" s="210"/>
      <c r="F7" s="67" t="s">
        <v>20</v>
      </c>
      <c r="G7" s="68" t="s">
        <v>28</v>
      </c>
      <c r="H7" s="68" t="s">
        <v>16</v>
      </c>
      <c r="I7" s="112" t="s">
        <v>94</v>
      </c>
      <c r="J7" s="69">
        <v>699.26</v>
      </c>
      <c r="K7" s="65">
        <f>55</f>
        <v>55</v>
      </c>
      <c r="L7" s="105">
        <f t="shared" si="2"/>
        <v>0</v>
      </c>
      <c r="M7" s="105">
        <f t="shared" si="3"/>
        <v>0</v>
      </c>
      <c r="N7" s="106"/>
      <c r="O7" s="108">
        <f t="shared" si="4"/>
        <v>13</v>
      </c>
      <c r="P7" s="106"/>
      <c r="Q7" s="106"/>
      <c r="R7" s="106"/>
      <c r="S7" s="21">
        <f t="shared" si="0"/>
        <v>55</v>
      </c>
      <c r="T7" s="22" t="str">
        <f t="shared" si="1"/>
        <v>OK</v>
      </c>
      <c r="U7" s="119"/>
      <c r="V7" s="119"/>
      <c r="W7" s="118"/>
      <c r="X7" s="118"/>
      <c r="Y7" s="118"/>
      <c r="Z7" s="118"/>
      <c r="AA7" s="118"/>
      <c r="AB7" s="118"/>
      <c r="AC7" s="118"/>
      <c r="AD7" s="120"/>
      <c r="AE7" s="117"/>
      <c r="AF7" s="121"/>
      <c r="AG7" s="121"/>
      <c r="AH7" s="121"/>
      <c r="AI7" s="121"/>
      <c r="AJ7" s="121"/>
      <c r="AK7" s="121"/>
      <c r="AL7" s="121"/>
    </row>
    <row r="8" spans="1:38" ht="30.2" customHeight="1" x14ac:dyDescent="0.25">
      <c r="A8" s="214" t="s">
        <v>23</v>
      </c>
      <c r="B8" s="193" t="s">
        <v>32</v>
      </c>
      <c r="C8" s="194">
        <v>6</v>
      </c>
      <c r="D8" s="57">
        <v>11</v>
      </c>
      <c r="E8" s="193" t="s">
        <v>13</v>
      </c>
      <c r="F8" s="55" t="s">
        <v>20</v>
      </c>
      <c r="G8" s="56" t="s">
        <v>27</v>
      </c>
      <c r="H8" s="56" t="s">
        <v>10</v>
      </c>
      <c r="I8" s="111" t="s">
        <v>94</v>
      </c>
      <c r="J8" s="54">
        <v>7.84</v>
      </c>
      <c r="K8" s="75">
        <f>0</f>
        <v>0</v>
      </c>
      <c r="L8" s="105">
        <f t="shared" si="2"/>
        <v>0</v>
      </c>
      <c r="M8" s="105">
        <f t="shared" si="3"/>
        <v>0</v>
      </c>
      <c r="N8" s="107"/>
      <c r="O8" s="108">
        <f t="shared" si="4"/>
        <v>0</v>
      </c>
      <c r="P8" s="107"/>
      <c r="Q8" s="107"/>
      <c r="R8" s="107"/>
      <c r="S8" s="21">
        <f t="shared" si="0"/>
        <v>0</v>
      </c>
      <c r="T8" s="22" t="str">
        <f t="shared" si="1"/>
        <v>OK</v>
      </c>
      <c r="U8" s="118"/>
      <c r="V8" s="118"/>
      <c r="W8" s="118"/>
      <c r="X8" s="118"/>
      <c r="Y8" s="118"/>
      <c r="Z8" s="118"/>
      <c r="AA8" s="118"/>
      <c r="AB8" s="122"/>
      <c r="AC8" s="119"/>
      <c r="AD8" s="120"/>
      <c r="AE8" s="117"/>
      <c r="AF8" s="121"/>
      <c r="AG8" s="121"/>
      <c r="AH8" s="121"/>
      <c r="AI8" s="121"/>
      <c r="AJ8" s="121"/>
      <c r="AK8" s="121"/>
      <c r="AL8" s="121"/>
    </row>
    <row r="9" spans="1:38" ht="30.2" customHeight="1" x14ac:dyDescent="0.25">
      <c r="A9" s="215"/>
      <c r="B9" s="193"/>
      <c r="C9" s="194"/>
      <c r="D9" s="57">
        <v>12</v>
      </c>
      <c r="E9" s="193"/>
      <c r="F9" s="55" t="s">
        <v>20</v>
      </c>
      <c r="G9" s="56" t="s">
        <v>28</v>
      </c>
      <c r="H9" s="56" t="s">
        <v>16</v>
      </c>
      <c r="I9" s="111" t="s">
        <v>94</v>
      </c>
      <c r="J9" s="54">
        <v>1700</v>
      </c>
      <c r="K9" s="75">
        <f>0</f>
        <v>0</v>
      </c>
      <c r="L9" s="105">
        <f t="shared" si="2"/>
        <v>0</v>
      </c>
      <c r="M9" s="105">
        <f t="shared" si="3"/>
        <v>0</v>
      </c>
      <c r="N9" s="107"/>
      <c r="O9" s="108">
        <f t="shared" si="4"/>
        <v>0</v>
      </c>
      <c r="P9" s="107"/>
      <c r="Q9" s="107"/>
      <c r="R9" s="107"/>
      <c r="S9" s="21">
        <f t="shared" si="0"/>
        <v>0</v>
      </c>
      <c r="T9" s="22" t="str">
        <f t="shared" si="1"/>
        <v>OK</v>
      </c>
      <c r="U9" s="118"/>
      <c r="V9" s="118"/>
      <c r="W9" s="118"/>
      <c r="X9" s="118"/>
      <c r="Y9" s="118"/>
      <c r="Z9" s="118"/>
      <c r="AA9" s="118"/>
      <c r="AB9" s="123"/>
      <c r="AC9" s="118"/>
      <c r="AD9" s="120"/>
      <c r="AE9" s="117"/>
      <c r="AF9" s="121"/>
      <c r="AG9" s="121"/>
      <c r="AH9" s="121"/>
      <c r="AI9" s="121"/>
      <c r="AJ9" s="121"/>
      <c r="AK9" s="121"/>
      <c r="AL9" s="121"/>
    </row>
    <row r="10" spans="1:38" ht="30.2" customHeight="1" x14ac:dyDescent="0.25">
      <c r="A10" s="215"/>
      <c r="B10" s="193" t="s">
        <v>25</v>
      </c>
      <c r="C10" s="194">
        <v>7</v>
      </c>
      <c r="D10" s="57">
        <v>13</v>
      </c>
      <c r="E10" s="193" t="s">
        <v>14</v>
      </c>
      <c r="F10" s="55" t="s">
        <v>20</v>
      </c>
      <c r="G10" s="56" t="s">
        <v>27</v>
      </c>
      <c r="H10" s="56" t="s">
        <v>10</v>
      </c>
      <c r="I10" s="111" t="s">
        <v>94</v>
      </c>
      <c r="J10" s="54">
        <v>11</v>
      </c>
      <c r="K10" s="75">
        <f>0</f>
        <v>0</v>
      </c>
      <c r="L10" s="105">
        <f t="shared" si="2"/>
        <v>0</v>
      </c>
      <c r="M10" s="105">
        <f t="shared" si="3"/>
        <v>0</v>
      </c>
      <c r="N10" s="107"/>
      <c r="O10" s="108">
        <f t="shared" si="4"/>
        <v>0</v>
      </c>
      <c r="P10" s="107"/>
      <c r="Q10" s="107"/>
      <c r="R10" s="107"/>
      <c r="S10" s="21">
        <f t="shared" si="0"/>
        <v>0</v>
      </c>
      <c r="T10" s="22" t="str">
        <f t="shared" si="1"/>
        <v>OK</v>
      </c>
      <c r="U10" s="118"/>
      <c r="V10" s="118"/>
      <c r="W10" s="118"/>
      <c r="X10" s="118"/>
      <c r="Y10" s="118"/>
      <c r="Z10" s="118"/>
      <c r="AA10" s="118"/>
      <c r="AB10" s="118"/>
      <c r="AC10" s="119"/>
      <c r="AD10" s="120"/>
      <c r="AE10" s="117"/>
      <c r="AF10" s="121"/>
      <c r="AG10" s="121"/>
      <c r="AH10" s="121"/>
      <c r="AI10" s="121"/>
      <c r="AJ10" s="121"/>
      <c r="AK10" s="121"/>
      <c r="AL10" s="121"/>
    </row>
    <row r="11" spans="1:38" ht="30.2" customHeight="1" x14ac:dyDescent="0.25">
      <c r="A11" s="215"/>
      <c r="B11" s="193"/>
      <c r="C11" s="194"/>
      <c r="D11" s="57">
        <v>14</v>
      </c>
      <c r="E11" s="193"/>
      <c r="F11" s="55" t="s">
        <v>20</v>
      </c>
      <c r="G11" s="56" t="s">
        <v>28</v>
      </c>
      <c r="H11" s="56" t="s">
        <v>16</v>
      </c>
      <c r="I11" s="111" t="s">
        <v>94</v>
      </c>
      <c r="J11" s="54">
        <v>1828.57</v>
      </c>
      <c r="K11" s="75">
        <f>0</f>
        <v>0</v>
      </c>
      <c r="L11" s="105">
        <f t="shared" si="2"/>
        <v>0</v>
      </c>
      <c r="M11" s="105">
        <f t="shared" si="3"/>
        <v>0</v>
      </c>
      <c r="N11" s="107"/>
      <c r="O11" s="108">
        <f t="shared" si="4"/>
        <v>0</v>
      </c>
      <c r="P11" s="107"/>
      <c r="Q11" s="107"/>
      <c r="R11" s="107"/>
      <c r="S11" s="21">
        <f t="shared" si="0"/>
        <v>0</v>
      </c>
      <c r="T11" s="22" t="str">
        <f t="shared" si="1"/>
        <v>OK</v>
      </c>
      <c r="U11" s="118"/>
      <c r="V11" s="118"/>
      <c r="W11" s="118"/>
      <c r="X11" s="118"/>
      <c r="Y11" s="118"/>
      <c r="Z11" s="118"/>
      <c r="AA11" s="118"/>
      <c r="AB11" s="118"/>
      <c r="AC11" s="118"/>
      <c r="AD11" s="120"/>
      <c r="AE11" s="117"/>
      <c r="AF11" s="121"/>
      <c r="AG11" s="121"/>
      <c r="AH11" s="121"/>
      <c r="AI11" s="121"/>
      <c r="AJ11" s="121"/>
      <c r="AK11" s="121"/>
      <c r="AL11" s="121"/>
    </row>
    <row r="12" spans="1:38" ht="30.2" customHeight="1" x14ac:dyDescent="0.25">
      <c r="A12" s="215"/>
      <c r="B12" s="193" t="s">
        <v>25</v>
      </c>
      <c r="C12" s="194">
        <v>8</v>
      </c>
      <c r="D12" s="57">
        <v>15</v>
      </c>
      <c r="E12" s="193" t="s">
        <v>15</v>
      </c>
      <c r="F12" s="55" t="s">
        <v>20</v>
      </c>
      <c r="G12" s="56" t="s">
        <v>27</v>
      </c>
      <c r="H12" s="56" t="s">
        <v>10</v>
      </c>
      <c r="I12" s="111" t="s">
        <v>94</v>
      </c>
      <c r="J12" s="54">
        <v>18.399999999999999</v>
      </c>
      <c r="K12" s="75">
        <f>0</f>
        <v>0</v>
      </c>
      <c r="L12" s="105">
        <f t="shared" si="2"/>
        <v>0</v>
      </c>
      <c r="M12" s="105">
        <f t="shared" si="3"/>
        <v>0</v>
      </c>
      <c r="N12" s="107"/>
      <c r="O12" s="108">
        <f t="shared" si="4"/>
        <v>0</v>
      </c>
      <c r="P12" s="107"/>
      <c r="Q12" s="107"/>
      <c r="R12" s="107"/>
      <c r="S12" s="21">
        <f t="shared" si="0"/>
        <v>0</v>
      </c>
      <c r="T12" s="22" t="str">
        <f t="shared" ref="T12:T43" si="5">IF(S12&lt;0,"ATENÇÃO","OK")</f>
        <v>OK</v>
      </c>
      <c r="U12" s="118"/>
      <c r="V12" s="118"/>
      <c r="W12" s="118"/>
      <c r="X12" s="118"/>
      <c r="Y12" s="118"/>
      <c r="Z12" s="118"/>
      <c r="AA12" s="118"/>
      <c r="AB12" s="123"/>
      <c r="AC12" s="119"/>
      <c r="AD12" s="120"/>
      <c r="AE12" s="117"/>
      <c r="AF12" s="121"/>
      <c r="AG12" s="121"/>
      <c r="AH12" s="121"/>
      <c r="AI12" s="121"/>
      <c r="AJ12" s="121"/>
      <c r="AK12" s="121"/>
      <c r="AL12" s="121"/>
    </row>
    <row r="13" spans="1:38" ht="30.2" customHeight="1" x14ac:dyDescent="0.25">
      <c r="A13" s="215"/>
      <c r="B13" s="193"/>
      <c r="C13" s="194"/>
      <c r="D13" s="57">
        <v>16</v>
      </c>
      <c r="E13" s="193"/>
      <c r="F13" s="55" t="s">
        <v>20</v>
      </c>
      <c r="G13" s="56" t="s">
        <v>28</v>
      </c>
      <c r="H13" s="56" t="s">
        <v>16</v>
      </c>
      <c r="I13" s="111" t="s">
        <v>94</v>
      </c>
      <c r="J13" s="54">
        <v>2900</v>
      </c>
      <c r="K13" s="75">
        <f>0</f>
        <v>0</v>
      </c>
      <c r="L13" s="105">
        <f t="shared" si="2"/>
        <v>0</v>
      </c>
      <c r="M13" s="105">
        <f t="shared" si="3"/>
        <v>0</v>
      </c>
      <c r="N13" s="107"/>
      <c r="O13" s="108">
        <f t="shared" si="4"/>
        <v>0</v>
      </c>
      <c r="P13" s="107"/>
      <c r="Q13" s="107"/>
      <c r="R13" s="107"/>
      <c r="S13" s="21">
        <f t="shared" si="0"/>
        <v>0</v>
      </c>
      <c r="T13" s="22" t="str">
        <f t="shared" si="5"/>
        <v>OK</v>
      </c>
      <c r="U13" s="118"/>
      <c r="V13" s="118"/>
      <c r="W13" s="118"/>
      <c r="X13" s="118"/>
      <c r="Y13" s="118"/>
      <c r="Z13" s="118"/>
      <c r="AA13" s="118"/>
      <c r="AB13" s="123"/>
      <c r="AC13" s="118"/>
      <c r="AD13" s="120"/>
      <c r="AE13" s="117"/>
      <c r="AF13" s="121"/>
      <c r="AG13" s="121"/>
      <c r="AH13" s="121"/>
      <c r="AI13" s="121"/>
      <c r="AJ13" s="121"/>
      <c r="AK13" s="121"/>
      <c r="AL13" s="121"/>
    </row>
    <row r="14" spans="1:38" s="7" customFormat="1" ht="30.2" customHeight="1" x14ac:dyDescent="0.25">
      <c r="A14" s="215"/>
      <c r="B14" s="193" t="s">
        <v>32</v>
      </c>
      <c r="C14" s="194">
        <v>9</v>
      </c>
      <c r="D14" s="57">
        <v>17</v>
      </c>
      <c r="E14" s="193" t="s">
        <v>11</v>
      </c>
      <c r="F14" s="55" t="s">
        <v>20</v>
      </c>
      <c r="G14" s="56" t="s">
        <v>27</v>
      </c>
      <c r="H14" s="56" t="s">
        <v>10</v>
      </c>
      <c r="I14" s="111" t="s">
        <v>94</v>
      </c>
      <c r="J14" s="54">
        <v>16.21</v>
      </c>
      <c r="K14" s="75">
        <f>0</f>
        <v>0</v>
      </c>
      <c r="L14" s="105">
        <f t="shared" si="2"/>
        <v>0</v>
      </c>
      <c r="M14" s="105">
        <f t="shared" si="3"/>
        <v>0</v>
      </c>
      <c r="N14" s="107"/>
      <c r="O14" s="108">
        <f t="shared" si="4"/>
        <v>0</v>
      </c>
      <c r="P14" s="107"/>
      <c r="Q14" s="107"/>
      <c r="R14" s="107"/>
      <c r="S14" s="21">
        <f t="shared" si="0"/>
        <v>0</v>
      </c>
      <c r="T14" s="22" t="str">
        <f t="shared" ref="T14:T41" si="6">IF(S14&lt;0,"ATENÇÃO","OK")</f>
        <v>OK</v>
      </c>
      <c r="U14" s="118"/>
      <c r="V14" s="118"/>
      <c r="W14" s="118"/>
      <c r="X14" s="118"/>
      <c r="Y14" s="118"/>
      <c r="Z14" s="118"/>
      <c r="AA14" s="118"/>
      <c r="AB14" s="124"/>
      <c r="AC14" s="118"/>
      <c r="AD14" s="120"/>
      <c r="AE14" s="117"/>
      <c r="AF14" s="121"/>
      <c r="AG14" s="121"/>
      <c r="AH14" s="121"/>
      <c r="AI14" s="121"/>
      <c r="AJ14" s="121"/>
      <c r="AK14" s="121"/>
      <c r="AL14" s="121"/>
    </row>
    <row r="15" spans="1:38" s="7" customFormat="1" ht="30.2" customHeight="1" x14ac:dyDescent="0.25">
      <c r="A15" s="216"/>
      <c r="B15" s="193"/>
      <c r="C15" s="194"/>
      <c r="D15" s="57">
        <v>18</v>
      </c>
      <c r="E15" s="193"/>
      <c r="F15" s="55" t="s">
        <v>20</v>
      </c>
      <c r="G15" s="56" t="s">
        <v>28</v>
      </c>
      <c r="H15" s="56" t="s">
        <v>16</v>
      </c>
      <c r="I15" s="111" t="s">
        <v>94</v>
      </c>
      <c r="J15" s="54">
        <v>2650</v>
      </c>
      <c r="K15" s="75">
        <f>0</f>
        <v>0</v>
      </c>
      <c r="L15" s="105">
        <f t="shared" si="2"/>
        <v>0</v>
      </c>
      <c r="M15" s="105">
        <f t="shared" si="3"/>
        <v>0</v>
      </c>
      <c r="N15" s="107"/>
      <c r="O15" s="108">
        <f t="shared" si="4"/>
        <v>0</v>
      </c>
      <c r="P15" s="107"/>
      <c r="Q15" s="107"/>
      <c r="R15" s="107"/>
      <c r="S15" s="21">
        <f t="shared" si="0"/>
        <v>0</v>
      </c>
      <c r="T15" s="22" t="str">
        <f t="shared" si="6"/>
        <v>OK</v>
      </c>
      <c r="U15" s="118"/>
      <c r="V15" s="118"/>
      <c r="W15" s="118"/>
      <c r="X15" s="118"/>
      <c r="Y15" s="118"/>
      <c r="Z15" s="118"/>
      <c r="AA15" s="118"/>
      <c r="AB15" s="124"/>
      <c r="AC15" s="118"/>
      <c r="AD15" s="120"/>
      <c r="AE15" s="117"/>
      <c r="AF15" s="121"/>
      <c r="AG15" s="121"/>
      <c r="AH15" s="121"/>
      <c r="AI15" s="121"/>
      <c r="AJ15" s="121"/>
      <c r="AK15" s="121"/>
      <c r="AL15" s="121"/>
    </row>
    <row r="16" spans="1:38" s="7" customFormat="1" ht="30.2" customHeight="1" x14ac:dyDescent="0.25">
      <c r="A16" s="220" t="s">
        <v>31</v>
      </c>
      <c r="B16" s="193" t="s">
        <v>43</v>
      </c>
      <c r="C16" s="194">
        <v>10</v>
      </c>
      <c r="D16" s="57">
        <v>19</v>
      </c>
      <c r="E16" s="193" t="s">
        <v>13</v>
      </c>
      <c r="F16" s="55" t="s">
        <v>20</v>
      </c>
      <c r="G16" s="56" t="s">
        <v>27</v>
      </c>
      <c r="H16" s="56" t="s">
        <v>10</v>
      </c>
      <c r="I16" s="111" t="s">
        <v>94</v>
      </c>
      <c r="J16" s="54">
        <v>7.9</v>
      </c>
      <c r="K16" s="75">
        <f>0</f>
        <v>0</v>
      </c>
      <c r="L16" s="105">
        <f t="shared" si="2"/>
        <v>0</v>
      </c>
      <c r="M16" s="105">
        <f t="shared" si="3"/>
        <v>0</v>
      </c>
      <c r="N16" s="107"/>
      <c r="O16" s="108">
        <f t="shared" si="4"/>
        <v>0</v>
      </c>
      <c r="P16" s="107"/>
      <c r="Q16" s="107"/>
      <c r="R16" s="107"/>
      <c r="S16" s="21">
        <f t="shared" si="0"/>
        <v>0</v>
      </c>
      <c r="T16" s="22" t="str">
        <f t="shared" si="6"/>
        <v>OK</v>
      </c>
      <c r="U16" s="118"/>
      <c r="V16" s="118"/>
      <c r="W16" s="118"/>
      <c r="X16" s="118"/>
      <c r="Y16" s="118"/>
      <c r="Z16" s="118"/>
      <c r="AA16" s="118"/>
      <c r="AB16" s="124"/>
      <c r="AC16" s="118"/>
      <c r="AD16" s="120"/>
      <c r="AE16" s="117"/>
      <c r="AF16" s="121"/>
      <c r="AG16" s="121"/>
      <c r="AH16" s="121"/>
      <c r="AI16" s="121"/>
      <c r="AJ16" s="121"/>
      <c r="AK16" s="121"/>
      <c r="AL16" s="121"/>
    </row>
    <row r="17" spans="1:38" s="7" customFormat="1" ht="30.2" customHeight="1" x14ac:dyDescent="0.25">
      <c r="A17" s="221"/>
      <c r="B17" s="193"/>
      <c r="C17" s="194"/>
      <c r="D17" s="57">
        <v>20</v>
      </c>
      <c r="E17" s="193"/>
      <c r="F17" s="55" t="s">
        <v>20</v>
      </c>
      <c r="G17" s="56" t="s">
        <v>28</v>
      </c>
      <c r="H17" s="56" t="s">
        <v>16</v>
      </c>
      <c r="I17" s="111" t="s">
        <v>94</v>
      </c>
      <c r="J17" s="54">
        <v>1632.32</v>
      </c>
      <c r="K17" s="75">
        <f>0</f>
        <v>0</v>
      </c>
      <c r="L17" s="105">
        <f t="shared" si="2"/>
        <v>0</v>
      </c>
      <c r="M17" s="105">
        <f t="shared" si="3"/>
        <v>0</v>
      </c>
      <c r="N17" s="107"/>
      <c r="O17" s="108">
        <f t="shared" si="4"/>
        <v>0</v>
      </c>
      <c r="P17" s="107"/>
      <c r="Q17" s="107"/>
      <c r="R17" s="107"/>
      <c r="S17" s="21">
        <f t="shared" si="0"/>
        <v>0</v>
      </c>
      <c r="T17" s="22" t="str">
        <f t="shared" si="6"/>
        <v>OK</v>
      </c>
      <c r="U17" s="118"/>
      <c r="V17" s="118"/>
      <c r="W17" s="118"/>
      <c r="X17" s="118"/>
      <c r="Y17" s="118"/>
      <c r="Z17" s="118"/>
      <c r="AA17" s="118"/>
      <c r="AB17" s="124"/>
      <c r="AC17" s="118"/>
      <c r="AD17" s="120"/>
      <c r="AE17" s="117"/>
      <c r="AF17" s="121"/>
      <c r="AG17" s="121"/>
      <c r="AH17" s="121"/>
      <c r="AI17" s="121"/>
      <c r="AJ17" s="121"/>
      <c r="AK17" s="121"/>
      <c r="AL17" s="121"/>
    </row>
    <row r="18" spans="1:38" s="7" customFormat="1" ht="30.2" customHeight="1" x14ac:dyDescent="0.25">
      <c r="A18" s="221"/>
      <c r="B18" s="193" t="s">
        <v>43</v>
      </c>
      <c r="C18" s="194">
        <v>11</v>
      </c>
      <c r="D18" s="57">
        <v>21</v>
      </c>
      <c r="E18" s="193" t="s">
        <v>14</v>
      </c>
      <c r="F18" s="55" t="s">
        <v>20</v>
      </c>
      <c r="G18" s="56" t="s">
        <v>27</v>
      </c>
      <c r="H18" s="56" t="s">
        <v>10</v>
      </c>
      <c r="I18" s="111" t="s">
        <v>94</v>
      </c>
      <c r="J18" s="54">
        <v>8</v>
      </c>
      <c r="K18" s="75">
        <f>0</f>
        <v>0</v>
      </c>
      <c r="L18" s="105">
        <f t="shared" si="2"/>
        <v>0</v>
      </c>
      <c r="M18" s="105">
        <f t="shared" si="3"/>
        <v>0</v>
      </c>
      <c r="N18" s="107"/>
      <c r="O18" s="108">
        <f t="shared" si="4"/>
        <v>0</v>
      </c>
      <c r="P18" s="107"/>
      <c r="Q18" s="107"/>
      <c r="R18" s="107"/>
      <c r="S18" s="21">
        <f t="shared" si="0"/>
        <v>0</v>
      </c>
      <c r="T18" s="22" t="str">
        <f t="shared" si="6"/>
        <v>OK</v>
      </c>
      <c r="U18" s="117"/>
      <c r="V18" s="117"/>
      <c r="W18" s="117"/>
      <c r="X18" s="117"/>
      <c r="Y18" s="117"/>
      <c r="Z18" s="117"/>
      <c r="AA18" s="117"/>
      <c r="AB18" s="125"/>
      <c r="AC18" s="117"/>
      <c r="AD18" s="121"/>
      <c r="AE18" s="117"/>
      <c r="AF18" s="121"/>
      <c r="AG18" s="121"/>
      <c r="AH18" s="121"/>
      <c r="AI18" s="121"/>
      <c r="AJ18" s="121"/>
      <c r="AK18" s="121"/>
      <c r="AL18" s="121"/>
    </row>
    <row r="19" spans="1:38" s="7" customFormat="1" ht="30.2" customHeight="1" x14ac:dyDescent="0.25">
      <c r="A19" s="221"/>
      <c r="B19" s="193"/>
      <c r="C19" s="194"/>
      <c r="D19" s="57">
        <v>22</v>
      </c>
      <c r="E19" s="193"/>
      <c r="F19" s="55" t="s">
        <v>20</v>
      </c>
      <c r="G19" s="56" t="s">
        <v>28</v>
      </c>
      <c r="H19" s="56" t="s">
        <v>16</v>
      </c>
      <c r="I19" s="111" t="s">
        <v>94</v>
      </c>
      <c r="J19" s="54">
        <v>992.32</v>
      </c>
      <c r="K19" s="75">
        <f>0</f>
        <v>0</v>
      </c>
      <c r="L19" s="105">
        <f t="shared" si="2"/>
        <v>0</v>
      </c>
      <c r="M19" s="105">
        <f t="shared" si="3"/>
        <v>0</v>
      </c>
      <c r="N19" s="107"/>
      <c r="O19" s="108">
        <f t="shared" si="4"/>
        <v>0</v>
      </c>
      <c r="P19" s="107"/>
      <c r="Q19" s="107"/>
      <c r="R19" s="107"/>
      <c r="S19" s="21">
        <f t="shared" si="0"/>
        <v>0</v>
      </c>
      <c r="T19" s="22" t="str">
        <f t="shared" si="6"/>
        <v>OK</v>
      </c>
      <c r="U19" s="117"/>
      <c r="V19" s="117"/>
      <c r="W19" s="117"/>
      <c r="X19" s="117"/>
      <c r="Y19" s="117"/>
      <c r="Z19" s="117"/>
      <c r="AA19" s="117"/>
      <c r="AB19" s="125"/>
      <c r="AC19" s="117"/>
      <c r="AD19" s="121"/>
      <c r="AE19" s="117"/>
      <c r="AF19" s="121"/>
      <c r="AG19" s="121"/>
      <c r="AH19" s="121"/>
      <c r="AI19" s="121"/>
      <c r="AJ19" s="121"/>
      <c r="AK19" s="121"/>
      <c r="AL19" s="121"/>
    </row>
    <row r="20" spans="1:38" ht="30.2" customHeight="1" x14ac:dyDescent="0.25">
      <c r="A20" s="221"/>
      <c r="B20" s="193" t="s">
        <v>44</v>
      </c>
      <c r="C20" s="194">
        <v>12</v>
      </c>
      <c r="D20" s="57">
        <v>23</v>
      </c>
      <c r="E20" s="193" t="s">
        <v>15</v>
      </c>
      <c r="F20" s="55" t="s">
        <v>20</v>
      </c>
      <c r="G20" s="56" t="s">
        <v>27</v>
      </c>
      <c r="H20" s="56" t="s">
        <v>10</v>
      </c>
      <c r="I20" s="111" t="s">
        <v>94</v>
      </c>
      <c r="J20" s="54">
        <v>15.72</v>
      </c>
      <c r="K20" s="75">
        <f>0</f>
        <v>0</v>
      </c>
      <c r="L20" s="105">
        <f t="shared" si="2"/>
        <v>0</v>
      </c>
      <c r="M20" s="105">
        <f t="shared" si="3"/>
        <v>0</v>
      </c>
      <c r="N20" s="107"/>
      <c r="O20" s="108">
        <f t="shared" si="4"/>
        <v>0</v>
      </c>
      <c r="P20" s="107"/>
      <c r="Q20" s="107"/>
      <c r="R20" s="107"/>
      <c r="S20" s="21">
        <f t="shared" si="0"/>
        <v>0</v>
      </c>
      <c r="T20" s="22" t="str">
        <f t="shared" ref="T20:T21" si="7">IF(S20&lt;0,"ATENÇÃO","OK")</f>
        <v>OK</v>
      </c>
      <c r="U20" s="126"/>
      <c r="V20" s="126"/>
      <c r="W20" s="127"/>
      <c r="X20" s="127"/>
      <c r="Y20" s="127"/>
      <c r="Z20" s="127"/>
      <c r="AA20" s="127"/>
      <c r="AB20" s="127"/>
      <c r="AC20" s="127"/>
      <c r="AD20" s="127"/>
      <c r="AE20" s="128"/>
      <c r="AF20" s="128"/>
      <c r="AG20" s="128"/>
      <c r="AH20" s="128"/>
      <c r="AI20" s="128"/>
      <c r="AJ20" s="128"/>
      <c r="AK20" s="128"/>
      <c r="AL20" s="128"/>
    </row>
    <row r="21" spans="1:38" ht="30.2" customHeight="1" x14ac:dyDescent="0.25">
      <c r="A21" s="221"/>
      <c r="B21" s="193"/>
      <c r="C21" s="194"/>
      <c r="D21" s="57">
        <v>24</v>
      </c>
      <c r="E21" s="193"/>
      <c r="F21" s="55" t="s">
        <v>20</v>
      </c>
      <c r="G21" s="56" t="s">
        <v>28</v>
      </c>
      <c r="H21" s="56" t="s">
        <v>16</v>
      </c>
      <c r="I21" s="111" t="s">
        <v>94</v>
      </c>
      <c r="J21" s="54">
        <v>2252.44</v>
      </c>
      <c r="K21" s="75">
        <f>0</f>
        <v>0</v>
      </c>
      <c r="L21" s="105">
        <f t="shared" si="2"/>
        <v>0</v>
      </c>
      <c r="M21" s="105">
        <f t="shared" si="3"/>
        <v>0</v>
      </c>
      <c r="N21" s="107"/>
      <c r="O21" s="108">
        <f t="shared" si="4"/>
        <v>0</v>
      </c>
      <c r="P21" s="107"/>
      <c r="Q21" s="107"/>
      <c r="R21" s="107"/>
      <c r="S21" s="21">
        <f t="shared" si="0"/>
        <v>0</v>
      </c>
      <c r="T21" s="22" t="str">
        <f t="shared" si="7"/>
        <v>OK</v>
      </c>
      <c r="U21" s="127"/>
      <c r="V21" s="127"/>
      <c r="W21" s="127"/>
      <c r="X21" s="127"/>
      <c r="Y21" s="127"/>
      <c r="Z21" s="127"/>
      <c r="AA21" s="127"/>
      <c r="AB21" s="127"/>
      <c r="AC21" s="127"/>
      <c r="AD21" s="127"/>
      <c r="AE21" s="128"/>
      <c r="AF21" s="128"/>
      <c r="AG21" s="128"/>
      <c r="AH21" s="128"/>
      <c r="AI21" s="128"/>
      <c r="AJ21" s="128"/>
      <c r="AK21" s="128"/>
      <c r="AL21" s="128"/>
    </row>
    <row r="22" spans="1:38" ht="30.2" customHeight="1" x14ac:dyDescent="0.25">
      <c r="A22" s="221"/>
      <c r="B22" s="193" t="s">
        <v>32</v>
      </c>
      <c r="C22" s="194">
        <v>13</v>
      </c>
      <c r="D22" s="57">
        <v>25</v>
      </c>
      <c r="E22" s="193" t="s">
        <v>11</v>
      </c>
      <c r="F22" s="55" t="s">
        <v>20</v>
      </c>
      <c r="G22" s="56" t="s">
        <v>27</v>
      </c>
      <c r="H22" s="56" t="s">
        <v>10</v>
      </c>
      <c r="I22" s="111" t="s">
        <v>94</v>
      </c>
      <c r="J22" s="54">
        <v>15.44</v>
      </c>
      <c r="K22" s="75">
        <f>0</f>
        <v>0</v>
      </c>
      <c r="L22" s="105">
        <f t="shared" si="2"/>
        <v>0</v>
      </c>
      <c r="M22" s="105">
        <f t="shared" si="3"/>
        <v>0</v>
      </c>
      <c r="N22" s="107"/>
      <c r="O22" s="108">
        <f t="shared" si="4"/>
        <v>0</v>
      </c>
      <c r="P22" s="107"/>
      <c r="Q22" s="107"/>
      <c r="R22" s="107"/>
      <c r="S22" s="21">
        <f t="shared" si="0"/>
        <v>0</v>
      </c>
      <c r="T22" s="22" t="str">
        <f t="shared" si="6"/>
        <v>OK</v>
      </c>
      <c r="U22" s="126"/>
      <c r="V22" s="126"/>
      <c r="W22" s="127"/>
      <c r="X22" s="127"/>
      <c r="Y22" s="127"/>
      <c r="Z22" s="127"/>
      <c r="AA22" s="127"/>
      <c r="AB22" s="127"/>
      <c r="AC22" s="127"/>
      <c r="AD22" s="127"/>
      <c r="AE22" s="128"/>
      <c r="AF22" s="128"/>
      <c r="AG22" s="128"/>
      <c r="AH22" s="128"/>
      <c r="AI22" s="128"/>
      <c r="AJ22" s="128"/>
      <c r="AK22" s="128"/>
      <c r="AL22" s="128"/>
    </row>
    <row r="23" spans="1:38" ht="30.2" customHeight="1" x14ac:dyDescent="0.25">
      <c r="A23" s="222"/>
      <c r="B23" s="193"/>
      <c r="C23" s="194"/>
      <c r="D23" s="57">
        <v>26</v>
      </c>
      <c r="E23" s="193"/>
      <c r="F23" s="55" t="s">
        <v>20</v>
      </c>
      <c r="G23" s="56" t="s">
        <v>28</v>
      </c>
      <c r="H23" s="56" t="s">
        <v>16</v>
      </c>
      <c r="I23" s="111" t="s">
        <v>94</v>
      </c>
      <c r="J23" s="54">
        <v>2650</v>
      </c>
      <c r="K23" s="75">
        <f>0</f>
        <v>0</v>
      </c>
      <c r="L23" s="105">
        <f t="shared" si="2"/>
        <v>0</v>
      </c>
      <c r="M23" s="105">
        <f t="shared" si="3"/>
        <v>0</v>
      </c>
      <c r="N23" s="107"/>
      <c r="O23" s="108">
        <f t="shared" si="4"/>
        <v>0</v>
      </c>
      <c r="P23" s="107"/>
      <c r="Q23" s="107"/>
      <c r="R23" s="107"/>
      <c r="S23" s="21">
        <f t="shared" si="0"/>
        <v>0</v>
      </c>
      <c r="T23" s="22" t="str">
        <f t="shared" si="6"/>
        <v>OK</v>
      </c>
      <c r="U23" s="127"/>
      <c r="V23" s="127"/>
      <c r="W23" s="127"/>
      <c r="X23" s="127"/>
      <c r="Y23" s="127"/>
      <c r="Z23" s="127"/>
      <c r="AA23" s="127"/>
      <c r="AB23" s="127"/>
      <c r="AC23" s="127"/>
      <c r="AD23" s="127"/>
      <c r="AE23" s="128"/>
      <c r="AF23" s="128"/>
      <c r="AG23" s="128"/>
      <c r="AH23" s="128"/>
      <c r="AI23" s="128"/>
      <c r="AJ23" s="128"/>
      <c r="AK23" s="128"/>
      <c r="AL23" s="128"/>
    </row>
    <row r="24" spans="1:38" s="7" customFormat="1" ht="30.2" customHeight="1" x14ac:dyDescent="0.25">
      <c r="A24" s="220" t="s">
        <v>24</v>
      </c>
      <c r="B24" s="193" t="s">
        <v>45</v>
      </c>
      <c r="C24" s="194">
        <v>14</v>
      </c>
      <c r="D24" s="57">
        <v>27</v>
      </c>
      <c r="E24" s="193" t="s">
        <v>13</v>
      </c>
      <c r="F24" s="55" t="s">
        <v>20</v>
      </c>
      <c r="G24" s="56" t="s">
        <v>27</v>
      </c>
      <c r="H24" s="56" t="s">
        <v>10</v>
      </c>
      <c r="I24" s="111" t="s">
        <v>94</v>
      </c>
      <c r="J24" s="54">
        <v>3.75</v>
      </c>
      <c r="K24" s="75">
        <f>0</f>
        <v>0</v>
      </c>
      <c r="L24" s="105">
        <f t="shared" si="2"/>
        <v>0</v>
      </c>
      <c r="M24" s="105">
        <f t="shared" si="3"/>
        <v>0</v>
      </c>
      <c r="N24" s="107"/>
      <c r="O24" s="108">
        <f t="shared" si="4"/>
        <v>0</v>
      </c>
      <c r="P24" s="107"/>
      <c r="Q24" s="107"/>
      <c r="R24" s="107"/>
      <c r="S24" s="21">
        <f>K24-(SUM(U24:AL24))+N24+P24+Q24-R24</f>
        <v>0</v>
      </c>
      <c r="T24" s="22" t="str">
        <f t="shared" si="6"/>
        <v>OK</v>
      </c>
      <c r="U24" s="117"/>
      <c r="V24" s="117"/>
      <c r="W24" s="117"/>
      <c r="X24" s="117"/>
      <c r="Y24" s="117"/>
      <c r="Z24" s="117"/>
      <c r="AA24" s="117"/>
      <c r="AB24" s="125"/>
      <c r="AC24" s="117"/>
      <c r="AD24" s="121"/>
      <c r="AE24" s="117"/>
      <c r="AF24" s="121"/>
      <c r="AG24" s="121"/>
      <c r="AH24" s="121"/>
      <c r="AI24" s="121"/>
      <c r="AJ24" s="121"/>
      <c r="AK24" s="121"/>
      <c r="AL24" s="121"/>
    </row>
    <row r="25" spans="1:38" s="7" customFormat="1" ht="30.2" customHeight="1" x14ac:dyDescent="0.25">
      <c r="A25" s="221"/>
      <c r="B25" s="193"/>
      <c r="C25" s="194"/>
      <c r="D25" s="57">
        <v>28</v>
      </c>
      <c r="E25" s="193"/>
      <c r="F25" s="55" t="s">
        <v>20</v>
      </c>
      <c r="G25" s="56" t="s">
        <v>28</v>
      </c>
      <c r="H25" s="56" t="s">
        <v>16</v>
      </c>
      <c r="I25" s="111" t="s">
        <v>94</v>
      </c>
      <c r="J25" s="54">
        <v>115</v>
      </c>
      <c r="K25" s="75">
        <f>0</f>
        <v>0</v>
      </c>
      <c r="L25" s="105">
        <f t="shared" si="2"/>
        <v>0</v>
      </c>
      <c r="M25" s="105">
        <f t="shared" si="3"/>
        <v>0</v>
      </c>
      <c r="N25" s="107"/>
      <c r="O25" s="108">
        <f t="shared" si="4"/>
        <v>0</v>
      </c>
      <c r="P25" s="107"/>
      <c r="Q25" s="107"/>
      <c r="R25" s="107"/>
      <c r="S25" s="21">
        <f t="shared" ref="S25:S57" si="8">K25-(SUM(U25:AL25))+N25+P25+Q25-R25</f>
        <v>0</v>
      </c>
      <c r="T25" s="22" t="str">
        <f t="shared" si="6"/>
        <v>OK</v>
      </c>
      <c r="U25" s="117"/>
      <c r="V25" s="117"/>
      <c r="W25" s="117"/>
      <c r="X25" s="117"/>
      <c r="Y25" s="117"/>
      <c r="Z25" s="117"/>
      <c r="AA25" s="117"/>
      <c r="AB25" s="125"/>
      <c r="AC25" s="117"/>
      <c r="AD25" s="121"/>
      <c r="AE25" s="117"/>
      <c r="AF25" s="121"/>
      <c r="AG25" s="121"/>
      <c r="AH25" s="121"/>
      <c r="AI25" s="121"/>
      <c r="AJ25" s="121"/>
      <c r="AK25" s="121"/>
      <c r="AL25" s="121"/>
    </row>
    <row r="26" spans="1:38" s="7" customFormat="1" ht="30.2" customHeight="1" x14ac:dyDescent="0.25">
      <c r="A26" s="221"/>
      <c r="B26" s="193" t="s">
        <v>26</v>
      </c>
      <c r="C26" s="194">
        <v>15</v>
      </c>
      <c r="D26" s="57">
        <v>29</v>
      </c>
      <c r="E26" s="193" t="s">
        <v>14</v>
      </c>
      <c r="F26" s="55" t="s">
        <v>20</v>
      </c>
      <c r="G26" s="56" t="s">
        <v>27</v>
      </c>
      <c r="H26" s="56" t="s">
        <v>10</v>
      </c>
      <c r="I26" s="111" t="s">
        <v>94</v>
      </c>
      <c r="J26" s="54">
        <v>5.9</v>
      </c>
      <c r="K26" s="75">
        <f>0</f>
        <v>0</v>
      </c>
      <c r="L26" s="105">
        <f t="shared" si="2"/>
        <v>0</v>
      </c>
      <c r="M26" s="105">
        <f t="shared" si="3"/>
        <v>0</v>
      </c>
      <c r="N26" s="107"/>
      <c r="O26" s="108">
        <f t="shared" si="4"/>
        <v>0</v>
      </c>
      <c r="P26" s="107"/>
      <c r="Q26" s="107"/>
      <c r="R26" s="107"/>
      <c r="S26" s="21">
        <f t="shared" si="8"/>
        <v>0</v>
      </c>
      <c r="T26" s="22" t="str">
        <f t="shared" si="6"/>
        <v>OK</v>
      </c>
      <c r="U26" s="117"/>
      <c r="V26" s="117"/>
      <c r="W26" s="117"/>
      <c r="X26" s="117"/>
      <c r="Y26" s="117"/>
      <c r="Z26" s="117"/>
      <c r="AA26" s="117"/>
      <c r="AB26" s="125"/>
      <c r="AC26" s="117"/>
      <c r="AD26" s="121"/>
      <c r="AE26" s="117"/>
      <c r="AF26" s="121"/>
      <c r="AG26" s="121"/>
      <c r="AH26" s="121"/>
      <c r="AI26" s="121"/>
      <c r="AJ26" s="121"/>
      <c r="AK26" s="121"/>
      <c r="AL26" s="121"/>
    </row>
    <row r="27" spans="1:38" s="7" customFormat="1" ht="30.2" customHeight="1" x14ac:dyDescent="0.25">
      <c r="A27" s="221"/>
      <c r="B27" s="193"/>
      <c r="C27" s="194"/>
      <c r="D27" s="57">
        <v>30</v>
      </c>
      <c r="E27" s="193"/>
      <c r="F27" s="55" t="s">
        <v>20</v>
      </c>
      <c r="G27" s="56" t="s">
        <v>28</v>
      </c>
      <c r="H27" s="56" t="s">
        <v>16</v>
      </c>
      <c r="I27" s="111" t="s">
        <v>94</v>
      </c>
      <c r="J27" s="54">
        <v>600</v>
      </c>
      <c r="K27" s="75">
        <f>0</f>
        <v>0</v>
      </c>
      <c r="L27" s="105">
        <f t="shared" si="2"/>
        <v>0</v>
      </c>
      <c r="M27" s="105">
        <f t="shared" si="3"/>
        <v>0</v>
      </c>
      <c r="N27" s="107"/>
      <c r="O27" s="108">
        <f t="shared" si="4"/>
        <v>0</v>
      </c>
      <c r="P27" s="107"/>
      <c r="Q27" s="107"/>
      <c r="R27" s="107"/>
      <c r="S27" s="21">
        <f t="shared" si="8"/>
        <v>0</v>
      </c>
      <c r="T27" s="22" t="str">
        <f t="shared" si="6"/>
        <v>OK</v>
      </c>
      <c r="U27" s="117"/>
      <c r="V27" s="117"/>
      <c r="W27" s="117"/>
      <c r="X27" s="117"/>
      <c r="Y27" s="117"/>
      <c r="Z27" s="117"/>
      <c r="AA27" s="117"/>
      <c r="AB27" s="125"/>
      <c r="AC27" s="117"/>
      <c r="AD27" s="121"/>
      <c r="AE27" s="117"/>
      <c r="AF27" s="121"/>
      <c r="AG27" s="121"/>
      <c r="AH27" s="121"/>
      <c r="AI27" s="121"/>
      <c r="AJ27" s="121"/>
      <c r="AK27" s="121"/>
      <c r="AL27" s="121"/>
    </row>
    <row r="28" spans="1:38" s="7" customFormat="1" ht="30.2" customHeight="1" x14ac:dyDescent="0.25">
      <c r="A28" s="221"/>
      <c r="B28" s="193" t="s">
        <v>26</v>
      </c>
      <c r="C28" s="194">
        <v>16</v>
      </c>
      <c r="D28" s="57">
        <v>31</v>
      </c>
      <c r="E28" s="193" t="s">
        <v>15</v>
      </c>
      <c r="F28" s="55" t="s">
        <v>20</v>
      </c>
      <c r="G28" s="56" t="s">
        <v>27</v>
      </c>
      <c r="H28" s="56" t="s">
        <v>10</v>
      </c>
      <c r="I28" s="111" t="s">
        <v>94</v>
      </c>
      <c r="J28" s="54">
        <v>11.44</v>
      </c>
      <c r="K28" s="75">
        <f>0</f>
        <v>0</v>
      </c>
      <c r="L28" s="105">
        <f t="shared" si="2"/>
        <v>0</v>
      </c>
      <c r="M28" s="105">
        <f t="shared" si="3"/>
        <v>0</v>
      </c>
      <c r="N28" s="107"/>
      <c r="O28" s="108">
        <f t="shared" si="4"/>
        <v>0</v>
      </c>
      <c r="P28" s="107"/>
      <c r="Q28" s="107"/>
      <c r="R28" s="107"/>
      <c r="S28" s="21">
        <f t="shared" si="8"/>
        <v>0</v>
      </c>
      <c r="T28" s="22" t="str">
        <f t="shared" si="6"/>
        <v>OK</v>
      </c>
      <c r="U28" s="117"/>
      <c r="V28" s="117"/>
      <c r="W28" s="117"/>
      <c r="X28" s="117"/>
      <c r="Y28" s="117"/>
      <c r="Z28" s="117"/>
      <c r="AA28" s="117"/>
      <c r="AB28" s="125"/>
      <c r="AC28" s="117"/>
      <c r="AD28" s="121"/>
      <c r="AE28" s="117"/>
      <c r="AF28" s="121"/>
      <c r="AG28" s="121"/>
      <c r="AH28" s="121"/>
      <c r="AI28" s="121"/>
      <c r="AJ28" s="121"/>
      <c r="AK28" s="121"/>
      <c r="AL28" s="121"/>
    </row>
    <row r="29" spans="1:38" s="7" customFormat="1" ht="30.2" customHeight="1" x14ac:dyDescent="0.25">
      <c r="A29" s="221"/>
      <c r="B29" s="193"/>
      <c r="C29" s="194"/>
      <c r="D29" s="57">
        <v>32</v>
      </c>
      <c r="E29" s="193"/>
      <c r="F29" s="55" t="s">
        <v>20</v>
      </c>
      <c r="G29" s="56" t="s">
        <v>28</v>
      </c>
      <c r="H29" s="56" t="s">
        <v>16</v>
      </c>
      <c r="I29" s="111" t="s">
        <v>94</v>
      </c>
      <c r="J29" s="54">
        <v>800</v>
      </c>
      <c r="K29" s="75">
        <f>0</f>
        <v>0</v>
      </c>
      <c r="L29" s="105">
        <f t="shared" si="2"/>
        <v>0</v>
      </c>
      <c r="M29" s="105">
        <f t="shared" si="3"/>
        <v>0</v>
      </c>
      <c r="N29" s="107"/>
      <c r="O29" s="108">
        <f t="shared" si="4"/>
        <v>0</v>
      </c>
      <c r="P29" s="107"/>
      <c r="Q29" s="107"/>
      <c r="R29" s="107"/>
      <c r="S29" s="21">
        <f t="shared" si="8"/>
        <v>0</v>
      </c>
      <c r="T29" s="22" t="str">
        <f t="shared" si="6"/>
        <v>OK</v>
      </c>
      <c r="U29" s="117"/>
      <c r="V29" s="117"/>
      <c r="W29" s="117"/>
      <c r="X29" s="117"/>
      <c r="Y29" s="117"/>
      <c r="Z29" s="117"/>
      <c r="AA29" s="117"/>
      <c r="AB29" s="125"/>
      <c r="AC29" s="117"/>
      <c r="AD29" s="121"/>
      <c r="AE29" s="117"/>
      <c r="AF29" s="121"/>
      <c r="AG29" s="121"/>
      <c r="AH29" s="121"/>
      <c r="AI29" s="121"/>
      <c r="AJ29" s="121"/>
      <c r="AK29" s="121"/>
      <c r="AL29" s="121"/>
    </row>
    <row r="30" spans="1:38" ht="30.2" customHeight="1" x14ac:dyDescent="0.25">
      <c r="A30" s="221"/>
      <c r="B30" s="193" t="s">
        <v>46</v>
      </c>
      <c r="C30" s="194">
        <v>17</v>
      </c>
      <c r="D30" s="57">
        <v>33</v>
      </c>
      <c r="E30" s="193" t="s">
        <v>11</v>
      </c>
      <c r="F30" s="55" t="s">
        <v>20</v>
      </c>
      <c r="G30" s="56" t="s">
        <v>27</v>
      </c>
      <c r="H30" s="56" t="s">
        <v>10</v>
      </c>
      <c r="I30" s="111" t="s">
        <v>94</v>
      </c>
      <c r="J30" s="54">
        <v>10.25</v>
      </c>
      <c r="K30" s="75">
        <f>0</f>
        <v>0</v>
      </c>
      <c r="L30" s="105">
        <f t="shared" si="2"/>
        <v>0</v>
      </c>
      <c r="M30" s="105">
        <f t="shared" si="3"/>
        <v>0</v>
      </c>
      <c r="N30" s="107"/>
      <c r="O30" s="108">
        <f t="shared" si="4"/>
        <v>0</v>
      </c>
      <c r="P30" s="107"/>
      <c r="Q30" s="107"/>
      <c r="R30" s="107"/>
      <c r="S30" s="21">
        <f t="shared" si="8"/>
        <v>0</v>
      </c>
      <c r="T30" s="22" t="str">
        <f t="shared" si="6"/>
        <v>OK</v>
      </c>
      <c r="U30" s="126"/>
      <c r="V30" s="126"/>
      <c r="W30" s="127"/>
      <c r="X30" s="127"/>
      <c r="Y30" s="127"/>
      <c r="Z30" s="127"/>
      <c r="AA30" s="127"/>
      <c r="AB30" s="127"/>
      <c r="AC30" s="127"/>
      <c r="AD30" s="127"/>
      <c r="AE30" s="128"/>
      <c r="AF30" s="128"/>
      <c r="AG30" s="128"/>
      <c r="AH30" s="128"/>
      <c r="AI30" s="128"/>
      <c r="AJ30" s="128"/>
      <c r="AK30" s="128"/>
      <c r="AL30" s="128"/>
    </row>
    <row r="31" spans="1:38" ht="30.2" customHeight="1" x14ac:dyDescent="0.25">
      <c r="A31" s="222"/>
      <c r="B31" s="193"/>
      <c r="C31" s="194"/>
      <c r="D31" s="57">
        <v>34</v>
      </c>
      <c r="E31" s="193"/>
      <c r="F31" s="55" t="s">
        <v>20</v>
      </c>
      <c r="G31" s="56" t="s">
        <v>28</v>
      </c>
      <c r="H31" s="56" t="s">
        <v>16</v>
      </c>
      <c r="I31" s="111" t="s">
        <v>94</v>
      </c>
      <c r="J31" s="54">
        <v>750</v>
      </c>
      <c r="K31" s="75">
        <f>0</f>
        <v>0</v>
      </c>
      <c r="L31" s="105">
        <f t="shared" si="2"/>
        <v>0</v>
      </c>
      <c r="M31" s="105">
        <f t="shared" si="3"/>
        <v>0</v>
      </c>
      <c r="N31" s="107"/>
      <c r="O31" s="108">
        <f t="shared" si="4"/>
        <v>0</v>
      </c>
      <c r="P31" s="107"/>
      <c r="Q31" s="107"/>
      <c r="R31" s="107"/>
      <c r="S31" s="21">
        <f t="shared" si="8"/>
        <v>0</v>
      </c>
      <c r="T31" s="22" t="str">
        <f t="shared" si="6"/>
        <v>OK</v>
      </c>
      <c r="U31" s="127"/>
      <c r="V31" s="127"/>
      <c r="W31" s="127"/>
      <c r="X31" s="127"/>
      <c r="Y31" s="127"/>
      <c r="Z31" s="127"/>
      <c r="AA31" s="127"/>
      <c r="AB31" s="127"/>
      <c r="AC31" s="127"/>
      <c r="AD31" s="127"/>
      <c r="AE31" s="128"/>
      <c r="AF31" s="128"/>
      <c r="AG31" s="128"/>
      <c r="AH31" s="128"/>
      <c r="AI31" s="128"/>
      <c r="AJ31" s="128"/>
      <c r="AK31" s="128"/>
      <c r="AL31" s="128"/>
    </row>
    <row r="32" spans="1:38" ht="30.2" customHeight="1" x14ac:dyDescent="0.25">
      <c r="A32" s="220" t="s">
        <v>33</v>
      </c>
      <c r="B32" s="193" t="s">
        <v>47</v>
      </c>
      <c r="C32" s="194">
        <v>18</v>
      </c>
      <c r="D32" s="57">
        <v>35</v>
      </c>
      <c r="E32" s="193" t="s">
        <v>13</v>
      </c>
      <c r="F32" s="55" t="s">
        <v>20</v>
      </c>
      <c r="G32" s="56" t="s">
        <v>27</v>
      </c>
      <c r="H32" s="56" t="s">
        <v>10</v>
      </c>
      <c r="I32" s="111" t="s">
        <v>94</v>
      </c>
      <c r="J32" s="54">
        <v>9.19</v>
      </c>
      <c r="K32" s="75">
        <f>0</f>
        <v>0</v>
      </c>
      <c r="L32" s="105">
        <f t="shared" si="2"/>
        <v>0</v>
      </c>
      <c r="M32" s="105">
        <f t="shared" si="3"/>
        <v>0</v>
      </c>
      <c r="N32" s="107"/>
      <c r="O32" s="108">
        <f t="shared" si="4"/>
        <v>0</v>
      </c>
      <c r="P32" s="107"/>
      <c r="Q32" s="107"/>
      <c r="R32" s="107"/>
      <c r="S32" s="21">
        <f t="shared" si="8"/>
        <v>0</v>
      </c>
      <c r="T32" s="22" t="str">
        <f t="shared" si="6"/>
        <v>OK</v>
      </c>
      <c r="U32" s="127"/>
      <c r="V32" s="127"/>
      <c r="W32" s="127"/>
      <c r="X32" s="127"/>
      <c r="Y32" s="127"/>
      <c r="Z32" s="127"/>
      <c r="AA32" s="127"/>
      <c r="AB32" s="127"/>
      <c r="AC32" s="127"/>
      <c r="AD32" s="127"/>
      <c r="AE32" s="128"/>
      <c r="AF32" s="128"/>
      <c r="AG32" s="128"/>
      <c r="AH32" s="128"/>
      <c r="AI32" s="128"/>
      <c r="AJ32" s="128"/>
      <c r="AK32" s="128"/>
      <c r="AL32" s="128"/>
    </row>
    <row r="33" spans="1:38" ht="30.2" customHeight="1" x14ac:dyDescent="0.25">
      <c r="A33" s="221"/>
      <c r="B33" s="193"/>
      <c r="C33" s="194"/>
      <c r="D33" s="57">
        <v>36</v>
      </c>
      <c r="E33" s="193"/>
      <c r="F33" s="55" t="s">
        <v>20</v>
      </c>
      <c r="G33" s="56" t="s">
        <v>28</v>
      </c>
      <c r="H33" s="56" t="s">
        <v>16</v>
      </c>
      <c r="I33" s="111" t="s">
        <v>94</v>
      </c>
      <c r="J33" s="54">
        <v>1698.99</v>
      </c>
      <c r="K33" s="75">
        <f>0</f>
        <v>0</v>
      </c>
      <c r="L33" s="105">
        <f t="shared" si="2"/>
        <v>0</v>
      </c>
      <c r="M33" s="105">
        <f t="shared" si="3"/>
        <v>0</v>
      </c>
      <c r="N33" s="107"/>
      <c r="O33" s="108">
        <f t="shared" si="4"/>
        <v>0</v>
      </c>
      <c r="P33" s="107"/>
      <c r="Q33" s="107"/>
      <c r="R33" s="107"/>
      <c r="S33" s="21">
        <f t="shared" si="8"/>
        <v>0</v>
      </c>
      <c r="T33" s="22" t="str">
        <f t="shared" si="6"/>
        <v>OK</v>
      </c>
      <c r="U33" s="127"/>
      <c r="V33" s="127"/>
      <c r="W33" s="127"/>
      <c r="X33" s="127"/>
      <c r="Y33" s="127"/>
      <c r="Z33" s="127"/>
      <c r="AA33" s="127"/>
      <c r="AB33" s="127"/>
      <c r="AC33" s="127"/>
      <c r="AD33" s="127"/>
      <c r="AE33" s="128"/>
      <c r="AF33" s="128"/>
      <c r="AG33" s="128"/>
      <c r="AH33" s="128"/>
      <c r="AI33" s="128"/>
      <c r="AJ33" s="128"/>
      <c r="AK33" s="128"/>
      <c r="AL33" s="128"/>
    </row>
    <row r="34" spans="1:38" ht="30.2" customHeight="1" x14ac:dyDescent="0.25">
      <c r="A34" s="221"/>
      <c r="B34" s="193" t="s">
        <v>46</v>
      </c>
      <c r="C34" s="194">
        <v>19</v>
      </c>
      <c r="D34" s="57">
        <v>37</v>
      </c>
      <c r="E34" s="193" t="s">
        <v>15</v>
      </c>
      <c r="F34" s="55" t="s">
        <v>20</v>
      </c>
      <c r="G34" s="56" t="s">
        <v>27</v>
      </c>
      <c r="H34" s="56" t="s">
        <v>10</v>
      </c>
      <c r="I34" s="111" t="s">
        <v>94</v>
      </c>
      <c r="J34" s="54">
        <v>15.2</v>
      </c>
      <c r="K34" s="75">
        <f>0</f>
        <v>0</v>
      </c>
      <c r="L34" s="105">
        <f t="shared" si="2"/>
        <v>0</v>
      </c>
      <c r="M34" s="105">
        <f t="shared" si="3"/>
        <v>0</v>
      </c>
      <c r="N34" s="107"/>
      <c r="O34" s="108">
        <f t="shared" si="4"/>
        <v>0</v>
      </c>
      <c r="P34" s="107"/>
      <c r="Q34" s="107"/>
      <c r="R34" s="107"/>
      <c r="S34" s="21">
        <f t="shared" si="8"/>
        <v>0</v>
      </c>
      <c r="T34" s="22" t="str">
        <f t="shared" si="6"/>
        <v>OK</v>
      </c>
      <c r="U34" s="127"/>
      <c r="V34" s="127"/>
      <c r="W34" s="127"/>
      <c r="X34" s="127"/>
      <c r="Y34" s="127"/>
      <c r="Z34" s="127"/>
      <c r="AA34" s="127"/>
      <c r="AB34" s="127"/>
      <c r="AC34" s="127"/>
      <c r="AD34" s="127"/>
      <c r="AE34" s="128"/>
      <c r="AF34" s="128"/>
      <c r="AG34" s="128"/>
      <c r="AH34" s="128"/>
      <c r="AI34" s="128"/>
      <c r="AJ34" s="128"/>
      <c r="AK34" s="128"/>
      <c r="AL34" s="128"/>
    </row>
    <row r="35" spans="1:38" ht="30.2" customHeight="1" x14ac:dyDescent="0.25">
      <c r="A35" s="222"/>
      <c r="B35" s="193"/>
      <c r="C35" s="195"/>
      <c r="D35" s="57">
        <v>38</v>
      </c>
      <c r="E35" s="193"/>
      <c r="F35" s="55" t="s">
        <v>20</v>
      </c>
      <c r="G35" s="56" t="s">
        <v>28</v>
      </c>
      <c r="H35" s="56" t="s">
        <v>16</v>
      </c>
      <c r="I35" s="111" t="s">
        <v>94</v>
      </c>
      <c r="J35" s="54">
        <v>1000</v>
      </c>
      <c r="K35" s="75">
        <f>0</f>
        <v>0</v>
      </c>
      <c r="L35" s="105">
        <f t="shared" si="2"/>
        <v>0</v>
      </c>
      <c r="M35" s="105">
        <f t="shared" si="3"/>
        <v>0</v>
      </c>
      <c r="N35" s="107"/>
      <c r="O35" s="108">
        <f t="shared" si="4"/>
        <v>0</v>
      </c>
      <c r="P35" s="107"/>
      <c r="Q35" s="107"/>
      <c r="R35" s="107"/>
      <c r="S35" s="21">
        <f t="shared" si="8"/>
        <v>0</v>
      </c>
      <c r="T35" s="22" t="str">
        <f t="shared" si="6"/>
        <v>OK</v>
      </c>
      <c r="U35" s="127"/>
      <c r="V35" s="127"/>
      <c r="W35" s="127"/>
      <c r="X35" s="127"/>
      <c r="Y35" s="127"/>
      <c r="Z35" s="127"/>
      <c r="AA35" s="127"/>
      <c r="AB35" s="127"/>
      <c r="AC35" s="127"/>
      <c r="AD35" s="127"/>
      <c r="AE35" s="128"/>
      <c r="AF35" s="128"/>
      <c r="AG35" s="128"/>
      <c r="AH35" s="128"/>
      <c r="AI35" s="128"/>
      <c r="AJ35" s="128"/>
      <c r="AK35" s="128"/>
      <c r="AL35" s="128"/>
    </row>
    <row r="36" spans="1:38" ht="30.2" customHeight="1" x14ac:dyDescent="0.25">
      <c r="A36" s="220" t="s">
        <v>48</v>
      </c>
      <c r="B36" s="193" t="s">
        <v>49</v>
      </c>
      <c r="C36" s="194">
        <v>20</v>
      </c>
      <c r="D36" s="57">
        <v>39</v>
      </c>
      <c r="E36" s="193" t="s">
        <v>13</v>
      </c>
      <c r="F36" s="55" t="s">
        <v>20</v>
      </c>
      <c r="G36" s="56" t="s">
        <v>27</v>
      </c>
      <c r="H36" s="56" t="s">
        <v>10</v>
      </c>
      <c r="I36" s="111" t="s">
        <v>94</v>
      </c>
      <c r="J36" s="54">
        <v>9.16</v>
      </c>
      <c r="K36" s="75">
        <f>0</f>
        <v>0</v>
      </c>
      <c r="L36" s="105">
        <f t="shared" si="2"/>
        <v>0</v>
      </c>
      <c r="M36" s="105">
        <f t="shared" si="3"/>
        <v>0</v>
      </c>
      <c r="N36" s="107"/>
      <c r="O36" s="108">
        <f t="shared" si="4"/>
        <v>0</v>
      </c>
      <c r="P36" s="107"/>
      <c r="Q36" s="107"/>
      <c r="R36" s="107"/>
      <c r="S36" s="21">
        <f t="shared" si="8"/>
        <v>0</v>
      </c>
      <c r="T36" s="22" t="str">
        <f t="shared" si="6"/>
        <v>OK</v>
      </c>
      <c r="U36" s="127"/>
      <c r="V36" s="127"/>
      <c r="W36" s="127"/>
      <c r="X36" s="127"/>
      <c r="Y36" s="127"/>
      <c r="Z36" s="127"/>
      <c r="AA36" s="127"/>
      <c r="AB36" s="127"/>
      <c r="AC36" s="127"/>
      <c r="AD36" s="127"/>
      <c r="AE36" s="128"/>
      <c r="AF36" s="128"/>
      <c r="AG36" s="128"/>
      <c r="AH36" s="128"/>
      <c r="AI36" s="128"/>
      <c r="AJ36" s="128"/>
      <c r="AK36" s="128"/>
      <c r="AL36" s="128"/>
    </row>
    <row r="37" spans="1:38" ht="30.2" customHeight="1" x14ac:dyDescent="0.25">
      <c r="A37" s="221"/>
      <c r="B37" s="193"/>
      <c r="C37" s="195"/>
      <c r="D37" s="57">
        <v>40</v>
      </c>
      <c r="E37" s="193"/>
      <c r="F37" s="55" t="s">
        <v>20</v>
      </c>
      <c r="G37" s="56" t="s">
        <v>28</v>
      </c>
      <c r="H37" s="56" t="s">
        <v>16</v>
      </c>
      <c r="I37" s="111" t="s">
        <v>94</v>
      </c>
      <c r="J37" s="54">
        <v>1700</v>
      </c>
      <c r="K37" s="75">
        <f>0</f>
        <v>0</v>
      </c>
      <c r="L37" s="105">
        <f t="shared" si="2"/>
        <v>0</v>
      </c>
      <c r="M37" s="105">
        <f t="shared" si="3"/>
        <v>0</v>
      </c>
      <c r="N37" s="107"/>
      <c r="O37" s="108">
        <f t="shared" si="4"/>
        <v>0</v>
      </c>
      <c r="P37" s="107"/>
      <c r="Q37" s="107"/>
      <c r="R37" s="107"/>
      <c r="S37" s="21">
        <f t="shared" si="8"/>
        <v>0</v>
      </c>
      <c r="T37" s="22" t="str">
        <f t="shared" si="6"/>
        <v>OK</v>
      </c>
      <c r="U37" s="127"/>
      <c r="V37" s="127"/>
      <c r="W37" s="127"/>
      <c r="X37" s="127"/>
      <c r="Y37" s="127"/>
      <c r="Z37" s="127"/>
      <c r="AA37" s="127"/>
      <c r="AB37" s="127"/>
      <c r="AC37" s="127"/>
      <c r="AD37" s="127"/>
      <c r="AE37" s="128"/>
      <c r="AF37" s="128"/>
      <c r="AG37" s="128"/>
      <c r="AH37" s="128"/>
      <c r="AI37" s="128"/>
      <c r="AJ37" s="128"/>
      <c r="AK37" s="128"/>
      <c r="AL37" s="128"/>
    </row>
    <row r="38" spans="1:38" ht="30.2" customHeight="1" x14ac:dyDescent="0.25">
      <c r="A38" s="221"/>
      <c r="B38" s="193" t="s">
        <v>49</v>
      </c>
      <c r="C38" s="194">
        <v>21</v>
      </c>
      <c r="D38" s="57">
        <v>41</v>
      </c>
      <c r="E38" s="193" t="s">
        <v>14</v>
      </c>
      <c r="F38" s="55" t="s">
        <v>20</v>
      </c>
      <c r="G38" s="56" t="s">
        <v>27</v>
      </c>
      <c r="H38" s="56" t="s">
        <v>10</v>
      </c>
      <c r="I38" s="111" t="s">
        <v>94</v>
      </c>
      <c r="J38" s="54">
        <v>13.05</v>
      </c>
      <c r="K38" s="75">
        <f>0</f>
        <v>0</v>
      </c>
      <c r="L38" s="105">
        <f t="shared" si="2"/>
        <v>0</v>
      </c>
      <c r="M38" s="105">
        <f t="shared" si="3"/>
        <v>0</v>
      </c>
      <c r="N38" s="107"/>
      <c r="O38" s="108">
        <f t="shared" si="4"/>
        <v>0</v>
      </c>
      <c r="P38" s="107"/>
      <c r="Q38" s="107"/>
      <c r="R38" s="107"/>
      <c r="S38" s="21">
        <f t="shared" si="8"/>
        <v>0</v>
      </c>
      <c r="T38" s="22" t="str">
        <f t="shared" si="6"/>
        <v>OK</v>
      </c>
      <c r="U38" s="127"/>
      <c r="V38" s="127"/>
      <c r="W38" s="127"/>
      <c r="X38" s="127"/>
      <c r="Y38" s="127"/>
      <c r="Z38" s="127"/>
      <c r="AA38" s="127"/>
      <c r="AB38" s="127"/>
      <c r="AC38" s="127"/>
      <c r="AD38" s="127"/>
      <c r="AE38" s="128"/>
      <c r="AF38" s="128"/>
      <c r="AG38" s="128"/>
      <c r="AH38" s="128"/>
      <c r="AI38" s="128"/>
      <c r="AJ38" s="128"/>
      <c r="AK38" s="128"/>
      <c r="AL38" s="128"/>
    </row>
    <row r="39" spans="1:38" ht="30.2" customHeight="1" x14ac:dyDescent="0.25">
      <c r="A39" s="221"/>
      <c r="B39" s="193"/>
      <c r="C39" s="195"/>
      <c r="D39" s="57">
        <v>42</v>
      </c>
      <c r="E39" s="193"/>
      <c r="F39" s="55" t="s">
        <v>20</v>
      </c>
      <c r="G39" s="56" t="s">
        <v>28</v>
      </c>
      <c r="H39" s="56" t="s">
        <v>16</v>
      </c>
      <c r="I39" s="111" t="s">
        <v>94</v>
      </c>
      <c r="J39" s="54">
        <v>2100</v>
      </c>
      <c r="K39" s="75">
        <f>0</f>
        <v>0</v>
      </c>
      <c r="L39" s="105">
        <f t="shared" si="2"/>
        <v>0</v>
      </c>
      <c r="M39" s="105">
        <f t="shared" si="3"/>
        <v>0</v>
      </c>
      <c r="N39" s="107"/>
      <c r="O39" s="108">
        <f t="shared" si="4"/>
        <v>0</v>
      </c>
      <c r="P39" s="107"/>
      <c r="Q39" s="107"/>
      <c r="R39" s="107"/>
      <c r="S39" s="21">
        <f t="shared" si="8"/>
        <v>0</v>
      </c>
      <c r="T39" s="22" t="str">
        <f t="shared" si="6"/>
        <v>OK</v>
      </c>
      <c r="U39" s="127"/>
      <c r="V39" s="127"/>
      <c r="W39" s="127"/>
      <c r="X39" s="127"/>
      <c r="Y39" s="127"/>
      <c r="Z39" s="127"/>
      <c r="AA39" s="127"/>
      <c r="AB39" s="127"/>
      <c r="AC39" s="127"/>
      <c r="AD39" s="127"/>
      <c r="AE39" s="128"/>
      <c r="AF39" s="128"/>
      <c r="AG39" s="128"/>
      <c r="AH39" s="128"/>
      <c r="AI39" s="128"/>
      <c r="AJ39" s="128"/>
      <c r="AK39" s="128"/>
      <c r="AL39" s="128"/>
    </row>
    <row r="40" spans="1:38" ht="30.2" customHeight="1" x14ac:dyDescent="0.25">
      <c r="A40" s="221"/>
      <c r="B40" s="193" t="s">
        <v>26</v>
      </c>
      <c r="C40" s="194">
        <v>22</v>
      </c>
      <c r="D40" s="57">
        <v>43</v>
      </c>
      <c r="E40" s="193" t="s">
        <v>15</v>
      </c>
      <c r="F40" s="55" t="s">
        <v>20</v>
      </c>
      <c r="G40" s="56" t="s">
        <v>27</v>
      </c>
      <c r="H40" s="56" t="s">
        <v>10</v>
      </c>
      <c r="I40" s="111" t="s">
        <v>94</v>
      </c>
      <c r="J40" s="54">
        <v>17.420000000000002</v>
      </c>
      <c r="K40" s="75">
        <f>0</f>
        <v>0</v>
      </c>
      <c r="L40" s="105">
        <f t="shared" si="2"/>
        <v>0</v>
      </c>
      <c r="M40" s="105">
        <f t="shared" si="3"/>
        <v>0</v>
      </c>
      <c r="N40" s="107"/>
      <c r="O40" s="108">
        <f t="shared" si="4"/>
        <v>0</v>
      </c>
      <c r="P40" s="107"/>
      <c r="Q40" s="107"/>
      <c r="R40" s="107"/>
      <c r="S40" s="21">
        <f t="shared" si="8"/>
        <v>0</v>
      </c>
      <c r="T40" s="22" t="str">
        <f t="shared" si="6"/>
        <v>OK</v>
      </c>
      <c r="U40" s="127"/>
      <c r="V40" s="127"/>
      <c r="W40" s="127"/>
      <c r="X40" s="127"/>
      <c r="Y40" s="127"/>
      <c r="Z40" s="127"/>
      <c r="AA40" s="127"/>
      <c r="AB40" s="127"/>
      <c r="AC40" s="127"/>
      <c r="AD40" s="127"/>
      <c r="AE40" s="128"/>
      <c r="AF40" s="128"/>
      <c r="AG40" s="128"/>
      <c r="AH40" s="128"/>
      <c r="AI40" s="128"/>
      <c r="AJ40" s="128"/>
      <c r="AK40" s="128"/>
      <c r="AL40" s="128"/>
    </row>
    <row r="41" spans="1:38" ht="30.2" customHeight="1" x14ac:dyDescent="0.25">
      <c r="A41" s="221"/>
      <c r="B41" s="193"/>
      <c r="C41" s="195"/>
      <c r="D41" s="57">
        <v>44</v>
      </c>
      <c r="E41" s="193"/>
      <c r="F41" s="55" t="s">
        <v>20</v>
      </c>
      <c r="G41" s="56" t="s">
        <v>28</v>
      </c>
      <c r="H41" s="56" t="s">
        <v>16</v>
      </c>
      <c r="I41" s="111" t="s">
        <v>94</v>
      </c>
      <c r="J41" s="54">
        <v>1500</v>
      </c>
      <c r="K41" s="75">
        <f>0</f>
        <v>0</v>
      </c>
      <c r="L41" s="105">
        <f t="shared" si="2"/>
        <v>0</v>
      </c>
      <c r="M41" s="105">
        <f t="shared" si="3"/>
        <v>0</v>
      </c>
      <c r="N41" s="107"/>
      <c r="O41" s="108">
        <f t="shared" si="4"/>
        <v>0</v>
      </c>
      <c r="P41" s="107"/>
      <c r="Q41" s="107"/>
      <c r="R41" s="107"/>
      <c r="S41" s="21">
        <f t="shared" si="8"/>
        <v>0</v>
      </c>
      <c r="T41" s="22" t="str">
        <f t="shared" si="6"/>
        <v>OK</v>
      </c>
      <c r="U41" s="127"/>
      <c r="V41" s="127"/>
      <c r="W41" s="127"/>
      <c r="X41" s="127"/>
      <c r="Y41" s="127"/>
      <c r="Z41" s="127"/>
      <c r="AA41" s="127"/>
      <c r="AB41" s="127"/>
      <c r="AC41" s="127"/>
      <c r="AD41" s="127"/>
      <c r="AE41" s="128"/>
      <c r="AF41" s="128"/>
      <c r="AG41" s="128"/>
      <c r="AH41" s="128"/>
      <c r="AI41" s="128"/>
      <c r="AJ41" s="128"/>
      <c r="AK41" s="128"/>
      <c r="AL41" s="128"/>
    </row>
    <row r="42" spans="1:38" s="7" customFormat="1" ht="30.2" customHeight="1" x14ac:dyDescent="0.25">
      <c r="A42" s="221"/>
      <c r="B42" s="193" t="s">
        <v>50</v>
      </c>
      <c r="C42" s="194">
        <v>23</v>
      </c>
      <c r="D42" s="57">
        <v>45</v>
      </c>
      <c r="E42" s="193" t="s">
        <v>11</v>
      </c>
      <c r="F42" s="55" t="s">
        <v>20</v>
      </c>
      <c r="G42" s="56" t="s">
        <v>27</v>
      </c>
      <c r="H42" s="56" t="s">
        <v>10</v>
      </c>
      <c r="I42" s="111" t="s">
        <v>94</v>
      </c>
      <c r="J42" s="54">
        <v>16.2</v>
      </c>
      <c r="K42" s="75">
        <f>0</f>
        <v>0</v>
      </c>
      <c r="L42" s="105">
        <f t="shared" si="2"/>
        <v>0</v>
      </c>
      <c r="M42" s="105">
        <f t="shared" si="3"/>
        <v>0</v>
      </c>
      <c r="N42" s="107"/>
      <c r="O42" s="108">
        <f t="shared" si="4"/>
        <v>0</v>
      </c>
      <c r="P42" s="107"/>
      <c r="Q42" s="107"/>
      <c r="R42" s="107"/>
      <c r="S42" s="21">
        <f t="shared" si="8"/>
        <v>0</v>
      </c>
      <c r="T42" s="22" t="str">
        <f t="shared" si="5"/>
        <v>OK</v>
      </c>
      <c r="U42" s="117"/>
      <c r="V42" s="117"/>
      <c r="W42" s="117"/>
      <c r="X42" s="117"/>
      <c r="Y42" s="117"/>
      <c r="Z42" s="117"/>
      <c r="AA42" s="117"/>
      <c r="AB42" s="125"/>
      <c r="AC42" s="117"/>
      <c r="AD42" s="121"/>
      <c r="AE42" s="117"/>
      <c r="AF42" s="121"/>
      <c r="AG42" s="121"/>
      <c r="AH42" s="121"/>
      <c r="AI42" s="121"/>
      <c r="AJ42" s="121"/>
      <c r="AK42" s="121"/>
      <c r="AL42" s="121"/>
    </row>
    <row r="43" spans="1:38" s="7" customFormat="1" ht="30.2" customHeight="1" x14ac:dyDescent="0.25">
      <c r="A43" s="221"/>
      <c r="B43" s="193"/>
      <c r="C43" s="195"/>
      <c r="D43" s="57">
        <v>46</v>
      </c>
      <c r="E43" s="193"/>
      <c r="F43" s="55" t="s">
        <v>20</v>
      </c>
      <c r="G43" s="56" t="s">
        <v>28</v>
      </c>
      <c r="H43" s="56" t="s">
        <v>16</v>
      </c>
      <c r="I43" s="111" t="s">
        <v>94</v>
      </c>
      <c r="J43" s="54">
        <v>2648</v>
      </c>
      <c r="K43" s="75">
        <f>0</f>
        <v>0</v>
      </c>
      <c r="L43" s="105">
        <f t="shared" si="2"/>
        <v>0</v>
      </c>
      <c r="M43" s="105">
        <f t="shared" si="3"/>
        <v>0</v>
      </c>
      <c r="N43" s="107"/>
      <c r="O43" s="108">
        <f t="shared" si="4"/>
        <v>0</v>
      </c>
      <c r="P43" s="107"/>
      <c r="Q43" s="107"/>
      <c r="R43" s="107"/>
      <c r="S43" s="21">
        <f t="shared" si="8"/>
        <v>0</v>
      </c>
      <c r="T43" s="22" t="str">
        <f t="shared" si="5"/>
        <v>OK</v>
      </c>
      <c r="U43" s="117"/>
      <c r="V43" s="117"/>
      <c r="W43" s="117"/>
      <c r="X43" s="117"/>
      <c r="Y43" s="117"/>
      <c r="Z43" s="117"/>
      <c r="AA43" s="117"/>
      <c r="AB43" s="125"/>
      <c r="AC43" s="117"/>
      <c r="AD43" s="121"/>
      <c r="AE43" s="117"/>
      <c r="AF43" s="121"/>
      <c r="AG43" s="121"/>
      <c r="AH43" s="121"/>
      <c r="AI43" s="121"/>
      <c r="AJ43" s="121"/>
      <c r="AK43" s="121"/>
      <c r="AL43" s="121"/>
    </row>
    <row r="44" spans="1:38" s="7" customFormat="1" ht="30.2" customHeight="1" x14ac:dyDescent="0.25">
      <c r="A44" s="221"/>
      <c r="B44" s="193" t="s">
        <v>51</v>
      </c>
      <c r="C44" s="194">
        <v>24</v>
      </c>
      <c r="D44" s="57">
        <v>47</v>
      </c>
      <c r="E44" s="193" t="s">
        <v>52</v>
      </c>
      <c r="F44" s="55" t="s">
        <v>20</v>
      </c>
      <c r="G44" s="56" t="s">
        <v>27</v>
      </c>
      <c r="H44" s="56" t="s">
        <v>10</v>
      </c>
      <c r="I44" s="111" t="s">
        <v>94</v>
      </c>
      <c r="J44" s="54">
        <v>17.09</v>
      </c>
      <c r="K44" s="75">
        <f>0</f>
        <v>0</v>
      </c>
      <c r="L44" s="105">
        <f t="shared" si="2"/>
        <v>0</v>
      </c>
      <c r="M44" s="105">
        <f t="shared" si="3"/>
        <v>0</v>
      </c>
      <c r="N44" s="107"/>
      <c r="O44" s="108">
        <f t="shared" si="4"/>
        <v>0</v>
      </c>
      <c r="P44" s="107"/>
      <c r="Q44" s="107"/>
      <c r="R44" s="107"/>
      <c r="S44" s="21">
        <f t="shared" si="8"/>
        <v>0</v>
      </c>
      <c r="T44" s="22" t="str">
        <f t="shared" ref="T44:T47" si="9">IF(S44&lt;0,"ATENÇÃO","OK")</f>
        <v>OK</v>
      </c>
      <c r="U44" s="117"/>
      <c r="V44" s="117"/>
      <c r="W44" s="117"/>
      <c r="X44" s="117"/>
      <c r="Y44" s="117"/>
      <c r="Z44" s="117"/>
      <c r="AA44" s="117"/>
      <c r="AB44" s="125"/>
      <c r="AC44" s="117"/>
      <c r="AD44" s="121"/>
      <c r="AE44" s="117"/>
      <c r="AF44" s="121"/>
      <c r="AG44" s="121"/>
      <c r="AH44" s="121"/>
      <c r="AI44" s="121"/>
      <c r="AJ44" s="121"/>
      <c r="AK44" s="121"/>
      <c r="AL44" s="121"/>
    </row>
    <row r="45" spans="1:38" s="7" customFormat="1" ht="30.2" customHeight="1" x14ac:dyDescent="0.25">
      <c r="A45" s="221"/>
      <c r="B45" s="193"/>
      <c r="C45" s="195"/>
      <c r="D45" s="57">
        <v>48</v>
      </c>
      <c r="E45" s="193"/>
      <c r="F45" s="55" t="s">
        <v>20</v>
      </c>
      <c r="G45" s="56" t="s">
        <v>28</v>
      </c>
      <c r="H45" s="56" t="s">
        <v>16</v>
      </c>
      <c r="I45" s="111" t="s">
        <v>94</v>
      </c>
      <c r="J45" s="54">
        <v>2674</v>
      </c>
      <c r="K45" s="75">
        <f>0</f>
        <v>0</v>
      </c>
      <c r="L45" s="105">
        <f t="shared" si="2"/>
        <v>0</v>
      </c>
      <c r="M45" s="105">
        <f t="shared" si="3"/>
        <v>0</v>
      </c>
      <c r="N45" s="107"/>
      <c r="O45" s="108">
        <f t="shared" si="4"/>
        <v>0</v>
      </c>
      <c r="P45" s="107"/>
      <c r="Q45" s="107"/>
      <c r="R45" s="107"/>
      <c r="S45" s="21">
        <f t="shared" si="8"/>
        <v>0</v>
      </c>
      <c r="T45" s="22" t="str">
        <f t="shared" si="9"/>
        <v>OK</v>
      </c>
      <c r="U45" s="117"/>
      <c r="V45" s="117"/>
      <c r="W45" s="117"/>
      <c r="X45" s="117"/>
      <c r="Y45" s="117"/>
      <c r="Z45" s="117"/>
      <c r="AA45" s="117"/>
      <c r="AB45" s="125"/>
      <c r="AC45" s="117"/>
      <c r="AD45" s="121"/>
      <c r="AE45" s="117"/>
      <c r="AF45" s="121"/>
      <c r="AG45" s="121"/>
      <c r="AH45" s="121"/>
      <c r="AI45" s="121"/>
      <c r="AJ45" s="121"/>
      <c r="AK45" s="121"/>
      <c r="AL45" s="121"/>
    </row>
    <row r="46" spans="1:38" s="7" customFormat="1" ht="30.2" customHeight="1" x14ac:dyDescent="0.25">
      <c r="A46" s="221"/>
      <c r="B46" s="193" t="s">
        <v>50</v>
      </c>
      <c r="C46" s="194">
        <v>25</v>
      </c>
      <c r="D46" s="57">
        <v>49</v>
      </c>
      <c r="E46" s="193" t="s">
        <v>21</v>
      </c>
      <c r="F46" s="55" t="s">
        <v>20</v>
      </c>
      <c r="G46" s="56" t="s">
        <v>27</v>
      </c>
      <c r="H46" s="56" t="s">
        <v>10</v>
      </c>
      <c r="I46" s="111" t="s">
        <v>94</v>
      </c>
      <c r="J46" s="54">
        <v>6.93</v>
      </c>
      <c r="K46" s="75">
        <f>0</f>
        <v>0</v>
      </c>
      <c r="L46" s="105">
        <f t="shared" si="2"/>
        <v>0</v>
      </c>
      <c r="M46" s="105">
        <f t="shared" si="3"/>
        <v>0</v>
      </c>
      <c r="N46" s="107"/>
      <c r="O46" s="108">
        <f t="shared" si="4"/>
        <v>0</v>
      </c>
      <c r="P46" s="107"/>
      <c r="Q46" s="107"/>
      <c r="R46" s="107"/>
      <c r="S46" s="21">
        <f t="shared" si="8"/>
        <v>0</v>
      </c>
      <c r="T46" s="22" t="str">
        <f t="shared" si="9"/>
        <v>OK</v>
      </c>
      <c r="U46" s="117"/>
      <c r="V46" s="117"/>
      <c r="W46" s="117"/>
      <c r="X46" s="117"/>
      <c r="Y46" s="117"/>
      <c r="Z46" s="117"/>
      <c r="AA46" s="117"/>
      <c r="AB46" s="125"/>
      <c r="AC46" s="117"/>
      <c r="AD46" s="121"/>
      <c r="AE46" s="117"/>
      <c r="AF46" s="121"/>
      <c r="AG46" s="121"/>
      <c r="AH46" s="121"/>
      <c r="AI46" s="121"/>
      <c r="AJ46" s="121"/>
      <c r="AK46" s="121"/>
      <c r="AL46" s="121"/>
    </row>
    <row r="47" spans="1:38" s="7" customFormat="1" ht="30.2" customHeight="1" x14ac:dyDescent="0.25">
      <c r="A47" s="222"/>
      <c r="B47" s="193"/>
      <c r="C47" s="195"/>
      <c r="D47" s="57">
        <v>50</v>
      </c>
      <c r="E47" s="193"/>
      <c r="F47" s="55" t="s">
        <v>20</v>
      </c>
      <c r="G47" s="56" t="s">
        <v>28</v>
      </c>
      <c r="H47" s="56" t="s">
        <v>16</v>
      </c>
      <c r="I47" s="111" t="s">
        <v>94</v>
      </c>
      <c r="J47" s="54">
        <v>1364</v>
      </c>
      <c r="K47" s="75">
        <f>0</f>
        <v>0</v>
      </c>
      <c r="L47" s="105">
        <f t="shared" si="2"/>
        <v>0</v>
      </c>
      <c r="M47" s="105">
        <f t="shared" si="3"/>
        <v>0</v>
      </c>
      <c r="N47" s="107"/>
      <c r="O47" s="108">
        <f t="shared" si="4"/>
        <v>0</v>
      </c>
      <c r="P47" s="107"/>
      <c r="Q47" s="107"/>
      <c r="R47" s="107"/>
      <c r="S47" s="21">
        <f t="shared" si="8"/>
        <v>0</v>
      </c>
      <c r="T47" s="22" t="str">
        <f t="shared" si="9"/>
        <v>OK</v>
      </c>
      <c r="U47" s="117"/>
      <c r="V47" s="117"/>
      <c r="W47" s="117"/>
      <c r="X47" s="117"/>
      <c r="Y47" s="117"/>
      <c r="Z47" s="117"/>
      <c r="AA47" s="117"/>
      <c r="AB47" s="125"/>
      <c r="AC47" s="117"/>
      <c r="AD47" s="121"/>
      <c r="AE47" s="117"/>
      <c r="AF47" s="121"/>
      <c r="AG47" s="121"/>
      <c r="AH47" s="121"/>
      <c r="AI47" s="121"/>
      <c r="AJ47" s="121"/>
      <c r="AK47" s="121"/>
      <c r="AL47" s="121"/>
    </row>
    <row r="48" spans="1:38" s="7" customFormat="1" ht="30.2" customHeight="1" x14ac:dyDescent="0.25">
      <c r="A48" s="220" t="s">
        <v>53</v>
      </c>
      <c r="B48" s="193" t="s">
        <v>47</v>
      </c>
      <c r="C48" s="194">
        <v>26</v>
      </c>
      <c r="D48" s="57">
        <v>51</v>
      </c>
      <c r="E48" s="193" t="s">
        <v>13</v>
      </c>
      <c r="F48" s="55" t="s">
        <v>20</v>
      </c>
      <c r="G48" s="56" t="s">
        <v>27</v>
      </c>
      <c r="H48" s="56" t="s">
        <v>10</v>
      </c>
      <c r="I48" s="111" t="s">
        <v>94</v>
      </c>
      <c r="J48" s="54">
        <v>8.8699999999999992</v>
      </c>
      <c r="K48" s="75">
        <f>0</f>
        <v>0</v>
      </c>
      <c r="L48" s="105">
        <f t="shared" si="2"/>
        <v>0</v>
      </c>
      <c r="M48" s="105">
        <f t="shared" si="3"/>
        <v>0</v>
      </c>
      <c r="N48" s="107"/>
      <c r="O48" s="108">
        <f t="shared" si="4"/>
        <v>0</v>
      </c>
      <c r="P48" s="107"/>
      <c r="Q48" s="107"/>
      <c r="R48" s="107"/>
      <c r="S48" s="21">
        <f t="shared" si="8"/>
        <v>0</v>
      </c>
      <c r="T48" s="22" t="str">
        <f t="shared" ref="T48:T49" si="10">IF(S48&lt;0,"ATENÇÃO","OK")</f>
        <v>OK</v>
      </c>
      <c r="U48" s="117"/>
      <c r="V48" s="117"/>
      <c r="W48" s="117"/>
      <c r="X48" s="117"/>
      <c r="Y48" s="117"/>
      <c r="Z48" s="117"/>
      <c r="AA48" s="117"/>
      <c r="AB48" s="125"/>
      <c r="AC48" s="117"/>
      <c r="AD48" s="121"/>
      <c r="AE48" s="117"/>
      <c r="AF48" s="121"/>
      <c r="AG48" s="121"/>
      <c r="AH48" s="121"/>
      <c r="AI48" s="121"/>
      <c r="AJ48" s="121"/>
      <c r="AK48" s="121"/>
      <c r="AL48" s="121"/>
    </row>
    <row r="49" spans="1:38" s="7" customFormat="1" ht="30.2" customHeight="1" x14ac:dyDescent="0.25">
      <c r="A49" s="221"/>
      <c r="B49" s="193"/>
      <c r="C49" s="195"/>
      <c r="D49" s="57">
        <v>52</v>
      </c>
      <c r="E49" s="193"/>
      <c r="F49" s="55" t="s">
        <v>20</v>
      </c>
      <c r="G49" s="56" t="s">
        <v>28</v>
      </c>
      <c r="H49" s="56" t="s">
        <v>16</v>
      </c>
      <c r="I49" s="111" t="s">
        <v>94</v>
      </c>
      <c r="J49" s="54">
        <v>1638.99</v>
      </c>
      <c r="K49" s="75">
        <f>0</f>
        <v>0</v>
      </c>
      <c r="L49" s="105">
        <f t="shared" si="2"/>
        <v>0</v>
      </c>
      <c r="M49" s="105">
        <f t="shared" si="3"/>
        <v>0</v>
      </c>
      <c r="N49" s="107"/>
      <c r="O49" s="108">
        <f t="shared" si="4"/>
        <v>0</v>
      </c>
      <c r="P49" s="107"/>
      <c r="Q49" s="107"/>
      <c r="R49" s="107"/>
      <c r="S49" s="21">
        <f t="shared" si="8"/>
        <v>0</v>
      </c>
      <c r="T49" s="22" t="str">
        <f t="shared" si="10"/>
        <v>OK</v>
      </c>
      <c r="U49" s="117"/>
      <c r="V49" s="117"/>
      <c r="W49" s="117"/>
      <c r="X49" s="117"/>
      <c r="Y49" s="117"/>
      <c r="Z49" s="117"/>
      <c r="AA49" s="117"/>
      <c r="AB49" s="125"/>
      <c r="AC49" s="117"/>
      <c r="AD49" s="121"/>
      <c r="AE49" s="117"/>
      <c r="AF49" s="121"/>
      <c r="AG49" s="121"/>
      <c r="AH49" s="121"/>
      <c r="AI49" s="121"/>
      <c r="AJ49" s="121"/>
      <c r="AK49" s="121"/>
      <c r="AL49" s="121"/>
    </row>
    <row r="50" spans="1:38" ht="30.2" customHeight="1" x14ac:dyDescent="0.25">
      <c r="A50" s="221"/>
      <c r="B50" s="193" t="s">
        <v>43</v>
      </c>
      <c r="C50" s="194">
        <v>27</v>
      </c>
      <c r="D50" s="57">
        <v>53</v>
      </c>
      <c r="E50" s="193" t="s">
        <v>14</v>
      </c>
      <c r="F50" s="55" t="s">
        <v>20</v>
      </c>
      <c r="G50" s="56" t="s">
        <v>27</v>
      </c>
      <c r="H50" s="56" t="s">
        <v>10</v>
      </c>
      <c r="I50" s="111" t="s">
        <v>94</v>
      </c>
      <c r="J50" s="54">
        <v>13.18</v>
      </c>
      <c r="K50" s="75">
        <f>0</f>
        <v>0</v>
      </c>
      <c r="L50" s="105">
        <f t="shared" si="2"/>
        <v>0</v>
      </c>
      <c r="M50" s="105">
        <f t="shared" si="3"/>
        <v>0</v>
      </c>
      <c r="N50" s="107"/>
      <c r="O50" s="108">
        <f t="shared" si="4"/>
        <v>0</v>
      </c>
      <c r="P50" s="107"/>
      <c r="Q50" s="107"/>
      <c r="R50" s="107"/>
      <c r="S50" s="21">
        <f t="shared" si="8"/>
        <v>0</v>
      </c>
      <c r="T50" s="22" t="str">
        <f t="shared" ref="T50:T57" si="11">IF(S50&lt;0,"ATENÇÃO","OK")</f>
        <v>OK</v>
      </c>
      <c r="U50" s="126"/>
      <c r="V50" s="126"/>
      <c r="W50" s="127"/>
      <c r="X50" s="127"/>
      <c r="Y50" s="127"/>
      <c r="Z50" s="127"/>
      <c r="AA50" s="127"/>
      <c r="AB50" s="127"/>
      <c r="AC50" s="127"/>
      <c r="AD50" s="127"/>
      <c r="AE50" s="128"/>
      <c r="AF50" s="128"/>
      <c r="AG50" s="128"/>
      <c r="AH50" s="128"/>
      <c r="AI50" s="128"/>
      <c r="AJ50" s="128"/>
      <c r="AK50" s="128"/>
      <c r="AL50" s="128"/>
    </row>
    <row r="51" spans="1:38" ht="30.2" customHeight="1" x14ac:dyDescent="0.25">
      <c r="A51" s="221"/>
      <c r="B51" s="193"/>
      <c r="C51" s="195"/>
      <c r="D51" s="57">
        <v>54</v>
      </c>
      <c r="E51" s="193"/>
      <c r="F51" s="55" t="s">
        <v>20</v>
      </c>
      <c r="G51" s="56" t="s">
        <v>28</v>
      </c>
      <c r="H51" s="56" t="s">
        <v>16</v>
      </c>
      <c r="I51" s="111" t="s">
        <v>94</v>
      </c>
      <c r="J51" s="54">
        <v>2026.99</v>
      </c>
      <c r="K51" s="75">
        <f>0</f>
        <v>0</v>
      </c>
      <c r="L51" s="105">
        <f t="shared" si="2"/>
        <v>0</v>
      </c>
      <c r="M51" s="105">
        <f t="shared" si="3"/>
        <v>0</v>
      </c>
      <c r="N51" s="107"/>
      <c r="O51" s="108">
        <f t="shared" si="4"/>
        <v>0</v>
      </c>
      <c r="P51" s="107"/>
      <c r="Q51" s="107"/>
      <c r="R51" s="107"/>
      <c r="S51" s="21">
        <f t="shared" si="8"/>
        <v>0</v>
      </c>
      <c r="T51" s="22" t="str">
        <f t="shared" si="11"/>
        <v>OK</v>
      </c>
      <c r="U51" s="126"/>
      <c r="V51" s="126"/>
      <c r="W51" s="127"/>
      <c r="X51" s="127"/>
      <c r="Y51" s="127"/>
      <c r="Z51" s="127"/>
      <c r="AA51" s="127"/>
      <c r="AB51" s="127"/>
      <c r="AC51" s="127"/>
      <c r="AD51" s="127"/>
      <c r="AE51" s="128"/>
      <c r="AF51" s="128"/>
      <c r="AG51" s="128"/>
      <c r="AH51" s="128"/>
      <c r="AI51" s="128"/>
      <c r="AJ51" s="128"/>
      <c r="AK51" s="128"/>
      <c r="AL51" s="128"/>
    </row>
    <row r="52" spans="1:38" ht="30.2" customHeight="1" x14ac:dyDescent="0.25">
      <c r="A52" s="221"/>
      <c r="B52" s="193" t="s">
        <v>43</v>
      </c>
      <c r="C52" s="194">
        <v>28</v>
      </c>
      <c r="D52" s="57">
        <v>55</v>
      </c>
      <c r="E52" s="193" t="s">
        <v>15</v>
      </c>
      <c r="F52" s="55" t="s">
        <v>20</v>
      </c>
      <c r="G52" s="56" t="s">
        <v>27</v>
      </c>
      <c r="H52" s="56" t="s">
        <v>10</v>
      </c>
      <c r="I52" s="111" t="s">
        <v>94</v>
      </c>
      <c r="J52" s="54">
        <v>18.78</v>
      </c>
      <c r="K52" s="75">
        <f>0</f>
        <v>0</v>
      </c>
      <c r="L52" s="105">
        <f t="shared" si="2"/>
        <v>0</v>
      </c>
      <c r="M52" s="105">
        <f t="shared" si="3"/>
        <v>0</v>
      </c>
      <c r="N52" s="107"/>
      <c r="O52" s="108">
        <f t="shared" si="4"/>
        <v>0</v>
      </c>
      <c r="P52" s="107"/>
      <c r="Q52" s="107"/>
      <c r="R52" s="107"/>
      <c r="S52" s="21">
        <f t="shared" si="8"/>
        <v>0</v>
      </c>
      <c r="T52" s="22" t="str">
        <f t="shared" si="11"/>
        <v>OK</v>
      </c>
      <c r="U52" s="126"/>
      <c r="V52" s="126"/>
      <c r="W52" s="127"/>
      <c r="X52" s="127"/>
      <c r="Y52" s="127"/>
      <c r="Z52" s="127"/>
      <c r="AA52" s="127"/>
      <c r="AB52" s="127"/>
      <c r="AC52" s="127"/>
      <c r="AD52" s="127"/>
      <c r="AE52" s="128"/>
      <c r="AF52" s="128"/>
      <c r="AG52" s="128"/>
      <c r="AH52" s="128"/>
      <c r="AI52" s="128"/>
      <c r="AJ52" s="128"/>
      <c r="AK52" s="128"/>
      <c r="AL52" s="128"/>
    </row>
    <row r="53" spans="1:38" ht="30.2" customHeight="1" x14ac:dyDescent="0.25">
      <c r="A53" s="221"/>
      <c r="B53" s="193"/>
      <c r="C53" s="195"/>
      <c r="D53" s="57">
        <v>56</v>
      </c>
      <c r="E53" s="193"/>
      <c r="F53" s="55" t="s">
        <v>20</v>
      </c>
      <c r="G53" s="56" t="s">
        <v>28</v>
      </c>
      <c r="H53" s="56" t="s">
        <v>16</v>
      </c>
      <c r="I53" s="111" t="s">
        <v>94</v>
      </c>
      <c r="J53" s="54">
        <v>2865.99</v>
      </c>
      <c r="K53" s="75">
        <f>0</f>
        <v>0</v>
      </c>
      <c r="L53" s="105">
        <f t="shared" si="2"/>
        <v>0</v>
      </c>
      <c r="M53" s="105">
        <f t="shared" si="3"/>
        <v>0</v>
      </c>
      <c r="N53" s="107"/>
      <c r="O53" s="108">
        <f t="shared" si="4"/>
        <v>0</v>
      </c>
      <c r="P53" s="107"/>
      <c r="Q53" s="107"/>
      <c r="R53" s="107"/>
      <c r="S53" s="21">
        <f t="shared" si="8"/>
        <v>0</v>
      </c>
      <c r="T53" s="22" t="str">
        <f t="shared" si="11"/>
        <v>OK</v>
      </c>
      <c r="U53" s="126"/>
      <c r="V53" s="126"/>
      <c r="W53" s="127"/>
      <c r="X53" s="127"/>
      <c r="Y53" s="127"/>
      <c r="Z53" s="127"/>
      <c r="AA53" s="127"/>
      <c r="AB53" s="127"/>
      <c r="AC53" s="127"/>
      <c r="AD53" s="127"/>
      <c r="AE53" s="128"/>
      <c r="AF53" s="128"/>
      <c r="AG53" s="128"/>
      <c r="AH53" s="128"/>
      <c r="AI53" s="128"/>
      <c r="AJ53" s="128"/>
      <c r="AK53" s="128"/>
      <c r="AL53" s="128"/>
    </row>
    <row r="54" spans="1:38" ht="30.2" customHeight="1" x14ac:dyDescent="0.25">
      <c r="A54" s="221"/>
      <c r="B54" s="193" t="s">
        <v>51</v>
      </c>
      <c r="C54" s="194">
        <v>29</v>
      </c>
      <c r="D54" s="57">
        <v>57</v>
      </c>
      <c r="E54" s="193" t="s">
        <v>11</v>
      </c>
      <c r="F54" s="55" t="s">
        <v>20</v>
      </c>
      <c r="G54" s="56" t="s">
        <v>27</v>
      </c>
      <c r="H54" s="56" t="s">
        <v>10</v>
      </c>
      <c r="I54" s="111" t="s">
        <v>94</v>
      </c>
      <c r="J54" s="54">
        <v>16.2</v>
      </c>
      <c r="K54" s="75">
        <f>0</f>
        <v>0</v>
      </c>
      <c r="L54" s="105">
        <f t="shared" si="2"/>
        <v>0</v>
      </c>
      <c r="M54" s="105">
        <f t="shared" si="3"/>
        <v>0</v>
      </c>
      <c r="N54" s="107"/>
      <c r="O54" s="108">
        <f t="shared" si="4"/>
        <v>0</v>
      </c>
      <c r="P54" s="107"/>
      <c r="Q54" s="107"/>
      <c r="R54" s="107"/>
      <c r="S54" s="21">
        <f t="shared" si="8"/>
        <v>0</v>
      </c>
      <c r="T54" s="22" t="str">
        <f t="shared" si="11"/>
        <v>OK</v>
      </c>
      <c r="U54" s="126"/>
      <c r="V54" s="126"/>
      <c r="W54" s="127"/>
      <c r="X54" s="127"/>
      <c r="Y54" s="127"/>
      <c r="Z54" s="127"/>
      <c r="AA54" s="127"/>
      <c r="AB54" s="127"/>
      <c r="AC54" s="127"/>
      <c r="AD54" s="127"/>
      <c r="AE54" s="128"/>
      <c r="AF54" s="128"/>
      <c r="AG54" s="128"/>
      <c r="AH54" s="128"/>
      <c r="AI54" s="128"/>
      <c r="AJ54" s="128"/>
      <c r="AK54" s="128"/>
      <c r="AL54" s="128"/>
    </row>
    <row r="55" spans="1:38" ht="30.2" customHeight="1" x14ac:dyDescent="0.25">
      <c r="A55" s="221"/>
      <c r="B55" s="193"/>
      <c r="C55" s="195"/>
      <c r="D55" s="57">
        <v>58</v>
      </c>
      <c r="E55" s="193"/>
      <c r="F55" s="55" t="s">
        <v>20</v>
      </c>
      <c r="G55" s="56" t="s">
        <v>28</v>
      </c>
      <c r="H55" s="56" t="s">
        <v>16</v>
      </c>
      <c r="I55" s="111" t="s">
        <v>94</v>
      </c>
      <c r="J55" s="54">
        <v>2648</v>
      </c>
      <c r="K55" s="75">
        <f>0</f>
        <v>0</v>
      </c>
      <c r="L55" s="105">
        <f t="shared" si="2"/>
        <v>0</v>
      </c>
      <c r="M55" s="105">
        <f t="shared" si="3"/>
        <v>0</v>
      </c>
      <c r="N55" s="107"/>
      <c r="O55" s="108">
        <f t="shared" si="4"/>
        <v>0</v>
      </c>
      <c r="P55" s="107"/>
      <c r="Q55" s="107"/>
      <c r="R55" s="107"/>
      <c r="S55" s="21">
        <f t="shared" si="8"/>
        <v>0</v>
      </c>
      <c r="T55" s="22" t="str">
        <f t="shared" si="11"/>
        <v>OK</v>
      </c>
      <c r="U55" s="126"/>
      <c r="V55" s="126"/>
      <c r="W55" s="127"/>
      <c r="X55" s="127"/>
      <c r="Y55" s="127"/>
      <c r="Z55" s="127"/>
      <c r="AA55" s="127"/>
      <c r="AB55" s="127"/>
      <c r="AC55" s="127"/>
      <c r="AD55" s="127"/>
      <c r="AE55" s="128"/>
      <c r="AF55" s="128"/>
      <c r="AG55" s="128"/>
      <c r="AH55" s="128"/>
      <c r="AI55" s="128"/>
      <c r="AJ55" s="128"/>
      <c r="AK55" s="128"/>
      <c r="AL55" s="128"/>
    </row>
    <row r="56" spans="1:38" ht="30.2" customHeight="1" x14ac:dyDescent="0.25">
      <c r="A56" s="221"/>
      <c r="B56" s="193" t="s">
        <v>50</v>
      </c>
      <c r="C56" s="194">
        <v>31</v>
      </c>
      <c r="D56" s="57">
        <v>61</v>
      </c>
      <c r="E56" s="193" t="s">
        <v>21</v>
      </c>
      <c r="F56" s="55" t="s">
        <v>20</v>
      </c>
      <c r="G56" s="56" t="s">
        <v>27</v>
      </c>
      <c r="H56" s="56" t="s">
        <v>10</v>
      </c>
      <c r="I56" s="111" t="s">
        <v>94</v>
      </c>
      <c r="J56" s="54">
        <v>6.93</v>
      </c>
      <c r="K56" s="75">
        <f>0</f>
        <v>0</v>
      </c>
      <c r="L56" s="105">
        <f t="shared" si="2"/>
        <v>0</v>
      </c>
      <c r="M56" s="105">
        <f t="shared" si="3"/>
        <v>0</v>
      </c>
      <c r="N56" s="107"/>
      <c r="O56" s="108">
        <f t="shared" si="4"/>
        <v>0</v>
      </c>
      <c r="P56" s="107"/>
      <c r="Q56" s="107"/>
      <c r="R56" s="107"/>
      <c r="S56" s="21">
        <f t="shared" si="8"/>
        <v>0</v>
      </c>
      <c r="T56" s="22" t="str">
        <f t="shared" si="11"/>
        <v>OK</v>
      </c>
      <c r="U56" s="126"/>
      <c r="V56" s="126"/>
      <c r="W56" s="127"/>
      <c r="X56" s="127"/>
      <c r="Y56" s="127"/>
      <c r="Z56" s="127"/>
      <c r="AA56" s="127"/>
      <c r="AB56" s="127"/>
      <c r="AC56" s="127"/>
      <c r="AD56" s="127"/>
      <c r="AE56" s="128"/>
      <c r="AF56" s="128"/>
      <c r="AG56" s="128"/>
      <c r="AH56" s="128"/>
      <c r="AI56" s="128"/>
      <c r="AJ56" s="128"/>
      <c r="AK56" s="128"/>
      <c r="AL56" s="128"/>
    </row>
    <row r="57" spans="1:38" ht="30.2" customHeight="1" x14ac:dyDescent="0.25">
      <c r="A57" s="222"/>
      <c r="B57" s="193"/>
      <c r="C57" s="194"/>
      <c r="D57" s="57">
        <v>62</v>
      </c>
      <c r="E57" s="193"/>
      <c r="F57" s="55" t="s">
        <v>20</v>
      </c>
      <c r="G57" s="56" t="s">
        <v>28</v>
      </c>
      <c r="H57" s="56" t="s">
        <v>16</v>
      </c>
      <c r="I57" s="111" t="s">
        <v>94</v>
      </c>
      <c r="J57" s="54">
        <v>1364</v>
      </c>
      <c r="K57" s="75">
        <f>0</f>
        <v>0</v>
      </c>
      <c r="L57" s="105">
        <f t="shared" si="2"/>
        <v>0</v>
      </c>
      <c r="M57" s="105">
        <f t="shared" si="3"/>
        <v>0</v>
      </c>
      <c r="N57" s="107"/>
      <c r="O57" s="108">
        <f t="shared" si="4"/>
        <v>0</v>
      </c>
      <c r="P57" s="107"/>
      <c r="Q57" s="107"/>
      <c r="R57" s="107"/>
      <c r="S57" s="21">
        <f t="shared" si="8"/>
        <v>0</v>
      </c>
      <c r="T57" s="22" t="str">
        <f t="shared" si="11"/>
        <v>OK</v>
      </c>
      <c r="U57" s="126"/>
      <c r="V57" s="126"/>
      <c r="W57" s="127"/>
      <c r="X57" s="127"/>
      <c r="Y57" s="127"/>
      <c r="Z57" s="127"/>
      <c r="AA57" s="127"/>
      <c r="AB57" s="127"/>
      <c r="AC57" s="127"/>
      <c r="AD57" s="127"/>
      <c r="AE57" s="128"/>
      <c r="AF57" s="128"/>
      <c r="AG57" s="128"/>
      <c r="AH57" s="128"/>
      <c r="AI57" s="128"/>
      <c r="AJ57" s="128"/>
      <c r="AK57" s="128"/>
      <c r="AL57" s="128"/>
    </row>
    <row r="58" spans="1:38" x14ac:dyDescent="0.25">
      <c r="K58" s="110">
        <f>SUMPRODUCT($J$4:$J$57,K4:K57)</f>
        <v>515159.3</v>
      </c>
      <c r="L58" s="110">
        <f t="shared" ref="L58:M58" si="12">SUMPRODUCT($J$4:$J$57,L4:L57)</f>
        <v>46992.05</v>
      </c>
      <c r="M58" s="110">
        <f t="shared" si="12"/>
        <v>46992.05</v>
      </c>
      <c r="S58" s="6">
        <f>SUM(S4:S57)</f>
        <v>43238</v>
      </c>
      <c r="U58" s="114">
        <f>SUMPRODUCT($J$4:$J$57,U4:U57)</f>
        <v>9192.0500000000011</v>
      </c>
      <c r="V58" s="114">
        <f>SUMPRODUCT($J$4:$J$57,V4:V57)</f>
        <v>26150</v>
      </c>
      <c r="W58" s="114">
        <f t="shared" ref="W58:AL58" si="13">SUMPRODUCT($J$4:$J$57,W4:W57)</f>
        <v>11650</v>
      </c>
      <c r="X58" s="39">
        <f t="shared" si="13"/>
        <v>0</v>
      </c>
      <c r="Y58" s="39">
        <f t="shared" si="13"/>
        <v>0</v>
      </c>
      <c r="Z58" s="39">
        <f t="shared" si="13"/>
        <v>0</v>
      </c>
      <c r="AA58" s="39">
        <f t="shared" si="13"/>
        <v>0</v>
      </c>
      <c r="AB58" s="39">
        <f t="shared" si="13"/>
        <v>0</v>
      </c>
      <c r="AC58" s="39">
        <f t="shared" si="13"/>
        <v>0</v>
      </c>
      <c r="AD58" s="39">
        <f t="shared" si="13"/>
        <v>0</v>
      </c>
      <c r="AE58" s="39">
        <f t="shared" si="13"/>
        <v>0</v>
      </c>
      <c r="AF58" s="39">
        <f t="shared" si="13"/>
        <v>0</v>
      </c>
      <c r="AG58" s="39">
        <f t="shared" si="13"/>
        <v>0</v>
      </c>
      <c r="AH58" s="39">
        <f t="shared" si="13"/>
        <v>0</v>
      </c>
      <c r="AI58" s="39">
        <f t="shared" si="13"/>
        <v>0</v>
      </c>
      <c r="AJ58" s="39">
        <f t="shared" si="13"/>
        <v>0</v>
      </c>
      <c r="AK58" s="39">
        <f t="shared" si="13"/>
        <v>0</v>
      </c>
      <c r="AL58" s="39">
        <f t="shared" si="13"/>
        <v>0</v>
      </c>
    </row>
    <row r="59" spans="1:38" ht="18.75" x14ac:dyDescent="0.25">
      <c r="K59" s="6">
        <f>SUM(K4:K57)</f>
        <v>48355</v>
      </c>
      <c r="U59" s="30"/>
      <c r="V59" s="30"/>
    </row>
    <row r="61" spans="1:38" ht="18.95" customHeight="1" x14ac:dyDescent="0.25">
      <c r="B61" s="223" t="s">
        <v>56</v>
      </c>
      <c r="C61" s="224"/>
      <c r="D61" s="224"/>
      <c r="E61" s="224"/>
      <c r="F61" s="224"/>
      <c r="G61" s="224"/>
      <c r="H61" s="224"/>
      <c r="I61" s="224"/>
      <c r="J61" s="224"/>
      <c r="K61" s="224"/>
      <c r="L61" s="224"/>
      <c r="M61" s="224"/>
      <c r="N61" s="224"/>
      <c r="O61" s="224"/>
      <c r="P61" s="224"/>
      <c r="Q61" s="224"/>
      <c r="R61" s="224"/>
      <c r="S61" s="224"/>
      <c r="T61" s="225"/>
      <c r="U61" s="30"/>
      <c r="V61" s="30"/>
      <c r="W61" s="30"/>
      <c r="X61" s="74"/>
    </row>
    <row r="65" spans="27:27" x14ac:dyDescent="0.25">
      <c r="AA65" s="40"/>
    </row>
  </sheetData>
  <autoFilter ref="A3:AL58" xr:uid="{00000000-0001-0000-0000-000000000000}"/>
  <mergeCells count="111">
    <mergeCell ref="B61:T61"/>
    <mergeCell ref="E50:E51"/>
    <mergeCell ref="B52:B53"/>
    <mergeCell ref="E52:E53"/>
    <mergeCell ref="B54:B55"/>
    <mergeCell ref="E54:E55"/>
    <mergeCell ref="B56:B57"/>
    <mergeCell ref="E56:E57"/>
    <mergeCell ref="C50:C51"/>
    <mergeCell ref="C52:C53"/>
    <mergeCell ref="C56:C57"/>
    <mergeCell ref="C54:C55"/>
    <mergeCell ref="C10:C11"/>
    <mergeCell ref="C12:C13"/>
    <mergeCell ref="C14:C15"/>
    <mergeCell ref="C16:C17"/>
    <mergeCell ref="C18:C19"/>
    <mergeCell ref="C20:C21"/>
    <mergeCell ref="A32:A35"/>
    <mergeCell ref="A36:A47"/>
    <mergeCell ref="A48:A57"/>
    <mergeCell ref="C40:C41"/>
    <mergeCell ref="C42:C43"/>
    <mergeCell ref="C44:C45"/>
    <mergeCell ref="C46:C47"/>
    <mergeCell ref="C48:C49"/>
    <mergeCell ref="B40:B41"/>
    <mergeCell ref="B36:B37"/>
    <mergeCell ref="C24:C25"/>
    <mergeCell ref="C22:C23"/>
    <mergeCell ref="C26:C27"/>
    <mergeCell ref="C28:C29"/>
    <mergeCell ref="C30:C31"/>
    <mergeCell ref="C32:C33"/>
    <mergeCell ref="C34:C35"/>
    <mergeCell ref="C36:C37"/>
    <mergeCell ref="A16:A23"/>
    <mergeCell ref="A24:A31"/>
    <mergeCell ref="B18:B19"/>
    <mergeCell ref="E18:E19"/>
    <mergeCell ref="B22:B23"/>
    <mergeCell ref="E22:E23"/>
    <mergeCell ref="B20:B21"/>
    <mergeCell ref="E20:E21"/>
    <mergeCell ref="B24:B25"/>
    <mergeCell ref="E24:E25"/>
    <mergeCell ref="B26:B27"/>
    <mergeCell ref="E26:E27"/>
    <mergeCell ref="B28:B29"/>
    <mergeCell ref="E28:E29"/>
    <mergeCell ref="B30:B31"/>
    <mergeCell ref="E30:E31"/>
    <mergeCell ref="AL1:AL2"/>
    <mergeCell ref="AH1:AH2"/>
    <mergeCell ref="AI1:AI2"/>
    <mergeCell ref="AB1:AB2"/>
    <mergeCell ref="AK1:AK2"/>
    <mergeCell ref="AF1:AF2"/>
    <mergeCell ref="AG1:AG2"/>
    <mergeCell ref="AC1:AC2"/>
    <mergeCell ref="AJ1:AJ2"/>
    <mergeCell ref="AD1:AD2"/>
    <mergeCell ref="AE1:AE2"/>
    <mergeCell ref="Y1:Y2"/>
    <mergeCell ref="Z1:Z2"/>
    <mergeCell ref="AA1:AA2"/>
    <mergeCell ref="B10:B11"/>
    <mergeCell ref="E10:E11"/>
    <mergeCell ref="B8:B9"/>
    <mergeCell ref="E8:E9"/>
    <mergeCell ref="A2:T2"/>
    <mergeCell ref="B4:B5"/>
    <mergeCell ref="E4:E5"/>
    <mergeCell ref="K1:T1"/>
    <mergeCell ref="A1:B1"/>
    <mergeCell ref="U1:U2"/>
    <mergeCell ref="W1:W2"/>
    <mergeCell ref="X1:X2"/>
    <mergeCell ref="V1:V2"/>
    <mergeCell ref="C1:J1"/>
    <mergeCell ref="B6:B7"/>
    <mergeCell ref="E6:E7"/>
    <mergeCell ref="A4:A7"/>
    <mergeCell ref="A8:A15"/>
    <mergeCell ref="C4:C5"/>
    <mergeCell ref="C6:C7"/>
    <mergeCell ref="C8:C9"/>
    <mergeCell ref="B12:B13"/>
    <mergeCell ref="B42:B43"/>
    <mergeCell ref="E42:E43"/>
    <mergeCell ref="B50:B51"/>
    <mergeCell ref="B44:B45"/>
    <mergeCell ref="E44:E45"/>
    <mergeCell ref="E12:E13"/>
    <mergeCell ref="B46:B47"/>
    <mergeCell ref="E46:E47"/>
    <mergeCell ref="E32:E33"/>
    <mergeCell ref="E34:E35"/>
    <mergeCell ref="E36:E37"/>
    <mergeCell ref="E40:E41"/>
    <mergeCell ref="B16:B17"/>
    <mergeCell ref="E16:E17"/>
    <mergeCell ref="B14:B15"/>
    <mergeCell ref="E14:E15"/>
    <mergeCell ref="E48:E49"/>
    <mergeCell ref="B48:B49"/>
    <mergeCell ref="E38:E39"/>
    <mergeCell ref="B38:B39"/>
    <mergeCell ref="B32:B33"/>
    <mergeCell ref="B34:B35"/>
    <mergeCell ref="C38:C39"/>
  </mergeCells>
  <conditionalFormatting sqref="T3">
    <cfRule type="cellIs" dxfId="16" priority="1" operator="equal">
      <formula>"ATENÇÃO"</formula>
    </cfRule>
  </conditionalFormatting>
  <conditionalFormatting sqref="U4:AL57">
    <cfRule type="cellIs" dxfId="15" priority="2" operator="greaterThan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286ACE-45DC-4F90-A119-C4B1244C75FA}">
  <dimension ref="A1:AL65"/>
  <sheetViews>
    <sheetView zoomScale="80" zoomScaleNormal="80" workbookViewId="0">
      <pane xSplit="11" ySplit="2" topLeftCell="L45" activePane="bottomRight" state="frozen"/>
      <selection pane="topRight" activeCell="L1" sqref="L1"/>
      <selection pane="bottomLeft" activeCell="A3" sqref="A3"/>
      <selection pane="bottomRight" activeCell="M74" sqref="M74"/>
    </sheetView>
  </sheetViews>
  <sheetFormatPr defaultColWidth="9.7109375" defaultRowHeight="15" x14ac:dyDescent="0.25"/>
  <cols>
    <col min="1" max="1" width="12.140625" style="2" bestFit="1" customWidth="1"/>
    <col min="2" max="2" width="19" style="1" customWidth="1"/>
    <col min="3" max="3" width="11" style="1" customWidth="1"/>
    <col min="4" max="4" width="11.7109375" style="1" customWidth="1"/>
    <col min="5" max="5" width="17.5703125" style="1" customWidth="1"/>
    <col min="6" max="6" width="9.140625" style="24" customWidth="1"/>
    <col min="7" max="8" width="12.28515625" style="1" customWidth="1"/>
    <col min="9" max="9" width="14.85546875" style="1" customWidth="1"/>
    <col min="10" max="10" width="15.42578125" style="1" customWidth="1"/>
    <col min="11" max="11" width="13.7109375" style="6" customWidth="1"/>
    <col min="12" max="18" width="11.28515625" style="6" customWidth="1"/>
    <col min="19" max="19" width="13.28515625" style="23" customWidth="1"/>
    <col min="20" max="20" width="12.5703125" style="4" customWidth="1"/>
    <col min="21" max="21" width="14.140625" style="5" customWidth="1"/>
    <col min="22" max="22" width="14.28515625" style="5" customWidth="1"/>
    <col min="23" max="30" width="15.7109375" style="5" customWidth="1"/>
    <col min="31" max="38" width="15.7109375" style="2" customWidth="1"/>
    <col min="39" max="16384" width="9.7109375" style="2"/>
  </cols>
  <sheetData>
    <row r="1" spans="1:38" ht="38.85" customHeight="1" x14ac:dyDescent="0.25">
      <c r="A1" s="203" t="s">
        <v>54</v>
      </c>
      <c r="B1" s="204"/>
      <c r="C1" s="207" t="s">
        <v>29</v>
      </c>
      <c r="D1" s="208"/>
      <c r="E1" s="208"/>
      <c r="F1" s="208"/>
      <c r="G1" s="208"/>
      <c r="H1" s="208"/>
      <c r="I1" s="208"/>
      <c r="J1" s="209"/>
      <c r="K1" s="202" t="s">
        <v>35</v>
      </c>
      <c r="L1" s="202"/>
      <c r="M1" s="202"/>
      <c r="N1" s="202"/>
      <c r="O1" s="202"/>
      <c r="P1" s="202"/>
      <c r="Q1" s="202"/>
      <c r="R1" s="202"/>
      <c r="S1" s="202"/>
      <c r="T1" s="202"/>
      <c r="U1" s="231" t="s">
        <v>164</v>
      </c>
      <c r="V1" s="231" t="s">
        <v>165</v>
      </c>
      <c r="W1" s="231" t="s">
        <v>166</v>
      </c>
      <c r="X1" s="231" t="s">
        <v>167</v>
      </c>
      <c r="Y1" s="231" t="s">
        <v>168</v>
      </c>
      <c r="Z1" s="231" t="s">
        <v>169</v>
      </c>
      <c r="AA1" s="231" t="s">
        <v>170</v>
      </c>
      <c r="AB1" s="231" t="s">
        <v>171</v>
      </c>
      <c r="AC1" s="231" t="s">
        <v>172</v>
      </c>
      <c r="AD1" s="231" t="s">
        <v>173</v>
      </c>
      <c r="AE1" s="231" t="s">
        <v>174</v>
      </c>
      <c r="AF1" s="231" t="s">
        <v>175</v>
      </c>
      <c r="AG1" s="231" t="s">
        <v>176</v>
      </c>
      <c r="AH1" s="231" t="s">
        <v>177</v>
      </c>
      <c r="AI1" s="231" t="s">
        <v>178</v>
      </c>
      <c r="AJ1" s="245" t="s">
        <v>179</v>
      </c>
      <c r="AK1" s="231" t="s">
        <v>180</v>
      </c>
      <c r="AL1" s="196" t="s">
        <v>37</v>
      </c>
    </row>
    <row r="2" spans="1:38" ht="21.75" customHeight="1" x14ac:dyDescent="0.25">
      <c r="A2" s="198" t="s">
        <v>65</v>
      </c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198"/>
      <c r="M2" s="198"/>
      <c r="N2" s="198"/>
      <c r="O2" s="198"/>
      <c r="P2" s="198"/>
      <c r="Q2" s="198"/>
      <c r="R2" s="198"/>
      <c r="S2" s="198"/>
      <c r="T2" s="199"/>
      <c r="U2" s="232"/>
      <c r="V2" s="232"/>
      <c r="W2" s="232"/>
      <c r="X2" s="232"/>
      <c r="Y2" s="232"/>
      <c r="Z2" s="232"/>
      <c r="AA2" s="232"/>
      <c r="AB2" s="232"/>
      <c r="AC2" s="232"/>
      <c r="AD2" s="232"/>
      <c r="AE2" s="232"/>
      <c r="AF2" s="232"/>
      <c r="AG2" s="232"/>
      <c r="AH2" s="232"/>
      <c r="AI2" s="232"/>
      <c r="AJ2" s="246"/>
      <c r="AK2" s="232"/>
      <c r="AL2" s="197"/>
    </row>
    <row r="3" spans="1:38" s="3" customFormat="1" ht="30.2" customHeight="1" x14ac:dyDescent="0.2">
      <c r="A3" s="41" t="s">
        <v>22</v>
      </c>
      <c r="B3" s="41" t="s">
        <v>38</v>
      </c>
      <c r="C3" s="41" t="s">
        <v>36</v>
      </c>
      <c r="D3" s="41" t="s">
        <v>17</v>
      </c>
      <c r="E3" s="41" t="s">
        <v>39</v>
      </c>
      <c r="F3" s="41" t="s">
        <v>18</v>
      </c>
      <c r="G3" s="41" t="s">
        <v>19</v>
      </c>
      <c r="H3" s="41" t="s">
        <v>40</v>
      </c>
      <c r="I3" s="41" t="s">
        <v>41</v>
      </c>
      <c r="J3" s="41" t="s">
        <v>42</v>
      </c>
      <c r="K3" s="42" t="s">
        <v>3</v>
      </c>
      <c r="L3" s="102" t="s">
        <v>86</v>
      </c>
      <c r="M3" s="102" t="s">
        <v>87</v>
      </c>
      <c r="N3" s="102" t="s">
        <v>88</v>
      </c>
      <c r="O3" s="102" t="s">
        <v>89</v>
      </c>
      <c r="P3" s="102" t="s">
        <v>90</v>
      </c>
      <c r="Q3" s="102" t="s">
        <v>91</v>
      </c>
      <c r="R3" s="102" t="s">
        <v>92</v>
      </c>
      <c r="S3" s="19" t="s">
        <v>0</v>
      </c>
      <c r="T3" s="33" t="s">
        <v>2</v>
      </c>
      <c r="U3" s="155" t="s">
        <v>1</v>
      </c>
      <c r="V3" s="155" t="s">
        <v>1</v>
      </c>
      <c r="W3" s="155" t="s">
        <v>1</v>
      </c>
      <c r="X3" s="155" t="s">
        <v>1</v>
      </c>
      <c r="Y3" s="155" t="s">
        <v>1</v>
      </c>
      <c r="Z3" s="155" t="s">
        <v>1</v>
      </c>
      <c r="AA3" s="155" t="s">
        <v>1</v>
      </c>
      <c r="AB3" s="155" t="s">
        <v>1</v>
      </c>
      <c r="AC3" s="155" t="s">
        <v>1</v>
      </c>
      <c r="AD3" s="155" t="s">
        <v>1</v>
      </c>
      <c r="AE3" s="155" t="s">
        <v>1</v>
      </c>
      <c r="AF3" s="155" t="s">
        <v>1</v>
      </c>
      <c r="AG3" s="155" t="s">
        <v>1</v>
      </c>
      <c r="AH3" s="155" t="s">
        <v>1</v>
      </c>
      <c r="AI3" s="141">
        <v>45799</v>
      </c>
      <c r="AJ3" s="155" t="s">
        <v>1</v>
      </c>
      <c r="AK3" s="141">
        <v>45813</v>
      </c>
      <c r="AL3" s="20" t="s">
        <v>1</v>
      </c>
    </row>
    <row r="4" spans="1:38" ht="30.2" customHeight="1" x14ac:dyDescent="0.25">
      <c r="A4" s="247" t="s">
        <v>30</v>
      </c>
      <c r="B4" s="250" t="s">
        <v>34</v>
      </c>
      <c r="C4" s="252">
        <v>1</v>
      </c>
      <c r="D4" s="84">
        <v>1</v>
      </c>
      <c r="E4" s="250" t="s">
        <v>13</v>
      </c>
      <c r="F4" s="85" t="s">
        <v>20</v>
      </c>
      <c r="G4" s="86" t="s">
        <v>27</v>
      </c>
      <c r="H4" s="86" t="s">
        <v>10</v>
      </c>
      <c r="I4" s="86" t="s">
        <v>12</v>
      </c>
      <c r="J4" s="87">
        <v>7.65</v>
      </c>
      <c r="K4" s="75">
        <f>0</f>
        <v>0</v>
      </c>
      <c r="L4" s="105">
        <f>IF(SUM(U4:AL4)&gt;K4+N4,K4+N4,SUM(U4:AL4))</f>
        <v>0</v>
      </c>
      <c r="M4" s="105">
        <f>SUM(U4:AL4)</f>
        <v>0</v>
      </c>
      <c r="N4" s="109"/>
      <c r="O4" s="108">
        <f>ROUND(IF(K4*0.25-0.5&lt;0,0,K4*0.25-0.5),0)-P4-R4</f>
        <v>0</v>
      </c>
      <c r="P4" s="106"/>
      <c r="Q4" s="106"/>
      <c r="R4" s="106"/>
      <c r="S4" s="21">
        <f>K4-(SUM(U4:AL4))+N4+P4+Q4-R4</f>
        <v>0</v>
      </c>
      <c r="T4" s="22" t="str">
        <f t="shared" ref="T4:T57" si="0">IF(S4&lt;0,"ATENÇÃO","OK")</f>
        <v>OK</v>
      </c>
      <c r="U4" s="180"/>
      <c r="V4" s="180"/>
      <c r="W4" s="180"/>
      <c r="X4" s="181"/>
      <c r="Y4" s="181"/>
      <c r="Z4" s="180"/>
      <c r="AA4" s="180"/>
      <c r="AB4" s="180"/>
      <c r="AC4" s="182"/>
      <c r="AD4" s="180"/>
      <c r="AE4" s="183"/>
      <c r="AF4" s="184"/>
      <c r="AG4" s="183"/>
      <c r="AH4" s="183"/>
      <c r="AI4" s="183"/>
      <c r="AJ4" s="183"/>
      <c r="AK4" s="183"/>
      <c r="AL4" s="28"/>
    </row>
    <row r="5" spans="1:38" ht="30.2" customHeight="1" x14ac:dyDescent="0.25">
      <c r="A5" s="248"/>
      <c r="B5" s="251"/>
      <c r="C5" s="253"/>
      <c r="D5" s="88">
        <v>2</v>
      </c>
      <c r="E5" s="251"/>
      <c r="F5" s="55" t="s">
        <v>20</v>
      </c>
      <c r="G5" s="56" t="s">
        <v>28</v>
      </c>
      <c r="H5" s="56" t="s">
        <v>16</v>
      </c>
      <c r="I5" s="56" t="s">
        <v>12</v>
      </c>
      <c r="J5" s="87">
        <v>400</v>
      </c>
      <c r="K5" s="75">
        <f>0</f>
        <v>0</v>
      </c>
      <c r="L5" s="105">
        <f t="shared" ref="L5:L57" si="1">IF(SUM(U5:AL5)&gt;K5+N5,K5+N5,SUM(U5:AL5))</f>
        <v>0</v>
      </c>
      <c r="M5" s="105">
        <f t="shared" ref="M5:M57" si="2">SUM(U5:AL5)</f>
        <v>0</v>
      </c>
      <c r="N5" s="106"/>
      <c r="O5" s="108">
        <f t="shared" ref="O5:O57" si="3">ROUND(IF(K5*0.25-0.5&lt;0,0,K5*0.25-0.5),0)-P5-R5</f>
        <v>0</v>
      </c>
      <c r="P5" s="106"/>
      <c r="Q5" s="106"/>
      <c r="R5" s="106"/>
      <c r="S5" s="21">
        <f t="shared" ref="S5:S23" si="4">K5-(SUM(U5:AL5))+N5+P5+Q5-R5</f>
        <v>0</v>
      </c>
      <c r="T5" s="22" t="str">
        <f t="shared" si="0"/>
        <v>OK</v>
      </c>
      <c r="U5" s="180"/>
      <c r="V5" s="180"/>
      <c r="W5" s="180"/>
      <c r="X5" s="181"/>
      <c r="Y5" s="181"/>
      <c r="Z5" s="181"/>
      <c r="AA5" s="180"/>
      <c r="AB5" s="180"/>
      <c r="AC5" s="180"/>
      <c r="AD5" s="180"/>
      <c r="AE5" s="183"/>
      <c r="AF5" s="184"/>
      <c r="AG5" s="183"/>
      <c r="AH5" s="183"/>
      <c r="AI5" s="183"/>
      <c r="AJ5" s="183"/>
      <c r="AK5" s="183"/>
      <c r="AL5" s="28"/>
    </row>
    <row r="6" spans="1:38" ht="30.2" customHeight="1" x14ac:dyDescent="0.25">
      <c r="A6" s="248"/>
      <c r="B6" s="242" t="s">
        <v>25</v>
      </c>
      <c r="C6" s="254">
        <v>5</v>
      </c>
      <c r="D6" s="89">
        <v>9</v>
      </c>
      <c r="E6" s="242" t="s">
        <v>21</v>
      </c>
      <c r="F6" s="81" t="s">
        <v>20</v>
      </c>
      <c r="G6" s="82" t="s">
        <v>27</v>
      </c>
      <c r="H6" s="82" t="s">
        <v>10</v>
      </c>
      <c r="I6" s="82" t="s">
        <v>12</v>
      </c>
      <c r="J6" s="90">
        <v>4.1500000000000004</v>
      </c>
      <c r="K6" s="75">
        <f>0</f>
        <v>0</v>
      </c>
      <c r="L6" s="105">
        <f t="shared" si="1"/>
        <v>0</v>
      </c>
      <c r="M6" s="105">
        <f t="shared" si="2"/>
        <v>0</v>
      </c>
      <c r="N6" s="106"/>
      <c r="O6" s="108">
        <f t="shared" si="3"/>
        <v>0</v>
      </c>
      <c r="P6" s="106"/>
      <c r="Q6" s="106"/>
      <c r="R6" s="106"/>
      <c r="S6" s="21">
        <f t="shared" si="4"/>
        <v>0</v>
      </c>
      <c r="T6" s="22" t="str">
        <f t="shared" si="0"/>
        <v>OK</v>
      </c>
      <c r="U6" s="182"/>
      <c r="V6" s="180"/>
      <c r="W6" s="181"/>
      <c r="X6" s="181"/>
      <c r="Y6" s="181"/>
      <c r="Z6" s="181"/>
      <c r="AA6" s="180"/>
      <c r="AB6" s="180"/>
      <c r="AC6" s="182"/>
      <c r="AD6" s="180"/>
      <c r="AE6" s="183"/>
      <c r="AF6" s="184"/>
      <c r="AG6" s="183"/>
      <c r="AH6" s="183"/>
      <c r="AI6" s="183"/>
      <c r="AJ6" s="183"/>
      <c r="AK6" s="183"/>
      <c r="AL6" s="28"/>
    </row>
    <row r="7" spans="1:38" ht="30.2" customHeight="1" x14ac:dyDescent="0.25">
      <c r="A7" s="249"/>
      <c r="B7" s="242"/>
      <c r="C7" s="254"/>
      <c r="D7" s="89">
        <v>10</v>
      </c>
      <c r="E7" s="242"/>
      <c r="F7" s="81" t="s">
        <v>20</v>
      </c>
      <c r="G7" s="82" t="s">
        <v>28</v>
      </c>
      <c r="H7" s="82" t="s">
        <v>16</v>
      </c>
      <c r="I7" s="82" t="s">
        <v>12</v>
      </c>
      <c r="J7" s="90">
        <v>699.26</v>
      </c>
      <c r="K7" s="75">
        <f>0</f>
        <v>0</v>
      </c>
      <c r="L7" s="105">
        <f t="shared" si="1"/>
        <v>0</v>
      </c>
      <c r="M7" s="105">
        <f t="shared" si="2"/>
        <v>0</v>
      </c>
      <c r="N7" s="106"/>
      <c r="O7" s="108">
        <f t="shared" si="3"/>
        <v>0</v>
      </c>
      <c r="P7" s="106"/>
      <c r="Q7" s="106"/>
      <c r="R7" s="106"/>
      <c r="S7" s="21">
        <f t="shared" si="4"/>
        <v>0</v>
      </c>
      <c r="T7" s="22" t="str">
        <f t="shared" si="0"/>
        <v>OK</v>
      </c>
      <c r="U7" s="182"/>
      <c r="V7" s="180"/>
      <c r="W7" s="181"/>
      <c r="X7" s="181"/>
      <c r="Y7" s="181"/>
      <c r="Z7" s="181"/>
      <c r="AA7" s="180"/>
      <c r="AB7" s="180"/>
      <c r="AC7" s="180"/>
      <c r="AD7" s="180"/>
      <c r="AE7" s="183"/>
      <c r="AF7" s="184"/>
      <c r="AG7" s="183"/>
      <c r="AH7" s="183"/>
      <c r="AI7" s="183"/>
      <c r="AJ7" s="183"/>
      <c r="AK7" s="183"/>
      <c r="AL7" s="28"/>
    </row>
    <row r="8" spans="1:38" ht="30.2" customHeight="1" x14ac:dyDescent="0.25">
      <c r="A8" s="211" t="s">
        <v>23</v>
      </c>
      <c r="B8" s="201" t="s">
        <v>32</v>
      </c>
      <c r="C8" s="218">
        <v>6</v>
      </c>
      <c r="D8" s="72">
        <v>11</v>
      </c>
      <c r="E8" s="201" t="s">
        <v>13</v>
      </c>
      <c r="F8" s="63" t="s">
        <v>20</v>
      </c>
      <c r="G8" s="64" t="s">
        <v>27</v>
      </c>
      <c r="H8" s="64" t="s">
        <v>10</v>
      </c>
      <c r="I8" s="64" t="s">
        <v>12</v>
      </c>
      <c r="J8" s="61">
        <v>7.84</v>
      </c>
      <c r="K8" s="75">
        <f>2000</f>
        <v>2000</v>
      </c>
      <c r="L8" s="105">
        <f t="shared" si="1"/>
        <v>1335</v>
      </c>
      <c r="M8" s="105">
        <f t="shared" si="2"/>
        <v>1335</v>
      </c>
      <c r="N8" s="107"/>
      <c r="O8" s="108">
        <f t="shared" si="3"/>
        <v>500</v>
      </c>
      <c r="P8" s="107"/>
      <c r="Q8" s="107"/>
      <c r="R8" s="107"/>
      <c r="S8" s="21">
        <f t="shared" si="4"/>
        <v>665</v>
      </c>
      <c r="T8" s="22" t="str">
        <f t="shared" si="0"/>
        <v>OK</v>
      </c>
      <c r="U8" s="185">
        <v>331</v>
      </c>
      <c r="V8" s="180"/>
      <c r="W8" s="186">
        <v>27</v>
      </c>
      <c r="X8" s="180"/>
      <c r="Y8" s="185">
        <v>37</v>
      </c>
      <c r="Z8" s="181"/>
      <c r="AA8" s="180"/>
      <c r="AB8" s="180"/>
      <c r="AC8" s="182"/>
      <c r="AD8" s="180"/>
      <c r="AE8" s="183"/>
      <c r="AF8" s="184"/>
      <c r="AG8" s="183"/>
      <c r="AH8" s="186">
        <v>600</v>
      </c>
      <c r="AI8" s="183"/>
      <c r="AJ8" s="183"/>
      <c r="AK8" s="186">
        <v>340</v>
      </c>
      <c r="AL8" s="28"/>
    </row>
    <row r="9" spans="1:38" ht="30.2" customHeight="1" x14ac:dyDescent="0.25">
      <c r="A9" s="212"/>
      <c r="B9" s="201"/>
      <c r="C9" s="218"/>
      <c r="D9" s="72">
        <v>12</v>
      </c>
      <c r="E9" s="201"/>
      <c r="F9" s="63" t="s">
        <v>20</v>
      </c>
      <c r="G9" s="64" t="s">
        <v>28</v>
      </c>
      <c r="H9" s="64" t="s">
        <v>16</v>
      </c>
      <c r="I9" s="64" t="s">
        <v>12</v>
      </c>
      <c r="J9" s="61">
        <v>1700</v>
      </c>
      <c r="K9" s="75">
        <f>29</f>
        <v>29</v>
      </c>
      <c r="L9" s="105">
        <f t="shared" si="1"/>
        <v>19.5</v>
      </c>
      <c r="M9" s="105">
        <f t="shared" si="2"/>
        <v>19.5</v>
      </c>
      <c r="N9" s="107"/>
      <c r="O9" s="108">
        <f t="shared" si="3"/>
        <v>7</v>
      </c>
      <c r="P9" s="107"/>
      <c r="Q9" s="107"/>
      <c r="R9" s="107"/>
      <c r="S9" s="21">
        <f t="shared" si="4"/>
        <v>9.5</v>
      </c>
      <c r="T9" s="22" t="str">
        <f t="shared" si="0"/>
        <v>OK</v>
      </c>
      <c r="U9" s="180"/>
      <c r="V9" s="180"/>
      <c r="W9" s="186">
        <v>2</v>
      </c>
      <c r="X9" s="180"/>
      <c r="Y9" s="186">
        <v>2</v>
      </c>
      <c r="Z9" s="186">
        <v>0.5</v>
      </c>
      <c r="AA9" s="180"/>
      <c r="AB9" s="180"/>
      <c r="AC9" s="180"/>
      <c r="AD9" s="185">
        <v>0.5</v>
      </c>
      <c r="AE9" s="183"/>
      <c r="AF9" s="185">
        <v>3.5</v>
      </c>
      <c r="AG9" s="183"/>
      <c r="AH9" s="183"/>
      <c r="AI9" s="186">
        <v>11</v>
      </c>
      <c r="AJ9" s="183"/>
      <c r="AK9" s="183"/>
      <c r="AL9" s="28"/>
    </row>
    <row r="10" spans="1:38" ht="30.2" customHeight="1" x14ac:dyDescent="0.25">
      <c r="A10" s="212"/>
      <c r="B10" s="243" t="s">
        <v>25</v>
      </c>
      <c r="C10" s="244">
        <v>7</v>
      </c>
      <c r="D10" s="178">
        <v>13</v>
      </c>
      <c r="E10" s="243" t="s">
        <v>14</v>
      </c>
      <c r="F10" s="190" t="s">
        <v>20</v>
      </c>
      <c r="G10" s="191" t="s">
        <v>27</v>
      </c>
      <c r="H10" s="191" t="s">
        <v>10</v>
      </c>
      <c r="I10" s="191" t="s">
        <v>12</v>
      </c>
      <c r="J10" s="192">
        <v>11</v>
      </c>
      <c r="K10" s="75">
        <f>1200</f>
        <v>1200</v>
      </c>
      <c r="L10" s="105">
        <f t="shared" si="1"/>
        <v>700</v>
      </c>
      <c r="M10" s="105">
        <f t="shared" si="2"/>
        <v>700</v>
      </c>
      <c r="N10" s="107"/>
      <c r="O10" s="108">
        <f t="shared" si="3"/>
        <v>300</v>
      </c>
      <c r="P10" s="107"/>
      <c r="Q10" s="107"/>
      <c r="R10" s="107"/>
      <c r="S10" s="21">
        <f t="shared" si="4"/>
        <v>500</v>
      </c>
      <c r="T10" s="22" t="str">
        <f t="shared" si="0"/>
        <v>OK</v>
      </c>
      <c r="U10" s="180"/>
      <c r="V10" s="180"/>
      <c r="W10" s="180"/>
      <c r="X10" s="181"/>
      <c r="Y10" s="181"/>
      <c r="Z10" s="181"/>
      <c r="AA10" s="180"/>
      <c r="AB10" s="180"/>
      <c r="AC10" s="189">
        <v>500</v>
      </c>
      <c r="AD10" s="180"/>
      <c r="AE10" s="186">
        <v>200</v>
      </c>
      <c r="AF10" s="184"/>
      <c r="AG10" s="183"/>
      <c r="AH10" s="183"/>
      <c r="AI10" s="183"/>
      <c r="AJ10" s="183"/>
      <c r="AK10" s="183"/>
      <c r="AL10" s="28"/>
    </row>
    <row r="11" spans="1:38" ht="30.2" customHeight="1" x14ac:dyDescent="0.25">
      <c r="A11" s="212"/>
      <c r="B11" s="243"/>
      <c r="C11" s="244"/>
      <c r="D11" s="178">
        <v>14</v>
      </c>
      <c r="E11" s="243"/>
      <c r="F11" s="190" t="s">
        <v>20</v>
      </c>
      <c r="G11" s="191" t="s">
        <v>28</v>
      </c>
      <c r="H11" s="191" t="s">
        <v>16</v>
      </c>
      <c r="I11" s="191" t="s">
        <v>12</v>
      </c>
      <c r="J11" s="192">
        <v>1828.57</v>
      </c>
      <c r="K11" s="75">
        <f>7</f>
        <v>7</v>
      </c>
      <c r="L11" s="105">
        <f t="shared" si="1"/>
        <v>2</v>
      </c>
      <c r="M11" s="105">
        <f t="shared" si="2"/>
        <v>2</v>
      </c>
      <c r="N11" s="107"/>
      <c r="O11" s="108">
        <f t="shared" si="3"/>
        <v>1</v>
      </c>
      <c r="P11" s="107"/>
      <c r="Q11" s="107"/>
      <c r="R11" s="107"/>
      <c r="S11" s="21">
        <f t="shared" si="4"/>
        <v>5</v>
      </c>
      <c r="T11" s="22" t="str">
        <f t="shared" si="0"/>
        <v>OK</v>
      </c>
      <c r="U11" s="180"/>
      <c r="V11" s="180"/>
      <c r="W11" s="180"/>
      <c r="X11" s="181"/>
      <c r="Y11" s="181"/>
      <c r="Z11" s="181"/>
      <c r="AA11" s="180"/>
      <c r="AB11" s="180"/>
      <c r="AC11" s="189">
        <v>1</v>
      </c>
      <c r="AD11" s="180"/>
      <c r="AE11" s="183"/>
      <c r="AF11" s="184"/>
      <c r="AG11" s="186">
        <v>1</v>
      </c>
      <c r="AH11" s="183"/>
      <c r="AI11" s="183"/>
      <c r="AJ11" s="183"/>
      <c r="AK11" s="183"/>
      <c r="AL11" s="28"/>
    </row>
    <row r="12" spans="1:38" ht="30.2" customHeight="1" x14ac:dyDescent="0.25">
      <c r="A12" s="212"/>
      <c r="B12" s="201" t="s">
        <v>25</v>
      </c>
      <c r="C12" s="218">
        <v>8</v>
      </c>
      <c r="D12" s="72">
        <v>15</v>
      </c>
      <c r="E12" s="201" t="s">
        <v>15</v>
      </c>
      <c r="F12" s="63" t="s">
        <v>20</v>
      </c>
      <c r="G12" s="64" t="s">
        <v>27</v>
      </c>
      <c r="H12" s="64" t="s">
        <v>10</v>
      </c>
      <c r="I12" s="64" t="s">
        <v>12</v>
      </c>
      <c r="J12" s="61">
        <v>18.399999999999999</v>
      </c>
      <c r="K12" s="75">
        <f>2500</f>
        <v>2500</v>
      </c>
      <c r="L12" s="105">
        <f t="shared" si="1"/>
        <v>1770</v>
      </c>
      <c r="M12" s="105">
        <f t="shared" si="2"/>
        <v>1770</v>
      </c>
      <c r="N12" s="107"/>
      <c r="O12" s="108">
        <f t="shared" si="3"/>
        <v>625</v>
      </c>
      <c r="P12" s="107"/>
      <c r="Q12" s="107"/>
      <c r="R12" s="107"/>
      <c r="S12" s="21">
        <f t="shared" si="4"/>
        <v>730</v>
      </c>
      <c r="T12" s="22" t="str">
        <f t="shared" si="0"/>
        <v>OK</v>
      </c>
      <c r="U12" s="180"/>
      <c r="V12" s="180"/>
      <c r="W12" s="181"/>
      <c r="X12" s="185">
        <v>550</v>
      </c>
      <c r="Y12" s="181"/>
      <c r="Z12" s="181"/>
      <c r="AA12" s="185">
        <v>280</v>
      </c>
      <c r="AB12" s="185">
        <v>340</v>
      </c>
      <c r="AC12" s="182"/>
      <c r="AD12" s="180"/>
      <c r="AE12" s="183"/>
      <c r="AF12" s="184"/>
      <c r="AG12" s="183"/>
      <c r="AH12" s="183"/>
      <c r="AI12" s="183"/>
      <c r="AJ12" s="186">
        <v>600</v>
      </c>
      <c r="AK12" s="183"/>
      <c r="AL12" s="28"/>
    </row>
    <row r="13" spans="1:38" ht="30.2" customHeight="1" x14ac:dyDescent="0.25">
      <c r="A13" s="212"/>
      <c r="B13" s="201"/>
      <c r="C13" s="218"/>
      <c r="D13" s="72">
        <v>16</v>
      </c>
      <c r="E13" s="201"/>
      <c r="F13" s="63" t="s">
        <v>20</v>
      </c>
      <c r="G13" s="64" t="s">
        <v>28</v>
      </c>
      <c r="H13" s="64" t="s">
        <v>16</v>
      </c>
      <c r="I13" s="64" t="s">
        <v>12</v>
      </c>
      <c r="J13" s="61">
        <v>2900</v>
      </c>
      <c r="K13" s="75">
        <f>10</f>
        <v>10</v>
      </c>
      <c r="L13" s="105">
        <f t="shared" si="1"/>
        <v>0</v>
      </c>
      <c r="M13" s="105">
        <f t="shared" si="2"/>
        <v>0</v>
      </c>
      <c r="N13" s="107"/>
      <c r="O13" s="108">
        <f t="shared" si="3"/>
        <v>2</v>
      </c>
      <c r="P13" s="107"/>
      <c r="Q13" s="107"/>
      <c r="R13" s="107"/>
      <c r="S13" s="21">
        <f t="shared" si="4"/>
        <v>10</v>
      </c>
      <c r="T13" s="22" t="str">
        <f t="shared" si="0"/>
        <v>OK</v>
      </c>
      <c r="U13" s="180"/>
      <c r="V13" s="180"/>
      <c r="W13" s="181"/>
      <c r="X13" s="181"/>
      <c r="Y13" s="181"/>
      <c r="Z13" s="181"/>
      <c r="AA13" s="180"/>
      <c r="AB13" s="180"/>
      <c r="AC13" s="180"/>
      <c r="AD13" s="180"/>
      <c r="AE13" s="183"/>
      <c r="AF13" s="184"/>
      <c r="AG13" s="183"/>
      <c r="AH13" s="183"/>
      <c r="AI13" s="183"/>
      <c r="AJ13" s="183"/>
      <c r="AK13" s="183"/>
      <c r="AL13" s="28"/>
    </row>
    <row r="14" spans="1:38" s="7" customFormat="1" ht="30.2" customHeight="1" x14ac:dyDescent="0.25">
      <c r="A14" s="212"/>
      <c r="B14" s="238" t="s">
        <v>32</v>
      </c>
      <c r="C14" s="239">
        <v>9</v>
      </c>
      <c r="D14" s="76">
        <v>17</v>
      </c>
      <c r="E14" s="238" t="s">
        <v>11</v>
      </c>
      <c r="F14" s="77" t="s">
        <v>20</v>
      </c>
      <c r="G14" s="78" t="s">
        <v>27</v>
      </c>
      <c r="H14" s="78" t="s">
        <v>10</v>
      </c>
      <c r="I14" s="78" t="s">
        <v>12</v>
      </c>
      <c r="J14" s="79">
        <v>16.21</v>
      </c>
      <c r="K14" s="75">
        <f>500</f>
        <v>500</v>
      </c>
      <c r="L14" s="105">
        <f t="shared" si="1"/>
        <v>466</v>
      </c>
      <c r="M14" s="105">
        <f t="shared" si="2"/>
        <v>466</v>
      </c>
      <c r="N14" s="107"/>
      <c r="O14" s="108">
        <f t="shared" si="3"/>
        <v>125</v>
      </c>
      <c r="P14" s="107"/>
      <c r="Q14" s="107"/>
      <c r="R14" s="107"/>
      <c r="S14" s="21">
        <f t="shared" si="4"/>
        <v>34</v>
      </c>
      <c r="T14" s="22" t="str">
        <f t="shared" si="0"/>
        <v>OK</v>
      </c>
      <c r="U14" s="180"/>
      <c r="V14" s="185">
        <v>466</v>
      </c>
      <c r="W14" s="180"/>
      <c r="X14" s="181"/>
      <c r="Y14" s="180"/>
      <c r="Z14" s="181"/>
      <c r="AA14" s="181"/>
      <c r="AB14" s="187"/>
      <c r="AC14" s="180"/>
      <c r="AD14" s="180"/>
      <c r="AE14" s="183"/>
      <c r="AF14" s="184"/>
      <c r="AG14" s="183"/>
      <c r="AH14" s="183"/>
      <c r="AI14" s="183"/>
      <c r="AJ14" s="183"/>
      <c r="AK14" s="183"/>
      <c r="AL14" s="28"/>
    </row>
    <row r="15" spans="1:38" s="7" customFormat="1" ht="30.2" customHeight="1" x14ac:dyDescent="0.25">
      <c r="A15" s="213"/>
      <c r="B15" s="238"/>
      <c r="C15" s="239"/>
      <c r="D15" s="76">
        <v>18</v>
      </c>
      <c r="E15" s="238"/>
      <c r="F15" s="77" t="s">
        <v>20</v>
      </c>
      <c r="G15" s="78" t="s">
        <v>28</v>
      </c>
      <c r="H15" s="78" t="s">
        <v>16</v>
      </c>
      <c r="I15" s="78" t="s">
        <v>12</v>
      </c>
      <c r="J15" s="79">
        <v>2650</v>
      </c>
      <c r="K15" s="75">
        <f>24</f>
        <v>24</v>
      </c>
      <c r="L15" s="105">
        <f t="shared" si="1"/>
        <v>8.5</v>
      </c>
      <c r="M15" s="105">
        <f t="shared" si="2"/>
        <v>8.5</v>
      </c>
      <c r="N15" s="107"/>
      <c r="O15" s="108">
        <f t="shared" si="3"/>
        <v>6</v>
      </c>
      <c r="P15" s="107"/>
      <c r="Q15" s="107"/>
      <c r="R15" s="107"/>
      <c r="S15" s="21">
        <f t="shared" si="4"/>
        <v>15.5</v>
      </c>
      <c r="T15" s="22" t="str">
        <f t="shared" si="0"/>
        <v>OK</v>
      </c>
      <c r="U15" s="180"/>
      <c r="V15" s="185">
        <v>8.5</v>
      </c>
      <c r="W15" s="180"/>
      <c r="X15" s="181"/>
      <c r="Y15" s="180"/>
      <c r="Z15" s="181"/>
      <c r="AA15" s="181"/>
      <c r="AB15" s="187"/>
      <c r="AC15" s="180"/>
      <c r="AD15" s="180"/>
      <c r="AE15" s="183"/>
      <c r="AF15" s="184"/>
      <c r="AG15" s="183"/>
      <c r="AH15" s="183"/>
      <c r="AI15" s="183"/>
      <c r="AJ15" s="183"/>
      <c r="AK15" s="183"/>
      <c r="AL15" s="28"/>
    </row>
    <row r="16" spans="1:38" s="7" customFormat="1" ht="30.2" customHeight="1" x14ac:dyDescent="0.25">
      <c r="A16" s="220" t="s">
        <v>31</v>
      </c>
      <c r="B16" s="193" t="s">
        <v>43</v>
      </c>
      <c r="C16" s="194">
        <v>10</v>
      </c>
      <c r="D16" s="70">
        <v>19</v>
      </c>
      <c r="E16" s="193" t="s">
        <v>13</v>
      </c>
      <c r="F16" s="55" t="s">
        <v>20</v>
      </c>
      <c r="G16" s="56" t="s">
        <v>27</v>
      </c>
      <c r="H16" s="56" t="s">
        <v>10</v>
      </c>
      <c r="I16" s="56" t="s">
        <v>12</v>
      </c>
      <c r="J16" s="54">
        <v>7.9</v>
      </c>
      <c r="K16" s="75">
        <f>0</f>
        <v>0</v>
      </c>
      <c r="L16" s="105">
        <f t="shared" si="1"/>
        <v>0</v>
      </c>
      <c r="M16" s="105">
        <f t="shared" si="2"/>
        <v>0</v>
      </c>
      <c r="N16" s="107"/>
      <c r="O16" s="108">
        <f t="shared" si="3"/>
        <v>0</v>
      </c>
      <c r="P16" s="107"/>
      <c r="Q16" s="107"/>
      <c r="R16" s="107"/>
      <c r="S16" s="21">
        <f t="shared" si="4"/>
        <v>0</v>
      </c>
      <c r="T16" s="22" t="str">
        <f t="shared" si="0"/>
        <v>OK</v>
      </c>
      <c r="U16" s="180"/>
      <c r="V16" s="180"/>
      <c r="W16" s="181"/>
      <c r="X16" s="181"/>
      <c r="Y16" s="181"/>
      <c r="Z16" s="181"/>
      <c r="AA16" s="181"/>
      <c r="AB16" s="187"/>
      <c r="AC16" s="180"/>
      <c r="AD16" s="180"/>
      <c r="AE16" s="184"/>
      <c r="AF16" s="184"/>
      <c r="AG16" s="183"/>
      <c r="AH16" s="183"/>
      <c r="AI16" s="183"/>
      <c r="AJ16" s="183"/>
      <c r="AK16" s="183"/>
      <c r="AL16" s="28"/>
    </row>
    <row r="17" spans="1:38" s="7" customFormat="1" ht="30.2" customHeight="1" x14ac:dyDescent="0.25">
      <c r="A17" s="221"/>
      <c r="B17" s="193"/>
      <c r="C17" s="194"/>
      <c r="D17" s="70">
        <v>20</v>
      </c>
      <c r="E17" s="193"/>
      <c r="F17" s="55" t="s">
        <v>20</v>
      </c>
      <c r="G17" s="56" t="s">
        <v>28</v>
      </c>
      <c r="H17" s="56" t="s">
        <v>16</v>
      </c>
      <c r="I17" s="56" t="s">
        <v>12</v>
      </c>
      <c r="J17" s="54">
        <v>1632.32</v>
      </c>
      <c r="K17" s="75">
        <f>0</f>
        <v>0</v>
      </c>
      <c r="L17" s="105">
        <f t="shared" si="1"/>
        <v>0</v>
      </c>
      <c r="M17" s="105">
        <f t="shared" si="2"/>
        <v>0</v>
      </c>
      <c r="N17" s="107"/>
      <c r="O17" s="108">
        <f t="shared" si="3"/>
        <v>0</v>
      </c>
      <c r="P17" s="107"/>
      <c r="Q17" s="107"/>
      <c r="R17" s="107"/>
      <c r="S17" s="21">
        <f t="shared" si="4"/>
        <v>0</v>
      </c>
      <c r="T17" s="22" t="str">
        <f t="shared" si="0"/>
        <v>OK</v>
      </c>
      <c r="U17" s="180"/>
      <c r="V17" s="180"/>
      <c r="W17" s="181"/>
      <c r="X17" s="181"/>
      <c r="Y17" s="181"/>
      <c r="Z17" s="181"/>
      <c r="AA17" s="181"/>
      <c r="AB17" s="187"/>
      <c r="AC17" s="180"/>
      <c r="AD17" s="180"/>
      <c r="AE17" s="184"/>
      <c r="AF17" s="184"/>
      <c r="AG17" s="183"/>
      <c r="AH17" s="183"/>
      <c r="AI17" s="183"/>
      <c r="AJ17" s="183"/>
      <c r="AK17" s="183"/>
      <c r="AL17" s="28"/>
    </row>
    <row r="18" spans="1:38" s="7" customFormat="1" ht="30.2" customHeight="1" x14ac:dyDescent="0.25">
      <c r="A18" s="221"/>
      <c r="B18" s="235" t="s">
        <v>43</v>
      </c>
      <c r="C18" s="236">
        <v>11</v>
      </c>
      <c r="D18" s="80">
        <v>21</v>
      </c>
      <c r="E18" s="235" t="s">
        <v>14</v>
      </c>
      <c r="F18" s="81" t="s">
        <v>20</v>
      </c>
      <c r="G18" s="82" t="s">
        <v>27</v>
      </c>
      <c r="H18" s="82" t="s">
        <v>10</v>
      </c>
      <c r="I18" s="82" t="s">
        <v>12</v>
      </c>
      <c r="J18" s="83">
        <v>8</v>
      </c>
      <c r="K18" s="75">
        <f>0</f>
        <v>0</v>
      </c>
      <c r="L18" s="105">
        <f t="shared" si="1"/>
        <v>0</v>
      </c>
      <c r="M18" s="105">
        <f t="shared" si="2"/>
        <v>0</v>
      </c>
      <c r="N18" s="107"/>
      <c r="O18" s="108">
        <f t="shared" si="3"/>
        <v>0</v>
      </c>
      <c r="P18" s="107"/>
      <c r="Q18" s="107"/>
      <c r="R18" s="107"/>
      <c r="S18" s="21">
        <f t="shared" si="4"/>
        <v>0</v>
      </c>
      <c r="T18" s="22" t="str">
        <f t="shared" si="0"/>
        <v>OK</v>
      </c>
      <c r="U18" s="184"/>
      <c r="V18" s="184"/>
      <c r="W18" s="183"/>
      <c r="X18" s="184"/>
      <c r="Y18" s="183"/>
      <c r="Z18" s="184"/>
      <c r="AA18" s="183"/>
      <c r="AB18" s="188"/>
      <c r="AC18" s="184"/>
      <c r="AD18" s="184"/>
      <c r="AE18" s="183"/>
      <c r="AF18" s="184"/>
      <c r="AG18" s="183"/>
      <c r="AH18" s="183"/>
      <c r="AI18" s="183"/>
      <c r="AJ18" s="183"/>
      <c r="AK18" s="183"/>
      <c r="AL18" s="28"/>
    </row>
    <row r="19" spans="1:38" s="7" customFormat="1" ht="30.2" customHeight="1" x14ac:dyDescent="0.25">
      <c r="A19" s="221"/>
      <c r="B19" s="235"/>
      <c r="C19" s="236"/>
      <c r="D19" s="80">
        <v>22</v>
      </c>
      <c r="E19" s="235"/>
      <c r="F19" s="81" t="s">
        <v>20</v>
      </c>
      <c r="G19" s="82" t="s">
        <v>28</v>
      </c>
      <c r="H19" s="82" t="s">
        <v>16</v>
      </c>
      <c r="I19" s="82" t="s">
        <v>12</v>
      </c>
      <c r="J19" s="83">
        <v>992.32</v>
      </c>
      <c r="K19" s="75">
        <f>0</f>
        <v>0</v>
      </c>
      <c r="L19" s="105">
        <f t="shared" si="1"/>
        <v>0</v>
      </c>
      <c r="M19" s="105">
        <f t="shared" si="2"/>
        <v>0</v>
      </c>
      <c r="N19" s="107"/>
      <c r="O19" s="108">
        <f t="shared" si="3"/>
        <v>0</v>
      </c>
      <c r="P19" s="107"/>
      <c r="Q19" s="107"/>
      <c r="R19" s="107"/>
      <c r="S19" s="21">
        <f t="shared" si="4"/>
        <v>0</v>
      </c>
      <c r="T19" s="22" t="str">
        <f t="shared" si="0"/>
        <v>OK</v>
      </c>
      <c r="U19" s="184"/>
      <c r="V19" s="184"/>
      <c r="W19" s="183"/>
      <c r="X19" s="184"/>
      <c r="Y19" s="183"/>
      <c r="Z19" s="184"/>
      <c r="AA19" s="183"/>
      <c r="AB19" s="188"/>
      <c r="AC19" s="184"/>
      <c r="AD19" s="184"/>
      <c r="AE19" s="183"/>
      <c r="AF19" s="184"/>
      <c r="AG19" s="183"/>
      <c r="AH19" s="183"/>
      <c r="AI19" s="183"/>
      <c r="AJ19" s="183"/>
      <c r="AK19" s="183"/>
      <c r="AL19" s="28"/>
    </row>
    <row r="20" spans="1:38" ht="30.2" customHeight="1" x14ac:dyDescent="0.25">
      <c r="A20" s="221"/>
      <c r="B20" s="193" t="s">
        <v>44</v>
      </c>
      <c r="C20" s="194">
        <v>12</v>
      </c>
      <c r="D20" s="70">
        <v>23</v>
      </c>
      <c r="E20" s="193" t="s">
        <v>15</v>
      </c>
      <c r="F20" s="55" t="s">
        <v>20</v>
      </c>
      <c r="G20" s="56" t="s">
        <v>27</v>
      </c>
      <c r="H20" s="56" t="s">
        <v>10</v>
      </c>
      <c r="I20" s="56" t="s">
        <v>12</v>
      </c>
      <c r="J20" s="54">
        <v>15.72</v>
      </c>
      <c r="K20" s="75">
        <f>0</f>
        <v>0</v>
      </c>
      <c r="L20" s="105">
        <f t="shared" si="1"/>
        <v>0</v>
      </c>
      <c r="M20" s="105">
        <f t="shared" si="2"/>
        <v>0</v>
      </c>
      <c r="N20" s="107"/>
      <c r="O20" s="108">
        <f t="shared" si="3"/>
        <v>0</v>
      </c>
      <c r="P20" s="107"/>
      <c r="Q20" s="107"/>
      <c r="R20" s="107"/>
      <c r="S20" s="21">
        <f t="shared" si="4"/>
        <v>0</v>
      </c>
      <c r="T20" s="22" t="str">
        <f t="shared" si="0"/>
        <v>OK</v>
      </c>
      <c r="U20" s="181"/>
      <c r="V20" s="181"/>
      <c r="W20" s="181"/>
      <c r="X20" s="181"/>
      <c r="Y20" s="181"/>
      <c r="Z20" s="181"/>
      <c r="AA20" s="181"/>
      <c r="AB20" s="181"/>
      <c r="AC20" s="181"/>
      <c r="AD20" s="181"/>
      <c r="AE20" s="181"/>
      <c r="AF20" s="181"/>
      <c r="AG20" s="181"/>
      <c r="AH20" s="181"/>
      <c r="AI20" s="181"/>
      <c r="AJ20" s="181"/>
      <c r="AK20" s="181"/>
      <c r="AL20" s="35"/>
    </row>
    <row r="21" spans="1:38" ht="30.2" customHeight="1" x14ac:dyDescent="0.25">
      <c r="A21" s="221"/>
      <c r="B21" s="193"/>
      <c r="C21" s="194"/>
      <c r="D21" s="70">
        <v>24</v>
      </c>
      <c r="E21" s="193"/>
      <c r="F21" s="55" t="s">
        <v>20</v>
      </c>
      <c r="G21" s="56" t="s">
        <v>28</v>
      </c>
      <c r="H21" s="56" t="s">
        <v>16</v>
      </c>
      <c r="I21" s="56" t="s">
        <v>12</v>
      </c>
      <c r="J21" s="54">
        <v>2252.44</v>
      </c>
      <c r="K21" s="75">
        <f>0</f>
        <v>0</v>
      </c>
      <c r="L21" s="105">
        <f t="shared" si="1"/>
        <v>0</v>
      </c>
      <c r="M21" s="105">
        <f t="shared" si="2"/>
        <v>0</v>
      </c>
      <c r="N21" s="107"/>
      <c r="O21" s="108">
        <f t="shared" si="3"/>
        <v>0</v>
      </c>
      <c r="P21" s="107"/>
      <c r="Q21" s="107"/>
      <c r="R21" s="107"/>
      <c r="S21" s="21">
        <f t="shared" si="4"/>
        <v>0</v>
      </c>
      <c r="T21" s="22" t="str">
        <f t="shared" si="0"/>
        <v>OK</v>
      </c>
      <c r="U21" s="181"/>
      <c r="V21" s="181"/>
      <c r="W21" s="181"/>
      <c r="X21" s="181"/>
      <c r="Y21" s="181"/>
      <c r="Z21" s="181"/>
      <c r="AA21" s="181"/>
      <c r="AB21" s="181"/>
      <c r="AC21" s="181"/>
      <c r="AD21" s="181"/>
      <c r="AE21" s="181"/>
      <c r="AF21" s="181"/>
      <c r="AG21" s="181"/>
      <c r="AH21" s="181"/>
      <c r="AI21" s="181"/>
      <c r="AJ21" s="181"/>
      <c r="AK21" s="181"/>
      <c r="AL21" s="35"/>
    </row>
    <row r="22" spans="1:38" ht="30.2" customHeight="1" x14ac:dyDescent="0.25">
      <c r="A22" s="221"/>
      <c r="B22" s="235" t="s">
        <v>32</v>
      </c>
      <c r="C22" s="236">
        <v>13</v>
      </c>
      <c r="D22" s="80">
        <v>25</v>
      </c>
      <c r="E22" s="235" t="s">
        <v>11</v>
      </c>
      <c r="F22" s="81" t="s">
        <v>20</v>
      </c>
      <c r="G22" s="82" t="s">
        <v>27</v>
      </c>
      <c r="H22" s="82" t="s">
        <v>10</v>
      </c>
      <c r="I22" s="82" t="s">
        <v>12</v>
      </c>
      <c r="J22" s="83">
        <v>15.44</v>
      </c>
      <c r="K22" s="75">
        <f>0</f>
        <v>0</v>
      </c>
      <c r="L22" s="105">
        <f t="shared" si="1"/>
        <v>0</v>
      </c>
      <c r="M22" s="105">
        <f t="shared" si="2"/>
        <v>0</v>
      </c>
      <c r="N22" s="107"/>
      <c r="O22" s="108">
        <f t="shared" si="3"/>
        <v>0</v>
      </c>
      <c r="P22" s="107"/>
      <c r="Q22" s="107"/>
      <c r="R22" s="107"/>
      <c r="S22" s="21">
        <f t="shared" si="4"/>
        <v>0</v>
      </c>
      <c r="T22" s="22" t="str">
        <f t="shared" si="0"/>
        <v>OK</v>
      </c>
      <c r="U22" s="181"/>
      <c r="V22" s="181"/>
      <c r="W22" s="181"/>
      <c r="X22" s="181"/>
      <c r="Y22" s="181"/>
      <c r="Z22" s="181"/>
      <c r="AA22" s="181"/>
      <c r="AB22" s="181"/>
      <c r="AC22" s="181"/>
      <c r="AD22" s="181"/>
      <c r="AE22" s="181"/>
      <c r="AF22" s="181"/>
      <c r="AG22" s="181"/>
      <c r="AH22" s="181"/>
      <c r="AI22" s="181"/>
      <c r="AJ22" s="181"/>
      <c r="AK22" s="181"/>
      <c r="AL22" s="35"/>
    </row>
    <row r="23" spans="1:38" ht="30.2" customHeight="1" x14ac:dyDescent="0.25">
      <c r="A23" s="222"/>
      <c r="B23" s="235"/>
      <c r="C23" s="236"/>
      <c r="D23" s="80">
        <v>26</v>
      </c>
      <c r="E23" s="235"/>
      <c r="F23" s="81" t="s">
        <v>20</v>
      </c>
      <c r="G23" s="82" t="s">
        <v>28</v>
      </c>
      <c r="H23" s="82" t="s">
        <v>16</v>
      </c>
      <c r="I23" s="82" t="s">
        <v>12</v>
      </c>
      <c r="J23" s="83">
        <v>2650</v>
      </c>
      <c r="K23" s="75">
        <f>0</f>
        <v>0</v>
      </c>
      <c r="L23" s="105">
        <f t="shared" si="1"/>
        <v>0</v>
      </c>
      <c r="M23" s="105">
        <f t="shared" si="2"/>
        <v>0</v>
      </c>
      <c r="N23" s="107"/>
      <c r="O23" s="108">
        <f t="shared" si="3"/>
        <v>0</v>
      </c>
      <c r="P23" s="107"/>
      <c r="Q23" s="107"/>
      <c r="R23" s="107"/>
      <c r="S23" s="21">
        <f t="shared" si="4"/>
        <v>0</v>
      </c>
      <c r="T23" s="22" t="str">
        <f t="shared" si="0"/>
        <v>OK</v>
      </c>
      <c r="U23" s="181"/>
      <c r="V23" s="181"/>
      <c r="W23" s="181"/>
      <c r="X23" s="181"/>
      <c r="Y23" s="181"/>
      <c r="Z23" s="181"/>
      <c r="AA23" s="181"/>
      <c r="AB23" s="181"/>
      <c r="AC23" s="181"/>
      <c r="AD23" s="181"/>
      <c r="AE23" s="181"/>
      <c r="AF23" s="181"/>
      <c r="AG23" s="181"/>
      <c r="AH23" s="181"/>
      <c r="AI23" s="181"/>
      <c r="AJ23" s="181"/>
      <c r="AK23" s="181"/>
      <c r="AL23" s="35"/>
    </row>
    <row r="24" spans="1:38" s="7" customFormat="1" ht="30.2" customHeight="1" x14ac:dyDescent="0.25">
      <c r="A24" s="220" t="s">
        <v>24</v>
      </c>
      <c r="B24" s="193" t="s">
        <v>45</v>
      </c>
      <c r="C24" s="194">
        <v>14</v>
      </c>
      <c r="D24" s="70">
        <v>27</v>
      </c>
      <c r="E24" s="193" t="s">
        <v>13</v>
      </c>
      <c r="F24" s="55" t="s">
        <v>20</v>
      </c>
      <c r="G24" s="56" t="s">
        <v>27</v>
      </c>
      <c r="H24" s="56" t="s">
        <v>10</v>
      </c>
      <c r="I24" s="56" t="s">
        <v>12</v>
      </c>
      <c r="J24" s="54">
        <v>3.75</v>
      </c>
      <c r="K24" s="75">
        <f>0</f>
        <v>0</v>
      </c>
      <c r="L24" s="105">
        <f t="shared" si="1"/>
        <v>0</v>
      </c>
      <c r="M24" s="105">
        <f t="shared" si="2"/>
        <v>0</v>
      </c>
      <c r="N24" s="107"/>
      <c r="O24" s="108">
        <f t="shared" si="3"/>
        <v>0</v>
      </c>
      <c r="P24" s="107"/>
      <c r="Q24" s="107"/>
      <c r="R24" s="107"/>
      <c r="S24" s="21">
        <f>K24-(SUM(U24:AL24))+N24+P24+Q24-R24</f>
        <v>0</v>
      </c>
      <c r="T24" s="22" t="str">
        <f t="shared" si="0"/>
        <v>OK</v>
      </c>
      <c r="U24" s="184"/>
      <c r="V24" s="184"/>
      <c r="W24" s="184"/>
      <c r="X24" s="183"/>
      <c r="Y24" s="184"/>
      <c r="Z24" s="183"/>
      <c r="AA24" s="183"/>
      <c r="AB24" s="188"/>
      <c r="AC24" s="184"/>
      <c r="AD24" s="184"/>
      <c r="AE24" s="183"/>
      <c r="AF24" s="184"/>
      <c r="AG24" s="183"/>
      <c r="AH24" s="183"/>
      <c r="AI24" s="183"/>
      <c r="AJ24" s="183"/>
      <c r="AK24" s="183"/>
      <c r="AL24" s="28"/>
    </row>
    <row r="25" spans="1:38" s="7" customFormat="1" ht="30.2" customHeight="1" x14ac:dyDescent="0.25">
      <c r="A25" s="221"/>
      <c r="B25" s="193"/>
      <c r="C25" s="194"/>
      <c r="D25" s="70">
        <v>28</v>
      </c>
      <c r="E25" s="193"/>
      <c r="F25" s="55" t="s">
        <v>20</v>
      </c>
      <c r="G25" s="56" t="s">
        <v>28</v>
      </c>
      <c r="H25" s="56" t="s">
        <v>16</v>
      </c>
      <c r="I25" s="56" t="s">
        <v>12</v>
      </c>
      <c r="J25" s="54">
        <v>115</v>
      </c>
      <c r="K25" s="75">
        <f>0</f>
        <v>0</v>
      </c>
      <c r="L25" s="105">
        <f t="shared" si="1"/>
        <v>0</v>
      </c>
      <c r="M25" s="105">
        <f t="shared" si="2"/>
        <v>0</v>
      </c>
      <c r="N25" s="107"/>
      <c r="O25" s="108">
        <f t="shared" si="3"/>
        <v>0</v>
      </c>
      <c r="P25" s="107"/>
      <c r="Q25" s="107"/>
      <c r="R25" s="107"/>
      <c r="S25" s="21">
        <f t="shared" ref="S25:S57" si="5">K25-(SUM(U25:AL25))+N25+P25+Q25-R25</f>
        <v>0</v>
      </c>
      <c r="T25" s="22" t="str">
        <f t="shared" si="0"/>
        <v>OK</v>
      </c>
      <c r="U25" s="184"/>
      <c r="V25" s="184"/>
      <c r="W25" s="184"/>
      <c r="X25" s="183"/>
      <c r="Y25" s="184"/>
      <c r="Z25" s="183"/>
      <c r="AA25" s="183"/>
      <c r="AB25" s="188"/>
      <c r="AC25" s="184"/>
      <c r="AD25" s="184"/>
      <c r="AE25" s="183"/>
      <c r="AF25" s="184"/>
      <c r="AG25" s="183"/>
      <c r="AH25" s="183"/>
      <c r="AI25" s="183"/>
      <c r="AJ25" s="183"/>
      <c r="AK25" s="183"/>
      <c r="AL25" s="28"/>
    </row>
    <row r="26" spans="1:38" s="7" customFormat="1" ht="30.2" customHeight="1" x14ac:dyDescent="0.25">
      <c r="A26" s="221"/>
      <c r="B26" s="235" t="s">
        <v>26</v>
      </c>
      <c r="C26" s="236">
        <v>15</v>
      </c>
      <c r="D26" s="80">
        <v>29</v>
      </c>
      <c r="E26" s="235" t="s">
        <v>14</v>
      </c>
      <c r="F26" s="81" t="s">
        <v>20</v>
      </c>
      <c r="G26" s="82" t="s">
        <v>27</v>
      </c>
      <c r="H26" s="82" t="s">
        <v>10</v>
      </c>
      <c r="I26" s="82" t="s">
        <v>12</v>
      </c>
      <c r="J26" s="83">
        <v>5.9</v>
      </c>
      <c r="K26" s="75">
        <f>0</f>
        <v>0</v>
      </c>
      <c r="L26" s="105">
        <f t="shared" si="1"/>
        <v>0</v>
      </c>
      <c r="M26" s="105">
        <f t="shared" si="2"/>
        <v>0</v>
      </c>
      <c r="N26" s="107"/>
      <c r="O26" s="108">
        <f t="shared" si="3"/>
        <v>0</v>
      </c>
      <c r="P26" s="107"/>
      <c r="Q26" s="107"/>
      <c r="R26" s="107"/>
      <c r="S26" s="21">
        <f t="shared" si="5"/>
        <v>0</v>
      </c>
      <c r="T26" s="22" t="str">
        <f t="shared" si="0"/>
        <v>OK</v>
      </c>
      <c r="U26" s="184"/>
      <c r="V26" s="184"/>
      <c r="W26" s="183"/>
      <c r="X26" s="183"/>
      <c r="Y26" s="183"/>
      <c r="Z26" s="183"/>
      <c r="AA26" s="183"/>
      <c r="AB26" s="188"/>
      <c r="AC26" s="184"/>
      <c r="AD26" s="184"/>
      <c r="AE26" s="184"/>
      <c r="AF26" s="184"/>
      <c r="AG26" s="183"/>
      <c r="AH26" s="183"/>
      <c r="AI26" s="183"/>
      <c r="AJ26" s="183"/>
      <c r="AK26" s="183"/>
      <c r="AL26" s="28"/>
    </row>
    <row r="27" spans="1:38" s="7" customFormat="1" ht="30.2" customHeight="1" x14ac:dyDescent="0.25">
      <c r="A27" s="221"/>
      <c r="B27" s="235"/>
      <c r="C27" s="236"/>
      <c r="D27" s="80">
        <v>30</v>
      </c>
      <c r="E27" s="235"/>
      <c r="F27" s="81" t="s">
        <v>20</v>
      </c>
      <c r="G27" s="82" t="s">
        <v>28</v>
      </c>
      <c r="H27" s="82" t="s">
        <v>16</v>
      </c>
      <c r="I27" s="82" t="s">
        <v>12</v>
      </c>
      <c r="J27" s="83">
        <v>600</v>
      </c>
      <c r="K27" s="75">
        <f>0</f>
        <v>0</v>
      </c>
      <c r="L27" s="105">
        <f t="shared" si="1"/>
        <v>0</v>
      </c>
      <c r="M27" s="105">
        <f t="shared" si="2"/>
        <v>0</v>
      </c>
      <c r="N27" s="107"/>
      <c r="O27" s="108">
        <f t="shared" si="3"/>
        <v>0</v>
      </c>
      <c r="P27" s="107"/>
      <c r="Q27" s="107"/>
      <c r="R27" s="107"/>
      <c r="S27" s="21">
        <f t="shared" si="5"/>
        <v>0</v>
      </c>
      <c r="T27" s="22" t="str">
        <f t="shared" si="0"/>
        <v>OK</v>
      </c>
      <c r="U27" s="184"/>
      <c r="V27" s="184"/>
      <c r="W27" s="183"/>
      <c r="X27" s="183"/>
      <c r="Y27" s="183"/>
      <c r="Z27" s="183"/>
      <c r="AA27" s="183"/>
      <c r="AB27" s="188"/>
      <c r="AC27" s="184"/>
      <c r="AD27" s="184"/>
      <c r="AE27" s="184"/>
      <c r="AF27" s="184"/>
      <c r="AG27" s="183"/>
      <c r="AH27" s="183"/>
      <c r="AI27" s="183"/>
      <c r="AJ27" s="183"/>
      <c r="AK27" s="183"/>
      <c r="AL27" s="28"/>
    </row>
    <row r="28" spans="1:38" s="7" customFormat="1" ht="30.2" customHeight="1" x14ac:dyDescent="0.25">
      <c r="A28" s="221"/>
      <c r="B28" s="193" t="s">
        <v>26</v>
      </c>
      <c r="C28" s="194">
        <v>16</v>
      </c>
      <c r="D28" s="70">
        <v>31</v>
      </c>
      <c r="E28" s="193" t="s">
        <v>15</v>
      </c>
      <c r="F28" s="55" t="s">
        <v>20</v>
      </c>
      <c r="G28" s="56" t="s">
        <v>27</v>
      </c>
      <c r="H28" s="56" t="s">
        <v>10</v>
      </c>
      <c r="I28" s="56" t="s">
        <v>12</v>
      </c>
      <c r="J28" s="54">
        <v>11.44</v>
      </c>
      <c r="K28" s="75">
        <f>0</f>
        <v>0</v>
      </c>
      <c r="L28" s="105">
        <f t="shared" si="1"/>
        <v>0</v>
      </c>
      <c r="M28" s="105">
        <f t="shared" si="2"/>
        <v>0</v>
      </c>
      <c r="N28" s="107"/>
      <c r="O28" s="108">
        <f t="shared" si="3"/>
        <v>0</v>
      </c>
      <c r="P28" s="107"/>
      <c r="Q28" s="107"/>
      <c r="R28" s="107"/>
      <c r="S28" s="21">
        <f t="shared" si="5"/>
        <v>0</v>
      </c>
      <c r="T28" s="22" t="str">
        <f t="shared" si="0"/>
        <v>OK</v>
      </c>
      <c r="U28" s="184"/>
      <c r="V28" s="184"/>
      <c r="W28" s="183"/>
      <c r="X28" s="184"/>
      <c r="Y28" s="183"/>
      <c r="Z28" s="184"/>
      <c r="AA28" s="183"/>
      <c r="AB28" s="188"/>
      <c r="AC28" s="184"/>
      <c r="AD28" s="184"/>
      <c r="AE28" s="183"/>
      <c r="AF28" s="184"/>
      <c r="AG28" s="183"/>
      <c r="AH28" s="183"/>
      <c r="AI28" s="183"/>
      <c r="AJ28" s="183"/>
      <c r="AK28" s="183"/>
      <c r="AL28" s="28"/>
    </row>
    <row r="29" spans="1:38" s="7" customFormat="1" ht="30.2" customHeight="1" x14ac:dyDescent="0.25">
      <c r="A29" s="221"/>
      <c r="B29" s="193"/>
      <c r="C29" s="194"/>
      <c r="D29" s="70">
        <v>32</v>
      </c>
      <c r="E29" s="193"/>
      <c r="F29" s="55" t="s">
        <v>20</v>
      </c>
      <c r="G29" s="56" t="s">
        <v>28</v>
      </c>
      <c r="H29" s="56" t="s">
        <v>16</v>
      </c>
      <c r="I29" s="56" t="s">
        <v>12</v>
      </c>
      <c r="J29" s="54">
        <v>800</v>
      </c>
      <c r="K29" s="75">
        <f>0</f>
        <v>0</v>
      </c>
      <c r="L29" s="105">
        <f t="shared" si="1"/>
        <v>0</v>
      </c>
      <c r="M29" s="105">
        <f t="shared" si="2"/>
        <v>0</v>
      </c>
      <c r="N29" s="107"/>
      <c r="O29" s="108">
        <f t="shared" si="3"/>
        <v>0</v>
      </c>
      <c r="P29" s="107"/>
      <c r="Q29" s="107"/>
      <c r="R29" s="107"/>
      <c r="S29" s="21">
        <f t="shared" si="5"/>
        <v>0</v>
      </c>
      <c r="T29" s="22" t="str">
        <f t="shared" si="0"/>
        <v>OK</v>
      </c>
      <c r="U29" s="184"/>
      <c r="V29" s="184"/>
      <c r="W29" s="183"/>
      <c r="X29" s="184"/>
      <c r="Y29" s="183"/>
      <c r="Z29" s="184"/>
      <c r="AA29" s="183"/>
      <c r="AB29" s="188"/>
      <c r="AC29" s="184"/>
      <c r="AD29" s="184"/>
      <c r="AE29" s="183"/>
      <c r="AF29" s="184"/>
      <c r="AG29" s="183"/>
      <c r="AH29" s="183"/>
      <c r="AI29" s="183"/>
      <c r="AJ29" s="183"/>
      <c r="AK29" s="183"/>
      <c r="AL29" s="28"/>
    </row>
    <row r="30" spans="1:38" ht="30.2" customHeight="1" x14ac:dyDescent="0.25">
      <c r="A30" s="221"/>
      <c r="B30" s="235" t="s">
        <v>46</v>
      </c>
      <c r="C30" s="236">
        <v>17</v>
      </c>
      <c r="D30" s="80">
        <v>33</v>
      </c>
      <c r="E30" s="235" t="s">
        <v>11</v>
      </c>
      <c r="F30" s="81" t="s">
        <v>20</v>
      </c>
      <c r="G30" s="82" t="s">
        <v>27</v>
      </c>
      <c r="H30" s="82" t="s">
        <v>10</v>
      </c>
      <c r="I30" s="82" t="s">
        <v>12</v>
      </c>
      <c r="J30" s="83">
        <v>10.25</v>
      </c>
      <c r="K30" s="75">
        <f>0</f>
        <v>0</v>
      </c>
      <c r="L30" s="105">
        <f t="shared" si="1"/>
        <v>0</v>
      </c>
      <c r="M30" s="105">
        <f t="shared" si="2"/>
        <v>0</v>
      </c>
      <c r="N30" s="107"/>
      <c r="O30" s="108">
        <f t="shared" si="3"/>
        <v>0</v>
      </c>
      <c r="P30" s="107"/>
      <c r="Q30" s="107"/>
      <c r="R30" s="107"/>
      <c r="S30" s="21">
        <f t="shared" si="5"/>
        <v>0</v>
      </c>
      <c r="T30" s="22" t="str">
        <f t="shared" si="0"/>
        <v>OK</v>
      </c>
      <c r="U30" s="181"/>
      <c r="V30" s="181"/>
      <c r="W30" s="181"/>
      <c r="X30" s="181"/>
      <c r="Y30" s="181"/>
      <c r="Z30" s="181"/>
      <c r="AA30" s="181"/>
      <c r="AB30" s="181"/>
      <c r="AC30" s="181"/>
      <c r="AD30" s="181"/>
      <c r="AE30" s="181"/>
      <c r="AF30" s="181"/>
      <c r="AG30" s="181"/>
      <c r="AH30" s="181"/>
      <c r="AI30" s="181"/>
      <c r="AJ30" s="181"/>
      <c r="AK30" s="181"/>
      <c r="AL30" s="35"/>
    </row>
    <row r="31" spans="1:38" ht="30.2" customHeight="1" x14ac:dyDescent="0.25">
      <c r="A31" s="222"/>
      <c r="B31" s="235"/>
      <c r="C31" s="236"/>
      <c r="D31" s="80">
        <v>34</v>
      </c>
      <c r="E31" s="235"/>
      <c r="F31" s="81" t="s">
        <v>20</v>
      </c>
      <c r="G31" s="82" t="s">
        <v>28</v>
      </c>
      <c r="H31" s="82" t="s">
        <v>16</v>
      </c>
      <c r="I31" s="82" t="s">
        <v>12</v>
      </c>
      <c r="J31" s="83">
        <v>750</v>
      </c>
      <c r="K31" s="75">
        <f>0</f>
        <v>0</v>
      </c>
      <c r="L31" s="105">
        <f t="shared" si="1"/>
        <v>0</v>
      </c>
      <c r="M31" s="105">
        <f t="shared" si="2"/>
        <v>0</v>
      </c>
      <c r="N31" s="107"/>
      <c r="O31" s="108">
        <f t="shared" si="3"/>
        <v>0</v>
      </c>
      <c r="P31" s="107"/>
      <c r="Q31" s="107"/>
      <c r="R31" s="107"/>
      <c r="S31" s="21">
        <f t="shared" si="5"/>
        <v>0</v>
      </c>
      <c r="T31" s="22" t="str">
        <f t="shared" si="0"/>
        <v>OK</v>
      </c>
      <c r="U31" s="181"/>
      <c r="V31" s="181"/>
      <c r="W31" s="181"/>
      <c r="X31" s="181"/>
      <c r="Y31" s="181"/>
      <c r="Z31" s="181"/>
      <c r="AA31" s="181"/>
      <c r="AB31" s="181"/>
      <c r="AC31" s="181"/>
      <c r="AD31" s="181"/>
      <c r="AE31" s="181"/>
      <c r="AF31" s="181"/>
      <c r="AG31" s="181"/>
      <c r="AH31" s="181"/>
      <c r="AI31" s="181"/>
      <c r="AJ31" s="181"/>
      <c r="AK31" s="181"/>
      <c r="AL31" s="35"/>
    </row>
    <row r="32" spans="1:38" ht="30.2" customHeight="1" x14ac:dyDescent="0.25">
      <c r="A32" s="220" t="s">
        <v>33</v>
      </c>
      <c r="B32" s="193" t="s">
        <v>47</v>
      </c>
      <c r="C32" s="194">
        <v>18</v>
      </c>
      <c r="D32" s="70">
        <v>35</v>
      </c>
      <c r="E32" s="193" t="s">
        <v>13</v>
      </c>
      <c r="F32" s="55" t="s">
        <v>20</v>
      </c>
      <c r="G32" s="56" t="s">
        <v>27</v>
      </c>
      <c r="H32" s="56" t="s">
        <v>10</v>
      </c>
      <c r="I32" s="56" t="s">
        <v>12</v>
      </c>
      <c r="J32" s="54">
        <v>9.19</v>
      </c>
      <c r="K32" s="75">
        <f>0</f>
        <v>0</v>
      </c>
      <c r="L32" s="105">
        <f t="shared" si="1"/>
        <v>0</v>
      </c>
      <c r="M32" s="105">
        <f t="shared" si="2"/>
        <v>0</v>
      </c>
      <c r="N32" s="107"/>
      <c r="O32" s="108">
        <f t="shared" si="3"/>
        <v>0</v>
      </c>
      <c r="P32" s="107"/>
      <c r="Q32" s="107"/>
      <c r="R32" s="107"/>
      <c r="S32" s="21">
        <f t="shared" si="5"/>
        <v>0</v>
      </c>
      <c r="T32" s="22" t="str">
        <f t="shared" si="0"/>
        <v>OK</v>
      </c>
      <c r="U32" s="181"/>
      <c r="V32" s="181"/>
      <c r="W32" s="181"/>
      <c r="X32" s="181"/>
      <c r="Y32" s="181"/>
      <c r="Z32" s="181"/>
      <c r="AA32" s="181"/>
      <c r="AB32" s="181"/>
      <c r="AC32" s="181"/>
      <c r="AD32" s="181"/>
      <c r="AE32" s="181"/>
      <c r="AF32" s="181"/>
      <c r="AG32" s="181"/>
      <c r="AH32" s="181"/>
      <c r="AI32" s="181"/>
      <c r="AJ32" s="181"/>
      <c r="AK32" s="181"/>
      <c r="AL32" s="35"/>
    </row>
    <row r="33" spans="1:38" ht="30.2" customHeight="1" x14ac:dyDescent="0.25">
      <c r="A33" s="221"/>
      <c r="B33" s="193"/>
      <c r="C33" s="194"/>
      <c r="D33" s="70">
        <v>36</v>
      </c>
      <c r="E33" s="193"/>
      <c r="F33" s="55" t="s">
        <v>20</v>
      </c>
      <c r="G33" s="56" t="s">
        <v>28</v>
      </c>
      <c r="H33" s="56" t="s">
        <v>16</v>
      </c>
      <c r="I33" s="56" t="s">
        <v>12</v>
      </c>
      <c r="J33" s="54">
        <v>1698.99</v>
      </c>
      <c r="K33" s="75">
        <f>0</f>
        <v>0</v>
      </c>
      <c r="L33" s="105">
        <f t="shared" si="1"/>
        <v>0</v>
      </c>
      <c r="M33" s="105">
        <f t="shared" si="2"/>
        <v>0</v>
      </c>
      <c r="N33" s="107"/>
      <c r="O33" s="108">
        <f t="shared" si="3"/>
        <v>0</v>
      </c>
      <c r="P33" s="107"/>
      <c r="Q33" s="107"/>
      <c r="R33" s="107"/>
      <c r="S33" s="21">
        <f t="shared" si="5"/>
        <v>0</v>
      </c>
      <c r="T33" s="22" t="str">
        <f t="shared" si="0"/>
        <v>OK</v>
      </c>
      <c r="U33" s="181"/>
      <c r="V33" s="181"/>
      <c r="W33" s="181"/>
      <c r="X33" s="181"/>
      <c r="Y33" s="181"/>
      <c r="Z33" s="181"/>
      <c r="AA33" s="181"/>
      <c r="AB33" s="181"/>
      <c r="AC33" s="181"/>
      <c r="AD33" s="181"/>
      <c r="AE33" s="181"/>
      <c r="AF33" s="181"/>
      <c r="AG33" s="181"/>
      <c r="AH33" s="181"/>
      <c r="AI33" s="181"/>
      <c r="AJ33" s="181"/>
      <c r="AK33" s="181"/>
      <c r="AL33" s="35"/>
    </row>
    <row r="34" spans="1:38" ht="30.2" customHeight="1" x14ac:dyDescent="0.25">
      <c r="A34" s="221"/>
      <c r="B34" s="235" t="s">
        <v>46</v>
      </c>
      <c r="C34" s="236">
        <v>19</v>
      </c>
      <c r="D34" s="80">
        <v>37</v>
      </c>
      <c r="E34" s="235" t="s">
        <v>15</v>
      </c>
      <c r="F34" s="81" t="s">
        <v>20</v>
      </c>
      <c r="G34" s="82" t="s">
        <v>27</v>
      </c>
      <c r="H34" s="82" t="s">
        <v>10</v>
      </c>
      <c r="I34" s="82" t="s">
        <v>12</v>
      </c>
      <c r="J34" s="83">
        <v>15.2</v>
      </c>
      <c r="K34" s="75">
        <f>0</f>
        <v>0</v>
      </c>
      <c r="L34" s="105">
        <f t="shared" si="1"/>
        <v>0</v>
      </c>
      <c r="M34" s="105">
        <f t="shared" si="2"/>
        <v>0</v>
      </c>
      <c r="N34" s="107"/>
      <c r="O34" s="108">
        <f t="shared" si="3"/>
        <v>0</v>
      </c>
      <c r="P34" s="107"/>
      <c r="Q34" s="107"/>
      <c r="R34" s="107"/>
      <c r="S34" s="21">
        <f t="shared" si="5"/>
        <v>0</v>
      </c>
      <c r="T34" s="22" t="str">
        <f t="shared" si="0"/>
        <v>OK</v>
      </c>
      <c r="U34" s="181"/>
      <c r="V34" s="181"/>
      <c r="W34" s="181"/>
      <c r="X34" s="181"/>
      <c r="Y34" s="181"/>
      <c r="Z34" s="181"/>
      <c r="AA34" s="181"/>
      <c r="AB34" s="181"/>
      <c r="AC34" s="181"/>
      <c r="AD34" s="181"/>
      <c r="AE34" s="181"/>
      <c r="AF34" s="181"/>
      <c r="AG34" s="181"/>
      <c r="AH34" s="181"/>
      <c r="AI34" s="181"/>
      <c r="AJ34" s="181"/>
      <c r="AK34" s="181"/>
      <c r="AL34" s="35"/>
    </row>
    <row r="35" spans="1:38" ht="30.2" customHeight="1" x14ac:dyDescent="0.25">
      <c r="A35" s="222"/>
      <c r="B35" s="235"/>
      <c r="C35" s="237"/>
      <c r="D35" s="80">
        <v>38</v>
      </c>
      <c r="E35" s="235"/>
      <c r="F35" s="81" t="s">
        <v>20</v>
      </c>
      <c r="G35" s="82" t="s">
        <v>28</v>
      </c>
      <c r="H35" s="82" t="s">
        <v>16</v>
      </c>
      <c r="I35" s="82" t="s">
        <v>12</v>
      </c>
      <c r="J35" s="83">
        <v>1000</v>
      </c>
      <c r="K35" s="75">
        <f>0</f>
        <v>0</v>
      </c>
      <c r="L35" s="105">
        <f t="shared" si="1"/>
        <v>0</v>
      </c>
      <c r="M35" s="105">
        <f t="shared" si="2"/>
        <v>0</v>
      </c>
      <c r="N35" s="107"/>
      <c r="O35" s="108">
        <f t="shared" si="3"/>
        <v>0</v>
      </c>
      <c r="P35" s="107"/>
      <c r="Q35" s="107"/>
      <c r="R35" s="107"/>
      <c r="S35" s="21">
        <f t="shared" si="5"/>
        <v>0</v>
      </c>
      <c r="T35" s="22" t="str">
        <f t="shared" si="0"/>
        <v>OK</v>
      </c>
      <c r="U35" s="181"/>
      <c r="V35" s="181"/>
      <c r="W35" s="181"/>
      <c r="X35" s="181"/>
      <c r="Y35" s="181"/>
      <c r="Z35" s="181"/>
      <c r="AA35" s="181"/>
      <c r="AB35" s="181"/>
      <c r="AC35" s="181"/>
      <c r="AD35" s="181"/>
      <c r="AE35" s="181"/>
      <c r="AF35" s="181"/>
      <c r="AG35" s="181"/>
      <c r="AH35" s="181"/>
      <c r="AI35" s="181"/>
      <c r="AJ35" s="181"/>
      <c r="AK35" s="181"/>
      <c r="AL35" s="35"/>
    </row>
    <row r="36" spans="1:38" ht="30.2" customHeight="1" x14ac:dyDescent="0.25">
      <c r="A36" s="220" t="s">
        <v>48</v>
      </c>
      <c r="B36" s="193" t="s">
        <v>49</v>
      </c>
      <c r="C36" s="194">
        <v>20</v>
      </c>
      <c r="D36" s="70">
        <v>39</v>
      </c>
      <c r="E36" s="193" t="s">
        <v>13</v>
      </c>
      <c r="F36" s="55" t="s">
        <v>20</v>
      </c>
      <c r="G36" s="56" t="s">
        <v>27</v>
      </c>
      <c r="H36" s="56" t="s">
        <v>10</v>
      </c>
      <c r="I36" s="56" t="s">
        <v>12</v>
      </c>
      <c r="J36" s="54">
        <v>9.16</v>
      </c>
      <c r="K36" s="75">
        <f>0</f>
        <v>0</v>
      </c>
      <c r="L36" s="105">
        <f t="shared" si="1"/>
        <v>0</v>
      </c>
      <c r="M36" s="105">
        <f t="shared" si="2"/>
        <v>0</v>
      </c>
      <c r="N36" s="107"/>
      <c r="O36" s="108">
        <f t="shared" si="3"/>
        <v>0</v>
      </c>
      <c r="P36" s="107"/>
      <c r="Q36" s="107"/>
      <c r="R36" s="107"/>
      <c r="S36" s="21">
        <f t="shared" si="5"/>
        <v>0</v>
      </c>
      <c r="T36" s="22" t="str">
        <f t="shared" si="0"/>
        <v>OK</v>
      </c>
      <c r="U36" s="181"/>
      <c r="V36" s="181"/>
      <c r="W36" s="181"/>
      <c r="X36" s="181"/>
      <c r="Y36" s="181"/>
      <c r="Z36" s="181"/>
      <c r="AA36" s="181"/>
      <c r="AB36" s="181"/>
      <c r="AC36" s="181"/>
      <c r="AD36" s="181"/>
      <c r="AE36" s="181"/>
      <c r="AF36" s="181"/>
      <c r="AG36" s="181"/>
      <c r="AH36" s="181"/>
      <c r="AI36" s="181"/>
      <c r="AJ36" s="181"/>
      <c r="AK36" s="181"/>
      <c r="AL36" s="35"/>
    </row>
    <row r="37" spans="1:38" ht="30.2" customHeight="1" x14ac:dyDescent="0.25">
      <c r="A37" s="221"/>
      <c r="B37" s="193"/>
      <c r="C37" s="195"/>
      <c r="D37" s="70">
        <v>40</v>
      </c>
      <c r="E37" s="193"/>
      <c r="F37" s="55" t="s">
        <v>20</v>
      </c>
      <c r="G37" s="56" t="s">
        <v>28</v>
      </c>
      <c r="H37" s="56" t="s">
        <v>16</v>
      </c>
      <c r="I37" s="56" t="s">
        <v>12</v>
      </c>
      <c r="J37" s="54">
        <v>1700</v>
      </c>
      <c r="K37" s="75">
        <f>0</f>
        <v>0</v>
      </c>
      <c r="L37" s="105">
        <f t="shared" si="1"/>
        <v>0</v>
      </c>
      <c r="M37" s="105">
        <f t="shared" si="2"/>
        <v>0</v>
      </c>
      <c r="N37" s="107"/>
      <c r="O37" s="108">
        <f t="shared" si="3"/>
        <v>0</v>
      </c>
      <c r="P37" s="107"/>
      <c r="Q37" s="107"/>
      <c r="R37" s="107"/>
      <c r="S37" s="21">
        <f t="shared" si="5"/>
        <v>0</v>
      </c>
      <c r="T37" s="22" t="str">
        <f t="shared" si="0"/>
        <v>OK</v>
      </c>
      <c r="U37" s="181"/>
      <c r="V37" s="181"/>
      <c r="W37" s="181"/>
      <c r="X37" s="181"/>
      <c r="Y37" s="181"/>
      <c r="Z37" s="181"/>
      <c r="AA37" s="181"/>
      <c r="AB37" s="181"/>
      <c r="AC37" s="181"/>
      <c r="AD37" s="181"/>
      <c r="AE37" s="181"/>
      <c r="AF37" s="181"/>
      <c r="AG37" s="181"/>
      <c r="AH37" s="181"/>
      <c r="AI37" s="181"/>
      <c r="AJ37" s="181"/>
      <c r="AK37" s="181"/>
      <c r="AL37" s="35"/>
    </row>
    <row r="38" spans="1:38" ht="30.2" customHeight="1" x14ac:dyDescent="0.25">
      <c r="A38" s="221"/>
      <c r="B38" s="235" t="s">
        <v>49</v>
      </c>
      <c r="C38" s="236">
        <v>21</v>
      </c>
      <c r="D38" s="80">
        <v>41</v>
      </c>
      <c r="E38" s="235" t="s">
        <v>14</v>
      </c>
      <c r="F38" s="81" t="s">
        <v>20</v>
      </c>
      <c r="G38" s="82" t="s">
        <v>27</v>
      </c>
      <c r="H38" s="82" t="s">
        <v>10</v>
      </c>
      <c r="I38" s="82" t="s">
        <v>12</v>
      </c>
      <c r="J38" s="83">
        <v>13.05</v>
      </c>
      <c r="K38" s="75">
        <f>0</f>
        <v>0</v>
      </c>
      <c r="L38" s="105">
        <f t="shared" si="1"/>
        <v>0</v>
      </c>
      <c r="M38" s="105">
        <f t="shared" si="2"/>
        <v>0</v>
      </c>
      <c r="N38" s="107"/>
      <c r="O38" s="108">
        <f t="shared" si="3"/>
        <v>0</v>
      </c>
      <c r="P38" s="107"/>
      <c r="Q38" s="107"/>
      <c r="R38" s="107"/>
      <c r="S38" s="21">
        <f t="shared" si="5"/>
        <v>0</v>
      </c>
      <c r="T38" s="22" t="str">
        <f t="shared" si="0"/>
        <v>OK</v>
      </c>
      <c r="U38" s="181"/>
      <c r="V38" s="181"/>
      <c r="W38" s="181"/>
      <c r="X38" s="181"/>
      <c r="Y38" s="181"/>
      <c r="Z38" s="181"/>
      <c r="AA38" s="181"/>
      <c r="AB38" s="181"/>
      <c r="AC38" s="181"/>
      <c r="AD38" s="181"/>
      <c r="AE38" s="181"/>
      <c r="AF38" s="181"/>
      <c r="AG38" s="181"/>
      <c r="AH38" s="181"/>
      <c r="AI38" s="181"/>
      <c r="AJ38" s="181"/>
      <c r="AK38" s="181"/>
      <c r="AL38" s="35"/>
    </row>
    <row r="39" spans="1:38" ht="30.2" customHeight="1" x14ac:dyDescent="0.25">
      <c r="A39" s="221"/>
      <c r="B39" s="235"/>
      <c r="C39" s="237"/>
      <c r="D39" s="80">
        <v>42</v>
      </c>
      <c r="E39" s="235"/>
      <c r="F39" s="81" t="s">
        <v>20</v>
      </c>
      <c r="G39" s="82" t="s">
        <v>28</v>
      </c>
      <c r="H39" s="82" t="s">
        <v>16</v>
      </c>
      <c r="I39" s="82" t="s">
        <v>12</v>
      </c>
      <c r="J39" s="83">
        <v>2100</v>
      </c>
      <c r="K39" s="75">
        <f>0</f>
        <v>0</v>
      </c>
      <c r="L39" s="105">
        <f t="shared" si="1"/>
        <v>0</v>
      </c>
      <c r="M39" s="105">
        <f t="shared" si="2"/>
        <v>0</v>
      </c>
      <c r="N39" s="107"/>
      <c r="O39" s="108">
        <f t="shared" si="3"/>
        <v>0</v>
      </c>
      <c r="P39" s="107"/>
      <c r="Q39" s="107"/>
      <c r="R39" s="107"/>
      <c r="S39" s="21">
        <f t="shared" si="5"/>
        <v>0</v>
      </c>
      <c r="T39" s="22" t="str">
        <f t="shared" si="0"/>
        <v>OK</v>
      </c>
      <c r="U39" s="181"/>
      <c r="V39" s="181"/>
      <c r="W39" s="181"/>
      <c r="X39" s="181"/>
      <c r="Y39" s="181"/>
      <c r="Z39" s="181"/>
      <c r="AA39" s="181"/>
      <c r="AB39" s="181"/>
      <c r="AC39" s="181"/>
      <c r="AD39" s="181"/>
      <c r="AE39" s="181"/>
      <c r="AF39" s="181"/>
      <c r="AG39" s="181"/>
      <c r="AH39" s="181"/>
      <c r="AI39" s="181"/>
      <c r="AJ39" s="181"/>
      <c r="AK39" s="181"/>
      <c r="AL39" s="35"/>
    </row>
    <row r="40" spans="1:38" ht="30.2" customHeight="1" x14ac:dyDescent="0.25">
      <c r="A40" s="221"/>
      <c r="B40" s="193" t="s">
        <v>26</v>
      </c>
      <c r="C40" s="194">
        <v>22</v>
      </c>
      <c r="D40" s="70">
        <v>43</v>
      </c>
      <c r="E40" s="193" t="s">
        <v>15</v>
      </c>
      <c r="F40" s="55" t="s">
        <v>20</v>
      </c>
      <c r="G40" s="56" t="s">
        <v>27</v>
      </c>
      <c r="H40" s="56" t="s">
        <v>10</v>
      </c>
      <c r="I40" s="56" t="s">
        <v>12</v>
      </c>
      <c r="J40" s="54">
        <v>17.420000000000002</v>
      </c>
      <c r="K40" s="75">
        <f>0</f>
        <v>0</v>
      </c>
      <c r="L40" s="105">
        <f t="shared" si="1"/>
        <v>0</v>
      </c>
      <c r="M40" s="105">
        <f t="shared" si="2"/>
        <v>0</v>
      </c>
      <c r="N40" s="107"/>
      <c r="O40" s="108">
        <f t="shared" si="3"/>
        <v>0</v>
      </c>
      <c r="P40" s="107"/>
      <c r="Q40" s="107"/>
      <c r="R40" s="107"/>
      <c r="S40" s="21">
        <f t="shared" si="5"/>
        <v>0</v>
      </c>
      <c r="T40" s="22" t="str">
        <f t="shared" si="0"/>
        <v>OK</v>
      </c>
      <c r="U40" s="181"/>
      <c r="V40" s="181"/>
      <c r="W40" s="181"/>
      <c r="X40" s="181"/>
      <c r="Y40" s="181"/>
      <c r="Z40" s="181"/>
      <c r="AA40" s="181"/>
      <c r="AB40" s="181"/>
      <c r="AC40" s="181"/>
      <c r="AD40" s="181"/>
      <c r="AE40" s="181"/>
      <c r="AF40" s="181"/>
      <c r="AG40" s="181"/>
      <c r="AH40" s="181"/>
      <c r="AI40" s="181"/>
      <c r="AJ40" s="181"/>
      <c r="AK40" s="181"/>
      <c r="AL40" s="35"/>
    </row>
    <row r="41" spans="1:38" ht="30.2" customHeight="1" x14ac:dyDescent="0.25">
      <c r="A41" s="221"/>
      <c r="B41" s="193"/>
      <c r="C41" s="195"/>
      <c r="D41" s="70">
        <v>44</v>
      </c>
      <c r="E41" s="193"/>
      <c r="F41" s="55" t="s">
        <v>20</v>
      </c>
      <c r="G41" s="56" t="s">
        <v>28</v>
      </c>
      <c r="H41" s="56" t="s">
        <v>16</v>
      </c>
      <c r="I41" s="56" t="s">
        <v>12</v>
      </c>
      <c r="J41" s="54">
        <v>1500</v>
      </c>
      <c r="K41" s="75">
        <f>0</f>
        <v>0</v>
      </c>
      <c r="L41" s="105">
        <f t="shared" si="1"/>
        <v>0</v>
      </c>
      <c r="M41" s="105">
        <f t="shared" si="2"/>
        <v>0</v>
      </c>
      <c r="N41" s="107"/>
      <c r="O41" s="108">
        <f t="shared" si="3"/>
        <v>0</v>
      </c>
      <c r="P41" s="107"/>
      <c r="Q41" s="107"/>
      <c r="R41" s="107"/>
      <c r="S41" s="21">
        <f t="shared" si="5"/>
        <v>0</v>
      </c>
      <c r="T41" s="22" t="str">
        <f t="shared" si="0"/>
        <v>OK</v>
      </c>
      <c r="U41" s="181"/>
      <c r="V41" s="181"/>
      <c r="W41" s="181"/>
      <c r="X41" s="181"/>
      <c r="Y41" s="181"/>
      <c r="Z41" s="181"/>
      <c r="AA41" s="181"/>
      <c r="AB41" s="181"/>
      <c r="AC41" s="181"/>
      <c r="AD41" s="181"/>
      <c r="AE41" s="181"/>
      <c r="AF41" s="181"/>
      <c r="AG41" s="181"/>
      <c r="AH41" s="181"/>
      <c r="AI41" s="181"/>
      <c r="AJ41" s="181"/>
      <c r="AK41" s="181"/>
      <c r="AL41" s="35"/>
    </row>
    <row r="42" spans="1:38" s="7" customFormat="1" ht="30.2" customHeight="1" x14ac:dyDescent="0.25">
      <c r="A42" s="221"/>
      <c r="B42" s="235" t="s">
        <v>50</v>
      </c>
      <c r="C42" s="236">
        <v>23</v>
      </c>
      <c r="D42" s="80">
        <v>45</v>
      </c>
      <c r="E42" s="235" t="s">
        <v>11</v>
      </c>
      <c r="F42" s="81" t="s">
        <v>20</v>
      </c>
      <c r="G42" s="82" t="s">
        <v>27</v>
      </c>
      <c r="H42" s="82" t="s">
        <v>10</v>
      </c>
      <c r="I42" s="82" t="s">
        <v>12</v>
      </c>
      <c r="J42" s="83">
        <v>16.2</v>
      </c>
      <c r="K42" s="75">
        <f>0</f>
        <v>0</v>
      </c>
      <c r="L42" s="105">
        <f t="shared" si="1"/>
        <v>0</v>
      </c>
      <c r="M42" s="105">
        <f t="shared" si="2"/>
        <v>0</v>
      </c>
      <c r="N42" s="107"/>
      <c r="O42" s="108">
        <f t="shared" si="3"/>
        <v>0</v>
      </c>
      <c r="P42" s="107"/>
      <c r="Q42" s="107"/>
      <c r="R42" s="107"/>
      <c r="S42" s="21">
        <f t="shared" si="5"/>
        <v>0</v>
      </c>
      <c r="T42" s="22" t="str">
        <f t="shared" si="0"/>
        <v>OK</v>
      </c>
      <c r="U42" s="184"/>
      <c r="V42" s="184"/>
      <c r="W42" s="184"/>
      <c r="X42" s="183"/>
      <c r="Y42" s="184"/>
      <c r="Z42" s="183"/>
      <c r="AA42" s="183"/>
      <c r="AB42" s="188"/>
      <c r="AC42" s="184"/>
      <c r="AD42" s="184"/>
      <c r="AE42" s="183"/>
      <c r="AF42" s="184"/>
      <c r="AG42" s="183"/>
      <c r="AH42" s="183"/>
      <c r="AI42" s="183"/>
      <c r="AJ42" s="183"/>
      <c r="AK42" s="183"/>
      <c r="AL42" s="28"/>
    </row>
    <row r="43" spans="1:38" s="7" customFormat="1" ht="30.2" customHeight="1" x14ac:dyDescent="0.25">
      <c r="A43" s="221"/>
      <c r="B43" s="235"/>
      <c r="C43" s="237"/>
      <c r="D43" s="80">
        <v>46</v>
      </c>
      <c r="E43" s="235"/>
      <c r="F43" s="81" t="s">
        <v>20</v>
      </c>
      <c r="G43" s="82" t="s">
        <v>28</v>
      </c>
      <c r="H43" s="82" t="s">
        <v>16</v>
      </c>
      <c r="I43" s="82" t="s">
        <v>12</v>
      </c>
      <c r="J43" s="83">
        <v>2648</v>
      </c>
      <c r="K43" s="75">
        <f>0</f>
        <v>0</v>
      </c>
      <c r="L43" s="105">
        <f t="shared" si="1"/>
        <v>0</v>
      </c>
      <c r="M43" s="105">
        <f t="shared" si="2"/>
        <v>0</v>
      </c>
      <c r="N43" s="107"/>
      <c r="O43" s="108">
        <f t="shared" si="3"/>
        <v>0</v>
      </c>
      <c r="P43" s="107"/>
      <c r="Q43" s="107"/>
      <c r="R43" s="107"/>
      <c r="S43" s="21">
        <f t="shared" si="5"/>
        <v>0</v>
      </c>
      <c r="T43" s="22" t="str">
        <f t="shared" si="0"/>
        <v>OK</v>
      </c>
      <c r="U43" s="184"/>
      <c r="V43" s="184"/>
      <c r="W43" s="184"/>
      <c r="X43" s="183"/>
      <c r="Y43" s="184"/>
      <c r="Z43" s="183"/>
      <c r="AA43" s="183"/>
      <c r="AB43" s="188"/>
      <c r="AC43" s="184"/>
      <c r="AD43" s="184"/>
      <c r="AE43" s="183"/>
      <c r="AF43" s="184"/>
      <c r="AG43" s="183"/>
      <c r="AH43" s="183"/>
      <c r="AI43" s="183"/>
      <c r="AJ43" s="183"/>
      <c r="AK43" s="183"/>
      <c r="AL43" s="28"/>
    </row>
    <row r="44" spans="1:38" s="7" customFormat="1" ht="30.2" customHeight="1" x14ac:dyDescent="0.25">
      <c r="A44" s="221"/>
      <c r="B44" s="193" t="s">
        <v>51</v>
      </c>
      <c r="C44" s="194">
        <v>24</v>
      </c>
      <c r="D44" s="70">
        <v>47</v>
      </c>
      <c r="E44" s="193" t="s">
        <v>52</v>
      </c>
      <c r="F44" s="55" t="s">
        <v>20</v>
      </c>
      <c r="G44" s="56" t="s">
        <v>27</v>
      </c>
      <c r="H44" s="56" t="s">
        <v>10</v>
      </c>
      <c r="I44" s="56" t="s">
        <v>12</v>
      </c>
      <c r="J44" s="54">
        <v>17.09</v>
      </c>
      <c r="K44" s="75">
        <f>0</f>
        <v>0</v>
      </c>
      <c r="L44" s="105">
        <f t="shared" si="1"/>
        <v>0</v>
      </c>
      <c r="M44" s="105">
        <f t="shared" si="2"/>
        <v>0</v>
      </c>
      <c r="N44" s="107"/>
      <c r="O44" s="108">
        <f t="shared" si="3"/>
        <v>0</v>
      </c>
      <c r="P44" s="107"/>
      <c r="Q44" s="107"/>
      <c r="R44" s="107"/>
      <c r="S44" s="21">
        <f t="shared" si="5"/>
        <v>0</v>
      </c>
      <c r="T44" s="22" t="str">
        <f t="shared" si="0"/>
        <v>OK</v>
      </c>
      <c r="U44" s="184"/>
      <c r="V44" s="184"/>
      <c r="W44" s="183"/>
      <c r="X44" s="183"/>
      <c r="Y44" s="183"/>
      <c r="Z44" s="183"/>
      <c r="AA44" s="183"/>
      <c r="AB44" s="188"/>
      <c r="AC44" s="184"/>
      <c r="AD44" s="184"/>
      <c r="AE44" s="184"/>
      <c r="AF44" s="184"/>
      <c r="AG44" s="183"/>
      <c r="AH44" s="183"/>
      <c r="AI44" s="183"/>
      <c r="AJ44" s="183"/>
      <c r="AK44" s="183"/>
      <c r="AL44" s="28"/>
    </row>
    <row r="45" spans="1:38" s="7" customFormat="1" ht="30.2" customHeight="1" x14ac:dyDescent="0.25">
      <c r="A45" s="221"/>
      <c r="B45" s="193"/>
      <c r="C45" s="195"/>
      <c r="D45" s="70">
        <v>48</v>
      </c>
      <c r="E45" s="193"/>
      <c r="F45" s="55" t="s">
        <v>20</v>
      </c>
      <c r="G45" s="56" t="s">
        <v>28</v>
      </c>
      <c r="H45" s="56" t="s">
        <v>16</v>
      </c>
      <c r="I45" s="56" t="s">
        <v>12</v>
      </c>
      <c r="J45" s="54">
        <v>2674</v>
      </c>
      <c r="K45" s="75">
        <f>0</f>
        <v>0</v>
      </c>
      <c r="L45" s="105">
        <f t="shared" si="1"/>
        <v>0</v>
      </c>
      <c r="M45" s="105">
        <f t="shared" si="2"/>
        <v>0</v>
      </c>
      <c r="N45" s="107"/>
      <c r="O45" s="108">
        <f t="shared" si="3"/>
        <v>0</v>
      </c>
      <c r="P45" s="107"/>
      <c r="Q45" s="107"/>
      <c r="R45" s="107"/>
      <c r="S45" s="21">
        <f t="shared" si="5"/>
        <v>0</v>
      </c>
      <c r="T45" s="22" t="str">
        <f t="shared" si="0"/>
        <v>OK</v>
      </c>
      <c r="U45" s="184"/>
      <c r="V45" s="184"/>
      <c r="W45" s="183"/>
      <c r="X45" s="183"/>
      <c r="Y45" s="183"/>
      <c r="Z45" s="183"/>
      <c r="AA45" s="183"/>
      <c r="AB45" s="188"/>
      <c r="AC45" s="184"/>
      <c r="AD45" s="184"/>
      <c r="AE45" s="184"/>
      <c r="AF45" s="184"/>
      <c r="AG45" s="183"/>
      <c r="AH45" s="183"/>
      <c r="AI45" s="183"/>
      <c r="AJ45" s="183"/>
      <c r="AK45" s="183"/>
      <c r="AL45" s="28"/>
    </row>
    <row r="46" spans="1:38" s="7" customFormat="1" ht="30.2" customHeight="1" x14ac:dyDescent="0.25">
      <c r="A46" s="221"/>
      <c r="B46" s="235" t="s">
        <v>50</v>
      </c>
      <c r="C46" s="236">
        <v>25</v>
      </c>
      <c r="D46" s="80">
        <v>49</v>
      </c>
      <c r="E46" s="235" t="s">
        <v>21</v>
      </c>
      <c r="F46" s="81" t="s">
        <v>20</v>
      </c>
      <c r="G46" s="82" t="s">
        <v>27</v>
      </c>
      <c r="H46" s="82" t="s">
        <v>10</v>
      </c>
      <c r="I46" s="82" t="s">
        <v>12</v>
      </c>
      <c r="J46" s="83">
        <v>6.93</v>
      </c>
      <c r="K46" s="75">
        <f>0</f>
        <v>0</v>
      </c>
      <c r="L46" s="105">
        <f t="shared" si="1"/>
        <v>0</v>
      </c>
      <c r="M46" s="105">
        <f t="shared" si="2"/>
        <v>0</v>
      </c>
      <c r="N46" s="107"/>
      <c r="O46" s="108">
        <f t="shared" si="3"/>
        <v>0</v>
      </c>
      <c r="P46" s="107"/>
      <c r="Q46" s="107"/>
      <c r="R46" s="107"/>
      <c r="S46" s="21">
        <f t="shared" si="5"/>
        <v>0</v>
      </c>
      <c r="T46" s="22" t="str">
        <f t="shared" si="0"/>
        <v>OK</v>
      </c>
      <c r="U46" s="184"/>
      <c r="V46" s="184"/>
      <c r="W46" s="183"/>
      <c r="X46" s="184"/>
      <c r="Y46" s="183"/>
      <c r="Z46" s="184"/>
      <c r="AA46" s="183"/>
      <c r="AB46" s="188"/>
      <c r="AC46" s="184"/>
      <c r="AD46" s="184"/>
      <c r="AE46" s="183"/>
      <c r="AF46" s="184"/>
      <c r="AG46" s="183"/>
      <c r="AH46" s="183"/>
      <c r="AI46" s="183"/>
      <c r="AJ46" s="183"/>
      <c r="AK46" s="183"/>
      <c r="AL46" s="28"/>
    </row>
    <row r="47" spans="1:38" s="7" customFormat="1" ht="30.2" customHeight="1" x14ac:dyDescent="0.25">
      <c r="A47" s="222"/>
      <c r="B47" s="235"/>
      <c r="C47" s="237"/>
      <c r="D47" s="80">
        <v>50</v>
      </c>
      <c r="E47" s="235"/>
      <c r="F47" s="81" t="s">
        <v>20</v>
      </c>
      <c r="G47" s="82" t="s">
        <v>28</v>
      </c>
      <c r="H47" s="82" t="s">
        <v>16</v>
      </c>
      <c r="I47" s="82" t="s">
        <v>12</v>
      </c>
      <c r="J47" s="83">
        <v>1364</v>
      </c>
      <c r="K47" s="75">
        <f>0</f>
        <v>0</v>
      </c>
      <c r="L47" s="105">
        <f t="shared" si="1"/>
        <v>0</v>
      </c>
      <c r="M47" s="105">
        <f t="shared" si="2"/>
        <v>0</v>
      </c>
      <c r="N47" s="107"/>
      <c r="O47" s="108">
        <f t="shared" si="3"/>
        <v>0</v>
      </c>
      <c r="P47" s="107"/>
      <c r="Q47" s="107"/>
      <c r="R47" s="107"/>
      <c r="S47" s="21">
        <f t="shared" si="5"/>
        <v>0</v>
      </c>
      <c r="T47" s="22" t="str">
        <f t="shared" si="0"/>
        <v>OK</v>
      </c>
      <c r="U47" s="184"/>
      <c r="V47" s="184"/>
      <c r="W47" s="183"/>
      <c r="X47" s="184"/>
      <c r="Y47" s="183"/>
      <c r="Z47" s="184"/>
      <c r="AA47" s="183"/>
      <c r="AB47" s="188"/>
      <c r="AC47" s="184"/>
      <c r="AD47" s="184"/>
      <c r="AE47" s="183"/>
      <c r="AF47" s="184"/>
      <c r="AG47" s="183"/>
      <c r="AH47" s="183"/>
      <c r="AI47" s="183"/>
      <c r="AJ47" s="183"/>
      <c r="AK47" s="183"/>
      <c r="AL47" s="28"/>
    </row>
    <row r="48" spans="1:38" s="7" customFormat="1" ht="30.2" customHeight="1" x14ac:dyDescent="0.25">
      <c r="A48" s="220" t="s">
        <v>53</v>
      </c>
      <c r="B48" s="193" t="s">
        <v>47</v>
      </c>
      <c r="C48" s="194">
        <v>26</v>
      </c>
      <c r="D48" s="70">
        <v>51</v>
      </c>
      <c r="E48" s="193" t="s">
        <v>13</v>
      </c>
      <c r="F48" s="55" t="s">
        <v>20</v>
      </c>
      <c r="G48" s="56" t="s">
        <v>27</v>
      </c>
      <c r="H48" s="56" t="s">
        <v>10</v>
      </c>
      <c r="I48" s="56" t="s">
        <v>12</v>
      </c>
      <c r="J48" s="54">
        <v>8.8699999999999992</v>
      </c>
      <c r="K48" s="75">
        <f>0</f>
        <v>0</v>
      </c>
      <c r="L48" s="105">
        <f t="shared" si="1"/>
        <v>0</v>
      </c>
      <c r="M48" s="105">
        <f t="shared" si="2"/>
        <v>0</v>
      </c>
      <c r="N48" s="107"/>
      <c r="O48" s="108">
        <f t="shared" si="3"/>
        <v>0</v>
      </c>
      <c r="P48" s="107"/>
      <c r="Q48" s="107"/>
      <c r="R48" s="107"/>
      <c r="S48" s="21">
        <f t="shared" si="5"/>
        <v>0</v>
      </c>
      <c r="T48" s="22" t="str">
        <f t="shared" si="0"/>
        <v>OK</v>
      </c>
      <c r="U48" s="184"/>
      <c r="V48" s="184"/>
      <c r="W48" s="183"/>
      <c r="X48" s="184"/>
      <c r="Y48" s="183"/>
      <c r="Z48" s="184"/>
      <c r="AA48" s="183"/>
      <c r="AB48" s="188"/>
      <c r="AC48" s="184"/>
      <c r="AD48" s="184"/>
      <c r="AE48" s="183"/>
      <c r="AF48" s="184"/>
      <c r="AG48" s="183"/>
      <c r="AH48" s="183"/>
      <c r="AI48" s="183"/>
      <c r="AJ48" s="183"/>
      <c r="AK48" s="183"/>
      <c r="AL48" s="28"/>
    </row>
    <row r="49" spans="1:38" s="7" customFormat="1" ht="30.2" customHeight="1" x14ac:dyDescent="0.25">
      <c r="A49" s="221"/>
      <c r="B49" s="193"/>
      <c r="C49" s="195"/>
      <c r="D49" s="70">
        <v>52</v>
      </c>
      <c r="E49" s="193"/>
      <c r="F49" s="55" t="s">
        <v>20</v>
      </c>
      <c r="G49" s="56" t="s">
        <v>28</v>
      </c>
      <c r="H49" s="56" t="s">
        <v>16</v>
      </c>
      <c r="I49" s="56" t="s">
        <v>12</v>
      </c>
      <c r="J49" s="54">
        <v>1638.99</v>
      </c>
      <c r="K49" s="75">
        <f>0</f>
        <v>0</v>
      </c>
      <c r="L49" s="105">
        <f t="shared" si="1"/>
        <v>0</v>
      </c>
      <c r="M49" s="105">
        <f t="shared" si="2"/>
        <v>0</v>
      </c>
      <c r="N49" s="107"/>
      <c r="O49" s="108">
        <f t="shared" si="3"/>
        <v>0</v>
      </c>
      <c r="P49" s="107"/>
      <c r="Q49" s="107"/>
      <c r="R49" s="107"/>
      <c r="S49" s="21">
        <f t="shared" si="5"/>
        <v>0</v>
      </c>
      <c r="T49" s="22" t="str">
        <f t="shared" si="0"/>
        <v>OK</v>
      </c>
      <c r="U49" s="184"/>
      <c r="V49" s="184"/>
      <c r="W49" s="183"/>
      <c r="X49" s="184"/>
      <c r="Y49" s="183"/>
      <c r="Z49" s="184"/>
      <c r="AA49" s="183"/>
      <c r="AB49" s="188"/>
      <c r="AC49" s="184"/>
      <c r="AD49" s="184"/>
      <c r="AE49" s="183"/>
      <c r="AF49" s="184"/>
      <c r="AG49" s="183"/>
      <c r="AH49" s="183"/>
      <c r="AI49" s="183"/>
      <c r="AJ49" s="183"/>
      <c r="AK49" s="183"/>
      <c r="AL49" s="28"/>
    </row>
    <row r="50" spans="1:38" ht="30.2" customHeight="1" x14ac:dyDescent="0.25">
      <c r="A50" s="221"/>
      <c r="B50" s="235" t="s">
        <v>43</v>
      </c>
      <c r="C50" s="236">
        <v>27</v>
      </c>
      <c r="D50" s="80">
        <v>53</v>
      </c>
      <c r="E50" s="235" t="s">
        <v>14</v>
      </c>
      <c r="F50" s="81" t="s">
        <v>20</v>
      </c>
      <c r="G50" s="82" t="s">
        <v>27</v>
      </c>
      <c r="H50" s="82" t="s">
        <v>10</v>
      </c>
      <c r="I50" s="82" t="s">
        <v>12</v>
      </c>
      <c r="J50" s="83">
        <v>13.18</v>
      </c>
      <c r="K50" s="75">
        <f>0</f>
        <v>0</v>
      </c>
      <c r="L50" s="105">
        <f t="shared" si="1"/>
        <v>0</v>
      </c>
      <c r="M50" s="105">
        <f t="shared" si="2"/>
        <v>0</v>
      </c>
      <c r="N50" s="107"/>
      <c r="O50" s="108">
        <f t="shared" si="3"/>
        <v>0</v>
      </c>
      <c r="P50" s="107"/>
      <c r="Q50" s="107"/>
      <c r="R50" s="107"/>
      <c r="S50" s="21">
        <f t="shared" si="5"/>
        <v>0</v>
      </c>
      <c r="T50" s="22" t="str">
        <f t="shared" si="0"/>
        <v>OK</v>
      </c>
      <c r="U50" s="181"/>
      <c r="V50" s="181"/>
      <c r="W50" s="181"/>
      <c r="X50" s="181"/>
      <c r="Y50" s="181"/>
      <c r="Z50" s="181"/>
      <c r="AA50" s="181"/>
      <c r="AB50" s="181"/>
      <c r="AC50" s="181"/>
      <c r="AD50" s="181"/>
      <c r="AE50" s="181"/>
      <c r="AF50" s="181"/>
      <c r="AG50" s="181"/>
      <c r="AH50" s="181"/>
      <c r="AI50" s="181"/>
      <c r="AJ50" s="181"/>
      <c r="AK50" s="181"/>
      <c r="AL50" s="35"/>
    </row>
    <row r="51" spans="1:38" ht="30.2" customHeight="1" x14ac:dyDescent="0.25">
      <c r="A51" s="221"/>
      <c r="B51" s="235"/>
      <c r="C51" s="237"/>
      <c r="D51" s="80">
        <v>54</v>
      </c>
      <c r="E51" s="235"/>
      <c r="F51" s="81" t="s">
        <v>20</v>
      </c>
      <c r="G51" s="82" t="s">
        <v>28</v>
      </c>
      <c r="H51" s="82" t="s">
        <v>16</v>
      </c>
      <c r="I51" s="82" t="s">
        <v>12</v>
      </c>
      <c r="J51" s="83">
        <v>2026.99</v>
      </c>
      <c r="K51" s="75">
        <f>0</f>
        <v>0</v>
      </c>
      <c r="L51" s="105">
        <f t="shared" si="1"/>
        <v>0</v>
      </c>
      <c r="M51" s="105">
        <f t="shared" si="2"/>
        <v>0</v>
      </c>
      <c r="N51" s="107"/>
      <c r="O51" s="108">
        <f t="shared" si="3"/>
        <v>0</v>
      </c>
      <c r="P51" s="107"/>
      <c r="Q51" s="107"/>
      <c r="R51" s="107"/>
      <c r="S51" s="21">
        <f t="shared" si="5"/>
        <v>0</v>
      </c>
      <c r="T51" s="22" t="str">
        <f t="shared" si="0"/>
        <v>OK</v>
      </c>
      <c r="U51" s="181"/>
      <c r="V51" s="181"/>
      <c r="W51" s="181"/>
      <c r="X51" s="181"/>
      <c r="Y51" s="181"/>
      <c r="Z51" s="181"/>
      <c r="AA51" s="181"/>
      <c r="AB51" s="181"/>
      <c r="AC51" s="181"/>
      <c r="AD51" s="181"/>
      <c r="AE51" s="181"/>
      <c r="AF51" s="181"/>
      <c r="AG51" s="181"/>
      <c r="AH51" s="181"/>
      <c r="AI51" s="181"/>
      <c r="AJ51" s="181"/>
      <c r="AK51" s="181"/>
      <c r="AL51" s="35"/>
    </row>
    <row r="52" spans="1:38" ht="30.2" customHeight="1" x14ac:dyDescent="0.25">
      <c r="A52" s="221"/>
      <c r="B52" s="193" t="s">
        <v>43</v>
      </c>
      <c r="C52" s="194">
        <v>28</v>
      </c>
      <c r="D52" s="70">
        <v>55</v>
      </c>
      <c r="E52" s="193" t="s">
        <v>15</v>
      </c>
      <c r="F52" s="55" t="s">
        <v>20</v>
      </c>
      <c r="G52" s="56" t="s">
        <v>27</v>
      </c>
      <c r="H52" s="56" t="s">
        <v>10</v>
      </c>
      <c r="I52" s="56" t="s">
        <v>12</v>
      </c>
      <c r="J52" s="54">
        <v>18.78</v>
      </c>
      <c r="K52" s="75">
        <f>0</f>
        <v>0</v>
      </c>
      <c r="L52" s="105">
        <f t="shared" si="1"/>
        <v>0</v>
      </c>
      <c r="M52" s="105">
        <f t="shared" si="2"/>
        <v>0</v>
      </c>
      <c r="N52" s="107"/>
      <c r="O52" s="108">
        <f t="shared" si="3"/>
        <v>0</v>
      </c>
      <c r="P52" s="107"/>
      <c r="Q52" s="107"/>
      <c r="R52" s="107"/>
      <c r="S52" s="21">
        <f t="shared" si="5"/>
        <v>0</v>
      </c>
      <c r="T52" s="22" t="str">
        <f t="shared" si="0"/>
        <v>OK</v>
      </c>
      <c r="U52" s="181"/>
      <c r="V52" s="181"/>
      <c r="W52" s="181"/>
      <c r="X52" s="181"/>
      <c r="Y52" s="181"/>
      <c r="Z52" s="181"/>
      <c r="AA52" s="181"/>
      <c r="AB52" s="181"/>
      <c r="AC52" s="181"/>
      <c r="AD52" s="181"/>
      <c r="AE52" s="181"/>
      <c r="AF52" s="181"/>
      <c r="AG52" s="181"/>
      <c r="AH52" s="181"/>
      <c r="AI52" s="181"/>
      <c r="AJ52" s="181"/>
      <c r="AK52" s="181"/>
      <c r="AL52" s="35"/>
    </row>
    <row r="53" spans="1:38" ht="30.2" customHeight="1" x14ac:dyDescent="0.25">
      <c r="A53" s="221"/>
      <c r="B53" s="193"/>
      <c r="C53" s="195"/>
      <c r="D53" s="70">
        <v>56</v>
      </c>
      <c r="E53" s="193"/>
      <c r="F53" s="55" t="s">
        <v>20</v>
      </c>
      <c r="G53" s="56" t="s">
        <v>28</v>
      </c>
      <c r="H53" s="56" t="s">
        <v>16</v>
      </c>
      <c r="I53" s="56" t="s">
        <v>12</v>
      </c>
      <c r="J53" s="54">
        <v>2865.99</v>
      </c>
      <c r="K53" s="75">
        <f>0</f>
        <v>0</v>
      </c>
      <c r="L53" s="105">
        <f t="shared" si="1"/>
        <v>0</v>
      </c>
      <c r="M53" s="105">
        <f t="shared" si="2"/>
        <v>0</v>
      </c>
      <c r="N53" s="107"/>
      <c r="O53" s="108">
        <f t="shared" si="3"/>
        <v>0</v>
      </c>
      <c r="P53" s="107"/>
      <c r="Q53" s="107"/>
      <c r="R53" s="107"/>
      <c r="S53" s="21">
        <f t="shared" si="5"/>
        <v>0</v>
      </c>
      <c r="T53" s="22" t="str">
        <f t="shared" si="0"/>
        <v>OK</v>
      </c>
      <c r="U53" s="181"/>
      <c r="V53" s="181"/>
      <c r="W53" s="181"/>
      <c r="X53" s="181"/>
      <c r="Y53" s="181"/>
      <c r="Z53" s="181"/>
      <c r="AA53" s="181"/>
      <c r="AB53" s="181"/>
      <c r="AC53" s="181"/>
      <c r="AD53" s="181"/>
      <c r="AE53" s="181"/>
      <c r="AF53" s="181"/>
      <c r="AG53" s="181"/>
      <c r="AH53" s="181"/>
      <c r="AI53" s="181"/>
      <c r="AJ53" s="181"/>
      <c r="AK53" s="181"/>
      <c r="AL53" s="35"/>
    </row>
    <row r="54" spans="1:38" ht="30.2" customHeight="1" x14ac:dyDescent="0.25">
      <c r="A54" s="221"/>
      <c r="B54" s="235" t="s">
        <v>51</v>
      </c>
      <c r="C54" s="236">
        <v>29</v>
      </c>
      <c r="D54" s="80">
        <v>57</v>
      </c>
      <c r="E54" s="235" t="s">
        <v>11</v>
      </c>
      <c r="F54" s="81" t="s">
        <v>20</v>
      </c>
      <c r="G54" s="82" t="s">
        <v>27</v>
      </c>
      <c r="H54" s="82" t="s">
        <v>10</v>
      </c>
      <c r="I54" s="82" t="s">
        <v>12</v>
      </c>
      <c r="J54" s="83">
        <v>16.2</v>
      </c>
      <c r="K54" s="75">
        <f>0</f>
        <v>0</v>
      </c>
      <c r="L54" s="105">
        <f t="shared" si="1"/>
        <v>0</v>
      </c>
      <c r="M54" s="105">
        <f t="shared" si="2"/>
        <v>0</v>
      </c>
      <c r="N54" s="107"/>
      <c r="O54" s="108">
        <f t="shared" si="3"/>
        <v>0</v>
      </c>
      <c r="P54" s="107"/>
      <c r="Q54" s="107"/>
      <c r="R54" s="107"/>
      <c r="S54" s="21">
        <f t="shared" si="5"/>
        <v>0</v>
      </c>
      <c r="T54" s="22" t="str">
        <f t="shared" si="0"/>
        <v>OK</v>
      </c>
      <c r="U54" s="181"/>
      <c r="V54" s="181"/>
      <c r="W54" s="181"/>
      <c r="X54" s="181"/>
      <c r="Y54" s="181"/>
      <c r="Z54" s="181"/>
      <c r="AA54" s="181"/>
      <c r="AB54" s="181"/>
      <c r="AC54" s="181"/>
      <c r="AD54" s="181"/>
      <c r="AE54" s="181"/>
      <c r="AF54" s="181"/>
      <c r="AG54" s="181"/>
      <c r="AH54" s="181"/>
      <c r="AI54" s="181"/>
      <c r="AJ54" s="181"/>
      <c r="AK54" s="181"/>
      <c r="AL54" s="35"/>
    </row>
    <row r="55" spans="1:38" ht="30.2" customHeight="1" x14ac:dyDescent="0.25">
      <c r="A55" s="221"/>
      <c r="B55" s="235"/>
      <c r="C55" s="237"/>
      <c r="D55" s="80">
        <v>58</v>
      </c>
      <c r="E55" s="235"/>
      <c r="F55" s="81" t="s">
        <v>20</v>
      </c>
      <c r="G55" s="82" t="s">
        <v>28</v>
      </c>
      <c r="H55" s="82" t="s">
        <v>16</v>
      </c>
      <c r="I55" s="82" t="s">
        <v>12</v>
      </c>
      <c r="J55" s="83">
        <v>2648</v>
      </c>
      <c r="K55" s="75">
        <f>0</f>
        <v>0</v>
      </c>
      <c r="L55" s="105">
        <f t="shared" si="1"/>
        <v>0</v>
      </c>
      <c r="M55" s="105">
        <f t="shared" si="2"/>
        <v>0</v>
      </c>
      <c r="N55" s="107"/>
      <c r="O55" s="108">
        <f t="shared" si="3"/>
        <v>0</v>
      </c>
      <c r="P55" s="107"/>
      <c r="Q55" s="107"/>
      <c r="R55" s="107"/>
      <c r="S55" s="21">
        <f t="shared" si="5"/>
        <v>0</v>
      </c>
      <c r="T55" s="22" t="str">
        <f t="shared" si="0"/>
        <v>OK</v>
      </c>
      <c r="U55" s="181"/>
      <c r="V55" s="181"/>
      <c r="W55" s="181"/>
      <c r="X55" s="181"/>
      <c r="Y55" s="181"/>
      <c r="Z55" s="181"/>
      <c r="AA55" s="181"/>
      <c r="AB55" s="181"/>
      <c r="AC55" s="181"/>
      <c r="AD55" s="181"/>
      <c r="AE55" s="181"/>
      <c r="AF55" s="181"/>
      <c r="AG55" s="181"/>
      <c r="AH55" s="181"/>
      <c r="AI55" s="181"/>
      <c r="AJ55" s="181"/>
      <c r="AK55" s="181"/>
      <c r="AL55" s="35"/>
    </row>
    <row r="56" spans="1:38" ht="30.2" customHeight="1" x14ac:dyDescent="0.25">
      <c r="A56" s="221"/>
      <c r="B56" s="193" t="s">
        <v>50</v>
      </c>
      <c r="C56" s="194">
        <v>31</v>
      </c>
      <c r="D56" s="70">
        <v>61</v>
      </c>
      <c r="E56" s="193" t="s">
        <v>21</v>
      </c>
      <c r="F56" s="55" t="s">
        <v>20</v>
      </c>
      <c r="G56" s="56" t="s">
        <v>27</v>
      </c>
      <c r="H56" s="56" t="s">
        <v>10</v>
      </c>
      <c r="I56" s="56" t="s">
        <v>12</v>
      </c>
      <c r="J56" s="54">
        <v>6.93</v>
      </c>
      <c r="K56" s="75">
        <f>0</f>
        <v>0</v>
      </c>
      <c r="L56" s="105">
        <f t="shared" si="1"/>
        <v>0</v>
      </c>
      <c r="M56" s="105">
        <f t="shared" si="2"/>
        <v>0</v>
      </c>
      <c r="N56" s="107"/>
      <c r="O56" s="108">
        <f t="shared" si="3"/>
        <v>0</v>
      </c>
      <c r="P56" s="107"/>
      <c r="Q56" s="107"/>
      <c r="R56" s="107"/>
      <c r="S56" s="21">
        <f t="shared" si="5"/>
        <v>0</v>
      </c>
      <c r="T56" s="22" t="str">
        <f t="shared" si="0"/>
        <v>OK</v>
      </c>
      <c r="U56" s="181"/>
      <c r="V56" s="181"/>
      <c r="W56" s="181"/>
      <c r="X56" s="181"/>
      <c r="Y56" s="181"/>
      <c r="Z56" s="181"/>
      <c r="AA56" s="181"/>
      <c r="AB56" s="181"/>
      <c r="AC56" s="181"/>
      <c r="AD56" s="181"/>
      <c r="AE56" s="181"/>
      <c r="AF56" s="181"/>
      <c r="AG56" s="181"/>
      <c r="AH56" s="181"/>
      <c r="AI56" s="181"/>
      <c r="AJ56" s="181"/>
      <c r="AK56" s="181"/>
      <c r="AL56" s="35"/>
    </row>
    <row r="57" spans="1:38" ht="30.2" customHeight="1" x14ac:dyDescent="0.25">
      <c r="A57" s="222"/>
      <c r="B57" s="193"/>
      <c r="C57" s="194"/>
      <c r="D57" s="70">
        <v>62</v>
      </c>
      <c r="E57" s="193"/>
      <c r="F57" s="55" t="s">
        <v>20</v>
      </c>
      <c r="G57" s="56" t="s">
        <v>28</v>
      </c>
      <c r="H57" s="56" t="s">
        <v>16</v>
      </c>
      <c r="I57" s="56" t="s">
        <v>12</v>
      </c>
      <c r="J57" s="54">
        <v>1364</v>
      </c>
      <c r="K57" s="75">
        <f>0</f>
        <v>0</v>
      </c>
      <c r="L57" s="105">
        <f t="shared" si="1"/>
        <v>0</v>
      </c>
      <c r="M57" s="105">
        <f t="shared" si="2"/>
        <v>0</v>
      </c>
      <c r="N57" s="107"/>
      <c r="O57" s="108">
        <f t="shared" si="3"/>
        <v>0</v>
      </c>
      <c r="P57" s="107"/>
      <c r="Q57" s="107"/>
      <c r="R57" s="107"/>
      <c r="S57" s="21">
        <f t="shared" si="5"/>
        <v>0</v>
      </c>
      <c r="T57" s="22" t="str">
        <f t="shared" si="0"/>
        <v>OK</v>
      </c>
      <c r="U57" s="181"/>
      <c r="V57" s="181"/>
      <c r="W57" s="181"/>
      <c r="X57" s="181"/>
      <c r="Y57" s="181"/>
      <c r="Z57" s="181"/>
      <c r="AA57" s="181"/>
      <c r="AB57" s="181"/>
      <c r="AC57" s="181"/>
      <c r="AD57" s="181"/>
      <c r="AE57" s="181"/>
      <c r="AF57" s="181"/>
      <c r="AG57" s="181"/>
      <c r="AH57" s="181"/>
      <c r="AI57" s="181"/>
      <c r="AJ57" s="181"/>
      <c r="AK57" s="181"/>
      <c r="AL57" s="35"/>
    </row>
    <row r="58" spans="1:38" x14ac:dyDescent="0.25">
      <c r="K58" s="110">
        <f>SUMPRODUCT($J$4:$J$57,K4:K57)</f>
        <v>237684.99</v>
      </c>
      <c r="L58" s="110">
        <f t="shared" ref="L58:M58" si="6">SUMPRODUCT($J$4:$J$57,L4:L57)</f>
        <v>117620.4</v>
      </c>
      <c r="M58" s="110">
        <f t="shared" si="6"/>
        <v>117620.4</v>
      </c>
      <c r="S58" s="6">
        <f>SUM(S4:S57)</f>
        <v>1969</v>
      </c>
      <c r="U58" s="149">
        <f>SUMPRODUCT($J$4:$J$57,U4:U57)</f>
        <v>2595.04</v>
      </c>
      <c r="V58" s="149">
        <f t="shared" ref="V58:AK58" si="7">SUMPRODUCT($J$4:$J$57,V4:V57)</f>
        <v>30078.86</v>
      </c>
      <c r="W58" s="149">
        <f t="shared" si="7"/>
        <v>3611.68</v>
      </c>
      <c r="X58" s="149">
        <f t="shared" si="7"/>
        <v>10120</v>
      </c>
      <c r="Y58" s="149">
        <f t="shared" si="7"/>
        <v>3690.08</v>
      </c>
      <c r="Z58" s="149">
        <f t="shared" si="7"/>
        <v>850</v>
      </c>
      <c r="AA58" s="149">
        <f t="shared" si="7"/>
        <v>5152</v>
      </c>
      <c r="AB58" s="149">
        <f t="shared" si="7"/>
        <v>6255.9999999999991</v>
      </c>
      <c r="AC58" s="293">
        <f t="shared" si="7"/>
        <v>7328.57</v>
      </c>
      <c r="AD58" s="149">
        <f t="shared" si="7"/>
        <v>850</v>
      </c>
      <c r="AE58" s="149">
        <f t="shared" si="7"/>
        <v>2200</v>
      </c>
      <c r="AF58" s="149">
        <f t="shared" si="7"/>
        <v>5950</v>
      </c>
      <c r="AG58" s="149">
        <f t="shared" si="7"/>
        <v>1828.57</v>
      </c>
      <c r="AH58" s="149">
        <f t="shared" si="7"/>
        <v>4704</v>
      </c>
      <c r="AI58" s="149">
        <f t="shared" si="7"/>
        <v>18700</v>
      </c>
      <c r="AJ58" s="149">
        <f t="shared" si="7"/>
        <v>11040</v>
      </c>
      <c r="AK58" s="149">
        <f t="shared" si="7"/>
        <v>2665.6</v>
      </c>
      <c r="AL58" s="149"/>
    </row>
    <row r="59" spans="1:38" ht="18.75" x14ac:dyDescent="0.25">
      <c r="K59" s="6">
        <f>SUM(K4:K57)</f>
        <v>6270</v>
      </c>
      <c r="U59" s="154"/>
      <c r="V59" s="154"/>
      <c r="W59" s="151"/>
      <c r="X59" s="151"/>
      <c r="Y59" s="151"/>
      <c r="Z59" s="151"/>
      <c r="AA59" s="151"/>
      <c r="AB59" s="151"/>
      <c r="AC59" s="151"/>
      <c r="AD59" s="151"/>
      <c r="AE59" s="151"/>
      <c r="AF59" s="151"/>
      <c r="AG59" s="151"/>
      <c r="AH59" s="151"/>
      <c r="AI59" s="151"/>
      <c r="AJ59" s="151"/>
      <c r="AK59" s="151"/>
    </row>
    <row r="60" spans="1:38" x14ac:dyDescent="0.25">
      <c r="U60" s="151"/>
      <c r="V60" s="151"/>
      <c r="W60" s="151"/>
      <c r="X60" s="151"/>
      <c r="Y60" s="151"/>
      <c r="Z60" s="151"/>
      <c r="AA60" s="151"/>
      <c r="AB60" s="151"/>
      <c r="AC60" s="151"/>
      <c r="AD60" s="151"/>
      <c r="AE60" s="151"/>
      <c r="AF60" s="151"/>
      <c r="AG60" s="151"/>
      <c r="AH60" s="151"/>
      <c r="AI60" s="151"/>
      <c r="AJ60" s="151"/>
      <c r="AK60" s="151"/>
    </row>
    <row r="61" spans="1:38" ht="18.95" customHeight="1" x14ac:dyDescent="0.25">
      <c r="B61" s="223" t="s">
        <v>56</v>
      </c>
      <c r="C61" s="224"/>
      <c r="D61" s="224"/>
      <c r="E61" s="224"/>
      <c r="F61" s="224"/>
      <c r="G61" s="224"/>
      <c r="H61" s="224"/>
      <c r="I61" s="224"/>
      <c r="J61" s="224"/>
      <c r="K61" s="224"/>
      <c r="L61" s="224"/>
      <c r="M61" s="224"/>
      <c r="N61" s="224"/>
      <c r="O61" s="224"/>
      <c r="P61" s="224"/>
      <c r="Q61" s="224"/>
      <c r="R61" s="224"/>
      <c r="S61" s="224"/>
      <c r="T61" s="225"/>
      <c r="U61" s="154"/>
      <c r="V61" s="154"/>
      <c r="W61" s="154"/>
      <c r="X61" s="151"/>
      <c r="Y61" s="151"/>
      <c r="Z61" s="151"/>
      <c r="AA61" s="151"/>
      <c r="AB61" s="151"/>
      <c r="AC61" s="151"/>
      <c r="AD61" s="151"/>
      <c r="AE61" s="151"/>
      <c r="AF61" s="151"/>
      <c r="AG61" s="151"/>
      <c r="AH61" s="151"/>
      <c r="AI61" s="151"/>
      <c r="AJ61" s="151"/>
      <c r="AK61" s="151"/>
    </row>
    <row r="62" spans="1:38" x14ac:dyDescent="0.25">
      <c r="U62" s="151"/>
      <c r="V62" s="151"/>
      <c r="W62" s="151"/>
      <c r="X62" s="151"/>
      <c r="Y62" s="151"/>
      <c r="Z62" s="151"/>
      <c r="AA62" s="151"/>
      <c r="AB62" s="151"/>
      <c r="AC62" s="151"/>
      <c r="AD62" s="151"/>
      <c r="AE62" s="151"/>
      <c r="AF62" s="151"/>
      <c r="AG62" s="151"/>
      <c r="AH62" s="151"/>
      <c r="AI62" s="151"/>
      <c r="AJ62" s="151"/>
      <c r="AK62" s="151"/>
    </row>
    <row r="63" spans="1:38" x14ac:dyDescent="0.25">
      <c r="U63" s="151"/>
      <c r="V63" s="151"/>
      <c r="W63" s="151"/>
      <c r="X63" s="151"/>
      <c r="Y63" s="151"/>
      <c r="Z63" s="151"/>
      <c r="AA63" s="151"/>
      <c r="AB63" s="151"/>
      <c r="AC63" s="151"/>
      <c r="AD63" s="151"/>
      <c r="AE63" s="151"/>
      <c r="AF63" s="151"/>
      <c r="AG63" s="151"/>
      <c r="AH63" s="151"/>
      <c r="AI63" s="151"/>
      <c r="AJ63" s="151"/>
      <c r="AK63" s="151"/>
    </row>
    <row r="64" spans="1:38" x14ac:dyDescent="0.25">
      <c r="U64" s="151"/>
      <c r="V64" s="151"/>
      <c r="W64" s="151"/>
      <c r="X64" s="151"/>
      <c r="Y64" s="151"/>
      <c r="Z64" s="151"/>
      <c r="AA64" s="151"/>
      <c r="AB64" s="151"/>
      <c r="AC64" s="151"/>
      <c r="AD64" s="151"/>
      <c r="AE64" s="151"/>
      <c r="AF64" s="151"/>
      <c r="AG64" s="151"/>
      <c r="AH64" s="151"/>
      <c r="AI64" s="151"/>
      <c r="AJ64" s="151"/>
      <c r="AK64" s="151"/>
    </row>
    <row r="65" spans="21:37" x14ac:dyDescent="0.25">
      <c r="U65" s="151"/>
      <c r="V65" s="151"/>
      <c r="W65" s="151"/>
      <c r="X65" s="151"/>
      <c r="Y65" s="151"/>
      <c r="Z65" s="151"/>
      <c r="AA65" s="151"/>
      <c r="AB65" s="151"/>
      <c r="AC65" s="151"/>
      <c r="AD65" s="151"/>
      <c r="AE65" s="151"/>
      <c r="AF65" s="151"/>
      <c r="AG65" s="151"/>
      <c r="AH65" s="151"/>
      <c r="AI65" s="151"/>
      <c r="AJ65" s="151"/>
      <c r="AK65" s="151"/>
    </row>
  </sheetData>
  <mergeCells count="111">
    <mergeCell ref="K1:T1"/>
    <mergeCell ref="U1:U2"/>
    <mergeCell ref="V1:V2"/>
    <mergeCell ref="W1:W2"/>
    <mergeCell ref="AJ1:AJ2"/>
    <mergeCell ref="AK1:AK2"/>
    <mergeCell ref="AL1:AL2"/>
    <mergeCell ref="A2:T2"/>
    <mergeCell ref="A4:A7"/>
    <mergeCell ref="B4:B5"/>
    <mergeCell ref="C4:C5"/>
    <mergeCell ref="E4:E5"/>
    <mergeCell ref="B6:B7"/>
    <mergeCell ref="C6:C7"/>
    <mergeCell ref="AD1:AD2"/>
    <mergeCell ref="AE1:AE2"/>
    <mergeCell ref="AF1:AF2"/>
    <mergeCell ref="AG1:AG2"/>
    <mergeCell ref="AH1:AH2"/>
    <mergeCell ref="AI1:AI2"/>
    <mergeCell ref="X1:X2"/>
    <mergeCell ref="Y1:Y2"/>
    <mergeCell ref="Z1:Z2"/>
    <mergeCell ref="AA1:AA2"/>
    <mergeCell ref="AB1:AB2"/>
    <mergeCell ref="AC1:AC2"/>
    <mergeCell ref="A1:B1"/>
    <mergeCell ref="C1:J1"/>
    <mergeCell ref="A16:A23"/>
    <mergeCell ref="B16:B17"/>
    <mergeCell ref="C16:C17"/>
    <mergeCell ref="E16:E17"/>
    <mergeCell ref="B18:B19"/>
    <mergeCell ref="C18:C19"/>
    <mergeCell ref="E6:E7"/>
    <mergeCell ref="A8:A15"/>
    <mergeCell ref="B8:B9"/>
    <mergeCell ref="C8:C9"/>
    <mergeCell ref="E8:E9"/>
    <mergeCell ref="B10:B11"/>
    <mergeCell ref="C10:C11"/>
    <mergeCell ref="E10:E11"/>
    <mergeCell ref="B12:B13"/>
    <mergeCell ref="C12:C13"/>
    <mergeCell ref="E18:E19"/>
    <mergeCell ref="B20:B21"/>
    <mergeCell ref="C20:C21"/>
    <mergeCell ref="E20:E21"/>
    <mergeCell ref="B22:B23"/>
    <mergeCell ref="C22:C23"/>
    <mergeCell ref="E22:E23"/>
    <mergeCell ref="E12:E13"/>
    <mergeCell ref="B14:B15"/>
    <mergeCell ref="C14:C15"/>
    <mergeCell ref="E14:E15"/>
    <mergeCell ref="B30:B31"/>
    <mergeCell ref="C30:C31"/>
    <mergeCell ref="E30:E31"/>
    <mergeCell ref="A32:A35"/>
    <mergeCell ref="B32:B33"/>
    <mergeCell ref="C32:C33"/>
    <mergeCell ref="E32:E33"/>
    <mergeCell ref="B34:B35"/>
    <mergeCell ref="C34:C35"/>
    <mergeCell ref="E34:E35"/>
    <mergeCell ref="A24:A31"/>
    <mergeCell ref="B24:B25"/>
    <mergeCell ref="C24:C25"/>
    <mergeCell ref="E24:E25"/>
    <mergeCell ref="B26:B27"/>
    <mergeCell ref="C26:C27"/>
    <mergeCell ref="E26:E27"/>
    <mergeCell ref="B28:B29"/>
    <mergeCell ref="C28:C29"/>
    <mergeCell ref="E28:E29"/>
    <mergeCell ref="B42:B43"/>
    <mergeCell ref="C42:C43"/>
    <mergeCell ref="E42:E43"/>
    <mergeCell ref="B44:B45"/>
    <mergeCell ref="C44:C45"/>
    <mergeCell ref="E44:E45"/>
    <mergeCell ref="A36:A47"/>
    <mergeCell ref="B36:B37"/>
    <mergeCell ref="C36:C37"/>
    <mergeCell ref="E36:E37"/>
    <mergeCell ref="B38:B39"/>
    <mergeCell ref="C38:C39"/>
    <mergeCell ref="E38:E39"/>
    <mergeCell ref="B40:B41"/>
    <mergeCell ref="C40:C41"/>
    <mergeCell ref="E40:E41"/>
    <mergeCell ref="B46:B47"/>
    <mergeCell ref="C46:C47"/>
    <mergeCell ref="E46:E47"/>
    <mergeCell ref="B61:T61"/>
    <mergeCell ref="B52:B53"/>
    <mergeCell ref="C52:C53"/>
    <mergeCell ref="E52:E53"/>
    <mergeCell ref="B54:B55"/>
    <mergeCell ref="C54:C55"/>
    <mergeCell ref="E54:E55"/>
    <mergeCell ref="A48:A57"/>
    <mergeCell ref="B48:B49"/>
    <mergeCell ref="C48:C49"/>
    <mergeCell ref="E48:E49"/>
    <mergeCell ref="B50:B51"/>
    <mergeCell ref="C50:C51"/>
    <mergeCell ref="E50:E51"/>
    <mergeCell ref="B56:B57"/>
    <mergeCell ref="C56:C57"/>
    <mergeCell ref="E56:E57"/>
  </mergeCells>
  <conditionalFormatting sqref="AL4:AL57">
    <cfRule type="cellIs" dxfId="6" priority="1" operator="greaterThan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7677D1-9EFD-43F9-B948-355EAFC42422}">
  <dimension ref="A1:AL65"/>
  <sheetViews>
    <sheetView topLeftCell="P1" zoomScale="85" zoomScaleNormal="85" workbookViewId="0">
      <selection activeCell="H10" sqref="H10"/>
    </sheetView>
  </sheetViews>
  <sheetFormatPr defaultColWidth="9.7109375" defaultRowHeight="15" x14ac:dyDescent="0.25"/>
  <cols>
    <col min="1" max="1" width="12.140625" style="2" bestFit="1" customWidth="1"/>
    <col min="2" max="2" width="27.28515625" style="1" customWidth="1"/>
    <col min="3" max="3" width="11" style="1" customWidth="1"/>
    <col min="4" max="4" width="11.7109375" style="1" customWidth="1"/>
    <col min="5" max="5" width="24.85546875" style="1" customWidth="1"/>
    <col min="6" max="6" width="9.140625" style="24" customWidth="1"/>
    <col min="7" max="8" width="12.28515625" style="1" customWidth="1"/>
    <col min="9" max="9" width="14.85546875" style="1" customWidth="1"/>
    <col min="10" max="10" width="15.42578125" style="1" customWidth="1"/>
    <col min="11" max="11" width="12.85546875" style="6" bestFit="1" customWidth="1"/>
    <col min="12" max="18" width="11.28515625" style="6" customWidth="1"/>
    <col min="19" max="19" width="13.28515625" style="23" customWidth="1"/>
    <col min="20" max="20" width="12.5703125" style="4" customWidth="1"/>
    <col min="21" max="21" width="14.140625" style="5" customWidth="1"/>
    <col min="22" max="22" width="14.28515625" style="5" customWidth="1"/>
    <col min="23" max="30" width="15.7109375" style="5" customWidth="1"/>
    <col min="31" max="38" width="15.7109375" style="2" customWidth="1"/>
    <col min="39" max="16384" width="9.7109375" style="2"/>
  </cols>
  <sheetData>
    <row r="1" spans="1:38" ht="38.85" customHeight="1" x14ac:dyDescent="0.25">
      <c r="A1" s="203" t="s">
        <v>54</v>
      </c>
      <c r="B1" s="204"/>
      <c r="C1" s="207" t="s">
        <v>29</v>
      </c>
      <c r="D1" s="208"/>
      <c r="E1" s="208"/>
      <c r="F1" s="208"/>
      <c r="G1" s="208"/>
      <c r="H1" s="208"/>
      <c r="I1" s="208"/>
      <c r="J1" s="209"/>
      <c r="K1" s="202" t="s">
        <v>35</v>
      </c>
      <c r="L1" s="202"/>
      <c r="M1" s="202"/>
      <c r="N1" s="202"/>
      <c r="O1" s="202"/>
      <c r="P1" s="202"/>
      <c r="Q1" s="202"/>
      <c r="R1" s="202"/>
      <c r="S1" s="202"/>
      <c r="T1" s="202"/>
      <c r="U1" s="231" t="s">
        <v>154</v>
      </c>
      <c r="V1" s="231" t="s">
        <v>155</v>
      </c>
      <c r="W1" s="231" t="s">
        <v>156</v>
      </c>
      <c r="X1" s="231" t="s">
        <v>157</v>
      </c>
      <c r="Y1" s="196" t="s">
        <v>37</v>
      </c>
      <c r="Z1" s="196" t="s">
        <v>37</v>
      </c>
      <c r="AA1" s="196" t="s">
        <v>37</v>
      </c>
      <c r="AB1" s="196" t="s">
        <v>37</v>
      </c>
      <c r="AC1" s="196" t="s">
        <v>37</v>
      </c>
      <c r="AD1" s="196" t="s">
        <v>37</v>
      </c>
      <c r="AE1" s="196" t="s">
        <v>37</v>
      </c>
      <c r="AF1" s="196" t="s">
        <v>37</v>
      </c>
      <c r="AG1" s="196" t="s">
        <v>37</v>
      </c>
      <c r="AH1" s="196" t="s">
        <v>37</v>
      </c>
      <c r="AI1" s="196" t="s">
        <v>37</v>
      </c>
      <c r="AJ1" s="196" t="s">
        <v>37</v>
      </c>
      <c r="AK1" s="196" t="s">
        <v>37</v>
      </c>
      <c r="AL1" s="196" t="s">
        <v>37</v>
      </c>
    </row>
    <row r="2" spans="1:38" ht="21.75" customHeight="1" x14ac:dyDescent="0.25">
      <c r="A2" s="198" t="s">
        <v>66</v>
      </c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198"/>
      <c r="M2" s="198"/>
      <c r="N2" s="198"/>
      <c r="O2" s="198"/>
      <c r="P2" s="198"/>
      <c r="Q2" s="198"/>
      <c r="R2" s="198"/>
      <c r="S2" s="198"/>
      <c r="T2" s="199"/>
      <c r="U2" s="232"/>
      <c r="V2" s="232"/>
      <c r="W2" s="232"/>
      <c r="X2" s="232"/>
      <c r="Y2" s="197"/>
      <c r="Z2" s="197"/>
      <c r="AA2" s="197"/>
      <c r="AB2" s="197"/>
      <c r="AC2" s="197"/>
      <c r="AD2" s="197"/>
      <c r="AE2" s="197"/>
      <c r="AF2" s="197"/>
      <c r="AG2" s="197"/>
      <c r="AH2" s="197"/>
      <c r="AI2" s="197"/>
      <c r="AJ2" s="197"/>
      <c r="AK2" s="197"/>
      <c r="AL2" s="197"/>
    </row>
    <row r="3" spans="1:38" s="3" customFormat="1" ht="30.2" customHeight="1" x14ac:dyDescent="0.2">
      <c r="A3" s="41" t="s">
        <v>22</v>
      </c>
      <c r="B3" s="41" t="s">
        <v>38</v>
      </c>
      <c r="C3" s="41" t="s">
        <v>36</v>
      </c>
      <c r="D3" s="41" t="s">
        <v>17</v>
      </c>
      <c r="E3" s="41" t="s">
        <v>39</v>
      </c>
      <c r="F3" s="41" t="s">
        <v>18</v>
      </c>
      <c r="G3" s="41" t="s">
        <v>19</v>
      </c>
      <c r="H3" s="41" t="s">
        <v>40</v>
      </c>
      <c r="I3" s="41" t="s">
        <v>41</v>
      </c>
      <c r="J3" s="41" t="s">
        <v>42</v>
      </c>
      <c r="K3" s="42" t="s">
        <v>3</v>
      </c>
      <c r="L3" s="102" t="s">
        <v>86</v>
      </c>
      <c r="M3" s="102" t="s">
        <v>87</v>
      </c>
      <c r="N3" s="102" t="s">
        <v>88</v>
      </c>
      <c r="O3" s="102" t="s">
        <v>89</v>
      </c>
      <c r="P3" s="102" t="s">
        <v>90</v>
      </c>
      <c r="Q3" s="102" t="s">
        <v>91</v>
      </c>
      <c r="R3" s="102" t="s">
        <v>92</v>
      </c>
      <c r="S3" s="19" t="s">
        <v>0</v>
      </c>
      <c r="T3" s="33" t="s">
        <v>2</v>
      </c>
      <c r="U3" s="141">
        <v>45518</v>
      </c>
      <c r="V3" s="141">
        <v>45727</v>
      </c>
      <c r="W3" s="141">
        <v>45796</v>
      </c>
      <c r="X3" s="141">
        <v>45818</v>
      </c>
      <c r="Y3" s="20" t="s">
        <v>1</v>
      </c>
      <c r="Z3" s="20" t="s">
        <v>1</v>
      </c>
      <c r="AA3" s="20" t="s">
        <v>1</v>
      </c>
      <c r="AB3" s="20" t="s">
        <v>1</v>
      </c>
      <c r="AC3" s="20" t="s">
        <v>1</v>
      </c>
      <c r="AD3" s="20" t="s">
        <v>1</v>
      </c>
      <c r="AE3" s="20" t="s">
        <v>1</v>
      </c>
      <c r="AF3" s="20" t="s">
        <v>1</v>
      </c>
      <c r="AG3" s="20" t="s">
        <v>1</v>
      </c>
      <c r="AH3" s="20" t="s">
        <v>1</v>
      </c>
      <c r="AI3" s="20" t="s">
        <v>1</v>
      </c>
      <c r="AJ3" s="20" t="s">
        <v>1</v>
      </c>
      <c r="AK3" s="20" t="s">
        <v>1</v>
      </c>
      <c r="AL3" s="20" t="s">
        <v>1</v>
      </c>
    </row>
    <row r="4" spans="1:38" ht="30.2" customHeight="1" x14ac:dyDescent="0.25">
      <c r="A4" s="247" t="s">
        <v>30</v>
      </c>
      <c r="B4" s="250" t="s">
        <v>34</v>
      </c>
      <c r="C4" s="252">
        <v>1</v>
      </c>
      <c r="D4" s="84">
        <v>1</v>
      </c>
      <c r="E4" s="250" t="s">
        <v>13</v>
      </c>
      <c r="F4" s="85" t="s">
        <v>20</v>
      </c>
      <c r="G4" s="86" t="s">
        <v>27</v>
      </c>
      <c r="H4" s="86" t="s">
        <v>10</v>
      </c>
      <c r="I4" s="86" t="s">
        <v>12</v>
      </c>
      <c r="J4" s="87">
        <v>7.65</v>
      </c>
      <c r="K4" s="75">
        <f>0</f>
        <v>0</v>
      </c>
      <c r="L4" s="105">
        <f>IF(SUM(U4:AL4)&gt;K4+N4,K4+N4,SUM(U4:AL4))</f>
        <v>0</v>
      </c>
      <c r="M4" s="105">
        <f>SUM(U4:AL4)</f>
        <v>0</v>
      </c>
      <c r="N4" s="109"/>
      <c r="O4" s="108">
        <f>ROUND(IF(K4*0.25-0.5&lt;0,0,K4*0.25-0.5),0)-P4-R4</f>
        <v>0</v>
      </c>
      <c r="P4" s="106"/>
      <c r="Q4" s="106"/>
      <c r="R4" s="106"/>
      <c r="S4" s="21">
        <f t="shared" ref="S4:S23" si="0">K4-(SUM(U4:AL4))+N4+P4+Q4-R4</f>
        <v>0</v>
      </c>
      <c r="T4" s="22" t="str">
        <f t="shared" ref="T4:T57" si="1">IF(S4&lt;0,"ATENÇÃO","OK")</f>
        <v>OK</v>
      </c>
      <c r="U4" s="166"/>
      <c r="V4" s="166"/>
      <c r="W4" s="166"/>
      <c r="X4" s="166"/>
      <c r="Y4" s="45"/>
      <c r="Z4" s="43"/>
      <c r="AA4" s="43"/>
      <c r="AB4" s="46"/>
      <c r="AC4" s="47"/>
      <c r="AD4" s="48"/>
      <c r="AE4" s="36"/>
      <c r="AF4" s="29"/>
      <c r="AG4" s="28"/>
      <c r="AH4" s="28"/>
      <c r="AI4" s="28"/>
      <c r="AJ4" s="28"/>
      <c r="AK4" s="28"/>
      <c r="AL4" s="28"/>
    </row>
    <row r="5" spans="1:38" ht="30.2" customHeight="1" x14ac:dyDescent="0.25">
      <c r="A5" s="248"/>
      <c r="B5" s="251"/>
      <c r="C5" s="253"/>
      <c r="D5" s="88">
        <v>2</v>
      </c>
      <c r="E5" s="251"/>
      <c r="F5" s="55" t="s">
        <v>20</v>
      </c>
      <c r="G5" s="56" t="s">
        <v>28</v>
      </c>
      <c r="H5" s="56" t="s">
        <v>16</v>
      </c>
      <c r="I5" s="56" t="s">
        <v>12</v>
      </c>
      <c r="J5" s="87">
        <v>400</v>
      </c>
      <c r="K5" s="75">
        <f>0</f>
        <v>0</v>
      </c>
      <c r="L5" s="105">
        <f t="shared" ref="L5:L57" si="2">IF(SUM(U5:AL5)&gt;K5+N5,K5+N5,SUM(U5:AL5))</f>
        <v>0</v>
      </c>
      <c r="M5" s="105">
        <f t="shared" ref="M5:M57" si="3">SUM(U5:AL5)</f>
        <v>0</v>
      </c>
      <c r="N5" s="106"/>
      <c r="O5" s="108">
        <f t="shared" ref="O5:O57" si="4">ROUND(IF(K5*0.25-0.5&lt;0,0,K5*0.25-0.5),0)-P5-R5</f>
        <v>0</v>
      </c>
      <c r="P5" s="106"/>
      <c r="Q5" s="106"/>
      <c r="R5" s="106"/>
      <c r="S5" s="21">
        <f t="shared" si="0"/>
        <v>0</v>
      </c>
      <c r="T5" s="22" t="str">
        <f t="shared" si="1"/>
        <v>OK</v>
      </c>
      <c r="U5" s="166"/>
      <c r="V5" s="166"/>
      <c r="W5" s="166"/>
      <c r="X5" s="166"/>
      <c r="Y5" s="45"/>
      <c r="Z5" s="45"/>
      <c r="AA5" s="43"/>
      <c r="AB5" s="43"/>
      <c r="AC5" s="43"/>
      <c r="AD5" s="48"/>
      <c r="AE5" s="36"/>
      <c r="AF5" s="29"/>
      <c r="AG5" s="28"/>
      <c r="AH5" s="28"/>
      <c r="AI5" s="28"/>
      <c r="AJ5" s="28"/>
      <c r="AK5" s="28"/>
      <c r="AL5" s="28"/>
    </row>
    <row r="6" spans="1:38" ht="30.2" customHeight="1" x14ac:dyDescent="0.25">
      <c r="A6" s="248"/>
      <c r="B6" s="242" t="s">
        <v>25</v>
      </c>
      <c r="C6" s="254">
        <v>5</v>
      </c>
      <c r="D6" s="89">
        <v>9</v>
      </c>
      <c r="E6" s="242" t="s">
        <v>21</v>
      </c>
      <c r="F6" s="81" t="s">
        <v>20</v>
      </c>
      <c r="G6" s="82" t="s">
        <v>27</v>
      </c>
      <c r="H6" s="82" t="s">
        <v>10</v>
      </c>
      <c r="I6" s="82" t="s">
        <v>12</v>
      </c>
      <c r="J6" s="90">
        <v>4.1500000000000004</v>
      </c>
      <c r="K6" s="75">
        <f>0</f>
        <v>0</v>
      </c>
      <c r="L6" s="105">
        <f t="shared" si="2"/>
        <v>0</v>
      </c>
      <c r="M6" s="105">
        <f t="shared" si="3"/>
        <v>0</v>
      </c>
      <c r="N6" s="106"/>
      <c r="O6" s="108">
        <f t="shared" si="4"/>
        <v>0</v>
      </c>
      <c r="P6" s="106"/>
      <c r="Q6" s="106"/>
      <c r="R6" s="106"/>
      <c r="S6" s="21">
        <f t="shared" si="0"/>
        <v>0</v>
      </c>
      <c r="T6" s="22" t="str">
        <f t="shared" si="1"/>
        <v>OK</v>
      </c>
      <c r="U6" s="167"/>
      <c r="V6" s="166"/>
      <c r="W6" s="166"/>
      <c r="X6" s="166"/>
      <c r="Y6" s="45"/>
      <c r="Z6" s="45"/>
      <c r="AA6" s="43"/>
      <c r="AB6" s="46"/>
      <c r="AC6" s="47"/>
      <c r="AD6" s="48"/>
      <c r="AE6" s="36"/>
      <c r="AF6" s="29"/>
      <c r="AG6" s="28"/>
      <c r="AH6" s="28"/>
      <c r="AI6" s="28"/>
      <c r="AJ6" s="28"/>
      <c r="AK6" s="28"/>
      <c r="AL6" s="28"/>
    </row>
    <row r="7" spans="1:38" ht="30.2" customHeight="1" x14ac:dyDescent="0.25">
      <c r="A7" s="249"/>
      <c r="B7" s="242"/>
      <c r="C7" s="254"/>
      <c r="D7" s="89">
        <v>10</v>
      </c>
      <c r="E7" s="242"/>
      <c r="F7" s="81" t="s">
        <v>20</v>
      </c>
      <c r="G7" s="82" t="s">
        <v>28</v>
      </c>
      <c r="H7" s="82" t="s">
        <v>16</v>
      </c>
      <c r="I7" s="82" t="s">
        <v>12</v>
      </c>
      <c r="J7" s="90">
        <v>699.26</v>
      </c>
      <c r="K7" s="75">
        <f>0</f>
        <v>0</v>
      </c>
      <c r="L7" s="105">
        <f t="shared" si="2"/>
        <v>0</v>
      </c>
      <c r="M7" s="105">
        <f t="shared" si="3"/>
        <v>0</v>
      </c>
      <c r="N7" s="106"/>
      <c r="O7" s="108">
        <f t="shared" si="4"/>
        <v>0</v>
      </c>
      <c r="P7" s="106"/>
      <c r="Q7" s="106"/>
      <c r="R7" s="106"/>
      <c r="S7" s="21">
        <f t="shared" si="0"/>
        <v>0</v>
      </c>
      <c r="T7" s="22" t="str">
        <f t="shared" si="1"/>
        <v>OK</v>
      </c>
      <c r="U7" s="167"/>
      <c r="V7" s="166"/>
      <c r="W7" s="166"/>
      <c r="X7" s="166"/>
      <c r="Y7" s="45"/>
      <c r="Z7" s="45"/>
      <c r="AA7" s="43"/>
      <c r="AB7" s="43"/>
      <c r="AC7" s="43"/>
      <c r="AD7" s="48"/>
      <c r="AE7" s="36"/>
      <c r="AF7" s="29"/>
      <c r="AG7" s="28"/>
      <c r="AH7" s="28"/>
      <c r="AI7" s="28"/>
      <c r="AJ7" s="28"/>
      <c r="AK7" s="28"/>
      <c r="AL7" s="28"/>
    </row>
    <row r="8" spans="1:38" ht="30.2" customHeight="1" x14ac:dyDescent="0.25">
      <c r="A8" s="247" t="s">
        <v>23</v>
      </c>
      <c r="B8" s="251" t="s">
        <v>32</v>
      </c>
      <c r="C8" s="253">
        <v>6</v>
      </c>
      <c r="D8" s="88">
        <v>11</v>
      </c>
      <c r="E8" s="251" t="s">
        <v>13</v>
      </c>
      <c r="F8" s="55" t="s">
        <v>20</v>
      </c>
      <c r="G8" s="56" t="s">
        <v>27</v>
      </c>
      <c r="H8" s="56" t="s">
        <v>10</v>
      </c>
      <c r="I8" s="56" t="s">
        <v>12</v>
      </c>
      <c r="J8" s="87">
        <v>7.84</v>
      </c>
      <c r="K8" s="75">
        <f>0</f>
        <v>0</v>
      </c>
      <c r="L8" s="105">
        <f t="shared" si="2"/>
        <v>0</v>
      </c>
      <c r="M8" s="105">
        <f t="shared" si="3"/>
        <v>0</v>
      </c>
      <c r="N8" s="107"/>
      <c r="O8" s="108">
        <f t="shared" si="4"/>
        <v>0</v>
      </c>
      <c r="P8" s="107"/>
      <c r="Q8" s="107"/>
      <c r="R8" s="107"/>
      <c r="S8" s="21">
        <f t="shared" si="0"/>
        <v>0</v>
      </c>
      <c r="T8" s="22" t="str">
        <f t="shared" si="1"/>
        <v>OK</v>
      </c>
      <c r="U8" s="166"/>
      <c r="V8" s="166"/>
      <c r="W8" s="166"/>
      <c r="X8" s="166"/>
      <c r="Y8" s="43"/>
      <c r="Z8" s="45"/>
      <c r="AA8" s="43"/>
      <c r="AB8" s="50"/>
      <c r="AC8" s="47"/>
      <c r="AD8" s="48"/>
      <c r="AE8" s="36"/>
      <c r="AF8" s="29"/>
      <c r="AG8" s="28"/>
      <c r="AH8" s="28"/>
      <c r="AI8" s="28"/>
      <c r="AJ8" s="28"/>
      <c r="AK8" s="28"/>
      <c r="AL8" s="28"/>
    </row>
    <row r="9" spans="1:38" ht="30.2" customHeight="1" x14ac:dyDescent="0.25">
      <c r="A9" s="248"/>
      <c r="B9" s="251"/>
      <c r="C9" s="253"/>
      <c r="D9" s="88">
        <v>12</v>
      </c>
      <c r="E9" s="251"/>
      <c r="F9" s="55" t="s">
        <v>20</v>
      </c>
      <c r="G9" s="56" t="s">
        <v>28</v>
      </c>
      <c r="H9" s="56" t="s">
        <v>16</v>
      </c>
      <c r="I9" s="56" t="s">
        <v>12</v>
      </c>
      <c r="J9" s="87">
        <v>1700</v>
      </c>
      <c r="K9" s="75">
        <f>0</f>
        <v>0</v>
      </c>
      <c r="L9" s="105">
        <f t="shared" si="2"/>
        <v>0</v>
      </c>
      <c r="M9" s="105">
        <f t="shared" si="3"/>
        <v>0</v>
      </c>
      <c r="N9" s="107"/>
      <c r="O9" s="108">
        <f t="shared" si="4"/>
        <v>0</v>
      </c>
      <c r="P9" s="107"/>
      <c r="Q9" s="107"/>
      <c r="R9" s="107"/>
      <c r="S9" s="21">
        <f t="shared" si="0"/>
        <v>0</v>
      </c>
      <c r="T9" s="22" t="str">
        <f t="shared" si="1"/>
        <v>OK</v>
      </c>
      <c r="U9" s="166"/>
      <c r="V9" s="166"/>
      <c r="W9" s="166"/>
      <c r="X9" s="166"/>
      <c r="Y9" s="44"/>
      <c r="Z9" s="45"/>
      <c r="AA9" s="43"/>
      <c r="AB9" s="51"/>
      <c r="AC9" s="43"/>
      <c r="AD9" s="48"/>
      <c r="AE9" s="36"/>
      <c r="AF9" s="29"/>
      <c r="AG9" s="28"/>
      <c r="AH9" s="28"/>
      <c r="AI9" s="28"/>
      <c r="AJ9" s="28"/>
      <c r="AK9" s="28"/>
      <c r="AL9" s="28"/>
    </row>
    <row r="10" spans="1:38" ht="30.2" customHeight="1" x14ac:dyDescent="0.25">
      <c r="A10" s="248"/>
      <c r="B10" s="242" t="s">
        <v>25</v>
      </c>
      <c r="C10" s="254">
        <v>7</v>
      </c>
      <c r="D10" s="89">
        <v>13</v>
      </c>
      <c r="E10" s="242" t="s">
        <v>14</v>
      </c>
      <c r="F10" s="81" t="s">
        <v>20</v>
      </c>
      <c r="G10" s="82" t="s">
        <v>27</v>
      </c>
      <c r="H10" s="82" t="s">
        <v>10</v>
      </c>
      <c r="I10" s="82" t="s">
        <v>12</v>
      </c>
      <c r="J10" s="90">
        <v>11</v>
      </c>
      <c r="K10" s="75">
        <f>0</f>
        <v>0</v>
      </c>
      <c r="L10" s="105">
        <f t="shared" si="2"/>
        <v>0</v>
      </c>
      <c r="M10" s="105">
        <f t="shared" si="3"/>
        <v>0</v>
      </c>
      <c r="N10" s="107"/>
      <c r="O10" s="108">
        <f t="shared" si="4"/>
        <v>0</v>
      </c>
      <c r="P10" s="107"/>
      <c r="Q10" s="107"/>
      <c r="R10" s="107"/>
      <c r="S10" s="21">
        <f t="shared" si="0"/>
        <v>0</v>
      </c>
      <c r="T10" s="22" t="str">
        <f t="shared" si="1"/>
        <v>OK</v>
      </c>
      <c r="U10" s="166"/>
      <c r="V10" s="166"/>
      <c r="W10" s="166"/>
      <c r="X10" s="166"/>
      <c r="Y10" s="44"/>
      <c r="Z10" s="45"/>
      <c r="AA10" s="43"/>
      <c r="AB10" s="46"/>
      <c r="AC10" s="47"/>
      <c r="AD10" s="48"/>
      <c r="AE10" s="36"/>
      <c r="AF10" s="29"/>
      <c r="AG10" s="28"/>
      <c r="AH10" s="28"/>
      <c r="AI10" s="28"/>
      <c r="AJ10" s="28"/>
      <c r="AK10" s="28"/>
      <c r="AL10" s="28"/>
    </row>
    <row r="11" spans="1:38" ht="30.2" customHeight="1" x14ac:dyDescent="0.25">
      <c r="A11" s="248"/>
      <c r="B11" s="242"/>
      <c r="C11" s="254"/>
      <c r="D11" s="89">
        <v>14</v>
      </c>
      <c r="E11" s="242"/>
      <c r="F11" s="81" t="s">
        <v>20</v>
      </c>
      <c r="G11" s="82" t="s">
        <v>28</v>
      </c>
      <c r="H11" s="82" t="s">
        <v>16</v>
      </c>
      <c r="I11" s="82" t="s">
        <v>12</v>
      </c>
      <c r="J11" s="90">
        <v>1828.57</v>
      </c>
      <c r="K11" s="75">
        <f>0</f>
        <v>0</v>
      </c>
      <c r="L11" s="105">
        <f t="shared" si="2"/>
        <v>0</v>
      </c>
      <c r="M11" s="105">
        <f t="shared" si="3"/>
        <v>0</v>
      </c>
      <c r="N11" s="107"/>
      <c r="O11" s="108">
        <f t="shared" si="4"/>
        <v>0</v>
      </c>
      <c r="P11" s="107"/>
      <c r="Q11" s="107"/>
      <c r="R11" s="107"/>
      <c r="S11" s="21">
        <f t="shared" si="0"/>
        <v>0</v>
      </c>
      <c r="T11" s="22" t="str">
        <f t="shared" si="1"/>
        <v>OK</v>
      </c>
      <c r="U11" s="166"/>
      <c r="V11" s="166"/>
      <c r="W11" s="166"/>
      <c r="X11" s="166"/>
      <c r="Y11" s="44"/>
      <c r="Z11" s="45"/>
      <c r="AA11" s="43"/>
      <c r="AB11" s="43"/>
      <c r="AC11" s="43"/>
      <c r="AD11" s="48"/>
      <c r="AE11" s="36"/>
      <c r="AF11" s="29"/>
      <c r="AG11" s="28"/>
      <c r="AH11" s="28"/>
      <c r="AI11" s="28"/>
      <c r="AJ11" s="28"/>
      <c r="AK11" s="28"/>
      <c r="AL11" s="28"/>
    </row>
    <row r="12" spans="1:38" ht="30.2" customHeight="1" x14ac:dyDescent="0.25">
      <c r="A12" s="248"/>
      <c r="B12" s="251" t="s">
        <v>25</v>
      </c>
      <c r="C12" s="253">
        <v>8</v>
      </c>
      <c r="D12" s="88">
        <v>15</v>
      </c>
      <c r="E12" s="251" t="s">
        <v>15</v>
      </c>
      <c r="F12" s="55" t="s">
        <v>20</v>
      </c>
      <c r="G12" s="56" t="s">
        <v>27</v>
      </c>
      <c r="H12" s="56" t="s">
        <v>10</v>
      </c>
      <c r="I12" s="56" t="s">
        <v>12</v>
      </c>
      <c r="J12" s="87">
        <v>18.399999999999999</v>
      </c>
      <c r="K12" s="75">
        <f>0</f>
        <v>0</v>
      </c>
      <c r="L12" s="105">
        <f t="shared" si="2"/>
        <v>0</v>
      </c>
      <c r="M12" s="105">
        <f t="shared" si="3"/>
        <v>0</v>
      </c>
      <c r="N12" s="107"/>
      <c r="O12" s="108">
        <f t="shared" si="4"/>
        <v>0</v>
      </c>
      <c r="P12" s="107"/>
      <c r="Q12" s="107"/>
      <c r="R12" s="107"/>
      <c r="S12" s="21">
        <f t="shared" si="0"/>
        <v>0</v>
      </c>
      <c r="T12" s="22" t="str">
        <f t="shared" si="1"/>
        <v>OK</v>
      </c>
      <c r="U12" s="166"/>
      <c r="V12" s="166"/>
      <c r="W12" s="166"/>
      <c r="X12" s="166"/>
      <c r="Y12" s="44"/>
      <c r="Z12" s="45"/>
      <c r="AA12" s="43"/>
      <c r="AB12" s="51"/>
      <c r="AC12" s="47"/>
      <c r="AD12" s="48"/>
      <c r="AE12" s="36"/>
      <c r="AF12" s="29"/>
      <c r="AG12" s="28"/>
      <c r="AH12" s="28"/>
      <c r="AI12" s="28"/>
      <c r="AJ12" s="28"/>
      <c r="AK12" s="28"/>
      <c r="AL12" s="28"/>
    </row>
    <row r="13" spans="1:38" ht="30.2" customHeight="1" x14ac:dyDescent="0.25">
      <c r="A13" s="248"/>
      <c r="B13" s="251"/>
      <c r="C13" s="253"/>
      <c r="D13" s="88">
        <v>16</v>
      </c>
      <c r="E13" s="251"/>
      <c r="F13" s="55" t="s">
        <v>20</v>
      </c>
      <c r="G13" s="56" t="s">
        <v>28</v>
      </c>
      <c r="H13" s="56" t="s">
        <v>16</v>
      </c>
      <c r="I13" s="56" t="s">
        <v>12</v>
      </c>
      <c r="J13" s="87">
        <v>2900</v>
      </c>
      <c r="K13" s="75">
        <f>0</f>
        <v>0</v>
      </c>
      <c r="L13" s="105">
        <f t="shared" si="2"/>
        <v>0</v>
      </c>
      <c r="M13" s="105">
        <f t="shared" si="3"/>
        <v>0</v>
      </c>
      <c r="N13" s="107"/>
      <c r="O13" s="108">
        <f t="shared" si="4"/>
        <v>0</v>
      </c>
      <c r="P13" s="107"/>
      <c r="Q13" s="107"/>
      <c r="R13" s="107"/>
      <c r="S13" s="21">
        <f t="shared" si="0"/>
        <v>0</v>
      </c>
      <c r="T13" s="22" t="str">
        <f t="shared" si="1"/>
        <v>OK</v>
      </c>
      <c r="U13" s="166"/>
      <c r="V13" s="166"/>
      <c r="W13" s="166"/>
      <c r="X13" s="166"/>
      <c r="Y13" s="45"/>
      <c r="Z13" s="45"/>
      <c r="AA13" s="43"/>
      <c r="AB13" s="51"/>
      <c r="AC13" s="43"/>
      <c r="AD13" s="48"/>
      <c r="AE13" s="36"/>
      <c r="AF13" s="29"/>
      <c r="AG13" s="28"/>
      <c r="AH13" s="28"/>
      <c r="AI13" s="28"/>
      <c r="AJ13" s="28"/>
      <c r="AK13" s="28"/>
      <c r="AL13" s="28"/>
    </row>
    <row r="14" spans="1:38" s="7" customFormat="1" ht="30.2" customHeight="1" x14ac:dyDescent="0.25">
      <c r="A14" s="248"/>
      <c r="B14" s="242" t="s">
        <v>32</v>
      </c>
      <c r="C14" s="254">
        <v>9</v>
      </c>
      <c r="D14" s="89">
        <v>17</v>
      </c>
      <c r="E14" s="242" t="s">
        <v>11</v>
      </c>
      <c r="F14" s="81" t="s">
        <v>20</v>
      </c>
      <c r="G14" s="82" t="s">
        <v>27</v>
      </c>
      <c r="H14" s="82" t="s">
        <v>10</v>
      </c>
      <c r="I14" s="82" t="s">
        <v>12</v>
      </c>
      <c r="J14" s="90">
        <v>16.21</v>
      </c>
      <c r="K14" s="75">
        <f>0</f>
        <v>0</v>
      </c>
      <c r="L14" s="105">
        <f t="shared" si="2"/>
        <v>0</v>
      </c>
      <c r="M14" s="105">
        <f t="shared" si="3"/>
        <v>0</v>
      </c>
      <c r="N14" s="107"/>
      <c r="O14" s="108">
        <f t="shared" si="4"/>
        <v>0</v>
      </c>
      <c r="P14" s="107"/>
      <c r="Q14" s="107"/>
      <c r="R14" s="107"/>
      <c r="S14" s="21">
        <f t="shared" si="0"/>
        <v>0</v>
      </c>
      <c r="T14" s="22" t="str">
        <f t="shared" si="1"/>
        <v>OK</v>
      </c>
      <c r="U14" s="166"/>
      <c r="V14" s="166"/>
      <c r="W14" s="166"/>
      <c r="X14" s="166"/>
      <c r="Y14" s="43"/>
      <c r="Z14" s="45"/>
      <c r="AA14" s="45"/>
      <c r="AB14" s="53"/>
      <c r="AC14" s="43"/>
      <c r="AD14" s="48"/>
      <c r="AE14" s="36"/>
      <c r="AF14" s="29"/>
      <c r="AG14" s="28"/>
      <c r="AH14" s="28"/>
      <c r="AI14" s="28"/>
      <c r="AJ14" s="28"/>
      <c r="AK14" s="28"/>
      <c r="AL14" s="28"/>
    </row>
    <row r="15" spans="1:38" s="7" customFormat="1" ht="30.2" customHeight="1" x14ac:dyDescent="0.25">
      <c r="A15" s="249"/>
      <c r="B15" s="242"/>
      <c r="C15" s="254"/>
      <c r="D15" s="89">
        <v>18</v>
      </c>
      <c r="E15" s="242"/>
      <c r="F15" s="81" t="s">
        <v>20</v>
      </c>
      <c r="G15" s="82" t="s">
        <v>28</v>
      </c>
      <c r="H15" s="82" t="s">
        <v>16</v>
      </c>
      <c r="I15" s="82" t="s">
        <v>12</v>
      </c>
      <c r="J15" s="90">
        <v>2650</v>
      </c>
      <c r="K15" s="75">
        <f>0</f>
        <v>0</v>
      </c>
      <c r="L15" s="105">
        <f t="shared" si="2"/>
        <v>0</v>
      </c>
      <c r="M15" s="105">
        <f t="shared" si="3"/>
        <v>0</v>
      </c>
      <c r="N15" s="107"/>
      <c r="O15" s="108">
        <f t="shared" si="4"/>
        <v>0</v>
      </c>
      <c r="P15" s="107"/>
      <c r="Q15" s="107"/>
      <c r="R15" s="107"/>
      <c r="S15" s="21">
        <f t="shared" si="0"/>
        <v>0</v>
      </c>
      <c r="T15" s="22" t="str">
        <f t="shared" si="1"/>
        <v>OK</v>
      </c>
      <c r="U15" s="166"/>
      <c r="V15" s="166"/>
      <c r="W15" s="166"/>
      <c r="X15" s="166"/>
      <c r="Y15" s="43"/>
      <c r="Z15" s="45"/>
      <c r="AA15" s="45"/>
      <c r="AB15" s="53"/>
      <c r="AC15" s="43"/>
      <c r="AD15" s="48"/>
      <c r="AE15" s="36"/>
      <c r="AF15" s="29"/>
      <c r="AG15" s="28"/>
      <c r="AH15" s="28"/>
      <c r="AI15" s="28"/>
      <c r="AJ15" s="28"/>
      <c r="AK15" s="28"/>
      <c r="AL15" s="28"/>
    </row>
    <row r="16" spans="1:38" s="7" customFormat="1" ht="30.2" customHeight="1" x14ac:dyDescent="0.25">
      <c r="A16" s="255" t="s">
        <v>31</v>
      </c>
      <c r="B16" s="193" t="s">
        <v>43</v>
      </c>
      <c r="C16" s="194">
        <v>10</v>
      </c>
      <c r="D16" s="70">
        <v>19</v>
      </c>
      <c r="E16" s="193" t="s">
        <v>13</v>
      </c>
      <c r="F16" s="55" t="s">
        <v>20</v>
      </c>
      <c r="G16" s="56" t="s">
        <v>27</v>
      </c>
      <c r="H16" s="56" t="s">
        <v>10</v>
      </c>
      <c r="I16" s="56" t="s">
        <v>12</v>
      </c>
      <c r="J16" s="54">
        <v>7.9</v>
      </c>
      <c r="K16" s="75">
        <f>0</f>
        <v>0</v>
      </c>
      <c r="L16" s="105">
        <f t="shared" si="2"/>
        <v>0</v>
      </c>
      <c r="M16" s="105">
        <f t="shared" si="3"/>
        <v>0</v>
      </c>
      <c r="N16" s="107"/>
      <c r="O16" s="108">
        <f t="shared" si="4"/>
        <v>0</v>
      </c>
      <c r="P16" s="107"/>
      <c r="Q16" s="107"/>
      <c r="R16" s="107"/>
      <c r="S16" s="21">
        <f t="shared" si="0"/>
        <v>0</v>
      </c>
      <c r="T16" s="22" t="str">
        <f t="shared" si="1"/>
        <v>OK</v>
      </c>
      <c r="U16" s="166"/>
      <c r="V16" s="166"/>
      <c r="W16" s="166"/>
      <c r="X16" s="166"/>
      <c r="Y16" s="45"/>
      <c r="Z16" s="45"/>
      <c r="AA16" s="45"/>
      <c r="AB16" s="53"/>
      <c r="AC16" s="43"/>
      <c r="AD16" s="48"/>
      <c r="AE16" s="37"/>
      <c r="AF16" s="29"/>
      <c r="AG16" s="28"/>
      <c r="AH16" s="28"/>
      <c r="AI16" s="28"/>
      <c r="AJ16" s="28"/>
      <c r="AK16" s="28"/>
      <c r="AL16" s="28"/>
    </row>
    <row r="17" spans="1:38" s="7" customFormat="1" ht="30.2" customHeight="1" x14ac:dyDescent="0.25">
      <c r="A17" s="256"/>
      <c r="B17" s="193"/>
      <c r="C17" s="194"/>
      <c r="D17" s="70">
        <v>20</v>
      </c>
      <c r="E17" s="193"/>
      <c r="F17" s="55" t="s">
        <v>20</v>
      </c>
      <c r="G17" s="56" t="s">
        <v>28</v>
      </c>
      <c r="H17" s="56" t="s">
        <v>16</v>
      </c>
      <c r="I17" s="56" t="s">
        <v>12</v>
      </c>
      <c r="J17" s="54">
        <v>1632.32</v>
      </c>
      <c r="K17" s="75">
        <f>0</f>
        <v>0</v>
      </c>
      <c r="L17" s="105">
        <f t="shared" si="2"/>
        <v>0</v>
      </c>
      <c r="M17" s="105">
        <f t="shared" si="3"/>
        <v>0</v>
      </c>
      <c r="N17" s="107"/>
      <c r="O17" s="108">
        <f t="shared" si="4"/>
        <v>0</v>
      </c>
      <c r="P17" s="107"/>
      <c r="Q17" s="107"/>
      <c r="R17" s="107"/>
      <c r="S17" s="21">
        <f t="shared" si="0"/>
        <v>0</v>
      </c>
      <c r="T17" s="22" t="str">
        <f t="shared" si="1"/>
        <v>OK</v>
      </c>
      <c r="U17" s="166"/>
      <c r="V17" s="166"/>
      <c r="W17" s="166"/>
      <c r="X17" s="166"/>
      <c r="Y17" s="45"/>
      <c r="Z17" s="45"/>
      <c r="AA17" s="45"/>
      <c r="AB17" s="53"/>
      <c r="AC17" s="43"/>
      <c r="AD17" s="48"/>
      <c r="AE17" s="37"/>
      <c r="AF17" s="29"/>
      <c r="AG17" s="28"/>
      <c r="AH17" s="28"/>
      <c r="AI17" s="28"/>
      <c r="AJ17" s="28"/>
      <c r="AK17" s="28"/>
      <c r="AL17" s="28"/>
    </row>
    <row r="18" spans="1:38" s="7" customFormat="1" ht="30.2" customHeight="1" x14ac:dyDescent="0.25">
      <c r="A18" s="256"/>
      <c r="B18" s="238" t="s">
        <v>43</v>
      </c>
      <c r="C18" s="239">
        <v>11</v>
      </c>
      <c r="D18" s="76">
        <v>21</v>
      </c>
      <c r="E18" s="238" t="s">
        <v>14</v>
      </c>
      <c r="F18" s="77" t="s">
        <v>20</v>
      </c>
      <c r="G18" s="78" t="s">
        <v>27</v>
      </c>
      <c r="H18" s="78" t="s">
        <v>10</v>
      </c>
      <c r="I18" s="78" t="s">
        <v>12</v>
      </c>
      <c r="J18" s="79">
        <v>8</v>
      </c>
      <c r="K18" s="75">
        <f>1000</f>
        <v>1000</v>
      </c>
      <c r="L18" s="105">
        <f t="shared" si="2"/>
        <v>0</v>
      </c>
      <c r="M18" s="105">
        <f t="shared" si="3"/>
        <v>0</v>
      </c>
      <c r="N18" s="107"/>
      <c r="O18" s="108">
        <f t="shared" si="4"/>
        <v>250</v>
      </c>
      <c r="P18" s="107"/>
      <c r="Q18" s="107"/>
      <c r="R18" s="107"/>
      <c r="S18" s="21">
        <f t="shared" si="0"/>
        <v>1000</v>
      </c>
      <c r="T18" s="22" t="str">
        <f t="shared" si="1"/>
        <v>OK</v>
      </c>
      <c r="U18" s="168"/>
      <c r="V18" s="168"/>
      <c r="W18" s="168"/>
      <c r="X18" s="168"/>
      <c r="Y18" s="36"/>
      <c r="Z18" s="37"/>
      <c r="AA18" s="36"/>
      <c r="AB18" s="34"/>
      <c r="AC18" s="37"/>
      <c r="AD18" s="29"/>
      <c r="AE18" s="36"/>
      <c r="AF18" s="29"/>
      <c r="AG18" s="28"/>
      <c r="AH18" s="28"/>
      <c r="AI18" s="28"/>
      <c r="AJ18" s="28"/>
      <c r="AK18" s="28"/>
      <c r="AL18" s="28"/>
    </row>
    <row r="19" spans="1:38" s="7" customFormat="1" ht="30.2" customHeight="1" x14ac:dyDescent="0.25">
      <c r="A19" s="256"/>
      <c r="B19" s="238"/>
      <c r="C19" s="239"/>
      <c r="D19" s="76">
        <v>22</v>
      </c>
      <c r="E19" s="238"/>
      <c r="F19" s="77" t="s">
        <v>20</v>
      </c>
      <c r="G19" s="78" t="s">
        <v>28</v>
      </c>
      <c r="H19" s="78" t="s">
        <v>16</v>
      </c>
      <c r="I19" s="78" t="s">
        <v>12</v>
      </c>
      <c r="J19" s="79">
        <v>992.32</v>
      </c>
      <c r="K19" s="75">
        <f>10</f>
        <v>10</v>
      </c>
      <c r="L19" s="105">
        <f t="shared" si="2"/>
        <v>0</v>
      </c>
      <c r="M19" s="105">
        <f t="shared" si="3"/>
        <v>0</v>
      </c>
      <c r="N19" s="107"/>
      <c r="O19" s="108">
        <f t="shared" si="4"/>
        <v>2</v>
      </c>
      <c r="P19" s="107"/>
      <c r="Q19" s="107"/>
      <c r="R19" s="107"/>
      <c r="S19" s="21">
        <f t="shared" si="0"/>
        <v>10</v>
      </c>
      <c r="T19" s="22" t="str">
        <f t="shared" si="1"/>
        <v>OK</v>
      </c>
      <c r="U19" s="168"/>
      <c r="V19" s="168"/>
      <c r="W19" s="168"/>
      <c r="X19" s="168"/>
      <c r="Y19" s="36"/>
      <c r="Z19" s="37"/>
      <c r="AA19" s="36"/>
      <c r="AB19" s="34"/>
      <c r="AC19" s="37"/>
      <c r="AD19" s="29"/>
      <c r="AE19" s="36"/>
      <c r="AF19" s="29"/>
      <c r="AG19" s="28"/>
      <c r="AH19" s="28"/>
      <c r="AI19" s="28"/>
      <c r="AJ19" s="28"/>
      <c r="AK19" s="28"/>
      <c r="AL19" s="28"/>
    </row>
    <row r="20" spans="1:38" ht="30.2" customHeight="1" x14ac:dyDescent="0.25">
      <c r="A20" s="256"/>
      <c r="B20" s="201" t="s">
        <v>44</v>
      </c>
      <c r="C20" s="218">
        <v>12</v>
      </c>
      <c r="D20" s="72">
        <v>23</v>
      </c>
      <c r="E20" s="201" t="s">
        <v>15</v>
      </c>
      <c r="F20" s="63" t="s">
        <v>20</v>
      </c>
      <c r="G20" s="64" t="s">
        <v>27</v>
      </c>
      <c r="H20" s="64" t="s">
        <v>10</v>
      </c>
      <c r="I20" s="64" t="s">
        <v>12</v>
      </c>
      <c r="J20" s="61">
        <v>15.72</v>
      </c>
      <c r="K20" s="75">
        <f>6000</f>
        <v>6000</v>
      </c>
      <c r="L20" s="105">
        <f t="shared" si="2"/>
        <v>1745</v>
      </c>
      <c r="M20" s="105">
        <f t="shared" si="3"/>
        <v>1745</v>
      </c>
      <c r="N20" s="107"/>
      <c r="O20" s="108">
        <f t="shared" si="4"/>
        <v>1500</v>
      </c>
      <c r="P20" s="107"/>
      <c r="Q20" s="107"/>
      <c r="R20" s="107"/>
      <c r="S20" s="21">
        <f t="shared" si="0"/>
        <v>4255</v>
      </c>
      <c r="T20" s="22" t="str">
        <f t="shared" si="1"/>
        <v>OK</v>
      </c>
      <c r="U20" s="169">
        <v>445</v>
      </c>
      <c r="V20" s="170"/>
      <c r="W20" s="171">
        <v>1300</v>
      </c>
      <c r="X20" s="166"/>
      <c r="Y20" s="38"/>
      <c r="Z20" s="38"/>
      <c r="AA20" s="38"/>
      <c r="AB20" s="38"/>
      <c r="AC20" s="38"/>
      <c r="AD20" s="38"/>
      <c r="AE20" s="35"/>
      <c r="AF20" s="35"/>
      <c r="AG20" s="35"/>
      <c r="AH20" s="35"/>
      <c r="AI20" s="35"/>
      <c r="AJ20" s="35"/>
      <c r="AK20" s="35"/>
      <c r="AL20" s="35"/>
    </row>
    <row r="21" spans="1:38" ht="30.2" customHeight="1" x14ac:dyDescent="0.25">
      <c r="A21" s="256"/>
      <c r="B21" s="201"/>
      <c r="C21" s="218"/>
      <c r="D21" s="72">
        <v>24</v>
      </c>
      <c r="E21" s="201"/>
      <c r="F21" s="63" t="s">
        <v>20</v>
      </c>
      <c r="G21" s="64" t="s">
        <v>28</v>
      </c>
      <c r="H21" s="64" t="s">
        <v>16</v>
      </c>
      <c r="I21" s="64" t="s">
        <v>12</v>
      </c>
      <c r="J21" s="61">
        <v>2252.44</v>
      </c>
      <c r="K21" s="75">
        <f>20</f>
        <v>20</v>
      </c>
      <c r="L21" s="105">
        <f t="shared" si="2"/>
        <v>20</v>
      </c>
      <c r="M21" s="105">
        <f t="shared" si="3"/>
        <v>20</v>
      </c>
      <c r="N21" s="107"/>
      <c r="O21" s="108">
        <f t="shared" si="4"/>
        <v>5</v>
      </c>
      <c r="P21" s="107"/>
      <c r="Q21" s="107"/>
      <c r="R21" s="107"/>
      <c r="S21" s="21">
        <f t="shared" si="0"/>
        <v>0</v>
      </c>
      <c r="T21" s="22" t="str">
        <f t="shared" si="1"/>
        <v>OK</v>
      </c>
      <c r="U21" s="169">
        <v>5</v>
      </c>
      <c r="V21" s="169">
        <v>3</v>
      </c>
      <c r="W21" s="169">
        <v>7</v>
      </c>
      <c r="X21" s="169">
        <v>5</v>
      </c>
      <c r="Y21" s="38"/>
      <c r="Z21" s="38"/>
      <c r="AA21" s="38"/>
      <c r="AB21" s="38"/>
      <c r="AC21" s="38"/>
      <c r="AD21" s="38"/>
      <c r="AE21" s="35"/>
      <c r="AF21" s="35"/>
      <c r="AG21" s="35"/>
      <c r="AH21" s="35"/>
      <c r="AI21" s="35"/>
      <c r="AJ21" s="35"/>
      <c r="AK21" s="35"/>
      <c r="AL21" s="35"/>
    </row>
    <row r="22" spans="1:38" ht="30.2" customHeight="1" x14ac:dyDescent="0.25">
      <c r="A22" s="256"/>
      <c r="B22" s="238" t="s">
        <v>32</v>
      </c>
      <c r="C22" s="239">
        <v>13</v>
      </c>
      <c r="D22" s="76">
        <v>25</v>
      </c>
      <c r="E22" s="238" t="s">
        <v>11</v>
      </c>
      <c r="F22" s="77" t="s">
        <v>20</v>
      </c>
      <c r="G22" s="78" t="s">
        <v>27</v>
      </c>
      <c r="H22" s="78" t="s">
        <v>10</v>
      </c>
      <c r="I22" s="78" t="s">
        <v>12</v>
      </c>
      <c r="J22" s="79">
        <v>15.44</v>
      </c>
      <c r="K22" s="75">
        <f>2000</f>
        <v>2000</v>
      </c>
      <c r="L22" s="105">
        <f t="shared" si="2"/>
        <v>0</v>
      </c>
      <c r="M22" s="105">
        <f t="shared" si="3"/>
        <v>0</v>
      </c>
      <c r="N22" s="107"/>
      <c r="O22" s="108">
        <f t="shared" si="4"/>
        <v>500</v>
      </c>
      <c r="P22" s="107"/>
      <c r="Q22" s="107"/>
      <c r="R22" s="107"/>
      <c r="S22" s="21">
        <f t="shared" si="0"/>
        <v>2000</v>
      </c>
      <c r="T22" s="22" t="str">
        <f t="shared" si="1"/>
        <v>OK</v>
      </c>
      <c r="U22" s="170"/>
      <c r="V22" s="170"/>
      <c r="W22" s="170"/>
      <c r="X22" s="170"/>
      <c r="Y22" s="38"/>
      <c r="Z22" s="38"/>
      <c r="AA22" s="38"/>
      <c r="AB22" s="38"/>
      <c r="AC22" s="38"/>
      <c r="AD22" s="38"/>
      <c r="AE22" s="35"/>
      <c r="AF22" s="35"/>
      <c r="AG22" s="35"/>
      <c r="AH22" s="35"/>
      <c r="AI22" s="35"/>
      <c r="AJ22" s="35"/>
      <c r="AK22" s="35"/>
      <c r="AL22" s="35"/>
    </row>
    <row r="23" spans="1:38" ht="30.2" customHeight="1" x14ac:dyDescent="0.25">
      <c r="A23" s="257"/>
      <c r="B23" s="238"/>
      <c r="C23" s="239"/>
      <c r="D23" s="76">
        <v>26</v>
      </c>
      <c r="E23" s="238"/>
      <c r="F23" s="77" t="s">
        <v>20</v>
      </c>
      <c r="G23" s="78" t="s">
        <v>28</v>
      </c>
      <c r="H23" s="78" t="s">
        <v>16</v>
      </c>
      <c r="I23" s="78" t="s">
        <v>12</v>
      </c>
      <c r="J23" s="79">
        <v>2650</v>
      </c>
      <c r="K23" s="75">
        <f>30</f>
        <v>30</v>
      </c>
      <c r="L23" s="105">
        <f t="shared" si="2"/>
        <v>0</v>
      </c>
      <c r="M23" s="105">
        <f t="shared" si="3"/>
        <v>0</v>
      </c>
      <c r="N23" s="107"/>
      <c r="O23" s="108">
        <f t="shared" si="4"/>
        <v>7</v>
      </c>
      <c r="P23" s="107"/>
      <c r="Q23" s="107"/>
      <c r="R23" s="107"/>
      <c r="S23" s="21">
        <f t="shared" si="0"/>
        <v>30</v>
      </c>
      <c r="T23" s="22" t="str">
        <f t="shared" si="1"/>
        <v>OK</v>
      </c>
      <c r="U23" s="166"/>
      <c r="V23" s="166"/>
      <c r="W23" s="166"/>
      <c r="X23" s="166"/>
      <c r="Y23" s="38"/>
      <c r="Z23" s="38"/>
      <c r="AA23" s="38"/>
      <c r="AB23" s="38"/>
      <c r="AC23" s="38"/>
      <c r="AD23" s="38"/>
      <c r="AE23" s="35"/>
      <c r="AF23" s="35"/>
      <c r="AG23" s="35"/>
      <c r="AH23" s="35"/>
      <c r="AI23" s="35"/>
      <c r="AJ23" s="35"/>
      <c r="AK23" s="35"/>
      <c r="AL23" s="35"/>
    </row>
    <row r="24" spans="1:38" s="7" customFormat="1" ht="30.2" customHeight="1" x14ac:dyDescent="0.25">
      <c r="A24" s="220" t="s">
        <v>24</v>
      </c>
      <c r="B24" s="193" t="s">
        <v>45</v>
      </c>
      <c r="C24" s="194">
        <v>14</v>
      </c>
      <c r="D24" s="70">
        <v>27</v>
      </c>
      <c r="E24" s="193" t="s">
        <v>13</v>
      </c>
      <c r="F24" s="55" t="s">
        <v>20</v>
      </c>
      <c r="G24" s="56" t="s">
        <v>27</v>
      </c>
      <c r="H24" s="56" t="s">
        <v>10</v>
      </c>
      <c r="I24" s="56" t="s">
        <v>12</v>
      </c>
      <c r="J24" s="54">
        <v>3.75</v>
      </c>
      <c r="K24" s="75">
        <f>0</f>
        <v>0</v>
      </c>
      <c r="L24" s="105">
        <f t="shared" si="2"/>
        <v>0</v>
      </c>
      <c r="M24" s="105">
        <f t="shared" si="3"/>
        <v>0</v>
      </c>
      <c r="N24" s="107"/>
      <c r="O24" s="108">
        <f t="shared" si="4"/>
        <v>0</v>
      </c>
      <c r="P24" s="107"/>
      <c r="Q24" s="107"/>
      <c r="R24" s="107"/>
      <c r="S24" s="21">
        <f>K24-(SUM(U24:AL24))+N24+P24+Q24-R24</f>
        <v>0</v>
      </c>
      <c r="T24" s="22" t="str">
        <f t="shared" si="1"/>
        <v>OK</v>
      </c>
      <c r="U24" s="168"/>
      <c r="V24" s="168"/>
      <c r="W24" s="168"/>
      <c r="X24" s="168"/>
      <c r="Y24" s="37"/>
      <c r="Z24" s="36"/>
      <c r="AA24" s="36"/>
      <c r="AB24" s="34"/>
      <c r="AC24" s="37"/>
      <c r="AD24" s="29"/>
      <c r="AE24" s="36"/>
      <c r="AF24" s="29"/>
      <c r="AG24" s="28"/>
      <c r="AH24" s="28"/>
      <c r="AI24" s="28"/>
      <c r="AJ24" s="28"/>
      <c r="AK24" s="28"/>
      <c r="AL24" s="28"/>
    </row>
    <row r="25" spans="1:38" s="7" customFormat="1" ht="30.2" customHeight="1" x14ac:dyDescent="0.25">
      <c r="A25" s="221"/>
      <c r="B25" s="193"/>
      <c r="C25" s="194"/>
      <c r="D25" s="70">
        <v>28</v>
      </c>
      <c r="E25" s="193"/>
      <c r="F25" s="55" t="s">
        <v>20</v>
      </c>
      <c r="G25" s="56" t="s">
        <v>28</v>
      </c>
      <c r="H25" s="56" t="s">
        <v>16</v>
      </c>
      <c r="I25" s="56" t="s">
        <v>12</v>
      </c>
      <c r="J25" s="54">
        <v>115</v>
      </c>
      <c r="K25" s="75">
        <f>0</f>
        <v>0</v>
      </c>
      <c r="L25" s="105">
        <f t="shared" si="2"/>
        <v>0</v>
      </c>
      <c r="M25" s="105">
        <f t="shared" si="3"/>
        <v>0</v>
      </c>
      <c r="N25" s="107"/>
      <c r="O25" s="108">
        <f t="shared" si="4"/>
        <v>0</v>
      </c>
      <c r="P25" s="107"/>
      <c r="Q25" s="107"/>
      <c r="R25" s="107"/>
      <c r="S25" s="21">
        <f t="shared" ref="S25:S57" si="5">K25-(SUM(U25:AL25))+N25+P25+Q25-R25</f>
        <v>0</v>
      </c>
      <c r="T25" s="22" t="str">
        <f t="shared" si="1"/>
        <v>OK</v>
      </c>
      <c r="U25" s="168"/>
      <c r="V25" s="168"/>
      <c r="W25" s="168"/>
      <c r="X25" s="168"/>
      <c r="Y25" s="37"/>
      <c r="Z25" s="36"/>
      <c r="AA25" s="36"/>
      <c r="AB25" s="34"/>
      <c r="AC25" s="37"/>
      <c r="AD25" s="29"/>
      <c r="AE25" s="36"/>
      <c r="AF25" s="29"/>
      <c r="AG25" s="28"/>
      <c r="AH25" s="28"/>
      <c r="AI25" s="28"/>
      <c r="AJ25" s="28"/>
      <c r="AK25" s="28"/>
      <c r="AL25" s="28"/>
    </row>
    <row r="26" spans="1:38" s="7" customFormat="1" ht="30.2" customHeight="1" x14ac:dyDescent="0.25">
      <c r="A26" s="221"/>
      <c r="B26" s="235" t="s">
        <v>26</v>
      </c>
      <c r="C26" s="236">
        <v>15</v>
      </c>
      <c r="D26" s="80">
        <v>29</v>
      </c>
      <c r="E26" s="235" t="s">
        <v>14</v>
      </c>
      <c r="F26" s="81" t="s">
        <v>20</v>
      </c>
      <c r="G26" s="82" t="s">
        <v>27</v>
      </c>
      <c r="H26" s="82" t="s">
        <v>10</v>
      </c>
      <c r="I26" s="82" t="s">
        <v>12</v>
      </c>
      <c r="J26" s="83">
        <v>5.9</v>
      </c>
      <c r="K26" s="75">
        <f>0</f>
        <v>0</v>
      </c>
      <c r="L26" s="105">
        <f t="shared" si="2"/>
        <v>0</v>
      </c>
      <c r="M26" s="105">
        <f t="shared" si="3"/>
        <v>0</v>
      </c>
      <c r="N26" s="107"/>
      <c r="O26" s="108">
        <f t="shared" si="4"/>
        <v>0</v>
      </c>
      <c r="P26" s="107"/>
      <c r="Q26" s="107"/>
      <c r="R26" s="107"/>
      <c r="S26" s="21">
        <f t="shared" si="5"/>
        <v>0</v>
      </c>
      <c r="T26" s="22" t="str">
        <f t="shared" si="1"/>
        <v>OK</v>
      </c>
      <c r="U26" s="168"/>
      <c r="V26" s="168"/>
      <c r="W26" s="168"/>
      <c r="X26" s="168"/>
      <c r="Y26" s="36"/>
      <c r="Z26" s="36"/>
      <c r="AA26" s="36"/>
      <c r="AB26" s="34"/>
      <c r="AC26" s="37"/>
      <c r="AD26" s="29"/>
      <c r="AE26" s="37"/>
      <c r="AF26" s="29"/>
      <c r="AG26" s="28"/>
      <c r="AH26" s="28"/>
      <c r="AI26" s="28"/>
      <c r="AJ26" s="28"/>
      <c r="AK26" s="28"/>
      <c r="AL26" s="28"/>
    </row>
    <row r="27" spans="1:38" s="7" customFormat="1" ht="30.2" customHeight="1" x14ac:dyDescent="0.25">
      <c r="A27" s="221"/>
      <c r="B27" s="235"/>
      <c r="C27" s="236"/>
      <c r="D27" s="80">
        <v>30</v>
      </c>
      <c r="E27" s="235"/>
      <c r="F27" s="81" t="s">
        <v>20</v>
      </c>
      <c r="G27" s="82" t="s">
        <v>28</v>
      </c>
      <c r="H27" s="82" t="s">
        <v>16</v>
      </c>
      <c r="I27" s="82" t="s">
        <v>12</v>
      </c>
      <c r="J27" s="83">
        <v>600</v>
      </c>
      <c r="K27" s="75">
        <f>0</f>
        <v>0</v>
      </c>
      <c r="L27" s="105">
        <f t="shared" si="2"/>
        <v>0</v>
      </c>
      <c r="M27" s="105">
        <f t="shared" si="3"/>
        <v>0</v>
      </c>
      <c r="N27" s="107"/>
      <c r="O27" s="108">
        <f t="shared" si="4"/>
        <v>0</v>
      </c>
      <c r="P27" s="107"/>
      <c r="Q27" s="107"/>
      <c r="R27" s="107"/>
      <c r="S27" s="21">
        <f t="shared" si="5"/>
        <v>0</v>
      </c>
      <c r="T27" s="22" t="str">
        <f t="shared" si="1"/>
        <v>OK</v>
      </c>
      <c r="U27" s="168"/>
      <c r="V27" s="168"/>
      <c r="W27" s="168"/>
      <c r="X27" s="168"/>
      <c r="Y27" s="36"/>
      <c r="Z27" s="36"/>
      <c r="AA27" s="36"/>
      <c r="AB27" s="34"/>
      <c r="AC27" s="37"/>
      <c r="AD27" s="29"/>
      <c r="AE27" s="37"/>
      <c r="AF27" s="29"/>
      <c r="AG27" s="28"/>
      <c r="AH27" s="28"/>
      <c r="AI27" s="28"/>
      <c r="AJ27" s="28"/>
      <c r="AK27" s="28"/>
      <c r="AL27" s="28"/>
    </row>
    <row r="28" spans="1:38" s="7" customFormat="1" ht="30.2" customHeight="1" x14ac:dyDescent="0.25">
      <c r="A28" s="221"/>
      <c r="B28" s="193" t="s">
        <v>26</v>
      </c>
      <c r="C28" s="194">
        <v>16</v>
      </c>
      <c r="D28" s="70">
        <v>31</v>
      </c>
      <c r="E28" s="193" t="s">
        <v>15</v>
      </c>
      <c r="F28" s="55" t="s">
        <v>20</v>
      </c>
      <c r="G28" s="56" t="s">
        <v>27</v>
      </c>
      <c r="H28" s="56" t="s">
        <v>10</v>
      </c>
      <c r="I28" s="56" t="s">
        <v>12</v>
      </c>
      <c r="J28" s="54">
        <v>11.44</v>
      </c>
      <c r="K28" s="75">
        <f>0</f>
        <v>0</v>
      </c>
      <c r="L28" s="105">
        <f t="shared" si="2"/>
        <v>0</v>
      </c>
      <c r="M28" s="105">
        <f t="shared" si="3"/>
        <v>0</v>
      </c>
      <c r="N28" s="107"/>
      <c r="O28" s="108">
        <f t="shared" si="4"/>
        <v>0</v>
      </c>
      <c r="P28" s="107"/>
      <c r="Q28" s="107"/>
      <c r="R28" s="107"/>
      <c r="S28" s="21">
        <f t="shared" si="5"/>
        <v>0</v>
      </c>
      <c r="T28" s="22" t="str">
        <f t="shared" si="1"/>
        <v>OK</v>
      </c>
      <c r="U28" s="168"/>
      <c r="V28" s="168"/>
      <c r="W28" s="168"/>
      <c r="X28" s="168"/>
      <c r="Y28" s="36"/>
      <c r="Z28" s="37"/>
      <c r="AA28" s="36"/>
      <c r="AB28" s="34"/>
      <c r="AC28" s="37"/>
      <c r="AD28" s="29"/>
      <c r="AE28" s="36"/>
      <c r="AF28" s="29"/>
      <c r="AG28" s="28"/>
      <c r="AH28" s="28"/>
      <c r="AI28" s="28"/>
      <c r="AJ28" s="28"/>
      <c r="AK28" s="28"/>
      <c r="AL28" s="28"/>
    </row>
    <row r="29" spans="1:38" s="7" customFormat="1" ht="30.2" customHeight="1" x14ac:dyDescent="0.25">
      <c r="A29" s="221"/>
      <c r="B29" s="193"/>
      <c r="C29" s="194"/>
      <c r="D29" s="70">
        <v>32</v>
      </c>
      <c r="E29" s="193"/>
      <c r="F29" s="55" t="s">
        <v>20</v>
      </c>
      <c r="G29" s="56" t="s">
        <v>28</v>
      </c>
      <c r="H29" s="56" t="s">
        <v>16</v>
      </c>
      <c r="I29" s="56" t="s">
        <v>12</v>
      </c>
      <c r="J29" s="54">
        <v>800</v>
      </c>
      <c r="K29" s="75">
        <f>0</f>
        <v>0</v>
      </c>
      <c r="L29" s="105">
        <f t="shared" si="2"/>
        <v>0</v>
      </c>
      <c r="M29" s="105">
        <f t="shared" si="3"/>
        <v>0</v>
      </c>
      <c r="N29" s="107"/>
      <c r="O29" s="108">
        <f t="shared" si="4"/>
        <v>0</v>
      </c>
      <c r="P29" s="107"/>
      <c r="Q29" s="107"/>
      <c r="R29" s="107"/>
      <c r="S29" s="21">
        <f t="shared" si="5"/>
        <v>0</v>
      </c>
      <c r="T29" s="22" t="str">
        <f t="shared" si="1"/>
        <v>OK</v>
      </c>
      <c r="U29" s="168"/>
      <c r="V29" s="168"/>
      <c r="W29" s="168"/>
      <c r="X29" s="168"/>
      <c r="Y29" s="36"/>
      <c r="Z29" s="37"/>
      <c r="AA29" s="36"/>
      <c r="AB29" s="34"/>
      <c r="AC29" s="37"/>
      <c r="AD29" s="29"/>
      <c r="AE29" s="36"/>
      <c r="AF29" s="29"/>
      <c r="AG29" s="28"/>
      <c r="AH29" s="28"/>
      <c r="AI29" s="28"/>
      <c r="AJ29" s="28"/>
      <c r="AK29" s="28"/>
      <c r="AL29" s="28"/>
    </row>
    <row r="30" spans="1:38" ht="30.2" customHeight="1" x14ac:dyDescent="0.25">
      <c r="A30" s="221"/>
      <c r="B30" s="235" t="s">
        <v>46</v>
      </c>
      <c r="C30" s="236">
        <v>17</v>
      </c>
      <c r="D30" s="80">
        <v>33</v>
      </c>
      <c r="E30" s="235" t="s">
        <v>11</v>
      </c>
      <c r="F30" s="81" t="s">
        <v>20</v>
      </c>
      <c r="G30" s="82" t="s">
        <v>27</v>
      </c>
      <c r="H30" s="82" t="s">
        <v>10</v>
      </c>
      <c r="I30" s="82" t="s">
        <v>12</v>
      </c>
      <c r="J30" s="83">
        <v>10.25</v>
      </c>
      <c r="K30" s="75">
        <f>0</f>
        <v>0</v>
      </c>
      <c r="L30" s="105">
        <f t="shared" si="2"/>
        <v>0</v>
      </c>
      <c r="M30" s="105">
        <f t="shared" si="3"/>
        <v>0</v>
      </c>
      <c r="N30" s="107"/>
      <c r="O30" s="108">
        <f t="shared" si="4"/>
        <v>0</v>
      </c>
      <c r="P30" s="107"/>
      <c r="Q30" s="107"/>
      <c r="R30" s="107"/>
      <c r="S30" s="21">
        <f t="shared" si="5"/>
        <v>0</v>
      </c>
      <c r="T30" s="22" t="str">
        <f t="shared" si="1"/>
        <v>OK</v>
      </c>
      <c r="U30" s="166"/>
      <c r="V30" s="166"/>
      <c r="W30" s="166"/>
      <c r="X30" s="166"/>
      <c r="Y30" s="38"/>
      <c r="Z30" s="38"/>
      <c r="AA30" s="38"/>
      <c r="AB30" s="38"/>
      <c r="AC30" s="38"/>
      <c r="AD30" s="38"/>
      <c r="AE30" s="35"/>
      <c r="AF30" s="35"/>
      <c r="AG30" s="35"/>
      <c r="AH30" s="35"/>
      <c r="AI30" s="35"/>
      <c r="AJ30" s="35"/>
      <c r="AK30" s="35"/>
      <c r="AL30" s="35"/>
    </row>
    <row r="31" spans="1:38" ht="30.2" customHeight="1" x14ac:dyDescent="0.25">
      <c r="A31" s="222"/>
      <c r="B31" s="235"/>
      <c r="C31" s="236"/>
      <c r="D31" s="80">
        <v>34</v>
      </c>
      <c r="E31" s="235"/>
      <c r="F31" s="81" t="s">
        <v>20</v>
      </c>
      <c r="G31" s="82" t="s">
        <v>28</v>
      </c>
      <c r="H31" s="82" t="s">
        <v>16</v>
      </c>
      <c r="I31" s="82" t="s">
        <v>12</v>
      </c>
      <c r="J31" s="83">
        <v>750</v>
      </c>
      <c r="K31" s="75">
        <f>0</f>
        <v>0</v>
      </c>
      <c r="L31" s="105">
        <f t="shared" si="2"/>
        <v>0</v>
      </c>
      <c r="M31" s="105">
        <f t="shared" si="3"/>
        <v>0</v>
      </c>
      <c r="N31" s="107"/>
      <c r="O31" s="108">
        <f t="shared" si="4"/>
        <v>0</v>
      </c>
      <c r="P31" s="107"/>
      <c r="Q31" s="107"/>
      <c r="R31" s="107"/>
      <c r="S31" s="21">
        <f t="shared" si="5"/>
        <v>0</v>
      </c>
      <c r="T31" s="22" t="str">
        <f t="shared" si="1"/>
        <v>OK</v>
      </c>
      <c r="U31" s="166"/>
      <c r="V31" s="166"/>
      <c r="W31" s="166"/>
      <c r="X31" s="166"/>
      <c r="Y31" s="38"/>
      <c r="Z31" s="38"/>
      <c r="AA31" s="38"/>
      <c r="AB31" s="38"/>
      <c r="AC31" s="38"/>
      <c r="AD31" s="38"/>
      <c r="AE31" s="35"/>
      <c r="AF31" s="35"/>
      <c r="AG31" s="35"/>
      <c r="AH31" s="35"/>
      <c r="AI31" s="35"/>
      <c r="AJ31" s="35"/>
      <c r="AK31" s="35"/>
      <c r="AL31" s="35"/>
    </row>
    <row r="32" spans="1:38" ht="30.2" customHeight="1" x14ac:dyDescent="0.25">
      <c r="A32" s="220" t="s">
        <v>33</v>
      </c>
      <c r="B32" s="193" t="s">
        <v>47</v>
      </c>
      <c r="C32" s="194">
        <v>18</v>
      </c>
      <c r="D32" s="70">
        <v>35</v>
      </c>
      <c r="E32" s="193" t="s">
        <v>13</v>
      </c>
      <c r="F32" s="55" t="s">
        <v>20</v>
      </c>
      <c r="G32" s="56" t="s">
        <v>27</v>
      </c>
      <c r="H32" s="56" t="s">
        <v>10</v>
      </c>
      <c r="I32" s="56" t="s">
        <v>12</v>
      </c>
      <c r="J32" s="54">
        <v>9.19</v>
      </c>
      <c r="K32" s="75">
        <f>0</f>
        <v>0</v>
      </c>
      <c r="L32" s="105">
        <f t="shared" si="2"/>
        <v>0</v>
      </c>
      <c r="M32" s="105">
        <f t="shared" si="3"/>
        <v>0</v>
      </c>
      <c r="N32" s="107"/>
      <c r="O32" s="108">
        <f t="shared" si="4"/>
        <v>0</v>
      </c>
      <c r="P32" s="107"/>
      <c r="Q32" s="107"/>
      <c r="R32" s="107"/>
      <c r="S32" s="21">
        <f t="shared" si="5"/>
        <v>0</v>
      </c>
      <c r="T32" s="22" t="str">
        <f t="shared" si="1"/>
        <v>OK</v>
      </c>
      <c r="U32" s="166"/>
      <c r="V32" s="166"/>
      <c r="W32" s="166"/>
      <c r="X32" s="166"/>
      <c r="Y32" s="38"/>
      <c r="Z32" s="38"/>
      <c r="AA32" s="38"/>
      <c r="AB32" s="38"/>
      <c r="AC32" s="38"/>
      <c r="AD32" s="38"/>
      <c r="AE32" s="35"/>
      <c r="AF32" s="35"/>
      <c r="AG32" s="35"/>
      <c r="AH32" s="35"/>
      <c r="AI32" s="35"/>
      <c r="AJ32" s="35"/>
      <c r="AK32" s="35"/>
      <c r="AL32" s="35"/>
    </row>
    <row r="33" spans="1:38" ht="30.2" customHeight="1" x14ac:dyDescent="0.25">
      <c r="A33" s="221"/>
      <c r="B33" s="193"/>
      <c r="C33" s="194"/>
      <c r="D33" s="70">
        <v>36</v>
      </c>
      <c r="E33" s="193"/>
      <c r="F33" s="55" t="s">
        <v>20</v>
      </c>
      <c r="G33" s="56" t="s">
        <v>28</v>
      </c>
      <c r="H33" s="56" t="s">
        <v>16</v>
      </c>
      <c r="I33" s="56" t="s">
        <v>12</v>
      </c>
      <c r="J33" s="54">
        <v>1698.99</v>
      </c>
      <c r="K33" s="75">
        <f>0</f>
        <v>0</v>
      </c>
      <c r="L33" s="105">
        <f t="shared" si="2"/>
        <v>0</v>
      </c>
      <c r="M33" s="105">
        <f t="shared" si="3"/>
        <v>0</v>
      </c>
      <c r="N33" s="107"/>
      <c r="O33" s="108">
        <f t="shared" si="4"/>
        <v>0</v>
      </c>
      <c r="P33" s="107"/>
      <c r="Q33" s="107"/>
      <c r="R33" s="107"/>
      <c r="S33" s="21">
        <f t="shared" si="5"/>
        <v>0</v>
      </c>
      <c r="T33" s="22" t="str">
        <f t="shared" si="1"/>
        <v>OK</v>
      </c>
      <c r="U33" s="166"/>
      <c r="V33" s="166"/>
      <c r="W33" s="166"/>
      <c r="X33" s="166"/>
      <c r="Y33" s="38"/>
      <c r="Z33" s="38"/>
      <c r="AA33" s="38"/>
      <c r="AB33" s="38"/>
      <c r="AC33" s="38"/>
      <c r="AD33" s="38"/>
      <c r="AE33" s="35"/>
      <c r="AF33" s="35"/>
      <c r="AG33" s="35"/>
      <c r="AH33" s="35"/>
      <c r="AI33" s="35"/>
      <c r="AJ33" s="35"/>
      <c r="AK33" s="35"/>
      <c r="AL33" s="35"/>
    </row>
    <row r="34" spans="1:38" ht="30.2" customHeight="1" x14ac:dyDescent="0.25">
      <c r="A34" s="221"/>
      <c r="B34" s="235" t="s">
        <v>46</v>
      </c>
      <c r="C34" s="236">
        <v>19</v>
      </c>
      <c r="D34" s="80">
        <v>37</v>
      </c>
      <c r="E34" s="235" t="s">
        <v>15</v>
      </c>
      <c r="F34" s="81" t="s">
        <v>20</v>
      </c>
      <c r="G34" s="82" t="s">
        <v>27</v>
      </c>
      <c r="H34" s="82" t="s">
        <v>10</v>
      </c>
      <c r="I34" s="82" t="s">
        <v>12</v>
      </c>
      <c r="J34" s="83">
        <v>15.2</v>
      </c>
      <c r="K34" s="75">
        <f>0</f>
        <v>0</v>
      </c>
      <c r="L34" s="105">
        <f t="shared" si="2"/>
        <v>0</v>
      </c>
      <c r="M34" s="105">
        <f t="shared" si="3"/>
        <v>0</v>
      </c>
      <c r="N34" s="107"/>
      <c r="O34" s="108">
        <f t="shared" si="4"/>
        <v>0</v>
      </c>
      <c r="P34" s="107"/>
      <c r="Q34" s="107"/>
      <c r="R34" s="107"/>
      <c r="S34" s="21">
        <f t="shared" si="5"/>
        <v>0</v>
      </c>
      <c r="T34" s="22" t="str">
        <f t="shared" si="1"/>
        <v>OK</v>
      </c>
      <c r="U34" s="166"/>
      <c r="V34" s="166"/>
      <c r="W34" s="166"/>
      <c r="X34" s="166"/>
      <c r="Y34" s="38"/>
      <c r="Z34" s="38"/>
      <c r="AA34" s="38"/>
      <c r="AB34" s="38"/>
      <c r="AC34" s="38"/>
      <c r="AD34" s="38"/>
      <c r="AE34" s="35"/>
      <c r="AF34" s="35"/>
      <c r="AG34" s="35"/>
      <c r="AH34" s="35"/>
      <c r="AI34" s="35"/>
      <c r="AJ34" s="35"/>
      <c r="AK34" s="35"/>
      <c r="AL34" s="35"/>
    </row>
    <row r="35" spans="1:38" ht="30.2" customHeight="1" x14ac:dyDescent="0.25">
      <c r="A35" s="222"/>
      <c r="B35" s="235"/>
      <c r="C35" s="237"/>
      <c r="D35" s="80">
        <v>38</v>
      </c>
      <c r="E35" s="235"/>
      <c r="F35" s="81" t="s">
        <v>20</v>
      </c>
      <c r="G35" s="82" t="s">
        <v>28</v>
      </c>
      <c r="H35" s="82" t="s">
        <v>16</v>
      </c>
      <c r="I35" s="82" t="s">
        <v>12</v>
      </c>
      <c r="J35" s="83">
        <v>1000</v>
      </c>
      <c r="K35" s="75">
        <f>0</f>
        <v>0</v>
      </c>
      <c r="L35" s="105">
        <f t="shared" si="2"/>
        <v>0</v>
      </c>
      <c r="M35" s="105">
        <f t="shared" si="3"/>
        <v>0</v>
      </c>
      <c r="N35" s="107"/>
      <c r="O35" s="108">
        <f t="shared" si="4"/>
        <v>0</v>
      </c>
      <c r="P35" s="107"/>
      <c r="Q35" s="107"/>
      <c r="R35" s="107"/>
      <c r="S35" s="21">
        <f t="shared" si="5"/>
        <v>0</v>
      </c>
      <c r="T35" s="22" t="str">
        <f t="shared" si="1"/>
        <v>OK</v>
      </c>
      <c r="U35" s="166"/>
      <c r="V35" s="166"/>
      <c r="W35" s="166"/>
      <c r="X35" s="166"/>
      <c r="Y35" s="38"/>
      <c r="Z35" s="38"/>
      <c r="AA35" s="38"/>
      <c r="AB35" s="38"/>
      <c r="AC35" s="38"/>
      <c r="AD35" s="38"/>
      <c r="AE35" s="35"/>
      <c r="AF35" s="35"/>
      <c r="AG35" s="35"/>
      <c r="AH35" s="35"/>
      <c r="AI35" s="35"/>
      <c r="AJ35" s="35"/>
      <c r="AK35" s="35"/>
      <c r="AL35" s="35"/>
    </row>
    <row r="36" spans="1:38" ht="30.2" customHeight="1" x14ac:dyDescent="0.25">
      <c r="A36" s="220" t="s">
        <v>48</v>
      </c>
      <c r="B36" s="193" t="s">
        <v>49</v>
      </c>
      <c r="C36" s="194">
        <v>20</v>
      </c>
      <c r="D36" s="70">
        <v>39</v>
      </c>
      <c r="E36" s="193" t="s">
        <v>13</v>
      </c>
      <c r="F36" s="55" t="s">
        <v>20</v>
      </c>
      <c r="G36" s="56" t="s">
        <v>27</v>
      </c>
      <c r="H36" s="56" t="s">
        <v>10</v>
      </c>
      <c r="I36" s="56" t="s">
        <v>12</v>
      </c>
      <c r="J36" s="54">
        <v>9.16</v>
      </c>
      <c r="K36" s="75">
        <f>0</f>
        <v>0</v>
      </c>
      <c r="L36" s="105">
        <f t="shared" si="2"/>
        <v>0</v>
      </c>
      <c r="M36" s="105">
        <f t="shared" si="3"/>
        <v>0</v>
      </c>
      <c r="N36" s="107"/>
      <c r="O36" s="108">
        <f t="shared" si="4"/>
        <v>0</v>
      </c>
      <c r="P36" s="107"/>
      <c r="Q36" s="107"/>
      <c r="R36" s="107"/>
      <c r="S36" s="21">
        <f t="shared" si="5"/>
        <v>0</v>
      </c>
      <c r="T36" s="22" t="str">
        <f t="shared" si="1"/>
        <v>OK</v>
      </c>
      <c r="U36" s="166"/>
      <c r="V36" s="166"/>
      <c r="W36" s="166"/>
      <c r="X36" s="166"/>
      <c r="Y36" s="38"/>
      <c r="Z36" s="38"/>
      <c r="AA36" s="38"/>
      <c r="AB36" s="38"/>
      <c r="AC36" s="38"/>
      <c r="AD36" s="38"/>
      <c r="AE36" s="35"/>
      <c r="AF36" s="35"/>
      <c r="AG36" s="35"/>
      <c r="AH36" s="35"/>
      <c r="AI36" s="35"/>
      <c r="AJ36" s="35"/>
      <c r="AK36" s="35"/>
      <c r="AL36" s="35"/>
    </row>
    <row r="37" spans="1:38" ht="30.2" customHeight="1" x14ac:dyDescent="0.25">
      <c r="A37" s="221"/>
      <c r="B37" s="193"/>
      <c r="C37" s="195"/>
      <c r="D37" s="70">
        <v>40</v>
      </c>
      <c r="E37" s="193"/>
      <c r="F37" s="55" t="s">
        <v>20</v>
      </c>
      <c r="G37" s="56" t="s">
        <v>28</v>
      </c>
      <c r="H37" s="56" t="s">
        <v>16</v>
      </c>
      <c r="I37" s="56" t="s">
        <v>12</v>
      </c>
      <c r="J37" s="54">
        <v>1700</v>
      </c>
      <c r="K37" s="75">
        <f>0</f>
        <v>0</v>
      </c>
      <c r="L37" s="105">
        <f t="shared" si="2"/>
        <v>0</v>
      </c>
      <c r="M37" s="105">
        <f t="shared" si="3"/>
        <v>0</v>
      </c>
      <c r="N37" s="107"/>
      <c r="O37" s="108">
        <f t="shared" si="4"/>
        <v>0</v>
      </c>
      <c r="P37" s="107"/>
      <c r="Q37" s="107"/>
      <c r="R37" s="107"/>
      <c r="S37" s="21">
        <f t="shared" si="5"/>
        <v>0</v>
      </c>
      <c r="T37" s="22" t="str">
        <f t="shared" si="1"/>
        <v>OK</v>
      </c>
      <c r="U37" s="166"/>
      <c r="V37" s="166"/>
      <c r="W37" s="166"/>
      <c r="X37" s="166"/>
      <c r="Y37" s="38"/>
      <c r="Z37" s="38"/>
      <c r="AA37" s="38"/>
      <c r="AB37" s="38"/>
      <c r="AC37" s="38"/>
      <c r="AD37" s="38"/>
      <c r="AE37" s="35"/>
      <c r="AF37" s="35"/>
      <c r="AG37" s="35"/>
      <c r="AH37" s="35"/>
      <c r="AI37" s="35"/>
      <c r="AJ37" s="35"/>
      <c r="AK37" s="35"/>
      <c r="AL37" s="35"/>
    </row>
    <row r="38" spans="1:38" ht="30.2" customHeight="1" x14ac:dyDescent="0.25">
      <c r="A38" s="221"/>
      <c r="B38" s="235" t="s">
        <v>49</v>
      </c>
      <c r="C38" s="236">
        <v>21</v>
      </c>
      <c r="D38" s="80">
        <v>41</v>
      </c>
      <c r="E38" s="235" t="s">
        <v>14</v>
      </c>
      <c r="F38" s="81" t="s">
        <v>20</v>
      </c>
      <c r="G38" s="82" t="s">
        <v>27</v>
      </c>
      <c r="H38" s="82" t="s">
        <v>10</v>
      </c>
      <c r="I38" s="82" t="s">
        <v>12</v>
      </c>
      <c r="J38" s="83">
        <v>13.05</v>
      </c>
      <c r="K38" s="75">
        <f>0</f>
        <v>0</v>
      </c>
      <c r="L38" s="105">
        <f t="shared" si="2"/>
        <v>0</v>
      </c>
      <c r="M38" s="105">
        <f t="shared" si="3"/>
        <v>0</v>
      </c>
      <c r="N38" s="107"/>
      <c r="O38" s="108">
        <f t="shared" si="4"/>
        <v>0</v>
      </c>
      <c r="P38" s="107"/>
      <c r="Q38" s="107"/>
      <c r="R38" s="107"/>
      <c r="S38" s="21">
        <f t="shared" si="5"/>
        <v>0</v>
      </c>
      <c r="T38" s="22" t="str">
        <f t="shared" si="1"/>
        <v>OK</v>
      </c>
      <c r="U38" s="166"/>
      <c r="V38" s="166"/>
      <c r="W38" s="166"/>
      <c r="X38" s="166"/>
      <c r="Y38" s="38"/>
      <c r="Z38" s="38"/>
      <c r="AA38" s="38"/>
      <c r="AB38" s="38"/>
      <c r="AC38" s="38"/>
      <c r="AD38" s="38"/>
      <c r="AE38" s="35"/>
      <c r="AF38" s="35"/>
      <c r="AG38" s="35"/>
      <c r="AH38" s="35"/>
      <c r="AI38" s="35"/>
      <c r="AJ38" s="35"/>
      <c r="AK38" s="35"/>
      <c r="AL38" s="35"/>
    </row>
    <row r="39" spans="1:38" ht="30.2" customHeight="1" x14ac:dyDescent="0.25">
      <c r="A39" s="221"/>
      <c r="B39" s="235"/>
      <c r="C39" s="237"/>
      <c r="D39" s="80">
        <v>42</v>
      </c>
      <c r="E39" s="235"/>
      <c r="F39" s="81" t="s">
        <v>20</v>
      </c>
      <c r="G39" s="82" t="s">
        <v>28</v>
      </c>
      <c r="H39" s="82" t="s">
        <v>16</v>
      </c>
      <c r="I39" s="82" t="s">
        <v>12</v>
      </c>
      <c r="J39" s="83">
        <v>2100</v>
      </c>
      <c r="K39" s="75">
        <f>0</f>
        <v>0</v>
      </c>
      <c r="L39" s="105">
        <f t="shared" si="2"/>
        <v>0</v>
      </c>
      <c r="M39" s="105">
        <f t="shared" si="3"/>
        <v>0</v>
      </c>
      <c r="N39" s="107"/>
      <c r="O39" s="108">
        <f t="shared" si="4"/>
        <v>0</v>
      </c>
      <c r="P39" s="107"/>
      <c r="Q39" s="107"/>
      <c r="R39" s="107"/>
      <c r="S39" s="21">
        <f t="shared" si="5"/>
        <v>0</v>
      </c>
      <c r="T39" s="22" t="str">
        <f t="shared" si="1"/>
        <v>OK</v>
      </c>
      <c r="U39" s="166"/>
      <c r="V39" s="166"/>
      <c r="W39" s="166"/>
      <c r="X39" s="166"/>
      <c r="Y39" s="38"/>
      <c r="Z39" s="38"/>
      <c r="AA39" s="38"/>
      <c r="AB39" s="38"/>
      <c r="AC39" s="38"/>
      <c r="AD39" s="38"/>
      <c r="AE39" s="35"/>
      <c r="AF39" s="35"/>
      <c r="AG39" s="35"/>
      <c r="AH39" s="35"/>
      <c r="AI39" s="35"/>
      <c r="AJ39" s="35"/>
      <c r="AK39" s="35"/>
      <c r="AL39" s="35"/>
    </row>
    <row r="40" spans="1:38" ht="30.2" customHeight="1" x14ac:dyDescent="0.25">
      <c r="A40" s="221"/>
      <c r="B40" s="193" t="s">
        <v>26</v>
      </c>
      <c r="C40" s="194">
        <v>22</v>
      </c>
      <c r="D40" s="70">
        <v>43</v>
      </c>
      <c r="E40" s="193" t="s">
        <v>15</v>
      </c>
      <c r="F40" s="55" t="s">
        <v>20</v>
      </c>
      <c r="G40" s="56" t="s">
        <v>27</v>
      </c>
      <c r="H40" s="56" t="s">
        <v>10</v>
      </c>
      <c r="I40" s="56" t="s">
        <v>12</v>
      </c>
      <c r="J40" s="54">
        <v>17.420000000000002</v>
      </c>
      <c r="K40" s="75">
        <f>0</f>
        <v>0</v>
      </c>
      <c r="L40" s="105">
        <f t="shared" si="2"/>
        <v>0</v>
      </c>
      <c r="M40" s="105">
        <f t="shared" si="3"/>
        <v>0</v>
      </c>
      <c r="N40" s="107"/>
      <c r="O40" s="108">
        <f t="shared" si="4"/>
        <v>0</v>
      </c>
      <c r="P40" s="107"/>
      <c r="Q40" s="107"/>
      <c r="R40" s="107"/>
      <c r="S40" s="21">
        <f t="shared" si="5"/>
        <v>0</v>
      </c>
      <c r="T40" s="22" t="str">
        <f t="shared" si="1"/>
        <v>OK</v>
      </c>
      <c r="U40" s="166"/>
      <c r="V40" s="166"/>
      <c r="W40" s="166"/>
      <c r="X40" s="166"/>
      <c r="Y40" s="38"/>
      <c r="Z40" s="38"/>
      <c r="AA40" s="38"/>
      <c r="AB40" s="38"/>
      <c r="AC40" s="38"/>
      <c r="AD40" s="38"/>
      <c r="AE40" s="35"/>
      <c r="AF40" s="35"/>
      <c r="AG40" s="35"/>
      <c r="AH40" s="35"/>
      <c r="AI40" s="35"/>
      <c r="AJ40" s="35"/>
      <c r="AK40" s="35"/>
      <c r="AL40" s="35"/>
    </row>
    <row r="41" spans="1:38" ht="30.2" customHeight="1" x14ac:dyDescent="0.25">
      <c r="A41" s="221"/>
      <c r="B41" s="193"/>
      <c r="C41" s="195"/>
      <c r="D41" s="70">
        <v>44</v>
      </c>
      <c r="E41" s="193"/>
      <c r="F41" s="55" t="s">
        <v>20</v>
      </c>
      <c r="G41" s="56" t="s">
        <v>28</v>
      </c>
      <c r="H41" s="56" t="s">
        <v>16</v>
      </c>
      <c r="I41" s="56" t="s">
        <v>12</v>
      </c>
      <c r="J41" s="54">
        <v>1500</v>
      </c>
      <c r="K41" s="75">
        <f>0</f>
        <v>0</v>
      </c>
      <c r="L41" s="105">
        <f t="shared" si="2"/>
        <v>0</v>
      </c>
      <c r="M41" s="105">
        <f t="shared" si="3"/>
        <v>0</v>
      </c>
      <c r="N41" s="107"/>
      <c r="O41" s="108">
        <f t="shared" si="4"/>
        <v>0</v>
      </c>
      <c r="P41" s="107"/>
      <c r="Q41" s="107"/>
      <c r="R41" s="107"/>
      <c r="S41" s="21">
        <f t="shared" si="5"/>
        <v>0</v>
      </c>
      <c r="T41" s="22" t="str">
        <f t="shared" si="1"/>
        <v>OK</v>
      </c>
      <c r="U41" s="166"/>
      <c r="V41" s="166"/>
      <c r="W41" s="166"/>
      <c r="X41" s="166"/>
      <c r="Y41" s="38"/>
      <c r="Z41" s="38"/>
      <c r="AA41" s="38"/>
      <c r="AB41" s="38"/>
      <c r="AC41" s="38"/>
      <c r="AD41" s="38"/>
      <c r="AE41" s="35"/>
      <c r="AF41" s="35"/>
      <c r="AG41" s="35"/>
      <c r="AH41" s="35"/>
      <c r="AI41" s="35"/>
      <c r="AJ41" s="35"/>
      <c r="AK41" s="35"/>
      <c r="AL41" s="35"/>
    </row>
    <row r="42" spans="1:38" s="7" customFormat="1" ht="30.2" customHeight="1" x14ac:dyDescent="0.25">
      <c r="A42" s="221"/>
      <c r="B42" s="235" t="s">
        <v>50</v>
      </c>
      <c r="C42" s="236">
        <v>23</v>
      </c>
      <c r="D42" s="80">
        <v>45</v>
      </c>
      <c r="E42" s="235" t="s">
        <v>11</v>
      </c>
      <c r="F42" s="81" t="s">
        <v>20</v>
      </c>
      <c r="G42" s="82" t="s">
        <v>27</v>
      </c>
      <c r="H42" s="82" t="s">
        <v>10</v>
      </c>
      <c r="I42" s="82" t="s">
        <v>12</v>
      </c>
      <c r="J42" s="83">
        <v>16.2</v>
      </c>
      <c r="K42" s="75">
        <f>0</f>
        <v>0</v>
      </c>
      <c r="L42" s="105">
        <f t="shared" si="2"/>
        <v>0</v>
      </c>
      <c r="M42" s="105">
        <f t="shared" si="3"/>
        <v>0</v>
      </c>
      <c r="N42" s="107"/>
      <c r="O42" s="108">
        <f t="shared" si="4"/>
        <v>0</v>
      </c>
      <c r="P42" s="107"/>
      <c r="Q42" s="107"/>
      <c r="R42" s="107"/>
      <c r="S42" s="21">
        <f t="shared" si="5"/>
        <v>0</v>
      </c>
      <c r="T42" s="22" t="str">
        <f t="shared" si="1"/>
        <v>OK</v>
      </c>
      <c r="U42" s="168"/>
      <c r="V42" s="168"/>
      <c r="W42" s="168"/>
      <c r="X42" s="168"/>
      <c r="Y42" s="37"/>
      <c r="Z42" s="36"/>
      <c r="AA42" s="36"/>
      <c r="AB42" s="34"/>
      <c r="AC42" s="37"/>
      <c r="AD42" s="29"/>
      <c r="AE42" s="36"/>
      <c r="AF42" s="29"/>
      <c r="AG42" s="28"/>
      <c r="AH42" s="28"/>
      <c r="AI42" s="28"/>
      <c r="AJ42" s="28"/>
      <c r="AK42" s="28"/>
      <c r="AL42" s="28"/>
    </row>
    <row r="43" spans="1:38" s="7" customFormat="1" ht="30.2" customHeight="1" x14ac:dyDescent="0.25">
      <c r="A43" s="221"/>
      <c r="B43" s="235"/>
      <c r="C43" s="237"/>
      <c r="D43" s="80">
        <v>46</v>
      </c>
      <c r="E43" s="235"/>
      <c r="F43" s="81" t="s">
        <v>20</v>
      </c>
      <c r="G43" s="82" t="s">
        <v>28</v>
      </c>
      <c r="H43" s="82" t="s">
        <v>16</v>
      </c>
      <c r="I43" s="82" t="s">
        <v>12</v>
      </c>
      <c r="J43" s="83">
        <v>2648</v>
      </c>
      <c r="K43" s="75">
        <f>0</f>
        <v>0</v>
      </c>
      <c r="L43" s="105">
        <f t="shared" si="2"/>
        <v>0</v>
      </c>
      <c r="M43" s="105">
        <f t="shared" si="3"/>
        <v>0</v>
      </c>
      <c r="N43" s="107"/>
      <c r="O43" s="108">
        <f t="shared" si="4"/>
        <v>0</v>
      </c>
      <c r="P43" s="107"/>
      <c r="Q43" s="107"/>
      <c r="R43" s="107"/>
      <c r="S43" s="21">
        <f t="shared" si="5"/>
        <v>0</v>
      </c>
      <c r="T43" s="22" t="str">
        <f t="shared" si="1"/>
        <v>OK</v>
      </c>
      <c r="U43" s="168"/>
      <c r="V43" s="168"/>
      <c r="W43" s="168"/>
      <c r="X43" s="168"/>
      <c r="Y43" s="37"/>
      <c r="Z43" s="36"/>
      <c r="AA43" s="36"/>
      <c r="AB43" s="34"/>
      <c r="AC43" s="37"/>
      <c r="AD43" s="29"/>
      <c r="AE43" s="36"/>
      <c r="AF43" s="29"/>
      <c r="AG43" s="28"/>
      <c r="AH43" s="28"/>
      <c r="AI43" s="28"/>
      <c r="AJ43" s="28"/>
      <c r="AK43" s="28"/>
      <c r="AL43" s="28"/>
    </row>
    <row r="44" spans="1:38" s="7" customFormat="1" ht="30.2" customHeight="1" x14ac:dyDescent="0.25">
      <c r="A44" s="221"/>
      <c r="B44" s="193" t="s">
        <v>51</v>
      </c>
      <c r="C44" s="194">
        <v>24</v>
      </c>
      <c r="D44" s="70">
        <v>47</v>
      </c>
      <c r="E44" s="193" t="s">
        <v>52</v>
      </c>
      <c r="F44" s="55" t="s">
        <v>20</v>
      </c>
      <c r="G44" s="56" t="s">
        <v>27</v>
      </c>
      <c r="H44" s="56" t="s">
        <v>10</v>
      </c>
      <c r="I44" s="56" t="s">
        <v>12</v>
      </c>
      <c r="J44" s="54">
        <v>17.09</v>
      </c>
      <c r="K44" s="75">
        <f>0</f>
        <v>0</v>
      </c>
      <c r="L44" s="105">
        <f t="shared" si="2"/>
        <v>0</v>
      </c>
      <c r="M44" s="105">
        <f t="shared" si="3"/>
        <v>0</v>
      </c>
      <c r="N44" s="107"/>
      <c r="O44" s="108">
        <f t="shared" si="4"/>
        <v>0</v>
      </c>
      <c r="P44" s="107"/>
      <c r="Q44" s="107"/>
      <c r="R44" s="107"/>
      <c r="S44" s="21">
        <f t="shared" si="5"/>
        <v>0</v>
      </c>
      <c r="T44" s="22" t="str">
        <f t="shared" si="1"/>
        <v>OK</v>
      </c>
      <c r="U44" s="168"/>
      <c r="V44" s="168"/>
      <c r="W44" s="168"/>
      <c r="X44" s="168"/>
      <c r="Y44" s="36"/>
      <c r="Z44" s="36"/>
      <c r="AA44" s="36"/>
      <c r="AB44" s="34"/>
      <c r="AC44" s="37"/>
      <c r="AD44" s="29"/>
      <c r="AE44" s="37"/>
      <c r="AF44" s="29"/>
      <c r="AG44" s="28"/>
      <c r="AH44" s="28"/>
      <c r="AI44" s="28"/>
      <c r="AJ44" s="28"/>
      <c r="AK44" s="28"/>
      <c r="AL44" s="28"/>
    </row>
    <row r="45" spans="1:38" s="7" customFormat="1" ht="30.2" customHeight="1" x14ac:dyDescent="0.25">
      <c r="A45" s="221"/>
      <c r="B45" s="193"/>
      <c r="C45" s="195"/>
      <c r="D45" s="70">
        <v>48</v>
      </c>
      <c r="E45" s="193"/>
      <c r="F45" s="55" t="s">
        <v>20</v>
      </c>
      <c r="G45" s="56" t="s">
        <v>28</v>
      </c>
      <c r="H45" s="56" t="s">
        <v>16</v>
      </c>
      <c r="I45" s="56" t="s">
        <v>12</v>
      </c>
      <c r="J45" s="54">
        <v>2674</v>
      </c>
      <c r="K45" s="75">
        <f>0</f>
        <v>0</v>
      </c>
      <c r="L45" s="105">
        <f t="shared" si="2"/>
        <v>0</v>
      </c>
      <c r="M45" s="105">
        <f t="shared" si="3"/>
        <v>0</v>
      </c>
      <c r="N45" s="107"/>
      <c r="O45" s="108">
        <f t="shared" si="4"/>
        <v>0</v>
      </c>
      <c r="P45" s="107"/>
      <c r="Q45" s="107"/>
      <c r="R45" s="107"/>
      <c r="S45" s="21">
        <f t="shared" si="5"/>
        <v>0</v>
      </c>
      <c r="T45" s="22" t="str">
        <f t="shared" si="1"/>
        <v>OK</v>
      </c>
      <c r="U45" s="168"/>
      <c r="V45" s="168"/>
      <c r="W45" s="168"/>
      <c r="X45" s="168"/>
      <c r="Y45" s="36"/>
      <c r="Z45" s="36"/>
      <c r="AA45" s="36"/>
      <c r="AB45" s="34"/>
      <c r="AC45" s="37"/>
      <c r="AD45" s="29"/>
      <c r="AE45" s="37"/>
      <c r="AF45" s="29"/>
      <c r="AG45" s="28"/>
      <c r="AH45" s="28"/>
      <c r="AI45" s="28"/>
      <c r="AJ45" s="28"/>
      <c r="AK45" s="28"/>
      <c r="AL45" s="28"/>
    </row>
    <row r="46" spans="1:38" s="7" customFormat="1" ht="30.2" customHeight="1" x14ac:dyDescent="0.25">
      <c r="A46" s="221"/>
      <c r="B46" s="235" t="s">
        <v>50</v>
      </c>
      <c r="C46" s="236">
        <v>25</v>
      </c>
      <c r="D46" s="80">
        <v>49</v>
      </c>
      <c r="E46" s="235" t="s">
        <v>21</v>
      </c>
      <c r="F46" s="81" t="s">
        <v>20</v>
      </c>
      <c r="G46" s="82" t="s">
        <v>27</v>
      </c>
      <c r="H46" s="82" t="s">
        <v>10</v>
      </c>
      <c r="I46" s="82" t="s">
        <v>12</v>
      </c>
      <c r="J46" s="83">
        <v>6.93</v>
      </c>
      <c r="K46" s="75">
        <f>0</f>
        <v>0</v>
      </c>
      <c r="L46" s="105">
        <f t="shared" si="2"/>
        <v>0</v>
      </c>
      <c r="M46" s="105">
        <f t="shared" si="3"/>
        <v>0</v>
      </c>
      <c r="N46" s="107"/>
      <c r="O46" s="108">
        <f t="shared" si="4"/>
        <v>0</v>
      </c>
      <c r="P46" s="107"/>
      <c r="Q46" s="107"/>
      <c r="R46" s="107"/>
      <c r="S46" s="21">
        <f t="shared" si="5"/>
        <v>0</v>
      </c>
      <c r="T46" s="22" t="str">
        <f t="shared" si="1"/>
        <v>OK</v>
      </c>
      <c r="U46" s="168"/>
      <c r="V46" s="168"/>
      <c r="W46" s="168"/>
      <c r="X46" s="168"/>
      <c r="Y46" s="36"/>
      <c r="Z46" s="37"/>
      <c r="AA46" s="36"/>
      <c r="AB46" s="34"/>
      <c r="AC46" s="37"/>
      <c r="AD46" s="29"/>
      <c r="AE46" s="36"/>
      <c r="AF46" s="29"/>
      <c r="AG46" s="28"/>
      <c r="AH46" s="28"/>
      <c r="AI46" s="28"/>
      <c r="AJ46" s="28"/>
      <c r="AK46" s="28"/>
      <c r="AL46" s="28"/>
    </row>
    <row r="47" spans="1:38" s="7" customFormat="1" ht="30.2" customHeight="1" x14ac:dyDescent="0.25">
      <c r="A47" s="222"/>
      <c r="B47" s="235"/>
      <c r="C47" s="237"/>
      <c r="D47" s="80">
        <v>50</v>
      </c>
      <c r="E47" s="235"/>
      <c r="F47" s="81" t="s">
        <v>20</v>
      </c>
      <c r="G47" s="82" t="s">
        <v>28</v>
      </c>
      <c r="H47" s="82" t="s">
        <v>16</v>
      </c>
      <c r="I47" s="82" t="s">
        <v>12</v>
      </c>
      <c r="J47" s="83">
        <v>1364</v>
      </c>
      <c r="K47" s="75">
        <f>0</f>
        <v>0</v>
      </c>
      <c r="L47" s="105">
        <f t="shared" si="2"/>
        <v>0</v>
      </c>
      <c r="M47" s="105">
        <f t="shared" si="3"/>
        <v>0</v>
      </c>
      <c r="N47" s="107"/>
      <c r="O47" s="108">
        <f t="shared" si="4"/>
        <v>0</v>
      </c>
      <c r="P47" s="107"/>
      <c r="Q47" s="107"/>
      <c r="R47" s="107"/>
      <c r="S47" s="21">
        <f t="shared" si="5"/>
        <v>0</v>
      </c>
      <c r="T47" s="22" t="str">
        <f t="shared" si="1"/>
        <v>OK</v>
      </c>
      <c r="U47" s="168"/>
      <c r="V47" s="168"/>
      <c r="W47" s="168"/>
      <c r="X47" s="168"/>
      <c r="Y47" s="36"/>
      <c r="Z47" s="37"/>
      <c r="AA47" s="36"/>
      <c r="AB47" s="34"/>
      <c r="AC47" s="37"/>
      <c r="AD47" s="29"/>
      <c r="AE47" s="36"/>
      <c r="AF47" s="29"/>
      <c r="AG47" s="28"/>
      <c r="AH47" s="28"/>
      <c r="AI47" s="28"/>
      <c r="AJ47" s="28"/>
      <c r="AK47" s="28"/>
      <c r="AL47" s="28"/>
    </row>
    <row r="48" spans="1:38" s="7" customFormat="1" ht="30.2" customHeight="1" x14ac:dyDescent="0.25">
      <c r="A48" s="220" t="s">
        <v>53</v>
      </c>
      <c r="B48" s="193" t="s">
        <v>47</v>
      </c>
      <c r="C48" s="194">
        <v>26</v>
      </c>
      <c r="D48" s="70">
        <v>51</v>
      </c>
      <c r="E48" s="193" t="s">
        <v>13</v>
      </c>
      <c r="F48" s="55" t="s">
        <v>20</v>
      </c>
      <c r="G48" s="56" t="s">
        <v>27</v>
      </c>
      <c r="H48" s="56" t="s">
        <v>10</v>
      </c>
      <c r="I48" s="56" t="s">
        <v>12</v>
      </c>
      <c r="J48" s="54">
        <v>8.8699999999999992</v>
      </c>
      <c r="K48" s="75">
        <f>0</f>
        <v>0</v>
      </c>
      <c r="L48" s="105">
        <f t="shared" si="2"/>
        <v>0</v>
      </c>
      <c r="M48" s="105">
        <f t="shared" si="3"/>
        <v>0</v>
      </c>
      <c r="N48" s="107"/>
      <c r="O48" s="108">
        <f t="shared" si="4"/>
        <v>0</v>
      </c>
      <c r="P48" s="107"/>
      <c r="Q48" s="107"/>
      <c r="R48" s="107"/>
      <c r="S48" s="21">
        <f t="shared" si="5"/>
        <v>0</v>
      </c>
      <c r="T48" s="22" t="str">
        <f t="shared" si="1"/>
        <v>OK</v>
      </c>
      <c r="U48" s="168"/>
      <c r="V48" s="168"/>
      <c r="W48" s="168"/>
      <c r="X48" s="168"/>
      <c r="Y48" s="36"/>
      <c r="Z48" s="37"/>
      <c r="AA48" s="36"/>
      <c r="AB48" s="34"/>
      <c r="AC48" s="37"/>
      <c r="AD48" s="29"/>
      <c r="AE48" s="36"/>
      <c r="AF48" s="29"/>
      <c r="AG48" s="28"/>
      <c r="AH48" s="28"/>
      <c r="AI48" s="28"/>
      <c r="AJ48" s="28"/>
      <c r="AK48" s="28"/>
      <c r="AL48" s="28"/>
    </row>
    <row r="49" spans="1:38" s="7" customFormat="1" ht="30.2" customHeight="1" x14ac:dyDescent="0.25">
      <c r="A49" s="221"/>
      <c r="B49" s="193"/>
      <c r="C49" s="195"/>
      <c r="D49" s="70">
        <v>52</v>
      </c>
      <c r="E49" s="193"/>
      <c r="F49" s="55" t="s">
        <v>20</v>
      </c>
      <c r="G49" s="56" t="s">
        <v>28</v>
      </c>
      <c r="H49" s="56" t="s">
        <v>16</v>
      </c>
      <c r="I49" s="56" t="s">
        <v>12</v>
      </c>
      <c r="J49" s="54">
        <v>1638.99</v>
      </c>
      <c r="K49" s="75">
        <f>0</f>
        <v>0</v>
      </c>
      <c r="L49" s="105">
        <f t="shared" si="2"/>
        <v>0</v>
      </c>
      <c r="M49" s="105">
        <f t="shared" si="3"/>
        <v>0</v>
      </c>
      <c r="N49" s="107"/>
      <c r="O49" s="108">
        <f t="shared" si="4"/>
        <v>0</v>
      </c>
      <c r="P49" s="107"/>
      <c r="Q49" s="107"/>
      <c r="R49" s="107"/>
      <c r="S49" s="21">
        <f t="shared" si="5"/>
        <v>0</v>
      </c>
      <c r="T49" s="22" t="str">
        <f t="shared" si="1"/>
        <v>OK</v>
      </c>
      <c r="U49" s="168"/>
      <c r="V49" s="168"/>
      <c r="W49" s="168"/>
      <c r="X49" s="168"/>
      <c r="Y49" s="36"/>
      <c r="Z49" s="37"/>
      <c r="AA49" s="36"/>
      <c r="AB49" s="34"/>
      <c r="AC49" s="37"/>
      <c r="AD49" s="29"/>
      <c r="AE49" s="36"/>
      <c r="AF49" s="29"/>
      <c r="AG49" s="28"/>
      <c r="AH49" s="28"/>
      <c r="AI49" s="28"/>
      <c r="AJ49" s="28"/>
      <c r="AK49" s="28"/>
      <c r="AL49" s="28"/>
    </row>
    <row r="50" spans="1:38" ht="30.2" customHeight="1" x14ac:dyDescent="0.25">
      <c r="A50" s="221"/>
      <c r="B50" s="235" t="s">
        <v>43</v>
      </c>
      <c r="C50" s="236">
        <v>27</v>
      </c>
      <c r="D50" s="80">
        <v>53</v>
      </c>
      <c r="E50" s="235" t="s">
        <v>14</v>
      </c>
      <c r="F50" s="81" t="s">
        <v>20</v>
      </c>
      <c r="G50" s="82" t="s">
        <v>27</v>
      </c>
      <c r="H50" s="82" t="s">
        <v>10</v>
      </c>
      <c r="I50" s="82" t="s">
        <v>12</v>
      </c>
      <c r="J50" s="83">
        <v>13.18</v>
      </c>
      <c r="K50" s="75">
        <f>0</f>
        <v>0</v>
      </c>
      <c r="L50" s="105">
        <f t="shared" si="2"/>
        <v>0</v>
      </c>
      <c r="M50" s="105">
        <f t="shared" si="3"/>
        <v>0</v>
      </c>
      <c r="N50" s="107"/>
      <c r="O50" s="108">
        <f t="shared" si="4"/>
        <v>0</v>
      </c>
      <c r="P50" s="107"/>
      <c r="Q50" s="107"/>
      <c r="R50" s="107"/>
      <c r="S50" s="21">
        <f t="shared" si="5"/>
        <v>0</v>
      </c>
      <c r="T50" s="22" t="str">
        <f t="shared" si="1"/>
        <v>OK</v>
      </c>
      <c r="U50" s="166"/>
      <c r="V50" s="166"/>
      <c r="W50" s="166"/>
      <c r="X50" s="166"/>
      <c r="Y50" s="38"/>
      <c r="Z50" s="38"/>
      <c r="AA50" s="38"/>
      <c r="AB50" s="38"/>
      <c r="AC50" s="38"/>
      <c r="AD50" s="38"/>
      <c r="AE50" s="35"/>
      <c r="AF50" s="35"/>
      <c r="AG50" s="35"/>
      <c r="AH50" s="35"/>
      <c r="AI50" s="35"/>
      <c r="AJ50" s="35"/>
      <c r="AK50" s="35"/>
      <c r="AL50" s="35"/>
    </row>
    <row r="51" spans="1:38" ht="30.2" customHeight="1" x14ac:dyDescent="0.25">
      <c r="A51" s="221"/>
      <c r="B51" s="235"/>
      <c r="C51" s="237"/>
      <c r="D51" s="80">
        <v>54</v>
      </c>
      <c r="E51" s="235"/>
      <c r="F51" s="81" t="s">
        <v>20</v>
      </c>
      <c r="G51" s="82" t="s">
        <v>28</v>
      </c>
      <c r="H51" s="82" t="s">
        <v>16</v>
      </c>
      <c r="I51" s="82" t="s">
        <v>12</v>
      </c>
      <c r="J51" s="83">
        <v>2026.99</v>
      </c>
      <c r="K51" s="75">
        <f>0</f>
        <v>0</v>
      </c>
      <c r="L51" s="105">
        <f t="shared" si="2"/>
        <v>0</v>
      </c>
      <c r="M51" s="105">
        <f t="shared" si="3"/>
        <v>0</v>
      </c>
      <c r="N51" s="107"/>
      <c r="O51" s="108">
        <f t="shared" si="4"/>
        <v>0</v>
      </c>
      <c r="P51" s="107"/>
      <c r="Q51" s="107"/>
      <c r="R51" s="107"/>
      <c r="S51" s="21">
        <f t="shared" si="5"/>
        <v>0</v>
      </c>
      <c r="T51" s="22" t="str">
        <f t="shared" si="1"/>
        <v>OK</v>
      </c>
      <c r="U51" s="166"/>
      <c r="V51" s="166"/>
      <c r="W51" s="166"/>
      <c r="X51" s="166"/>
      <c r="Y51" s="38"/>
      <c r="Z51" s="38"/>
      <c r="AA51" s="38"/>
      <c r="AB51" s="38"/>
      <c r="AC51" s="38"/>
      <c r="AD51" s="38"/>
      <c r="AE51" s="35"/>
      <c r="AF51" s="35"/>
      <c r="AG51" s="35"/>
      <c r="AH51" s="35"/>
      <c r="AI51" s="35"/>
      <c r="AJ51" s="35"/>
      <c r="AK51" s="35"/>
      <c r="AL51" s="35"/>
    </row>
    <row r="52" spans="1:38" ht="30.2" customHeight="1" x14ac:dyDescent="0.25">
      <c r="A52" s="221"/>
      <c r="B52" s="193" t="s">
        <v>43</v>
      </c>
      <c r="C52" s="194">
        <v>28</v>
      </c>
      <c r="D52" s="70">
        <v>55</v>
      </c>
      <c r="E52" s="193" t="s">
        <v>15</v>
      </c>
      <c r="F52" s="55" t="s">
        <v>20</v>
      </c>
      <c r="G52" s="56" t="s">
        <v>27</v>
      </c>
      <c r="H52" s="56" t="s">
        <v>10</v>
      </c>
      <c r="I52" s="56" t="s">
        <v>12</v>
      </c>
      <c r="J52" s="54">
        <v>18.78</v>
      </c>
      <c r="K52" s="75">
        <f>0</f>
        <v>0</v>
      </c>
      <c r="L52" s="105">
        <f t="shared" si="2"/>
        <v>0</v>
      </c>
      <c r="M52" s="105">
        <f t="shared" si="3"/>
        <v>0</v>
      </c>
      <c r="N52" s="107"/>
      <c r="O52" s="108">
        <f t="shared" si="4"/>
        <v>0</v>
      </c>
      <c r="P52" s="107"/>
      <c r="Q52" s="107"/>
      <c r="R52" s="107"/>
      <c r="S52" s="21">
        <f t="shared" si="5"/>
        <v>0</v>
      </c>
      <c r="T52" s="22" t="str">
        <f t="shared" si="1"/>
        <v>OK</v>
      </c>
      <c r="U52" s="166"/>
      <c r="V52" s="166"/>
      <c r="W52" s="166"/>
      <c r="X52" s="166"/>
      <c r="Y52" s="38"/>
      <c r="Z52" s="38"/>
      <c r="AA52" s="38"/>
      <c r="AB52" s="38"/>
      <c r="AC52" s="38"/>
      <c r="AD52" s="38"/>
      <c r="AE52" s="35"/>
      <c r="AF52" s="35"/>
      <c r="AG52" s="35"/>
      <c r="AH52" s="35"/>
      <c r="AI52" s="35"/>
      <c r="AJ52" s="35"/>
      <c r="AK52" s="35"/>
      <c r="AL52" s="35"/>
    </row>
    <row r="53" spans="1:38" ht="30.2" customHeight="1" x14ac:dyDescent="0.25">
      <c r="A53" s="221"/>
      <c r="B53" s="193"/>
      <c r="C53" s="195"/>
      <c r="D53" s="70">
        <v>56</v>
      </c>
      <c r="E53" s="193"/>
      <c r="F53" s="55" t="s">
        <v>20</v>
      </c>
      <c r="G53" s="56" t="s">
        <v>28</v>
      </c>
      <c r="H53" s="56" t="s">
        <v>16</v>
      </c>
      <c r="I53" s="56" t="s">
        <v>12</v>
      </c>
      <c r="J53" s="54">
        <v>2865.99</v>
      </c>
      <c r="K53" s="75">
        <f>0</f>
        <v>0</v>
      </c>
      <c r="L53" s="105">
        <f t="shared" si="2"/>
        <v>0</v>
      </c>
      <c r="M53" s="105">
        <f t="shared" si="3"/>
        <v>0</v>
      </c>
      <c r="N53" s="107"/>
      <c r="O53" s="108">
        <f t="shared" si="4"/>
        <v>0</v>
      </c>
      <c r="P53" s="107"/>
      <c r="Q53" s="107"/>
      <c r="R53" s="107"/>
      <c r="S53" s="21">
        <f t="shared" si="5"/>
        <v>0</v>
      </c>
      <c r="T53" s="22" t="str">
        <f t="shared" si="1"/>
        <v>OK</v>
      </c>
      <c r="U53" s="166"/>
      <c r="V53" s="166"/>
      <c r="W53" s="166"/>
      <c r="X53" s="166"/>
      <c r="Y53" s="38"/>
      <c r="Z53" s="38"/>
      <c r="AA53" s="38"/>
      <c r="AB53" s="38"/>
      <c r="AC53" s="38"/>
      <c r="AD53" s="38"/>
      <c r="AE53" s="35"/>
      <c r="AF53" s="35"/>
      <c r="AG53" s="35"/>
      <c r="AH53" s="35"/>
      <c r="AI53" s="35"/>
      <c r="AJ53" s="35"/>
      <c r="AK53" s="35"/>
      <c r="AL53" s="35"/>
    </row>
    <row r="54" spans="1:38" ht="30.2" customHeight="1" x14ac:dyDescent="0.25">
      <c r="A54" s="221"/>
      <c r="B54" s="235" t="s">
        <v>51</v>
      </c>
      <c r="C54" s="236">
        <v>29</v>
      </c>
      <c r="D54" s="80">
        <v>57</v>
      </c>
      <c r="E54" s="235" t="s">
        <v>11</v>
      </c>
      <c r="F54" s="81" t="s">
        <v>20</v>
      </c>
      <c r="G54" s="82" t="s">
        <v>27</v>
      </c>
      <c r="H54" s="82" t="s">
        <v>10</v>
      </c>
      <c r="I54" s="82" t="s">
        <v>12</v>
      </c>
      <c r="J54" s="83">
        <v>16.2</v>
      </c>
      <c r="K54" s="75">
        <f>0</f>
        <v>0</v>
      </c>
      <c r="L54" s="105">
        <f t="shared" si="2"/>
        <v>0</v>
      </c>
      <c r="M54" s="105">
        <f t="shared" si="3"/>
        <v>0</v>
      </c>
      <c r="N54" s="107"/>
      <c r="O54" s="108">
        <f t="shared" si="4"/>
        <v>0</v>
      </c>
      <c r="P54" s="107"/>
      <c r="Q54" s="107"/>
      <c r="R54" s="107"/>
      <c r="S54" s="21">
        <f t="shared" si="5"/>
        <v>0</v>
      </c>
      <c r="T54" s="22" t="str">
        <f t="shared" si="1"/>
        <v>OK</v>
      </c>
      <c r="U54" s="166"/>
      <c r="V54" s="166"/>
      <c r="W54" s="166"/>
      <c r="X54" s="166"/>
      <c r="Y54" s="38"/>
      <c r="Z54" s="38"/>
      <c r="AA54" s="38"/>
      <c r="AB54" s="38"/>
      <c r="AC54" s="38"/>
      <c r="AD54" s="38"/>
      <c r="AE54" s="35"/>
      <c r="AF54" s="35"/>
      <c r="AG54" s="35"/>
      <c r="AH54" s="35"/>
      <c r="AI54" s="35"/>
      <c r="AJ54" s="35"/>
      <c r="AK54" s="35"/>
      <c r="AL54" s="35"/>
    </row>
    <row r="55" spans="1:38" ht="30.2" customHeight="1" x14ac:dyDescent="0.25">
      <c r="A55" s="221"/>
      <c r="B55" s="235"/>
      <c r="C55" s="237"/>
      <c r="D55" s="80">
        <v>58</v>
      </c>
      <c r="E55" s="235"/>
      <c r="F55" s="81" t="s">
        <v>20</v>
      </c>
      <c r="G55" s="82" t="s">
        <v>28</v>
      </c>
      <c r="H55" s="82" t="s">
        <v>16</v>
      </c>
      <c r="I55" s="82" t="s">
        <v>12</v>
      </c>
      <c r="J55" s="83">
        <v>2648</v>
      </c>
      <c r="K55" s="75">
        <f>0</f>
        <v>0</v>
      </c>
      <c r="L55" s="105">
        <f t="shared" si="2"/>
        <v>0</v>
      </c>
      <c r="M55" s="105">
        <f t="shared" si="3"/>
        <v>0</v>
      </c>
      <c r="N55" s="107"/>
      <c r="O55" s="108">
        <f t="shared" si="4"/>
        <v>0</v>
      </c>
      <c r="P55" s="107"/>
      <c r="Q55" s="107"/>
      <c r="R55" s="107"/>
      <c r="S55" s="21">
        <f t="shared" si="5"/>
        <v>0</v>
      </c>
      <c r="T55" s="22" t="str">
        <f t="shared" si="1"/>
        <v>OK</v>
      </c>
      <c r="U55" s="166"/>
      <c r="V55" s="166"/>
      <c r="W55" s="166"/>
      <c r="X55" s="166"/>
      <c r="Y55" s="38"/>
      <c r="Z55" s="38"/>
      <c r="AA55" s="38"/>
      <c r="AB55" s="38"/>
      <c r="AC55" s="38"/>
      <c r="AD55" s="38"/>
      <c r="AE55" s="35"/>
      <c r="AF55" s="35"/>
      <c r="AG55" s="35"/>
      <c r="AH55" s="35"/>
      <c r="AI55" s="35"/>
      <c r="AJ55" s="35"/>
      <c r="AK55" s="35"/>
      <c r="AL55" s="35"/>
    </row>
    <row r="56" spans="1:38" ht="30.2" customHeight="1" x14ac:dyDescent="0.25">
      <c r="A56" s="221"/>
      <c r="B56" s="193" t="s">
        <v>50</v>
      </c>
      <c r="C56" s="194">
        <v>31</v>
      </c>
      <c r="D56" s="70">
        <v>61</v>
      </c>
      <c r="E56" s="193" t="s">
        <v>21</v>
      </c>
      <c r="F56" s="55" t="s">
        <v>20</v>
      </c>
      <c r="G56" s="56" t="s">
        <v>27</v>
      </c>
      <c r="H56" s="56" t="s">
        <v>10</v>
      </c>
      <c r="I56" s="56" t="s">
        <v>12</v>
      </c>
      <c r="J56" s="54">
        <v>6.93</v>
      </c>
      <c r="K56" s="75">
        <f>0</f>
        <v>0</v>
      </c>
      <c r="L56" s="105">
        <f t="shared" si="2"/>
        <v>0</v>
      </c>
      <c r="M56" s="105">
        <f t="shared" si="3"/>
        <v>0</v>
      </c>
      <c r="N56" s="107"/>
      <c r="O56" s="108">
        <f t="shared" si="4"/>
        <v>0</v>
      </c>
      <c r="P56" s="107"/>
      <c r="Q56" s="107"/>
      <c r="R56" s="107"/>
      <c r="S56" s="21">
        <f t="shared" si="5"/>
        <v>0</v>
      </c>
      <c r="T56" s="22" t="str">
        <f t="shared" si="1"/>
        <v>OK</v>
      </c>
      <c r="U56" s="166"/>
      <c r="V56" s="166"/>
      <c r="W56" s="166"/>
      <c r="X56" s="166"/>
      <c r="Y56" s="38"/>
      <c r="Z56" s="38"/>
      <c r="AA56" s="38"/>
      <c r="AB56" s="38"/>
      <c r="AC56" s="38"/>
      <c r="AD56" s="38"/>
      <c r="AE56" s="35"/>
      <c r="AF56" s="35"/>
      <c r="AG56" s="35"/>
      <c r="AH56" s="35"/>
      <c r="AI56" s="35"/>
      <c r="AJ56" s="35"/>
      <c r="AK56" s="35"/>
      <c r="AL56" s="35"/>
    </row>
    <row r="57" spans="1:38" ht="30.2" customHeight="1" x14ac:dyDescent="0.25">
      <c r="A57" s="222"/>
      <c r="B57" s="193"/>
      <c r="C57" s="194"/>
      <c r="D57" s="70">
        <v>62</v>
      </c>
      <c r="E57" s="193"/>
      <c r="F57" s="55" t="s">
        <v>20</v>
      </c>
      <c r="G57" s="56" t="s">
        <v>28</v>
      </c>
      <c r="H57" s="56" t="s">
        <v>16</v>
      </c>
      <c r="I57" s="56" t="s">
        <v>12</v>
      </c>
      <c r="J57" s="54">
        <v>1364</v>
      </c>
      <c r="K57" s="75">
        <f>0</f>
        <v>0</v>
      </c>
      <c r="L57" s="105">
        <f t="shared" si="2"/>
        <v>0</v>
      </c>
      <c r="M57" s="105">
        <f t="shared" si="3"/>
        <v>0</v>
      </c>
      <c r="N57" s="107"/>
      <c r="O57" s="108">
        <f t="shared" si="4"/>
        <v>0</v>
      </c>
      <c r="P57" s="107"/>
      <c r="Q57" s="107"/>
      <c r="R57" s="107"/>
      <c r="S57" s="21">
        <f t="shared" si="5"/>
        <v>0</v>
      </c>
      <c r="T57" s="22" t="str">
        <f t="shared" si="1"/>
        <v>OK</v>
      </c>
      <c r="U57" s="166"/>
      <c r="V57" s="166"/>
      <c r="W57" s="166"/>
      <c r="X57" s="166"/>
      <c r="Y57" s="38"/>
      <c r="Z57" s="38"/>
      <c r="AA57" s="38"/>
      <c r="AB57" s="38"/>
      <c r="AC57" s="38"/>
      <c r="AD57" s="38"/>
      <c r="AE57" s="35"/>
      <c r="AF57" s="35"/>
      <c r="AG57" s="35"/>
      <c r="AH57" s="35"/>
      <c r="AI57" s="35"/>
      <c r="AJ57" s="35"/>
      <c r="AK57" s="35"/>
      <c r="AL57" s="35"/>
    </row>
    <row r="58" spans="1:38" x14ac:dyDescent="0.25">
      <c r="K58" s="110">
        <f>SUMPRODUCT($J$4:$J$57,K4:K57)</f>
        <v>267672</v>
      </c>
      <c r="L58" s="110">
        <f t="shared" ref="L58:M58" si="6">SUMPRODUCT($J$4:$J$57,L4:L57)</f>
        <v>72480.200000000012</v>
      </c>
      <c r="M58" s="110">
        <f t="shared" si="6"/>
        <v>72480.200000000012</v>
      </c>
      <c r="S58" s="6">
        <f>SUM(S4:S57)</f>
        <v>7295</v>
      </c>
      <c r="U58" s="149">
        <f>SUMPRODUCT($J$4:$J$57,U4:U57)</f>
        <v>18257.600000000002</v>
      </c>
      <c r="V58" s="149">
        <f t="shared" ref="V58:X58" si="7">SUMPRODUCT($J$4:$J$57,V4:V57)</f>
        <v>6757.32</v>
      </c>
      <c r="W58" s="149">
        <f t="shared" si="7"/>
        <v>36203.08</v>
      </c>
      <c r="X58" s="149">
        <f t="shared" si="7"/>
        <v>11262.2</v>
      </c>
      <c r="Y58" s="39">
        <f t="shared" ref="Y58:AL58" si="8">SUMPRODUCT($J$4:$J$57,Y4:Y57)</f>
        <v>0</v>
      </c>
      <c r="Z58" s="39">
        <f t="shared" si="8"/>
        <v>0</v>
      </c>
      <c r="AA58" s="39">
        <f t="shared" si="8"/>
        <v>0</v>
      </c>
      <c r="AB58" s="39">
        <f t="shared" si="8"/>
        <v>0</v>
      </c>
      <c r="AC58" s="39">
        <f t="shared" si="8"/>
        <v>0</v>
      </c>
      <c r="AD58" s="39">
        <f t="shared" si="8"/>
        <v>0</v>
      </c>
      <c r="AE58" s="39">
        <f t="shared" si="8"/>
        <v>0</v>
      </c>
      <c r="AF58" s="39">
        <f t="shared" si="8"/>
        <v>0</v>
      </c>
      <c r="AG58" s="39">
        <f t="shared" si="8"/>
        <v>0</v>
      </c>
      <c r="AH58" s="39">
        <f t="shared" si="8"/>
        <v>0</v>
      </c>
      <c r="AI58" s="39">
        <f t="shared" si="8"/>
        <v>0</v>
      </c>
      <c r="AJ58" s="39">
        <f t="shared" si="8"/>
        <v>0</v>
      </c>
      <c r="AK58" s="39">
        <f t="shared" si="8"/>
        <v>0</v>
      </c>
      <c r="AL58" s="39">
        <f t="shared" si="8"/>
        <v>0</v>
      </c>
    </row>
    <row r="59" spans="1:38" ht="18.75" x14ac:dyDescent="0.25">
      <c r="K59" s="6">
        <f>SUM(K4:K57)</f>
        <v>9060</v>
      </c>
      <c r="U59" s="172"/>
      <c r="V59" s="172"/>
      <c r="W59" s="173"/>
      <c r="X59" s="173"/>
    </row>
    <row r="60" spans="1:38" x14ac:dyDescent="0.25">
      <c r="U60" s="173"/>
      <c r="V60" s="173"/>
      <c r="W60" s="173"/>
      <c r="X60" s="173"/>
    </row>
    <row r="61" spans="1:38" ht="18.95" customHeight="1" x14ac:dyDescent="0.25">
      <c r="B61" s="223" t="s">
        <v>56</v>
      </c>
      <c r="C61" s="224"/>
      <c r="D61" s="224"/>
      <c r="E61" s="224"/>
      <c r="F61" s="224"/>
      <c r="G61" s="224"/>
      <c r="H61" s="224"/>
      <c r="I61" s="224"/>
      <c r="J61" s="224"/>
      <c r="K61" s="224"/>
      <c r="L61" s="224"/>
      <c r="M61" s="224"/>
      <c r="N61" s="224"/>
      <c r="O61" s="224"/>
      <c r="P61" s="224"/>
      <c r="Q61" s="224"/>
      <c r="R61" s="224"/>
      <c r="S61" s="224"/>
      <c r="T61" s="225"/>
      <c r="U61" s="172"/>
      <c r="V61" s="172"/>
      <c r="W61" s="172"/>
      <c r="X61" s="173"/>
    </row>
    <row r="62" spans="1:38" x14ac:dyDescent="0.25">
      <c r="U62" s="173"/>
      <c r="V62" s="173"/>
      <c r="W62" s="173"/>
      <c r="X62" s="173"/>
    </row>
    <row r="63" spans="1:38" x14ac:dyDescent="0.25">
      <c r="U63" s="173"/>
      <c r="V63" s="173"/>
      <c r="W63" s="173"/>
      <c r="X63" s="173"/>
    </row>
    <row r="64" spans="1:38" x14ac:dyDescent="0.25">
      <c r="U64" s="173"/>
      <c r="V64" s="173"/>
      <c r="W64" s="173"/>
      <c r="X64" s="173"/>
    </row>
    <row r="65" spans="21:27" x14ac:dyDescent="0.25">
      <c r="U65" s="151"/>
      <c r="V65" s="151"/>
      <c r="W65" s="151"/>
      <c r="X65" s="151"/>
      <c r="AA65" s="40"/>
    </row>
  </sheetData>
  <mergeCells count="111">
    <mergeCell ref="K1:T1"/>
    <mergeCell ref="U1:U2"/>
    <mergeCell ref="V1:V2"/>
    <mergeCell ref="W1:W2"/>
    <mergeCell ref="AJ1:AJ2"/>
    <mergeCell ref="AK1:AK2"/>
    <mergeCell ref="AL1:AL2"/>
    <mergeCell ref="A2:T2"/>
    <mergeCell ref="A4:A7"/>
    <mergeCell ref="B4:B5"/>
    <mergeCell ref="C4:C5"/>
    <mergeCell ref="E4:E5"/>
    <mergeCell ref="B6:B7"/>
    <mergeCell ref="C6:C7"/>
    <mergeCell ref="AD1:AD2"/>
    <mergeCell ref="AE1:AE2"/>
    <mergeCell ref="AF1:AF2"/>
    <mergeCell ref="AG1:AG2"/>
    <mergeCell ref="AH1:AH2"/>
    <mergeCell ref="AI1:AI2"/>
    <mergeCell ref="X1:X2"/>
    <mergeCell ref="Y1:Y2"/>
    <mergeCell ref="Z1:Z2"/>
    <mergeCell ref="AA1:AA2"/>
    <mergeCell ref="AB1:AB2"/>
    <mergeCell ref="AC1:AC2"/>
    <mergeCell ref="A1:B1"/>
    <mergeCell ref="C1:J1"/>
    <mergeCell ref="A16:A23"/>
    <mergeCell ref="B16:B17"/>
    <mergeCell ref="C16:C17"/>
    <mergeCell ref="E16:E17"/>
    <mergeCell ref="B18:B19"/>
    <mergeCell ref="C18:C19"/>
    <mergeCell ref="E6:E7"/>
    <mergeCell ref="A8:A15"/>
    <mergeCell ref="B8:B9"/>
    <mergeCell ref="C8:C9"/>
    <mergeCell ref="E8:E9"/>
    <mergeCell ref="B10:B11"/>
    <mergeCell ref="C10:C11"/>
    <mergeCell ref="E10:E11"/>
    <mergeCell ref="B12:B13"/>
    <mergeCell ref="C12:C13"/>
    <mergeCell ref="E18:E19"/>
    <mergeCell ref="B20:B21"/>
    <mergeCell ref="C20:C21"/>
    <mergeCell ref="E20:E21"/>
    <mergeCell ref="B22:B23"/>
    <mergeCell ref="C22:C23"/>
    <mergeCell ref="E22:E23"/>
    <mergeCell ref="E12:E13"/>
    <mergeCell ref="B14:B15"/>
    <mergeCell ref="C14:C15"/>
    <mergeCell ref="E14:E15"/>
    <mergeCell ref="B30:B31"/>
    <mergeCell ref="C30:C31"/>
    <mergeCell ref="E30:E31"/>
    <mergeCell ref="A32:A35"/>
    <mergeCell ref="B32:B33"/>
    <mergeCell ref="C32:C33"/>
    <mergeCell ref="E32:E33"/>
    <mergeCell ref="B34:B35"/>
    <mergeCell ref="C34:C35"/>
    <mergeCell ref="E34:E35"/>
    <mergeCell ref="A24:A31"/>
    <mergeCell ref="B24:B25"/>
    <mergeCell ref="C24:C25"/>
    <mergeCell ref="E24:E25"/>
    <mergeCell ref="B26:B27"/>
    <mergeCell ref="C26:C27"/>
    <mergeCell ref="E26:E27"/>
    <mergeCell ref="B28:B29"/>
    <mergeCell ref="C28:C29"/>
    <mergeCell ref="E28:E29"/>
    <mergeCell ref="B42:B43"/>
    <mergeCell ref="C42:C43"/>
    <mergeCell ref="E42:E43"/>
    <mergeCell ref="B44:B45"/>
    <mergeCell ref="C44:C45"/>
    <mergeCell ref="E44:E45"/>
    <mergeCell ref="A36:A47"/>
    <mergeCell ref="B36:B37"/>
    <mergeCell ref="C36:C37"/>
    <mergeCell ref="E36:E37"/>
    <mergeCell ref="B38:B39"/>
    <mergeCell ref="C38:C39"/>
    <mergeCell ref="E38:E39"/>
    <mergeCell ref="B40:B41"/>
    <mergeCell ref="C40:C41"/>
    <mergeCell ref="E40:E41"/>
    <mergeCell ref="B46:B47"/>
    <mergeCell ref="C46:C47"/>
    <mergeCell ref="E46:E47"/>
    <mergeCell ref="B61:T61"/>
    <mergeCell ref="B52:B53"/>
    <mergeCell ref="C52:C53"/>
    <mergeCell ref="E52:E53"/>
    <mergeCell ref="B54:B55"/>
    <mergeCell ref="C54:C55"/>
    <mergeCell ref="E54:E55"/>
    <mergeCell ref="A48:A57"/>
    <mergeCell ref="B48:B49"/>
    <mergeCell ref="C48:C49"/>
    <mergeCell ref="E48:E49"/>
    <mergeCell ref="B50:B51"/>
    <mergeCell ref="C50:C51"/>
    <mergeCell ref="E50:E51"/>
    <mergeCell ref="B56:B57"/>
    <mergeCell ref="C56:C57"/>
    <mergeCell ref="E56:E57"/>
  </mergeCells>
  <conditionalFormatting sqref="Y4:AL57">
    <cfRule type="cellIs" dxfId="5" priority="1" operator="greaterThan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C127F2-863A-4665-A446-392E873495B5}">
  <dimension ref="A1:AL65"/>
  <sheetViews>
    <sheetView topLeftCell="G49" zoomScale="85" zoomScaleNormal="85" workbookViewId="0">
      <selection activeCell="U79" sqref="U79"/>
    </sheetView>
  </sheetViews>
  <sheetFormatPr defaultColWidth="9.7109375" defaultRowHeight="15" x14ac:dyDescent="0.25"/>
  <cols>
    <col min="1" max="1" width="12.140625" style="2" bestFit="1" customWidth="1"/>
    <col min="2" max="2" width="27.28515625" style="1" customWidth="1"/>
    <col min="3" max="3" width="11" style="1" customWidth="1"/>
    <col min="4" max="4" width="11.7109375" style="1" customWidth="1"/>
    <col min="5" max="5" width="24.85546875" style="1" customWidth="1"/>
    <col min="6" max="6" width="9.140625" style="24" customWidth="1"/>
    <col min="7" max="8" width="12.28515625" style="1" customWidth="1"/>
    <col min="9" max="9" width="14.85546875" style="1" customWidth="1"/>
    <col min="10" max="10" width="15.42578125" style="1" customWidth="1"/>
    <col min="11" max="11" width="12.85546875" style="6" bestFit="1" customWidth="1"/>
    <col min="12" max="18" width="11.28515625" style="6" customWidth="1"/>
    <col min="19" max="19" width="13.28515625" style="23" customWidth="1"/>
    <col min="20" max="20" width="12.5703125" style="4" customWidth="1"/>
    <col min="21" max="21" width="14.140625" style="5" customWidth="1"/>
    <col min="22" max="22" width="14.28515625" style="5" customWidth="1"/>
    <col min="23" max="23" width="14.140625" style="5" customWidth="1"/>
    <col min="24" max="24" width="13.140625" style="5" customWidth="1"/>
    <col min="25" max="25" width="14.140625" style="5" customWidth="1"/>
    <col min="26" max="30" width="15.7109375" style="5" customWidth="1"/>
    <col min="31" max="38" width="15.7109375" style="2" customWidth="1"/>
    <col min="39" max="16384" width="9.7109375" style="2"/>
  </cols>
  <sheetData>
    <row r="1" spans="1:38" ht="38.85" customHeight="1" x14ac:dyDescent="0.25">
      <c r="A1" s="203" t="s">
        <v>54</v>
      </c>
      <c r="B1" s="204"/>
      <c r="C1" s="207" t="s">
        <v>29</v>
      </c>
      <c r="D1" s="208"/>
      <c r="E1" s="208"/>
      <c r="F1" s="208"/>
      <c r="G1" s="208"/>
      <c r="H1" s="208"/>
      <c r="I1" s="208"/>
      <c r="J1" s="209"/>
      <c r="K1" s="202" t="s">
        <v>35</v>
      </c>
      <c r="L1" s="202"/>
      <c r="M1" s="202"/>
      <c r="N1" s="202"/>
      <c r="O1" s="202"/>
      <c r="P1" s="202"/>
      <c r="Q1" s="202"/>
      <c r="R1" s="202"/>
      <c r="S1" s="202"/>
      <c r="T1" s="202"/>
      <c r="U1" s="231" t="s">
        <v>183</v>
      </c>
      <c r="V1" s="196" t="s">
        <v>37</v>
      </c>
      <c r="W1" s="196" t="s">
        <v>37</v>
      </c>
      <c r="X1" s="196" t="s">
        <v>37</v>
      </c>
      <c r="Y1" s="196" t="s">
        <v>37</v>
      </c>
      <c r="Z1" s="196" t="s">
        <v>37</v>
      </c>
      <c r="AA1" s="196" t="s">
        <v>37</v>
      </c>
      <c r="AB1" s="196" t="s">
        <v>37</v>
      </c>
      <c r="AC1" s="196" t="s">
        <v>37</v>
      </c>
      <c r="AD1" s="196" t="s">
        <v>37</v>
      </c>
      <c r="AE1" s="196" t="s">
        <v>37</v>
      </c>
      <c r="AF1" s="196" t="s">
        <v>37</v>
      </c>
      <c r="AG1" s="196" t="s">
        <v>37</v>
      </c>
      <c r="AH1" s="196" t="s">
        <v>37</v>
      </c>
      <c r="AI1" s="196" t="s">
        <v>37</v>
      </c>
      <c r="AJ1" s="196" t="s">
        <v>37</v>
      </c>
      <c r="AK1" s="196" t="s">
        <v>37</v>
      </c>
      <c r="AL1" s="196" t="s">
        <v>37</v>
      </c>
    </row>
    <row r="2" spans="1:38" ht="21.75" customHeight="1" x14ac:dyDescent="0.25">
      <c r="A2" s="198" t="s">
        <v>67</v>
      </c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198"/>
      <c r="M2" s="198"/>
      <c r="N2" s="198"/>
      <c r="O2" s="198"/>
      <c r="P2" s="198"/>
      <c r="Q2" s="198"/>
      <c r="R2" s="198"/>
      <c r="S2" s="198"/>
      <c r="T2" s="199"/>
      <c r="U2" s="232"/>
      <c r="V2" s="197"/>
      <c r="W2" s="197"/>
      <c r="X2" s="197"/>
      <c r="Y2" s="197"/>
      <c r="Z2" s="197"/>
      <c r="AA2" s="197"/>
      <c r="AB2" s="197"/>
      <c r="AC2" s="197"/>
      <c r="AD2" s="197"/>
      <c r="AE2" s="197"/>
      <c r="AF2" s="197"/>
      <c r="AG2" s="197"/>
      <c r="AH2" s="197"/>
      <c r="AI2" s="197"/>
      <c r="AJ2" s="197"/>
      <c r="AK2" s="197"/>
      <c r="AL2" s="197"/>
    </row>
    <row r="3" spans="1:38" s="3" customFormat="1" ht="30.2" customHeight="1" x14ac:dyDescent="0.2">
      <c r="A3" s="41" t="s">
        <v>22</v>
      </c>
      <c r="B3" s="41" t="s">
        <v>38</v>
      </c>
      <c r="C3" s="41" t="s">
        <v>36</v>
      </c>
      <c r="D3" s="41" t="s">
        <v>17</v>
      </c>
      <c r="E3" s="41" t="s">
        <v>39</v>
      </c>
      <c r="F3" s="41" t="s">
        <v>18</v>
      </c>
      <c r="G3" s="41" t="s">
        <v>19</v>
      </c>
      <c r="H3" s="41" t="s">
        <v>40</v>
      </c>
      <c r="I3" s="41" t="s">
        <v>41</v>
      </c>
      <c r="J3" s="41" t="s">
        <v>42</v>
      </c>
      <c r="K3" s="42" t="s">
        <v>3</v>
      </c>
      <c r="L3" s="102" t="s">
        <v>86</v>
      </c>
      <c r="M3" s="102" t="s">
        <v>87</v>
      </c>
      <c r="N3" s="102" t="s">
        <v>88</v>
      </c>
      <c r="O3" s="102" t="s">
        <v>89</v>
      </c>
      <c r="P3" s="102" t="s">
        <v>90</v>
      </c>
      <c r="Q3" s="102" t="s">
        <v>91</v>
      </c>
      <c r="R3" s="102" t="s">
        <v>92</v>
      </c>
      <c r="S3" s="19" t="s">
        <v>0</v>
      </c>
      <c r="T3" s="33" t="s">
        <v>2</v>
      </c>
      <c r="U3" s="141">
        <v>45810</v>
      </c>
      <c r="V3" s="20" t="s">
        <v>1</v>
      </c>
      <c r="W3" s="20" t="s">
        <v>1</v>
      </c>
      <c r="X3" s="20" t="s">
        <v>1</v>
      </c>
      <c r="Y3" s="20" t="s">
        <v>1</v>
      </c>
      <c r="Z3" s="20" t="s">
        <v>1</v>
      </c>
      <c r="AA3" s="20" t="s">
        <v>1</v>
      </c>
      <c r="AB3" s="20" t="s">
        <v>1</v>
      </c>
      <c r="AC3" s="20" t="s">
        <v>1</v>
      </c>
      <c r="AD3" s="20" t="s">
        <v>1</v>
      </c>
      <c r="AE3" s="20" t="s">
        <v>1</v>
      </c>
      <c r="AF3" s="20" t="s">
        <v>1</v>
      </c>
      <c r="AG3" s="20" t="s">
        <v>1</v>
      </c>
      <c r="AH3" s="20" t="s">
        <v>1</v>
      </c>
      <c r="AI3" s="20" t="s">
        <v>1</v>
      </c>
      <c r="AJ3" s="20" t="s">
        <v>1</v>
      </c>
      <c r="AK3" s="20" t="s">
        <v>1</v>
      </c>
      <c r="AL3" s="20" t="s">
        <v>1</v>
      </c>
    </row>
    <row r="4" spans="1:38" ht="30.2" customHeight="1" x14ac:dyDescent="0.25">
      <c r="A4" s="247" t="s">
        <v>30</v>
      </c>
      <c r="B4" s="250" t="s">
        <v>34</v>
      </c>
      <c r="C4" s="252">
        <v>1</v>
      </c>
      <c r="D4" s="84">
        <v>1</v>
      </c>
      <c r="E4" s="250" t="s">
        <v>13</v>
      </c>
      <c r="F4" s="85" t="s">
        <v>20</v>
      </c>
      <c r="G4" s="86" t="s">
        <v>27</v>
      </c>
      <c r="H4" s="86" t="s">
        <v>10</v>
      </c>
      <c r="I4" s="86" t="s">
        <v>12</v>
      </c>
      <c r="J4" s="87">
        <v>7.65</v>
      </c>
      <c r="K4" s="75">
        <f>0</f>
        <v>0</v>
      </c>
      <c r="L4" s="105">
        <f>IF(SUM(U4:AL4)&gt;K4+N4,K4+N4,SUM(U4:AL4))</f>
        <v>0</v>
      </c>
      <c r="M4" s="105">
        <f>SUM(U4:AL4)</f>
        <v>0</v>
      </c>
      <c r="N4" s="109"/>
      <c r="O4" s="108">
        <f>ROUND(IF(K4*0.25-0.5&lt;0,0,K4*0.25-0.5),0)-P4-R4</f>
        <v>0</v>
      </c>
      <c r="P4" s="106"/>
      <c r="Q4" s="106"/>
      <c r="R4" s="106"/>
      <c r="S4" s="21">
        <f t="shared" ref="S4:S23" si="0">K4-(SUM(U4:AL4))+N4+P4+Q4-R4</f>
        <v>0</v>
      </c>
      <c r="T4" s="22" t="str">
        <f t="shared" ref="T4:T57" si="1">IF(S4&lt;0,"ATENÇÃO","OK")</f>
        <v>OK</v>
      </c>
      <c r="U4" s="144"/>
      <c r="V4" s="43"/>
      <c r="W4" s="43"/>
      <c r="X4" s="44"/>
      <c r="Y4" s="45"/>
      <c r="Z4" s="43"/>
      <c r="AA4" s="43"/>
      <c r="AB4" s="46"/>
      <c r="AC4" s="47"/>
      <c r="AD4" s="48"/>
      <c r="AE4" s="36"/>
      <c r="AF4" s="29"/>
      <c r="AG4" s="28"/>
      <c r="AH4" s="28"/>
      <c r="AI4" s="28"/>
      <c r="AJ4" s="28"/>
      <c r="AK4" s="28"/>
      <c r="AL4" s="28"/>
    </row>
    <row r="5" spans="1:38" ht="30.2" customHeight="1" x14ac:dyDescent="0.25">
      <c r="A5" s="248"/>
      <c r="B5" s="251"/>
      <c r="C5" s="253"/>
      <c r="D5" s="88">
        <v>2</v>
      </c>
      <c r="E5" s="251"/>
      <c r="F5" s="55" t="s">
        <v>20</v>
      </c>
      <c r="G5" s="56" t="s">
        <v>28</v>
      </c>
      <c r="H5" s="56" t="s">
        <v>16</v>
      </c>
      <c r="I5" s="56" t="s">
        <v>12</v>
      </c>
      <c r="J5" s="87">
        <v>400</v>
      </c>
      <c r="K5" s="75">
        <f>0</f>
        <v>0</v>
      </c>
      <c r="L5" s="105">
        <f t="shared" ref="L5:L57" si="2">IF(SUM(U5:AL5)&gt;K5+N5,K5+N5,SUM(U5:AL5))</f>
        <v>0</v>
      </c>
      <c r="M5" s="105">
        <f t="shared" ref="M5:M57" si="3">SUM(U5:AL5)</f>
        <v>0</v>
      </c>
      <c r="N5" s="106"/>
      <c r="O5" s="108">
        <f t="shared" ref="O5:O57" si="4">ROUND(IF(K5*0.25-0.5&lt;0,0,K5*0.25-0.5),0)-P5-R5</f>
        <v>0</v>
      </c>
      <c r="P5" s="106"/>
      <c r="Q5" s="106"/>
      <c r="R5" s="106"/>
      <c r="S5" s="21">
        <f t="shared" si="0"/>
        <v>0</v>
      </c>
      <c r="T5" s="22" t="str">
        <f t="shared" si="1"/>
        <v>OK</v>
      </c>
      <c r="U5" s="144"/>
      <c r="V5" s="43"/>
      <c r="W5" s="43"/>
      <c r="X5" s="44"/>
      <c r="Y5" s="45"/>
      <c r="Z5" s="45"/>
      <c r="AA5" s="43"/>
      <c r="AB5" s="43"/>
      <c r="AC5" s="43"/>
      <c r="AD5" s="48"/>
      <c r="AE5" s="36"/>
      <c r="AF5" s="29"/>
      <c r="AG5" s="28"/>
      <c r="AH5" s="28"/>
      <c r="AI5" s="28"/>
      <c r="AJ5" s="28"/>
      <c r="AK5" s="28"/>
      <c r="AL5" s="28"/>
    </row>
    <row r="6" spans="1:38" ht="30.2" customHeight="1" x14ac:dyDescent="0.25">
      <c r="A6" s="248"/>
      <c r="B6" s="242" t="s">
        <v>25</v>
      </c>
      <c r="C6" s="254">
        <v>5</v>
      </c>
      <c r="D6" s="89">
        <v>9</v>
      </c>
      <c r="E6" s="242" t="s">
        <v>21</v>
      </c>
      <c r="F6" s="81" t="s">
        <v>20</v>
      </c>
      <c r="G6" s="82" t="s">
        <v>27</v>
      </c>
      <c r="H6" s="82" t="s">
        <v>10</v>
      </c>
      <c r="I6" s="82" t="s">
        <v>12</v>
      </c>
      <c r="J6" s="90">
        <v>4.1500000000000004</v>
      </c>
      <c r="K6" s="75">
        <f>0</f>
        <v>0</v>
      </c>
      <c r="L6" s="105">
        <f t="shared" si="2"/>
        <v>0</v>
      </c>
      <c r="M6" s="105">
        <f t="shared" si="3"/>
        <v>0</v>
      </c>
      <c r="N6" s="106"/>
      <c r="O6" s="108">
        <f t="shared" si="4"/>
        <v>0</v>
      </c>
      <c r="P6" s="106"/>
      <c r="Q6" s="106"/>
      <c r="R6" s="106"/>
      <c r="S6" s="21">
        <f t="shared" si="0"/>
        <v>0</v>
      </c>
      <c r="T6" s="22" t="str">
        <f t="shared" si="1"/>
        <v>OK</v>
      </c>
      <c r="U6" s="147"/>
      <c r="V6" s="43"/>
      <c r="W6" s="45"/>
      <c r="X6" s="44"/>
      <c r="Y6" s="45"/>
      <c r="Z6" s="45"/>
      <c r="AA6" s="43"/>
      <c r="AB6" s="46"/>
      <c r="AC6" s="47"/>
      <c r="AD6" s="48"/>
      <c r="AE6" s="36"/>
      <c r="AF6" s="29"/>
      <c r="AG6" s="28"/>
      <c r="AH6" s="28"/>
      <c r="AI6" s="28"/>
      <c r="AJ6" s="28"/>
      <c r="AK6" s="28"/>
      <c r="AL6" s="28"/>
    </row>
    <row r="7" spans="1:38" ht="30.2" customHeight="1" x14ac:dyDescent="0.25">
      <c r="A7" s="249"/>
      <c r="B7" s="242"/>
      <c r="C7" s="254"/>
      <c r="D7" s="89">
        <v>10</v>
      </c>
      <c r="E7" s="242"/>
      <c r="F7" s="81" t="s">
        <v>20</v>
      </c>
      <c r="G7" s="82" t="s">
        <v>28</v>
      </c>
      <c r="H7" s="82" t="s">
        <v>16</v>
      </c>
      <c r="I7" s="82" t="s">
        <v>12</v>
      </c>
      <c r="J7" s="90">
        <v>699.26</v>
      </c>
      <c r="K7" s="75">
        <f>0</f>
        <v>0</v>
      </c>
      <c r="L7" s="105">
        <f t="shared" si="2"/>
        <v>0</v>
      </c>
      <c r="M7" s="105">
        <f t="shared" si="3"/>
        <v>0</v>
      </c>
      <c r="N7" s="106"/>
      <c r="O7" s="108">
        <f t="shared" si="4"/>
        <v>0</v>
      </c>
      <c r="P7" s="106"/>
      <c r="Q7" s="106"/>
      <c r="R7" s="106"/>
      <c r="S7" s="21">
        <f t="shared" si="0"/>
        <v>0</v>
      </c>
      <c r="T7" s="22" t="str">
        <f t="shared" si="1"/>
        <v>OK</v>
      </c>
      <c r="U7" s="147"/>
      <c r="V7" s="43"/>
      <c r="W7" s="45"/>
      <c r="X7" s="44"/>
      <c r="Y7" s="45"/>
      <c r="Z7" s="45"/>
      <c r="AA7" s="43"/>
      <c r="AB7" s="43"/>
      <c r="AC7" s="43"/>
      <c r="AD7" s="48"/>
      <c r="AE7" s="36"/>
      <c r="AF7" s="29"/>
      <c r="AG7" s="28"/>
      <c r="AH7" s="28"/>
      <c r="AI7" s="28"/>
      <c r="AJ7" s="28"/>
      <c r="AK7" s="28"/>
      <c r="AL7" s="28"/>
    </row>
    <row r="8" spans="1:38" ht="30.2" customHeight="1" x14ac:dyDescent="0.25">
      <c r="A8" s="247" t="s">
        <v>23</v>
      </c>
      <c r="B8" s="251" t="s">
        <v>32</v>
      </c>
      <c r="C8" s="253">
        <v>6</v>
      </c>
      <c r="D8" s="88">
        <v>11</v>
      </c>
      <c r="E8" s="251" t="s">
        <v>13</v>
      </c>
      <c r="F8" s="55" t="s">
        <v>20</v>
      </c>
      <c r="G8" s="56" t="s">
        <v>27</v>
      </c>
      <c r="H8" s="56" t="s">
        <v>10</v>
      </c>
      <c r="I8" s="56" t="s">
        <v>12</v>
      </c>
      <c r="J8" s="87">
        <v>7.84</v>
      </c>
      <c r="K8" s="75">
        <f>0</f>
        <v>0</v>
      </c>
      <c r="L8" s="105">
        <f t="shared" si="2"/>
        <v>0</v>
      </c>
      <c r="M8" s="105">
        <f t="shared" si="3"/>
        <v>0</v>
      </c>
      <c r="N8" s="107"/>
      <c r="O8" s="108">
        <f t="shared" si="4"/>
        <v>0</v>
      </c>
      <c r="P8" s="107"/>
      <c r="Q8" s="107"/>
      <c r="R8" s="107"/>
      <c r="S8" s="21">
        <f t="shared" si="0"/>
        <v>0</v>
      </c>
      <c r="T8" s="22" t="str">
        <f t="shared" si="1"/>
        <v>OK</v>
      </c>
      <c r="U8" s="144"/>
      <c r="V8" s="43"/>
      <c r="W8" s="45"/>
      <c r="X8" s="43"/>
      <c r="Y8" s="43"/>
      <c r="Z8" s="45"/>
      <c r="AA8" s="43"/>
      <c r="AB8" s="50"/>
      <c r="AC8" s="47"/>
      <c r="AD8" s="48"/>
      <c r="AE8" s="36"/>
      <c r="AF8" s="29"/>
      <c r="AG8" s="28"/>
      <c r="AH8" s="28"/>
      <c r="AI8" s="28"/>
      <c r="AJ8" s="28"/>
      <c r="AK8" s="28"/>
      <c r="AL8" s="28"/>
    </row>
    <row r="9" spans="1:38" ht="30.2" customHeight="1" x14ac:dyDescent="0.25">
      <c r="A9" s="248"/>
      <c r="B9" s="251"/>
      <c r="C9" s="253"/>
      <c r="D9" s="88">
        <v>12</v>
      </c>
      <c r="E9" s="251"/>
      <c r="F9" s="55" t="s">
        <v>20</v>
      </c>
      <c r="G9" s="56" t="s">
        <v>28</v>
      </c>
      <c r="H9" s="56" t="s">
        <v>16</v>
      </c>
      <c r="I9" s="56" t="s">
        <v>12</v>
      </c>
      <c r="J9" s="87">
        <v>1700</v>
      </c>
      <c r="K9" s="75">
        <f>0</f>
        <v>0</v>
      </c>
      <c r="L9" s="105">
        <f t="shared" si="2"/>
        <v>0</v>
      </c>
      <c r="M9" s="105">
        <f t="shared" si="3"/>
        <v>0</v>
      </c>
      <c r="N9" s="107"/>
      <c r="O9" s="108">
        <f t="shared" si="4"/>
        <v>0</v>
      </c>
      <c r="P9" s="107"/>
      <c r="Q9" s="107"/>
      <c r="R9" s="107"/>
      <c r="S9" s="21">
        <f t="shared" si="0"/>
        <v>0</v>
      </c>
      <c r="T9" s="22" t="str">
        <f t="shared" si="1"/>
        <v>OK</v>
      </c>
      <c r="U9" s="144"/>
      <c r="V9" s="43"/>
      <c r="W9" s="45"/>
      <c r="X9" s="43"/>
      <c r="Y9" s="44"/>
      <c r="Z9" s="45"/>
      <c r="AA9" s="43"/>
      <c r="AB9" s="51"/>
      <c r="AC9" s="43"/>
      <c r="AD9" s="48"/>
      <c r="AE9" s="36"/>
      <c r="AF9" s="29"/>
      <c r="AG9" s="28"/>
      <c r="AH9" s="28"/>
      <c r="AI9" s="28"/>
      <c r="AJ9" s="28"/>
      <c r="AK9" s="28"/>
      <c r="AL9" s="28"/>
    </row>
    <row r="10" spans="1:38" ht="30.2" customHeight="1" x14ac:dyDescent="0.25">
      <c r="A10" s="248"/>
      <c r="B10" s="242" t="s">
        <v>25</v>
      </c>
      <c r="C10" s="254">
        <v>7</v>
      </c>
      <c r="D10" s="89">
        <v>13</v>
      </c>
      <c r="E10" s="242" t="s">
        <v>14</v>
      </c>
      <c r="F10" s="81" t="s">
        <v>20</v>
      </c>
      <c r="G10" s="82" t="s">
        <v>27</v>
      </c>
      <c r="H10" s="82" t="s">
        <v>10</v>
      </c>
      <c r="I10" s="82" t="s">
        <v>12</v>
      </c>
      <c r="J10" s="90">
        <v>11</v>
      </c>
      <c r="K10" s="75">
        <f>0</f>
        <v>0</v>
      </c>
      <c r="L10" s="105">
        <f t="shared" si="2"/>
        <v>0</v>
      </c>
      <c r="M10" s="105">
        <f t="shared" si="3"/>
        <v>0</v>
      </c>
      <c r="N10" s="107"/>
      <c r="O10" s="108">
        <f t="shared" si="4"/>
        <v>0</v>
      </c>
      <c r="P10" s="107"/>
      <c r="Q10" s="107"/>
      <c r="R10" s="107"/>
      <c r="S10" s="21">
        <f t="shared" si="0"/>
        <v>0</v>
      </c>
      <c r="T10" s="22" t="str">
        <f t="shared" si="1"/>
        <v>OK</v>
      </c>
      <c r="U10" s="144"/>
      <c r="V10" s="52"/>
      <c r="W10" s="43"/>
      <c r="X10" s="44"/>
      <c r="Y10" s="44"/>
      <c r="Z10" s="45"/>
      <c r="AA10" s="43"/>
      <c r="AB10" s="46"/>
      <c r="AC10" s="47"/>
      <c r="AD10" s="48"/>
      <c r="AE10" s="36"/>
      <c r="AF10" s="29"/>
      <c r="AG10" s="28"/>
      <c r="AH10" s="28"/>
      <c r="AI10" s="28"/>
      <c r="AJ10" s="28"/>
      <c r="AK10" s="28"/>
      <c r="AL10" s="28"/>
    </row>
    <row r="11" spans="1:38" ht="30.2" customHeight="1" x14ac:dyDescent="0.25">
      <c r="A11" s="248"/>
      <c r="B11" s="242"/>
      <c r="C11" s="254"/>
      <c r="D11" s="89">
        <v>14</v>
      </c>
      <c r="E11" s="242"/>
      <c r="F11" s="81" t="s">
        <v>20</v>
      </c>
      <c r="G11" s="82" t="s">
        <v>28</v>
      </c>
      <c r="H11" s="82" t="s">
        <v>16</v>
      </c>
      <c r="I11" s="82" t="s">
        <v>12</v>
      </c>
      <c r="J11" s="90">
        <v>1828.57</v>
      </c>
      <c r="K11" s="75">
        <f>0</f>
        <v>0</v>
      </c>
      <c r="L11" s="105">
        <f t="shared" si="2"/>
        <v>0</v>
      </c>
      <c r="M11" s="105">
        <f t="shared" si="3"/>
        <v>0</v>
      </c>
      <c r="N11" s="107"/>
      <c r="O11" s="108">
        <f t="shared" si="4"/>
        <v>0</v>
      </c>
      <c r="P11" s="107"/>
      <c r="Q11" s="107"/>
      <c r="R11" s="107"/>
      <c r="S11" s="21">
        <f t="shared" si="0"/>
        <v>0</v>
      </c>
      <c r="T11" s="22" t="str">
        <f t="shared" si="1"/>
        <v>OK</v>
      </c>
      <c r="U11" s="144"/>
      <c r="V11" s="52"/>
      <c r="W11" s="43"/>
      <c r="X11" s="44"/>
      <c r="Y11" s="44"/>
      <c r="Z11" s="45"/>
      <c r="AA11" s="43"/>
      <c r="AB11" s="43"/>
      <c r="AC11" s="43"/>
      <c r="AD11" s="48"/>
      <c r="AE11" s="36"/>
      <c r="AF11" s="29"/>
      <c r="AG11" s="28"/>
      <c r="AH11" s="28"/>
      <c r="AI11" s="28"/>
      <c r="AJ11" s="28"/>
      <c r="AK11" s="28"/>
      <c r="AL11" s="28"/>
    </row>
    <row r="12" spans="1:38" ht="30.2" customHeight="1" x14ac:dyDescent="0.25">
      <c r="A12" s="248"/>
      <c r="B12" s="251" t="s">
        <v>25</v>
      </c>
      <c r="C12" s="253">
        <v>8</v>
      </c>
      <c r="D12" s="88">
        <v>15</v>
      </c>
      <c r="E12" s="251" t="s">
        <v>15</v>
      </c>
      <c r="F12" s="55" t="s">
        <v>20</v>
      </c>
      <c r="G12" s="56" t="s">
        <v>27</v>
      </c>
      <c r="H12" s="56" t="s">
        <v>10</v>
      </c>
      <c r="I12" s="56" t="s">
        <v>12</v>
      </c>
      <c r="J12" s="87">
        <v>18.399999999999999</v>
      </c>
      <c r="K12" s="75">
        <f>0</f>
        <v>0</v>
      </c>
      <c r="L12" s="105">
        <f t="shared" si="2"/>
        <v>0</v>
      </c>
      <c r="M12" s="105">
        <f t="shared" si="3"/>
        <v>0</v>
      </c>
      <c r="N12" s="107"/>
      <c r="O12" s="108">
        <f t="shared" si="4"/>
        <v>0</v>
      </c>
      <c r="P12" s="107"/>
      <c r="Q12" s="107"/>
      <c r="R12" s="107"/>
      <c r="S12" s="21">
        <f t="shared" si="0"/>
        <v>0</v>
      </c>
      <c r="T12" s="22" t="str">
        <f t="shared" si="1"/>
        <v>OK</v>
      </c>
      <c r="U12" s="144"/>
      <c r="V12" s="52"/>
      <c r="W12" s="45"/>
      <c r="X12" s="43"/>
      <c r="Y12" s="44"/>
      <c r="Z12" s="45"/>
      <c r="AA12" s="43"/>
      <c r="AB12" s="51"/>
      <c r="AC12" s="47"/>
      <c r="AD12" s="48"/>
      <c r="AE12" s="36"/>
      <c r="AF12" s="29"/>
      <c r="AG12" s="28"/>
      <c r="AH12" s="28"/>
      <c r="AI12" s="28"/>
      <c r="AJ12" s="28"/>
      <c r="AK12" s="28"/>
      <c r="AL12" s="28"/>
    </row>
    <row r="13" spans="1:38" ht="30.2" customHeight="1" x14ac:dyDescent="0.25">
      <c r="A13" s="248"/>
      <c r="B13" s="251"/>
      <c r="C13" s="253"/>
      <c r="D13" s="88">
        <v>16</v>
      </c>
      <c r="E13" s="251"/>
      <c r="F13" s="55" t="s">
        <v>20</v>
      </c>
      <c r="G13" s="56" t="s">
        <v>28</v>
      </c>
      <c r="H13" s="56" t="s">
        <v>16</v>
      </c>
      <c r="I13" s="56" t="s">
        <v>12</v>
      </c>
      <c r="J13" s="87">
        <v>2900</v>
      </c>
      <c r="K13" s="75">
        <f>0</f>
        <v>0</v>
      </c>
      <c r="L13" s="105">
        <f t="shared" si="2"/>
        <v>0</v>
      </c>
      <c r="M13" s="105">
        <f t="shared" si="3"/>
        <v>0</v>
      </c>
      <c r="N13" s="107"/>
      <c r="O13" s="108">
        <f t="shared" si="4"/>
        <v>0</v>
      </c>
      <c r="P13" s="107"/>
      <c r="Q13" s="107"/>
      <c r="R13" s="107"/>
      <c r="S13" s="21">
        <f t="shared" si="0"/>
        <v>0</v>
      </c>
      <c r="T13" s="22" t="str">
        <f t="shared" si="1"/>
        <v>OK</v>
      </c>
      <c r="U13" s="144"/>
      <c r="V13" s="52"/>
      <c r="W13" s="45"/>
      <c r="X13" s="45"/>
      <c r="Y13" s="45"/>
      <c r="Z13" s="45"/>
      <c r="AA13" s="43"/>
      <c r="AB13" s="51"/>
      <c r="AC13" s="43"/>
      <c r="AD13" s="48"/>
      <c r="AE13" s="36"/>
      <c r="AF13" s="29"/>
      <c r="AG13" s="28"/>
      <c r="AH13" s="28"/>
      <c r="AI13" s="28"/>
      <c r="AJ13" s="28"/>
      <c r="AK13" s="28"/>
      <c r="AL13" s="28"/>
    </row>
    <row r="14" spans="1:38" s="7" customFormat="1" ht="30.2" customHeight="1" x14ac:dyDescent="0.25">
      <c r="A14" s="248"/>
      <c r="B14" s="242" t="s">
        <v>32</v>
      </c>
      <c r="C14" s="254">
        <v>9</v>
      </c>
      <c r="D14" s="89">
        <v>17</v>
      </c>
      <c r="E14" s="242" t="s">
        <v>11</v>
      </c>
      <c r="F14" s="81" t="s">
        <v>20</v>
      </c>
      <c r="G14" s="82" t="s">
        <v>27</v>
      </c>
      <c r="H14" s="82" t="s">
        <v>10</v>
      </c>
      <c r="I14" s="82" t="s">
        <v>12</v>
      </c>
      <c r="J14" s="90">
        <v>16.21</v>
      </c>
      <c r="K14" s="75">
        <f>0</f>
        <v>0</v>
      </c>
      <c r="L14" s="105">
        <f t="shared" si="2"/>
        <v>0</v>
      </c>
      <c r="M14" s="105">
        <f t="shared" si="3"/>
        <v>0</v>
      </c>
      <c r="N14" s="107"/>
      <c r="O14" s="108">
        <f t="shared" si="4"/>
        <v>0</v>
      </c>
      <c r="P14" s="107"/>
      <c r="Q14" s="107"/>
      <c r="R14" s="107"/>
      <c r="S14" s="21">
        <f t="shared" si="0"/>
        <v>0</v>
      </c>
      <c r="T14" s="22" t="str">
        <f t="shared" si="1"/>
        <v>OK</v>
      </c>
      <c r="U14" s="144"/>
      <c r="V14" s="43"/>
      <c r="W14" s="43"/>
      <c r="X14" s="45"/>
      <c r="Y14" s="43"/>
      <c r="Z14" s="45"/>
      <c r="AA14" s="45"/>
      <c r="AB14" s="53"/>
      <c r="AC14" s="43"/>
      <c r="AD14" s="48"/>
      <c r="AE14" s="36"/>
      <c r="AF14" s="29"/>
      <c r="AG14" s="28"/>
      <c r="AH14" s="28"/>
      <c r="AI14" s="28"/>
      <c r="AJ14" s="28"/>
      <c r="AK14" s="28"/>
      <c r="AL14" s="28"/>
    </row>
    <row r="15" spans="1:38" s="7" customFormat="1" ht="30.2" customHeight="1" x14ac:dyDescent="0.25">
      <c r="A15" s="249"/>
      <c r="B15" s="242"/>
      <c r="C15" s="254"/>
      <c r="D15" s="89">
        <v>18</v>
      </c>
      <c r="E15" s="242"/>
      <c r="F15" s="81" t="s">
        <v>20</v>
      </c>
      <c r="G15" s="82" t="s">
        <v>28</v>
      </c>
      <c r="H15" s="82" t="s">
        <v>16</v>
      </c>
      <c r="I15" s="82" t="s">
        <v>12</v>
      </c>
      <c r="J15" s="90">
        <v>2650</v>
      </c>
      <c r="K15" s="75">
        <f>0</f>
        <v>0</v>
      </c>
      <c r="L15" s="105">
        <f t="shared" si="2"/>
        <v>0</v>
      </c>
      <c r="M15" s="105">
        <f t="shared" si="3"/>
        <v>0</v>
      </c>
      <c r="N15" s="107"/>
      <c r="O15" s="108">
        <f t="shared" si="4"/>
        <v>0</v>
      </c>
      <c r="P15" s="107"/>
      <c r="Q15" s="107"/>
      <c r="R15" s="107"/>
      <c r="S15" s="21">
        <f t="shared" si="0"/>
        <v>0</v>
      </c>
      <c r="T15" s="22" t="str">
        <f t="shared" si="1"/>
        <v>OK</v>
      </c>
      <c r="U15" s="144"/>
      <c r="V15" s="43"/>
      <c r="W15" s="43"/>
      <c r="X15" s="45"/>
      <c r="Y15" s="43"/>
      <c r="Z15" s="45"/>
      <c r="AA15" s="45"/>
      <c r="AB15" s="53"/>
      <c r="AC15" s="43"/>
      <c r="AD15" s="48"/>
      <c r="AE15" s="36"/>
      <c r="AF15" s="29"/>
      <c r="AG15" s="28"/>
      <c r="AH15" s="28"/>
      <c r="AI15" s="28"/>
      <c r="AJ15" s="28"/>
      <c r="AK15" s="28"/>
      <c r="AL15" s="28"/>
    </row>
    <row r="16" spans="1:38" s="7" customFormat="1" ht="30.2" customHeight="1" x14ac:dyDescent="0.25">
      <c r="A16" s="255" t="s">
        <v>31</v>
      </c>
      <c r="B16" s="201" t="s">
        <v>43</v>
      </c>
      <c r="C16" s="218">
        <v>10</v>
      </c>
      <c r="D16" s="72">
        <v>19</v>
      </c>
      <c r="E16" s="201" t="s">
        <v>13</v>
      </c>
      <c r="F16" s="63" t="s">
        <v>20</v>
      </c>
      <c r="G16" s="64" t="s">
        <v>27</v>
      </c>
      <c r="H16" s="64" t="s">
        <v>10</v>
      </c>
      <c r="I16" s="64" t="s">
        <v>12</v>
      </c>
      <c r="J16" s="61">
        <v>7.9</v>
      </c>
      <c r="K16" s="75">
        <f>1000</f>
        <v>1000</v>
      </c>
      <c r="L16" s="105">
        <f t="shared" si="2"/>
        <v>0</v>
      </c>
      <c r="M16" s="105">
        <f t="shared" si="3"/>
        <v>0</v>
      </c>
      <c r="N16" s="107"/>
      <c r="O16" s="108">
        <f t="shared" si="4"/>
        <v>250</v>
      </c>
      <c r="P16" s="107"/>
      <c r="Q16" s="107"/>
      <c r="R16" s="107"/>
      <c r="S16" s="21">
        <f t="shared" si="0"/>
        <v>1000</v>
      </c>
      <c r="T16" s="22" t="str">
        <f t="shared" si="1"/>
        <v>OK</v>
      </c>
      <c r="U16" s="144"/>
      <c r="V16" s="43"/>
      <c r="W16" s="45"/>
      <c r="X16" s="45"/>
      <c r="Y16" s="45"/>
      <c r="Z16" s="45"/>
      <c r="AA16" s="45"/>
      <c r="AB16" s="53"/>
      <c r="AC16" s="43"/>
      <c r="AD16" s="48"/>
      <c r="AE16" s="37"/>
      <c r="AF16" s="29"/>
      <c r="AG16" s="28"/>
      <c r="AH16" s="28"/>
      <c r="AI16" s="28"/>
      <c r="AJ16" s="28"/>
      <c r="AK16" s="28"/>
      <c r="AL16" s="28"/>
    </row>
    <row r="17" spans="1:38" s="7" customFormat="1" ht="30.2" customHeight="1" x14ac:dyDescent="0.25">
      <c r="A17" s="256"/>
      <c r="B17" s="201"/>
      <c r="C17" s="218"/>
      <c r="D17" s="72">
        <v>20</v>
      </c>
      <c r="E17" s="201"/>
      <c r="F17" s="63" t="s">
        <v>20</v>
      </c>
      <c r="G17" s="64" t="s">
        <v>28</v>
      </c>
      <c r="H17" s="64" t="s">
        <v>16</v>
      </c>
      <c r="I17" s="64" t="s">
        <v>12</v>
      </c>
      <c r="J17" s="61">
        <v>1632.32</v>
      </c>
      <c r="K17" s="75">
        <f>6</f>
        <v>6</v>
      </c>
      <c r="L17" s="105">
        <f t="shared" si="2"/>
        <v>0</v>
      </c>
      <c r="M17" s="105">
        <f t="shared" si="3"/>
        <v>0</v>
      </c>
      <c r="N17" s="107"/>
      <c r="O17" s="108">
        <f t="shared" si="4"/>
        <v>1</v>
      </c>
      <c r="P17" s="107"/>
      <c r="Q17" s="107"/>
      <c r="R17" s="107"/>
      <c r="S17" s="21">
        <f t="shared" si="0"/>
        <v>6</v>
      </c>
      <c r="T17" s="22" t="str">
        <f t="shared" si="1"/>
        <v>OK</v>
      </c>
      <c r="U17" s="144"/>
      <c r="V17" s="43"/>
      <c r="W17" s="45"/>
      <c r="X17" s="45"/>
      <c r="Y17" s="45"/>
      <c r="Z17" s="45"/>
      <c r="AA17" s="45"/>
      <c r="AB17" s="53"/>
      <c r="AC17" s="43"/>
      <c r="AD17" s="48"/>
      <c r="AE17" s="37"/>
      <c r="AF17" s="29"/>
      <c r="AG17" s="28"/>
      <c r="AH17" s="28"/>
      <c r="AI17" s="28"/>
      <c r="AJ17" s="28"/>
      <c r="AK17" s="28"/>
      <c r="AL17" s="28"/>
    </row>
    <row r="18" spans="1:38" s="7" customFormat="1" ht="30.2" customHeight="1" x14ac:dyDescent="0.25">
      <c r="A18" s="256"/>
      <c r="B18" s="238" t="s">
        <v>43</v>
      </c>
      <c r="C18" s="239">
        <v>11</v>
      </c>
      <c r="D18" s="76">
        <v>21</v>
      </c>
      <c r="E18" s="238" t="s">
        <v>14</v>
      </c>
      <c r="F18" s="77" t="s">
        <v>20</v>
      </c>
      <c r="G18" s="78" t="s">
        <v>27</v>
      </c>
      <c r="H18" s="78" t="s">
        <v>10</v>
      </c>
      <c r="I18" s="78" t="s">
        <v>12</v>
      </c>
      <c r="J18" s="79">
        <v>8</v>
      </c>
      <c r="K18" s="75">
        <f>1500</f>
        <v>1500</v>
      </c>
      <c r="L18" s="105">
        <f t="shared" si="2"/>
        <v>0</v>
      </c>
      <c r="M18" s="105">
        <f t="shared" si="3"/>
        <v>0</v>
      </c>
      <c r="N18" s="107"/>
      <c r="O18" s="108">
        <f t="shared" si="4"/>
        <v>375</v>
      </c>
      <c r="P18" s="107"/>
      <c r="Q18" s="107"/>
      <c r="R18" s="107"/>
      <c r="S18" s="21">
        <f t="shared" si="0"/>
        <v>1500</v>
      </c>
      <c r="T18" s="22" t="str">
        <f t="shared" si="1"/>
        <v>OK</v>
      </c>
      <c r="U18" s="153"/>
      <c r="V18" s="37"/>
      <c r="W18" s="36"/>
      <c r="X18" s="37"/>
      <c r="Y18" s="36"/>
      <c r="Z18" s="37"/>
      <c r="AA18" s="36"/>
      <c r="AB18" s="34"/>
      <c r="AC18" s="37"/>
      <c r="AD18" s="29"/>
      <c r="AE18" s="36"/>
      <c r="AF18" s="29"/>
      <c r="AG18" s="28"/>
      <c r="AH18" s="28"/>
      <c r="AI18" s="28"/>
      <c r="AJ18" s="28"/>
      <c r="AK18" s="28"/>
      <c r="AL18" s="28"/>
    </row>
    <row r="19" spans="1:38" s="7" customFormat="1" ht="30.2" customHeight="1" x14ac:dyDescent="0.25">
      <c r="A19" s="256"/>
      <c r="B19" s="238"/>
      <c r="C19" s="239"/>
      <c r="D19" s="76">
        <v>22</v>
      </c>
      <c r="E19" s="238"/>
      <c r="F19" s="77" t="s">
        <v>20</v>
      </c>
      <c r="G19" s="78" t="s">
        <v>28</v>
      </c>
      <c r="H19" s="78" t="s">
        <v>16</v>
      </c>
      <c r="I19" s="78" t="s">
        <v>12</v>
      </c>
      <c r="J19" s="79">
        <v>992.32</v>
      </c>
      <c r="K19" s="75">
        <f>5</f>
        <v>5</v>
      </c>
      <c r="L19" s="105">
        <f t="shared" si="2"/>
        <v>0</v>
      </c>
      <c r="M19" s="105">
        <f t="shared" si="3"/>
        <v>0</v>
      </c>
      <c r="N19" s="107"/>
      <c r="O19" s="108">
        <f t="shared" si="4"/>
        <v>1</v>
      </c>
      <c r="P19" s="107"/>
      <c r="Q19" s="107"/>
      <c r="R19" s="107"/>
      <c r="S19" s="21">
        <f t="shared" si="0"/>
        <v>5</v>
      </c>
      <c r="T19" s="22" t="str">
        <f t="shared" si="1"/>
        <v>OK</v>
      </c>
      <c r="U19" s="153"/>
      <c r="V19" s="37"/>
      <c r="W19" s="36"/>
      <c r="X19" s="37"/>
      <c r="Y19" s="36"/>
      <c r="Z19" s="37"/>
      <c r="AA19" s="36"/>
      <c r="AB19" s="34"/>
      <c r="AC19" s="37"/>
      <c r="AD19" s="29"/>
      <c r="AE19" s="36"/>
      <c r="AF19" s="29"/>
      <c r="AG19" s="28"/>
      <c r="AH19" s="28"/>
      <c r="AI19" s="28"/>
      <c r="AJ19" s="28"/>
      <c r="AK19" s="28"/>
      <c r="AL19" s="28"/>
    </row>
    <row r="20" spans="1:38" ht="30.2" customHeight="1" x14ac:dyDescent="0.25">
      <c r="A20" s="256"/>
      <c r="B20" s="201" t="s">
        <v>44</v>
      </c>
      <c r="C20" s="218">
        <v>12</v>
      </c>
      <c r="D20" s="72">
        <v>23</v>
      </c>
      <c r="E20" s="201" t="s">
        <v>15</v>
      </c>
      <c r="F20" s="63" t="s">
        <v>20</v>
      </c>
      <c r="G20" s="64" t="s">
        <v>27</v>
      </c>
      <c r="H20" s="64" t="s">
        <v>10</v>
      </c>
      <c r="I20" s="64" t="s">
        <v>12</v>
      </c>
      <c r="J20" s="61">
        <v>15.72</v>
      </c>
      <c r="K20" s="75">
        <f>6000</f>
        <v>6000</v>
      </c>
      <c r="L20" s="105">
        <f t="shared" si="2"/>
        <v>0</v>
      </c>
      <c r="M20" s="105">
        <f t="shared" si="3"/>
        <v>0</v>
      </c>
      <c r="N20" s="107"/>
      <c r="O20" s="108">
        <f t="shared" si="4"/>
        <v>1500</v>
      </c>
      <c r="P20" s="107"/>
      <c r="Q20" s="107"/>
      <c r="R20" s="107"/>
      <c r="S20" s="21">
        <f t="shared" si="0"/>
        <v>6000</v>
      </c>
      <c r="T20" s="22" t="str">
        <f t="shared" si="1"/>
        <v>OK</v>
      </c>
      <c r="U20" s="148"/>
      <c r="V20" s="32"/>
      <c r="W20" s="38"/>
      <c r="X20" s="38"/>
      <c r="Y20" s="38"/>
      <c r="Z20" s="38"/>
      <c r="AA20" s="38"/>
      <c r="AB20" s="38"/>
      <c r="AC20" s="38"/>
      <c r="AD20" s="38"/>
      <c r="AE20" s="35"/>
      <c r="AF20" s="35"/>
      <c r="AG20" s="35"/>
      <c r="AH20" s="35"/>
      <c r="AI20" s="35"/>
      <c r="AJ20" s="35"/>
      <c r="AK20" s="35"/>
      <c r="AL20" s="35"/>
    </row>
    <row r="21" spans="1:38" ht="30.2" customHeight="1" x14ac:dyDescent="0.25">
      <c r="A21" s="256"/>
      <c r="B21" s="201"/>
      <c r="C21" s="218"/>
      <c r="D21" s="72">
        <v>24</v>
      </c>
      <c r="E21" s="201"/>
      <c r="F21" s="63" t="s">
        <v>20</v>
      </c>
      <c r="G21" s="64" t="s">
        <v>28</v>
      </c>
      <c r="H21" s="64" t="s">
        <v>16</v>
      </c>
      <c r="I21" s="64" t="s">
        <v>12</v>
      </c>
      <c r="J21" s="61">
        <v>2252.44</v>
      </c>
      <c r="K21" s="75">
        <f>25</f>
        <v>25</v>
      </c>
      <c r="L21" s="105">
        <f t="shared" si="2"/>
        <v>10</v>
      </c>
      <c r="M21" s="105">
        <f t="shared" si="3"/>
        <v>10</v>
      </c>
      <c r="N21" s="107"/>
      <c r="O21" s="108">
        <f t="shared" si="4"/>
        <v>6</v>
      </c>
      <c r="P21" s="107"/>
      <c r="Q21" s="107"/>
      <c r="R21" s="107"/>
      <c r="S21" s="21">
        <f t="shared" si="0"/>
        <v>15</v>
      </c>
      <c r="T21" s="22" t="str">
        <f t="shared" si="1"/>
        <v>OK</v>
      </c>
      <c r="U21" s="169">
        <v>10</v>
      </c>
      <c r="V21" s="38"/>
      <c r="W21" s="38"/>
      <c r="X21" s="38"/>
      <c r="Y21" s="38"/>
      <c r="Z21" s="38"/>
      <c r="AA21" s="38"/>
      <c r="AB21" s="38"/>
      <c r="AC21" s="38"/>
      <c r="AD21" s="38"/>
      <c r="AE21" s="35"/>
      <c r="AF21" s="35"/>
      <c r="AG21" s="35"/>
      <c r="AH21" s="35"/>
      <c r="AI21" s="35"/>
      <c r="AJ21" s="35"/>
      <c r="AK21" s="35"/>
      <c r="AL21" s="35"/>
    </row>
    <row r="22" spans="1:38" ht="30.2" customHeight="1" x14ac:dyDescent="0.25">
      <c r="A22" s="256"/>
      <c r="B22" s="238" t="s">
        <v>32</v>
      </c>
      <c r="C22" s="239">
        <v>13</v>
      </c>
      <c r="D22" s="76">
        <v>25</v>
      </c>
      <c r="E22" s="238" t="s">
        <v>11</v>
      </c>
      <c r="F22" s="77" t="s">
        <v>20</v>
      </c>
      <c r="G22" s="78" t="s">
        <v>27</v>
      </c>
      <c r="H22" s="78" t="s">
        <v>10</v>
      </c>
      <c r="I22" s="78" t="s">
        <v>12</v>
      </c>
      <c r="J22" s="79">
        <v>15.44</v>
      </c>
      <c r="K22" s="75">
        <f>1600</f>
        <v>1600</v>
      </c>
      <c r="L22" s="105">
        <f t="shared" si="2"/>
        <v>0</v>
      </c>
      <c r="M22" s="105">
        <f t="shared" si="3"/>
        <v>0</v>
      </c>
      <c r="N22" s="107"/>
      <c r="O22" s="108">
        <f t="shared" si="4"/>
        <v>400</v>
      </c>
      <c r="P22" s="107"/>
      <c r="Q22" s="107"/>
      <c r="R22" s="107"/>
      <c r="S22" s="21">
        <f t="shared" si="0"/>
        <v>1600</v>
      </c>
      <c r="T22" s="22" t="str">
        <f t="shared" si="1"/>
        <v>OK</v>
      </c>
      <c r="U22" s="148"/>
      <c r="V22" s="32"/>
      <c r="W22" s="38"/>
      <c r="X22" s="38"/>
      <c r="Y22" s="38"/>
      <c r="Z22" s="38"/>
      <c r="AA22" s="38"/>
      <c r="AB22" s="38"/>
      <c r="AC22" s="38"/>
      <c r="AD22" s="38"/>
      <c r="AE22" s="35"/>
      <c r="AF22" s="35"/>
      <c r="AG22" s="35"/>
      <c r="AH22" s="35"/>
      <c r="AI22" s="35"/>
      <c r="AJ22" s="35"/>
      <c r="AK22" s="35"/>
      <c r="AL22" s="35"/>
    </row>
    <row r="23" spans="1:38" ht="30.2" customHeight="1" x14ac:dyDescent="0.25">
      <c r="A23" s="257"/>
      <c r="B23" s="238"/>
      <c r="C23" s="239"/>
      <c r="D23" s="76">
        <v>26</v>
      </c>
      <c r="E23" s="238"/>
      <c r="F23" s="77" t="s">
        <v>20</v>
      </c>
      <c r="G23" s="78" t="s">
        <v>28</v>
      </c>
      <c r="H23" s="78" t="s">
        <v>16</v>
      </c>
      <c r="I23" s="78" t="s">
        <v>12</v>
      </c>
      <c r="J23" s="79">
        <v>2650</v>
      </c>
      <c r="K23" s="75">
        <f>6</f>
        <v>6</v>
      </c>
      <c r="L23" s="105">
        <f t="shared" si="2"/>
        <v>0</v>
      </c>
      <c r="M23" s="105">
        <f t="shared" si="3"/>
        <v>0</v>
      </c>
      <c r="N23" s="107"/>
      <c r="O23" s="108">
        <f t="shared" si="4"/>
        <v>1</v>
      </c>
      <c r="P23" s="107"/>
      <c r="Q23" s="107"/>
      <c r="R23" s="107"/>
      <c r="S23" s="21">
        <f t="shared" si="0"/>
        <v>6</v>
      </c>
      <c r="T23" s="22" t="str">
        <f t="shared" si="1"/>
        <v>OK</v>
      </c>
      <c r="U23" s="148"/>
      <c r="V23" s="38"/>
      <c r="W23" s="38"/>
      <c r="X23" s="38"/>
      <c r="Y23" s="38"/>
      <c r="Z23" s="38"/>
      <c r="AA23" s="38"/>
      <c r="AB23" s="38"/>
      <c r="AC23" s="38"/>
      <c r="AD23" s="38"/>
      <c r="AE23" s="35"/>
      <c r="AF23" s="35"/>
      <c r="AG23" s="35"/>
      <c r="AH23" s="35"/>
      <c r="AI23" s="35"/>
      <c r="AJ23" s="35"/>
      <c r="AK23" s="35"/>
      <c r="AL23" s="35"/>
    </row>
    <row r="24" spans="1:38" s="7" customFormat="1" ht="30.2" customHeight="1" x14ac:dyDescent="0.25">
      <c r="A24" s="220" t="s">
        <v>24</v>
      </c>
      <c r="B24" s="193" t="s">
        <v>45</v>
      </c>
      <c r="C24" s="194">
        <v>14</v>
      </c>
      <c r="D24" s="70">
        <v>27</v>
      </c>
      <c r="E24" s="193" t="s">
        <v>13</v>
      </c>
      <c r="F24" s="55" t="s">
        <v>20</v>
      </c>
      <c r="G24" s="56" t="s">
        <v>27</v>
      </c>
      <c r="H24" s="56" t="s">
        <v>10</v>
      </c>
      <c r="I24" s="56" t="s">
        <v>12</v>
      </c>
      <c r="J24" s="54">
        <v>3.75</v>
      </c>
      <c r="K24" s="75">
        <f>0</f>
        <v>0</v>
      </c>
      <c r="L24" s="105">
        <f t="shared" si="2"/>
        <v>0</v>
      </c>
      <c r="M24" s="105">
        <f t="shared" si="3"/>
        <v>0</v>
      </c>
      <c r="N24" s="107"/>
      <c r="O24" s="108">
        <f t="shared" si="4"/>
        <v>0</v>
      </c>
      <c r="P24" s="107"/>
      <c r="Q24" s="107"/>
      <c r="R24" s="107"/>
      <c r="S24" s="21">
        <f>K24-(SUM(U24:AL24))+N24+P24+Q24-R24</f>
        <v>0</v>
      </c>
      <c r="T24" s="22" t="str">
        <f t="shared" si="1"/>
        <v>OK</v>
      </c>
      <c r="U24" s="153"/>
      <c r="V24" s="37"/>
      <c r="W24" s="37"/>
      <c r="X24" s="36"/>
      <c r="Y24" s="37"/>
      <c r="Z24" s="36"/>
      <c r="AA24" s="36"/>
      <c r="AB24" s="34"/>
      <c r="AC24" s="37"/>
      <c r="AD24" s="29"/>
      <c r="AE24" s="36"/>
      <c r="AF24" s="29"/>
      <c r="AG24" s="28"/>
      <c r="AH24" s="28"/>
      <c r="AI24" s="28"/>
      <c r="AJ24" s="28"/>
      <c r="AK24" s="28"/>
      <c r="AL24" s="28"/>
    </row>
    <row r="25" spans="1:38" s="7" customFormat="1" ht="30.2" customHeight="1" x14ac:dyDescent="0.25">
      <c r="A25" s="221"/>
      <c r="B25" s="193"/>
      <c r="C25" s="194"/>
      <c r="D25" s="70">
        <v>28</v>
      </c>
      <c r="E25" s="193"/>
      <c r="F25" s="55" t="s">
        <v>20</v>
      </c>
      <c r="G25" s="56" t="s">
        <v>28</v>
      </c>
      <c r="H25" s="56" t="s">
        <v>16</v>
      </c>
      <c r="I25" s="56" t="s">
        <v>12</v>
      </c>
      <c r="J25" s="54">
        <v>115</v>
      </c>
      <c r="K25" s="75">
        <f>0</f>
        <v>0</v>
      </c>
      <c r="L25" s="105">
        <f t="shared" si="2"/>
        <v>0</v>
      </c>
      <c r="M25" s="105">
        <f t="shared" si="3"/>
        <v>0</v>
      </c>
      <c r="N25" s="107"/>
      <c r="O25" s="108">
        <f t="shared" si="4"/>
        <v>0</v>
      </c>
      <c r="P25" s="107"/>
      <c r="Q25" s="107"/>
      <c r="R25" s="107"/>
      <c r="S25" s="21">
        <f t="shared" ref="S25:S57" si="5">K25-(SUM(U25:AL25))+N25+P25+Q25-R25</f>
        <v>0</v>
      </c>
      <c r="T25" s="22" t="str">
        <f t="shared" si="1"/>
        <v>OK</v>
      </c>
      <c r="U25" s="153"/>
      <c r="V25" s="37"/>
      <c r="W25" s="37"/>
      <c r="X25" s="36"/>
      <c r="Y25" s="37"/>
      <c r="Z25" s="36"/>
      <c r="AA25" s="36"/>
      <c r="AB25" s="34"/>
      <c r="AC25" s="37"/>
      <c r="AD25" s="29"/>
      <c r="AE25" s="36"/>
      <c r="AF25" s="29"/>
      <c r="AG25" s="28"/>
      <c r="AH25" s="28"/>
      <c r="AI25" s="28"/>
      <c r="AJ25" s="28"/>
      <c r="AK25" s="28"/>
      <c r="AL25" s="28"/>
    </row>
    <row r="26" spans="1:38" s="7" customFormat="1" ht="30.2" customHeight="1" x14ac:dyDescent="0.25">
      <c r="A26" s="221"/>
      <c r="B26" s="235" t="s">
        <v>26</v>
      </c>
      <c r="C26" s="236">
        <v>15</v>
      </c>
      <c r="D26" s="80">
        <v>29</v>
      </c>
      <c r="E26" s="235" t="s">
        <v>14</v>
      </c>
      <c r="F26" s="81" t="s">
        <v>20</v>
      </c>
      <c r="G26" s="82" t="s">
        <v>27</v>
      </c>
      <c r="H26" s="82" t="s">
        <v>10</v>
      </c>
      <c r="I26" s="82" t="s">
        <v>12</v>
      </c>
      <c r="J26" s="83">
        <v>5.9</v>
      </c>
      <c r="K26" s="75">
        <f>0</f>
        <v>0</v>
      </c>
      <c r="L26" s="105">
        <f t="shared" si="2"/>
        <v>0</v>
      </c>
      <c r="M26" s="105">
        <f t="shared" si="3"/>
        <v>0</v>
      </c>
      <c r="N26" s="107"/>
      <c r="O26" s="108">
        <f t="shared" si="4"/>
        <v>0</v>
      </c>
      <c r="P26" s="107"/>
      <c r="Q26" s="107"/>
      <c r="R26" s="107"/>
      <c r="S26" s="21">
        <f t="shared" si="5"/>
        <v>0</v>
      </c>
      <c r="T26" s="22" t="str">
        <f t="shared" si="1"/>
        <v>OK</v>
      </c>
      <c r="U26" s="153"/>
      <c r="V26" s="37"/>
      <c r="W26" s="36"/>
      <c r="X26" s="36"/>
      <c r="Y26" s="36"/>
      <c r="Z26" s="36"/>
      <c r="AA26" s="36"/>
      <c r="AB26" s="34"/>
      <c r="AC26" s="37"/>
      <c r="AD26" s="29"/>
      <c r="AE26" s="37"/>
      <c r="AF26" s="29"/>
      <c r="AG26" s="28"/>
      <c r="AH26" s="28"/>
      <c r="AI26" s="28"/>
      <c r="AJ26" s="28"/>
      <c r="AK26" s="28"/>
      <c r="AL26" s="28"/>
    </row>
    <row r="27" spans="1:38" s="7" customFormat="1" ht="30.2" customHeight="1" x14ac:dyDescent="0.25">
      <c r="A27" s="221"/>
      <c r="B27" s="235"/>
      <c r="C27" s="236"/>
      <c r="D27" s="80">
        <v>30</v>
      </c>
      <c r="E27" s="235"/>
      <c r="F27" s="81" t="s">
        <v>20</v>
      </c>
      <c r="G27" s="82" t="s">
        <v>28</v>
      </c>
      <c r="H27" s="82" t="s">
        <v>16</v>
      </c>
      <c r="I27" s="82" t="s">
        <v>12</v>
      </c>
      <c r="J27" s="83">
        <v>600</v>
      </c>
      <c r="K27" s="75">
        <f>0</f>
        <v>0</v>
      </c>
      <c r="L27" s="105">
        <f t="shared" si="2"/>
        <v>0</v>
      </c>
      <c r="M27" s="105">
        <f t="shared" si="3"/>
        <v>0</v>
      </c>
      <c r="N27" s="107"/>
      <c r="O27" s="108">
        <f t="shared" si="4"/>
        <v>0</v>
      </c>
      <c r="P27" s="107"/>
      <c r="Q27" s="107"/>
      <c r="R27" s="107"/>
      <c r="S27" s="21">
        <f t="shared" si="5"/>
        <v>0</v>
      </c>
      <c r="T27" s="22" t="str">
        <f t="shared" si="1"/>
        <v>OK</v>
      </c>
      <c r="U27" s="153"/>
      <c r="V27" s="37"/>
      <c r="W27" s="36"/>
      <c r="X27" s="36"/>
      <c r="Y27" s="36"/>
      <c r="Z27" s="36"/>
      <c r="AA27" s="36"/>
      <c r="AB27" s="34"/>
      <c r="AC27" s="37"/>
      <c r="AD27" s="29"/>
      <c r="AE27" s="37"/>
      <c r="AF27" s="29"/>
      <c r="AG27" s="28"/>
      <c r="AH27" s="28"/>
      <c r="AI27" s="28"/>
      <c r="AJ27" s="28"/>
      <c r="AK27" s="28"/>
      <c r="AL27" s="28"/>
    </row>
    <row r="28" spans="1:38" s="7" customFormat="1" ht="30.2" customHeight="1" x14ac:dyDescent="0.25">
      <c r="A28" s="221"/>
      <c r="B28" s="193" t="s">
        <v>26</v>
      </c>
      <c r="C28" s="194">
        <v>16</v>
      </c>
      <c r="D28" s="70">
        <v>31</v>
      </c>
      <c r="E28" s="193" t="s">
        <v>15</v>
      </c>
      <c r="F28" s="55" t="s">
        <v>20</v>
      </c>
      <c r="G28" s="56" t="s">
        <v>27</v>
      </c>
      <c r="H28" s="56" t="s">
        <v>10</v>
      </c>
      <c r="I28" s="56" t="s">
        <v>12</v>
      </c>
      <c r="J28" s="54">
        <v>11.44</v>
      </c>
      <c r="K28" s="75">
        <f>0</f>
        <v>0</v>
      </c>
      <c r="L28" s="105">
        <f t="shared" si="2"/>
        <v>0</v>
      </c>
      <c r="M28" s="105">
        <f t="shared" si="3"/>
        <v>0</v>
      </c>
      <c r="N28" s="107"/>
      <c r="O28" s="108">
        <f t="shared" si="4"/>
        <v>0</v>
      </c>
      <c r="P28" s="107"/>
      <c r="Q28" s="107"/>
      <c r="R28" s="107"/>
      <c r="S28" s="21">
        <f t="shared" si="5"/>
        <v>0</v>
      </c>
      <c r="T28" s="22" t="str">
        <f t="shared" si="1"/>
        <v>OK</v>
      </c>
      <c r="U28" s="153"/>
      <c r="V28" s="37"/>
      <c r="W28" s="36"/>
      <c r="X28" s="37"/>
      <c r="Y28" s="36"/>
      <c r="Z28" s="37"/>
      <c r="AA28" s="36"/>
      <c r="AB28" s="34"/>
      <c r="AC28" s="37"/>
      <c r="AD28" s="29"/>
      <c r="AE28" s="36"/>
      <c r="AF28" s="29"/>
      <c r="AG28" s="28"/>
      <c r="AH28" s="28"/>
      <c r="AI28" s="28"/>
      <c r="AJ28" s="28"/>
      <c r="AK28" s="28"/>
      <c r="AL28" s="28"/>
    </row>
    <row r="29" spans="1:38" s="7" customFormat="1" ht="30.2" customHeight="1" x14ac:dyDescent="0.25">
      <c r="A29" s="221"/>
      <c r="B29" s="193"/>
      <c r="C29" s="194"/>
      <c r="D29" s="70">
        <v>32</v>
      </c>
      <c r="E29" s="193"/>
      <c r="F29" s="55" t="s">
        <v>20</v>
      </c>
      <c r="G29" s="56" t="s">
        <v>28</v>
      </c>
      <c r="H29" s="56" t="s">
        <v>16</v>
      </c>
      <c r="I29" s="56" t="s">
        <v>12</v>
      </c>
      <c r="J29" s="54">
        <v>800</v>
      </c>
      <c r="K29" s="75">
        <f>0</f>
        <v>0</v>
      </c>
      <c r="L29" s="105">
        <f t="shared" si="2"/>
        <v>0</v>
      </c>
      <c r="M29" s="105">
        <f t="shared" si="3"/>
        <v>0</v>
      </c>
      <c r="N29" s="107"/>
      <c r="O29" s="108">
        <f t="shared" si="4"/>
        <v>0</v>
      </c>
      <c r="P29" s="107"/>
      <c r="Q29" s="107"/>
      <c r="R29" s="107"/>
      <c r="S29" s="21">
        <f t="shared" si="5"/>
        <v>0</v>
      </c>
      <c r="T29" s="22" t="str">
        <f t="shared" si="1"/>
        <v>OK</v>
      </c>
      <c r="U29" s="153"/>
      <c r="V29" s="37"/>
      <c r="W29" s="36"/>
      <c r="X29" s="37"/>
      <c r="Y29" s="36"/>
      <c r="Z29" s="37"/>
      <c r="AA29" s="36"/>
      <c r="AB29" s="34"/>
      <c r="AC29" s="37"/>
      <c r="AD29" s="29"/>
      <c r="AE29" s="36"/>
      <c r="AF29" s="29"/>
      <c r="AG29" s="28"/>
      <c r="AH29" s="28"/>
      <c r="AI29" s="28"/>
      <c r="AJ29" s="28"/>
      <c r="AK29" s="28"/>
      <c r="AL29" s="28"/>
    </row>
    <row r="30" spans="1:38" ht="30.2" customHeight="1" x14ac:dyDescent="0.25">
      <c r="A30" s="221"/>
      <c r="B30" s="235" t="s">
        <v>46</v>
      </c>
      <c r="C30" s="236">
        <v>17</v>
      </c>
      <c r="D30" s="80">
        <v>33</v>
      </c>
      <c r="E30" s="235" t="s">
        <v>11</v>
      </c>
      <c r="F30" s="81" t="s">
        <v>20</v>
      </c>
      <c r="G30" s="82" t="s">
        <v>27</v>
      </c>
      <c r="H30" s="82" t="s">
        <v>10</v>
      </c>
      <c r="I30" s="82" t="s">
        <v>12</v>
      </c>
      <c r="J30" s="83">
        <v>10.25</v>
      </c>
      <c r="K30" s="75">
        <f>0</f>
        <v>0</v>
      </c>
      <c r="L30" s="105">
        <f t="shared" si="2"/>
        <v>0</v>
      </c>
      <c r="M30" s="105">
        <f t="shared" si="3"/>
        <v>0</v>
      </c>
      <c r="N30" s="107"/>
      <c r="O30" s="108">
        <f t="shared" si="4"/>
        <v>0</v>
      </c>
      <c r="P30" s="107"/>
      <c r="Q30" s="107"/>
      <c r="R30" s="107"/>
      <c r="S30" s="21">
        <f t="shared" si="5"/>
        <v>0</v>
      </c>
      <c r="T30" s="22" t="str">
        <f t="shared" si="1"/>
        <v>OK</v>
      </c>
      <c r="U30" s="148"/>
      <c r="V30" s="32"/>
      <c r="W30" s="38"/>
      <c r="X30" s="38"/>
      <c r="Y30" s="38"/>
      <c r="Z30" s="38"/>
      <c r="AA30" s="38"/>
      <c r="AB30" s="38"/>
      <c r="AC30" s="38"/>
      <c r="AD30" s="38"/>
      <c r="AE30" s="35"/>
      <c r="AF30" s="35"/>
      <c r="AG30" s="35"/>
      <c r="AH30" s="35"/>
      <c r="AI30" s="35"/>
      <c r="AJ30" s="35"/>
      <c r="AK30" s="35"/>
      <c r="AL30" s="35"/>
    </row>
    <row r="31" spans="1:38" ht="30.2" customHeight="1" x14ac:dyDescent="0.25">
      <c r="A31" s="222"/>
      <c r="B31" s="235"/>
      <c r="C31" s="236"/>
      <c r="D31" s="80">
        <v>34</v>
      </c>
      <c r="E31" s="235"/>
      <c r="F31" s="81" t="s">
        <v>20</v>
      </c>
      <c r="G31" s="82" t="s">
        <v>28</v>
      </c>
      <c r="H31" s="82" t="s">
        <v>16</v>
      </c>
      <c r="I31" s="82" t="s">
        <v>12</v>
      </c>
      <c r="J31" s="83">
        <v>750</v>
      </c>
      <c r="K31" s="75">
        <f>0</f>
        <v>0</v>
      </c>
      <c r="L31" s="105">
        <f t="shared" si="2"/>
        <v>0</v>
      </c>
      <c r="M31" s="105">
        <f t="shared" si="3"/>
        <v>0</v>
      </c>
      <c r="N31" s="107"/>
      <c r="O31" s="108">
        <f t="shared" si="4"/>
        <v>0</v>
      </c>
      <c r="P31" s="107"/>
      <c r="Q31" s="107"/>
      <c r="R31" s="107"/>
      <c r="S31" s="21">
        <f t="shared" si="5"/>
        <v>0</v>
      </c>
      <c r="T31" s="22" t="str">
        <f t="shared" si="1"/>
        <v>OK</v>
      </c>
      <c r="U31" s="148"/>
      <c r="V31" s="38"/>
      <c r="W31" s="38"/>
      <c r="X31" s="38"/>
      <c r="Y31" s="38"/>
      <c r="Z31" s="38"/>
      <c r="AA31" s="38"/>
      <c r="AB31" s="38"/>
      <c r="AC31" s="38"/>
      <c r="AD31" s="38"/>
      <c r="AE31" s="35"/>
      <c r="AF31" s="35"/>
      <c r="AG31" s="35"/>
      <c r="AH31" s="35"/>
      <c r="AI31" s="35"/>
      <c r="AJ31" s="35"/>
      <c r="AK31" s="35"/>
      <c r="AL31" s="35"/>
    </row>
    <row r="32" spans="1:38" ht="30.2" customHeight="1" x14ac:dyDescent="0.25">
      <c r="A32" s="220" t="s">
        <v>33</v>
      </c>
      <c r="B32" s="193" t="s">
        <v>47</v>
      </c>
      <c r="C32" s="194">
        <v>18</v>
      </c>
      <c r="D32" s="70">
        <v>35</v>
      </c>
      <c r="E32" s="193" t="s">
        <v>13</v>
      </c>
      <c r="F32" s="55" t="s">
        <v>20</v>
      </c>
      <c r="G32" s="56" t="s">
        <v>27</v>
      </c>
      <c r="H32" s="56" t="s">
        <v>10</v>
      </c>
      <c r="I32" s="56" t="s">
        <v>12</v>
      </c>
      <c r="J32" s="54">
        <v>9.19</v>
      </c>
      <c r="K32" s="75">
        <f>0</f>
        <v>0</v>
      </c>
      <c r="L32" s="105">
        <f t="shared" si="2"/>
        <v>0</v>
      </c>
      <c r="M32" s="105">
        <f t="shared" si="3"/>
        <v>0</v>
      </c>
      <c r="N32" s="107"/>
      <c r="O32" s="108">
        <f t="shared" si="4"/>
        <v>0</v>
      </c>
      <c r="P32" s="107"/>
      <c r="Q32" s="107"/>
      <c r="R32" s="107"/>
      <c r="S32" s="21">
        <f t="shared" si="5"/>
        <v>0</v>
      </c>
      <c r="T32" s="22" t="str">
        <f t="shared" si="1"/>
        <v>OK</v>
      </c>
      <c r="U32" s="148"/>
      <c r="V32" s="38"/>
      <c r="W32" s="38"/>
      <c r="X32" s="38"/>
      <c r="Y32" s="38"/>
      <c r="Z32" s="38"/>
      <c r="AA32" s="38"/>
      <c r="AB32" s="38"/>
      <c r="AC32" s="38"/>
      <c r="AD32" s="38"/>
      <c r="AE32" s="35"/>
      <c r="AF32" s="35"/>
      <c r="AG32" s="35"/>
      <c r="AH32" s="35"/>
      <c r="AI32" s="35"/>
      <c r="AJ32" s="35"/>
      <c r="AK32" s="35"/>
      <c r="AL32" s="35"/>
    </row>
    <row r="33" spans="1:38" ht="30.2" customHeight="1" x14ac:dyDescent="0.25">
      <c r="A33" s="221"/>
      <c r="B33" s="193"/>
      <c r="C33" s="194"/>
      <c r="D33" s="70">
        <v>36</v>
      </c>
      <c r="E33" s="193"/>
      <c r="F33" s="55" t="s">
        <v>20</v>
      </c>
      <c r="G33" s="56" t="s">
        <v>28</v>
      </c>
      <c r="H33" s="56" t="s">
        <v>16</v>
      </c>
      <c r="I33" s="56" t="s">
        <v>12</v>
      </c>
      <c r="J33" s="54">
        <v>1698.99</v>
      </c>
      <c r="K33" s="75">
        <f>0</f>
        <v>0</v>
      </c>
      <c r="L33" s="105">
        <f t="shared" si="2"/>
        <v>0</v>
      </c>
      <c r="M33" s="105">
        <f t="shared" si="3"/>
        <v>0</v>
      </c>
      <c r="N33" s="107"/>
      <c r="O33" s="108">
        <f t="shared" si="4"/>
        <v>0</v>
      </c>
      <c r="P33" s="107"/>
      <c r="Q33" s="107"/>
      <c r="R33" s="107"/>
      <c r="S33" s="21">
        <f t="shared" si="5"/>
        <v>0</v>
      </c>
      <c r="T33" s="22" t="str">
        <f t="shared" si="1"/>
        <v>OK</v>
      </c>
      <c r="U33" s="148"/>
      <c r="V33" s="38"/>
      <c r="W33" s="38"/>
      <c r="X33" s="38"/>
      <c r="Y33" s="38"/>
      <c r="Z33" s="38"/>
      <c r="AA33" s="38"/>
      <c r="AB33" s="38"/>
      <c r="AC33" s="38"/>
      <c r="AD33" s="38"/>
      <c r="AE33" s="35"/>
      <c r="AF33" s="35"/>
      <c r="AG33" s="35"/>
      <c r="AH33" s="35"/>
      <c r="AI33" s="35"/>
      <c r="AJ33" s="35"/>
      <c r="AK33" s="35"/>
      <c r="AL33" s="35"/>
    </row>
    <row r="34" spans="1:38" ht="30.2" customHeight="1" x14ac:dyDescent="0.25">
      <c r="A34" s="221"/>
      <c r="B34" s="235" t="s">
        <v>46</v>
      </c>
      <c r="C34" s="236">
        <v>19</v>
      </c>
      <c r="D34" s="80">
        <v>37</v>
      </c>
      <c r="E34" s="235" t="s">
        <v>15</v>
      </c>
      <c r="F34" s="81" t="s">
        <v>20</v>
      </c>
      <c r="G34" s="82" t="s">
        <v>27</v>
      </c>
      <c r="H34" s="82" t="s">
        <v>10</v>
      </c>
      <c r="I34" s="82" t="s">
        <v>12</v>
      </c>
      <c r="J34" s="83">
        <v>15.2</v>
      </c>
      <c r="K34" s="75">
        <f>0</f>
        <v>0</v>
      </c>
      <c r="L34" s="105">
        <f t="shared" si="2"/>
        <v>0</v>
      </c>
      <c r="M34" s="105">
        <f t="shared" si="3"/>
        <v>0</v>
      </c>
      <c r="N34" s="107"/>
      <c r="O34" s="108">
        <f t="shared" si="4"/>
        <v>0</v>
      </c>
      <c r="P34" s="107"/>
      <c r="Q34" s="107"/>
      <c r="R34" s="107"/>
      <c r="S34" s="21">
        <f t="shared" si="5"/>
        <v>0</v>
      </c>
      <c r="T34" s="22" t="str">
        <f t="shared" si="1"/>
        <v>OK</v>
      </c>
      <c r="U34" s="148"/>
      <c r="V34" s="38"/>
      <c r="W34" s="38"/>
      <c r="X34" s="38"/>
      <c r="Y34" s="38"/>
      <c r="Z34" s="38"/>
      <c r="AA34" s="38"/>
      <c r="AB34" s="38"/>
      <c r="AC34" s="38"/>
      <c r="AD34" s="38"/>
      <c r="AE34" s="35"/>
      <c r="AF34" s="35"/>
      <c r="AG34" s="35"/>
      <c r="AH34" s="35"/>
      <c r="AI34" s="35"/>
      <c r="AJ34" s="35"/>
      <c r="AK34" s="35"/>
      <c r="AL34" s="35"/>
    </row>
    <row r="35" spans="1:38" ht="30.2" customHeight="1" x14ac:dyDescent="0.25">
      <c r="A35" s="222"/>
      <c r="B35" s="235"/>
      <c r="C35" s="237"/>
      <c r="D35" s="80">
        <v>38</v>
      </c>
      <c r="E35" s="235"/>
      <c r="F35" s="81" t="s">
        <v>20</v>
      </c>
      <c r="G35" s="82" t="s">
        <v>28</v>
      </c>
      <c r="H35" s="82" t="s">
        <v>16</v>
      </c>
      <c r="I35" s="82" t="s">
        <v>12</v>
      </c>
      <c r="J35" s="83">
        <v>1000</v>
      </c>
      <c r="K35" s="75">
        <f>0</f>
        <v>0</v>
      </c>
      <c r="L35" s="105">
        <f t="shared" si="2"/>
        <v>0</v>
      </c>
      <c r="M35" s="105">
        <f t="shared" si="3"/>
        <v>0</v>
      </c>
      <c r="N35" s="107"/>
      <c r="O35" s="108">
        <f t="shared" si="4"/>
        <v>0</v>
      </c>
      <c r="P35" s="107"/>
      <c r="Q35" s="107"/>
      <c r="R35" s="107"/>
      <c r="S35" s="21">
        <f t="shared" si="5"/>
        <v>0</v>
      </c>
      <c r="T35" s="22" t="str">
        <f t="shared" si="1"/>
        <v>OK</v>
      </c>
      <c r="U35" s="148"/>
      <c r="V35" s="38"/>
      <c r="W35" s="38"/>
      <c r="X35" s="38"/>
      <c r="Y35" s="38"/>
      <c r="Z35" s="38"/>
      <c r="AA35" s="38"/>
      <c r="AB35" s="38"/>
      <c r="AC35" s="38"/>
      <c r="AD35" s="38"/>
      <c r="AE35" s="35"/>
      <c r="AF35" s="35"/>
      <c r="AG35" s="35"/>
      <c r="AH35" s="35"/>
      <c r="AI35" s="35"/>
      <c r="AJ35" s="35"/>
      <c r="AK35" s="35"/>
      <c r="AL35" s="35"/>
    </row>
    <row r="36" spans="1:38" ht="30.2" customHeight="1" x14ac:dyDescent="0.25">
      <c r="A36" s="220" t="s">
        <v>48</v>
      </c>
      <c r="B36" s="193" t="s">
        <v>49</v>
      </c>
      <c r="C36" s="194">
        <v>20</v>
      </c>
      <c r="D36" s="70">
        <v>39</v>
      </c>
      <c r="E36" s="193" t="s">
        <v>13</v>
      </c>
      <c r="F36" s="55" t="s">
        <v>20</v>
      </c>
      <c r="G36" s="56" t="s">
        <v>27</v>
      </c>
      <c r="H36" s="56" t="s">
        <v>10</v>
      </c>
      <c r="I36" s="56" t="s">
        <v>12</v>
      </c>
      <c r="J36" s="54">
        <v>9.16</v>
      </c>
      <c r="K36" s="75">
        <f>0</f>
        <v>0</v>
      </c>
      <c r="L36" s="105">
        <f t="shared" si="2"/>
        <v>0</v>
      </c>
      <c r="M36" s="105">
        <f t="shared" si="3"/>
        <v>0</v>
      </c>
      <c r="N36" s="107"/>
      <c r="O36" s="108">
        <f t="shared" si="4"/>
        <v>0</v>
      </c>
      <c r="P36" s="107"/>
      <c r="Q36" s="107"/>
      <c r="R36" s="107"/>
      <c r="S36" s="21">
        <f t="shared" si="5"/>
        <v>0</v>
      </c>
      <c r="T36" s="22" t="str">
        <f t="shared" si="1"/>
        <v>OK</v>
      </c>
      <c r="U36" s="148"/>
      <c r="V36" s="38"/>
      <c r="W36" s="38"/>
      <c r="X36" s="38"/>
      <c r="Y36" s="38"/>
      <c r="Z36" s="38"/>
      <c r="AA36" s="38"/>
      <c r="AB36" s="38"/>
      <c r="AC36" s="38"/>
      <c r="AD36" s="38"/>
      <c r="AE36" s="35"/>
      <c r="AF36" s="35"/>
      <c r="AG36" s="35"/>
      <c r="AH36" s="35"/>
      <c r="AI36" s="35"/>
      <c r="AJ36" s="35"/>
      <c r="AK36" s="35"/>
      <c r="AL36" s="35"/>
    </row>
    <row r="37" spans="1:38" ht="30.2" customHeight="1" x14ac:dyDescent="0.25">
      <c r="A37" s="221"/>
      <c r="B37" s="193"/>
      <c r="C37" s="195"/>
      <c r="D37" s="70">
        <v>40</v>
      </c>
      <c r="E37" s="193"/>
      <c r="F37" s="55" t="s">
        <v>20</v>
      </c>
      <c r="G37" s="56" t="s">
        <v>28</v>
      </c>
      <c r="H37" s="56" t="s">
        <v>16</v>
      </c>
      <c r="I37" s="56" t="s">
        <v>12</v>
      </c>
      <c r="J37" s="54">
        <v>1700</v>
      </c>
      <c r="K37" s="75">
        <f>0</f>
        <v>0</v>
      </c>
      <c r="L37" s="105">
        <f t="shared" si="2"/>
        <v>0</v>
      </c>
      <c r="M37" s="105">
        <f t="shared" si="3"/>
        <v>0</v>
      </c>
      <c r="N37" s="107"/>
      <c r="O37" s="108">
        <f t="shared" si="4"/>
        <v>0</v>
      </c>
      <c r="P37" s="107"/>
      <c r="Q37" s="107"/>
      <c r="R37" s="107"/>
      <c r="S37" s="21">
        <f t="shared" si="5"/>
        <v>0</v>
      </c>
      <c r="T37" s="22" t="str">
        <f t="shared" si="1"/>
        <v>OK</v>
      </c>
      <c r="U37" s="148"/>
      <c r="V37" s="38"/>
      <c r="W37" s="38"/>
      <c r="X37" s="38"/>
      <c r="Y37" s="38"/>
      <c r="Z37" s="38"/>
      <c r="AA37" s="38"/>
      <c r="AB37" s="38"/>
      <c r="AC37" s="38"/>
      <c r="AD37" s="38"/>
      <c r="AE37" s="35"/>
      <c r="AF37" s="35"/>
      <c r="AG37" s="35"/>
      <c r="AH37" s="35"/>
      <c r="AI37" s="35"/>
      <c r="AJ37" s="35"/>
      <c r="AK37" s="35"/>
      <c r="AL37" s="35"/>
    </row>
    <row r="38" spans="1:38" ht="30.2" customHeight="1" x14ac:dyDescent="0.25">
      <c r="A38" s="221"/>
      <c r="B38" s="235" t="s">
        <v>49</v>
      </c>
      <c r="C38" s="236">
        <v>21</v>
      </c>
      <c r="D38" s="80">
        <v>41</v>
      </c>
      <c r="E38" s="235" t="s">
        <v>14</v>
      </c>
      <c r="F38" s="81" t="s">
        <v>20</v>
      </c>
      <c r="G38" s="82" t="s">
        <v>27</v>
      </c>
      <c r="H38" s="82" t="s">
        <v>10</v>
      </c>
      <c r="I38" s="82" t="s">
        <v>12</v>
      </c>
      <c r="J38" s="83">
        <v>13.05</v>
      </c>
      <c r="K38" s="75">
        <f>0</f>
        <v>0</v>
      </c>
      <c r="L38" s="105">
        <f t="shared" si="2"/>
        <v>0</v>
      </c>
      <c r="M38" s="105">
        <f t="shared" si="3"/>
        <v>0</v>
      </c>
      <c r="N38" s="107"/>
      <c r="O38" s="108">
        <f t="shared" si="4"/>
        <v>0</v>
      </c>
      <c r="P38" s="107"/>
      <c r="Q38" s="107"/>
      <c r="R38" s="107"/>
      <c r="S38" s="21">
        <f t="shared" si="5"/>
        <v>0</v>
      </c>
      <c r="T38" s="22" t="str">
        <f t="shared" si="1"/>
        <v>OK</v>
      </c>
      <c r="U38" s="148"/>
      <c r="V38" s="38"/>
      <c r="W38" s="38"/>
      <c r="X38" s="38"/>
      <c r="Y38" s="38"/>
      <c r="Z38" s="38"/>
      <c r="AA38" s="38"/>
      <c r="AB38" s="38"/>
      <c r="AC38" s="38"/>
      <c r="AD38" s="38"/>
      <c r="AE38" s="35"/>
      <c r="AF38" s="35"/>
      <c r="AG38" s="35"/>
      <c r="AH38" s="35"/>
      <c r="AI38" s="35"/>
      <c r="AJ38" s="35"/>
      <c r="AK38" s="35"/>
      <c r="AL38" s="35"/>
    </row>
    <row r="39" spans="1:38" ht="30.2" customHeight="1" x14ac:dyDescent="0.25">
      <c r="A39" s="221"/>
      <c r="B39" s="235"/>
      <c r="C39" s="237"/>
      <c r="D39" s="80">
        <v>42</v>
      </c>
      <c r="E39" s="235"/>
      <c r="F39" s="81" t="s">
        <v>20</v>
      </c>
      <c r="G39" s="82" t="s">
        <v>28</v>
      </c>
      <c r="H39" s="82" t="s">
        <v>16</v>
      </c>
      <c r="I39" s="82" t="s">
        <v>12</v>
      </c>
      <c r="J39" s="83">
        <v>2100</v>
      </c>
      <c r="K39" s="75">
        <f>0</f>
        <v>0</v>
      </c>
      <c r="L39" s="105">
        <f t="shared" si="2"/>
        <v>0</v>
      </c>
      <c r="M39" s="105">
        <f t="shared" si="3"/>
        <v>0</v>
      </c>
      <c r="N39" s="107"/>
      <c r="O39" s="108">
        <f t="shared" si="4"/>
        <v>0</v>
      </c>
      <c r="P39" s="107"/>
      <c r="Q39" s="107"/>
      <c r="R39" s="107"/>
      <c r="S39" s="21">
        <f t="shared" si="5"/>
        <v>0</v>
      </c>
      <c r="T39" s="22" t="str">
        <f t="shared" si="1"/>
        <v>OK</v>
      </c>
      <c r="U39" s="148"/>
      <c r="V39" s="38"/>
      <c r="W39" s="38"/>
      <c r="X39" s="38"/>
      <c r="Y39" s="38"/>
      <c r="Z39" s="38"/>
      <c r="AA39" s="38"/>
      <c r="AB39" s="38"/>
      <c r="AC39" s="38"/>
      <c r="AD39" s="38"/>
      <c r="AE39" s="35"/>
      <c r="AF39" s="35"/>
      <c r="AG39" s="35"/>
      <c r="AH39" s="35"/>
      <c r="AI39" s="35"/>
      <c r="AJ39" s="35"/>
      <c r="AK39" s="35"/>
      <c r="AL39" s="35"/>
    </row>
    <row r="40" spans="1:38" ht="30.2" customHeight="1" x14ac:dyDescent="0.25">
      <c r="A40" s="221"/>
      <c r="B40" s="193" t="s">
        <v>26</v>
      </c>
      <c r="C40" s="194">
        <v>22</v>
      </c>
      <c r="D40" s="70">
        <v>43</v>
      </c>
      <c r="E40" s="193" t="s">
        <v>15</v>
      </c>
      <c r="F40" s="55" t="s">
        <v>20</v>
      </c>
      <c r="G40" s="56" t="s">
        <v>27</v>
      </c>
      <c r="H40" s="56" t="s">
        <v>10</v>
      </c>
      <c r="I40" s="56" t="s">
        <v>12</v>
      </c>
      <c r="J40" s="54">
        <v>17.420000000000002</v>
      </c>
      <c r="K40" s="75">
        <f>0</f>
        <v>0</v>
      </c>
      <c r="L40" s="105">
        <f t="shared" si="2"/>
        <v>0</v>
      </c>
      <c r="M40" s="105">
        <f t="shared" si="3"/>
        <v>0</v>
      </c>
      <c r="N40" s="107"/>
      <c r="O40" s="108">
        <f t="shared" si="4"/>
        <v>0</v>
      </c>
      <c r="P40" s="107"/>
      <c r="Q40" s="107"/>
      <c r="R40" s="107"/>
      <c r="S40" s="21">
        <f t="shared" si="5"/>
        <v>0</v>
      </c>
      <c r="T40" s="22" t="str">
        <f t="shared" si="1"/>
        <v>OK</v>
      </c>
      <c r="U40" s="148"/>
      <c r="V40" s="38"/>
      <c r="W40" s="38"/>
      <c r="X40" s="38"/>
      <c r="Y40" s="38"/>
      <c r="Z40" s="38"/>
      <c r="AA40" s="38"/>
      <c r="AB40" s="38"/>
      <c r="AC40" s="38"/>
      <c r="AD40" s="38"/>
      <c r="AE40" s="35"/>
      <c r="AF40" s="35"/>
      <c r="AG40" s="35"/>
      <c r="AH40" s="35"/>
      <c r="AI40" s="35"/>
      <c r="AJ40" s="35"/>
      <c r="AK40" s="35"/>
      <c r="AL40" s="35"/>
    </row>
    <row r="41" spans="1:38" ht="30.2" customHeight="1" x14ac:dyDescent="0.25">
      <c r="A41" s="221"/>
      <c r="B41" s="193"/>
      <c r="C41" s="195"/>
      <c r="D41" s="70">
        <v>44</v>
      </c>
      <c r="E41" s="193"/>
      <c r="F41" s="55" t="s">
        <v>20</v>
      </c>
      <c r="G41" s="56" t="s">
        <v>28</v>
      </c>
      <c r="H41" s="56" t="s">
        <v>16</v>
      </c>
      <c r="I41" s="56" t="s">
        <v>12</v>
      </c>
      <c r="J41" s="54">
        <v>1500</v>
      </c>
      <c r="K41" s="75">
        <f>0</f>
        <v>0</v>
      </c>
      <c r="L41" s="105">
        <f t="shared" si="2"/>
        <v>0</v>
      </c>
      <c r="M41" s="105">
        <f t="shared" si="3"/>
        <v>0</v>
      </c>
      <c r="N41" s="107"/>
      <c r="O41" s="108">
        <f t="shared" si="4"/>
        <v>0</v>
      </c>
      <c r="P41" s="107"/>
      <c r="Q41" s="107"/>
      <c r="R41" s="107"/>
      <c r="S41" s="21">
        <f t="shared" si="5"/>
        <v>0</v>
      </c>
      <c r="T41" s="22" t="str">
        <f t="shared" si="1"/>
        <v>OK</v>
      </c>
      <c r="U41" s="148"/>
      <c r="V41" s="38"/>
      <c r="W41" s="38"/>
      <c r="X41" s="38"/>
      <c r="Y41" s="38"/>
      <c r="Z41" s="38"/>
      <c r="AA41" s="38"/>
      <c r="AB41" s="38"/>
      <c r="AC41" s="38"/>
      <c r="AD41" s="38"/>
      <c r="AE41" s="35"/>
      <c r="AF41" s="35"/>
      <c r="AG41" s="35"/>
      <c r="AH41" s="35"/>
      <c r="AI41" s="35"/>
      <c r="AJ41" s="35"/>
      <c r="AK41" s="35"/>
      <c r="AL41" s="35"/>
    </row>
    <row r="42" spans="1:38" s="7" customFormat="1" ht="30.2" customHeight="1" x14ac:dyDescent="0.25">
      <c r="A42" s="221"/>
      <c r="B42" s="235" t="s">
        <v>50</v>
      </c>
      <c r="C42" s="236">
        <v>23</v>
      </c>
      <c r="D42" s="80">
        <v>45</v>
      </c>
      <c r="E42" s="235" t="s">
        <v>11</v>
      </c>
      <c r="F42" s="81" t="s">
        <v>20</v>
      </c>
      <c r="G42" s="82" t="s">
        <v>27</v>
      </c>
      <c r="H42" s="82" t="s">
        <v>10</v>
      </c>
      <c r="I42" s="82" t="s">
        <v>12</v>
      </c>
      <c r="J42" s="83">
        <v>16.2</v>
      </c>
      <c r="K42" s="75">
        <f>0</f>
        <v>0</v>
      </c>
      <c r="L42" s="105">
        <f t="shared" si="2"/>
        <v>0</v>
      </c>
      <c r="M42" s="105">
        <f t="shared" si="3"/>
        <v>0</v>
      </c>
      <c r="N42" s="107"/>
      <c r="O42" s="108">
        <f t="shared" si="4"/>
        <v>0</v>
      </c>
      <c r="P42" s="107"/>
      <c r="Q42" s="107"/>
      <c r="R42" s="107"/>
      <c r="S42" s="21">
        <f t="shared" si="5"/>
        <v>0</v>
      </c>
      <c r="T42" s="22" t="str">
        <f t="shared" si="1"/>
        <v>OK</v>
      </c>
      <c r="U42" s="153"/>
      <c r="V42" s="37"/>
      <c r="W42" s="37"/>
      <c r="X42" s="36"/>
      <c r="Y42" s="37"/>
      <c r="Z42" s="36"/>
      <c r="AA42" s="36"/>
      <c r="AB42" s="34"/>
      <c r="AC42" s="37"/>
      <c r="AD42" s="29"/>
      <c r="AE42" s="36"/>
      <c r="AF42" s="29"/>
      <c r="AG42" s="28"/>
      <c r="AH42" s="28"/>
      <c r="AI42" s="28"/>
      <c r="AJ42" s="28"/>
      <c r="AK42" s="28"/>
      <c r="AL42" s="28"/>
    </row>
    <row r="43" spans="1:38" s="7" customFormat="1" ht="30.2" customHeight="1" x14ac:dyDescent="0.25">
      <c r="A43" s="221"/>
      <c r="B43" s="235"/>
      <c r="C43" s="237"/>
      <c r="D43" s="80">
        <v>46</v>
      </c>
      <c r="E43" s="235"/>
      <c r="F43" s="81" t="s">
        <v>20</v>
      </c>
      <c r="G43" s="82" t="s">
        <v>28</v>
      </c>
      <c r="H43" s="82" t="s">
        <v>16</v>
      </c>
      <c r="I43" s="82" t="s">
        <v>12</v>
      </c>
      <c r="J43" s="83">
        <v>2648</v>
      </c>
      <c r="K43" s="75">
        <f>0</f>
        <v>0</v>
      </c>
      <c r="L43" s="105">
        <f t="shared" si="2"/>
        <v>0</v>
      </c>
      <c r="M43" s="105">
        <f t="shared" si="3"/>
        <v>0</v>
      </c>
      <c r="N43" s="107"/>
      <c r="O43" s="108">
        <f t="shared" si="4"/>
        <v>0</v>
      </c>
      <c r="P43" s="107"/>
      <c r="Q43" s="107"/>
      <c r="R43" s="107"/>
      <c r="S43" s="21">
        <f t="shared" si="5"/>
        <v>0</v>
      </c>
      <c r="T43" s="22" t="str">
        <f t="shared" si="1"/>
        <v>OK</v>
      </c>
      <c r="U43" s="153"/>
      <c r="V43" s="37"/>
      <c r="W43" s="37"/>
      <c r="X43" s="36"/>
      <c r="Y43" s="37"/>
      <c r="Z43" s="36"/>
      <c r="AA43" s="36"/>
      <c r="AB43" s="34"/>
      <c r="AC43" s="37"/>
      <c r="AD43" s="29"/>
      <c r="AE43" s="36"/>
      <c r="AF43" s="29"/>
      <c r="AG43" s="28"/>
      <c r="AH43" s="28"/>
      <c r="AI43" s="28"/>
      <c r="AJ43" s="28"/>
      <c r="AK43" s="28"/>
      <c r="AL43" s="28"/>
    </row>
    <row r="44" spans="1:38" s="7" customFormat="1" ht="30.2" customHeight="1" x14ac:dyDescent="0.25">
      <c r="A44" s="221"/>
      <c r="B44" s="193" t="s">
        <v>51</v>
      </c>
      <c r="C44" s="194">
        <v>24</v>
      </c>
      <c r="D44" s="70">
        <v>47</v>
      </c>
      <c r="E44" s="193" t="s">
        <v>52</v>
      </c>
      <c r="F44" s="55" t="s">
        <v>20</v>
      </c>
      <c r="G44" s="56" t="s">
        <v>27</v>
      </c>
      <c r="H44" s="56" t="s">
        <v>10</v>
      </c>
      <c r="I44" s="56" t="s">
        <v>12</v>
      </c>
      <c r="J44" s="54">
        <v>17.09</v>
      </c>
      <c r="K44" s="75">
        <f>0</f>
        <v>0</v>
      </c>
      <c r="L44" s="105">
        <f t="shared" si="2"/>
        <v>0</v>
      </c>
      <c r="M44" s="105">
        <f t="shared" si="3"/>
        <v>0</v>
      </c>
      <c r="N44" s="107"/>
      <c r="O44" s="108">
        <f t="shared" si="4"/>
        <v>0</v>
      </c>
      <c r="P44" s="107"/>
      <c r="Q44" s="107"/>
      <c r="R44" s="107"/>
      <c r="S44" s="21">
        <f t="shared" si="5"/>
        <v>0</v>
      </c>
      <c r="T44" s="22" t="str">
        <f t="shared" si="1"/>
        <v>OK</v>
      </c>
      <c r="U44" s="153"/>
      <c r="V44" s="37"/>
      <c r="W44" s="36"/>
      <c r="X44" s="36"/>
      <c r="Y44" s="36"/>
      <c r="Z44" s="36"/>
      <c r="AA44" s="36"/>
      <c r="AB44" s="34"/>
      <c r="AC44" s="37"/>
      <c r="AD44" s="29"/>
      <c r="AE44" s="37"/>
      <c r="AF44" s="29"/>
      <c r="AG44" s="28"/>
      <c r="AH44" s="28"/>
      <c r="AI44" s="28"/>
      <c r="AJ44" s="28"/>
      <c r="AK44" s="28"/>
      <c r="AL44" s="28"/>
    </row>
    <row r="45" spans="1:38" s="7" customFormat="1" ht="30.2" customHeight="1" x14ac:dyDescent="0.25">
      <c r="A45" s="221"/>
      <c r="B45" s="193"/>
      <c r="C45" s="195"/>
      <c r="D45" s="70">
        <v>48</v>
      </c>
      <c r="E45" s="193"/>
      <c r="F45" s="55" t="s">
        <v>20</v>
      </c>
      <c r="G45" s="56" t="s">
        <v>28</v>
      </c>
      <c r="H45" s="56" t="s">
        <v>16</v>
      </c>
      <c r="I45" s="56" t="s">
        <v>12</v>
      </c>
      <c r="J45" s="54">
        <v>2674</v>
      </c>
      <c r="K45" s="75">
        <f>0</f>
        <v>0</v>
      </c>
      <c r="L45" s="105">
        <f t="shared" si="2"/>
        <v>0</v>
      </c>
      <c r="M45" s="105">
        <f t="shared" si="3"/>
        <v>0</v>
      </c>
      <c r="N45" s="107"/>
      <c r="O45" s="108">
        <f t="shared" si="4"/>
        <v>0</v>
      </c>
      <c r="P45" s="107"/>
      <c r="Q45" s="107"/>
      <c r="R45" s="107"/>
      <c r="S45" s="21">
        <f t="shared" si="5"/>
        <v>0</v>
      </c>
      <c r="T45" s="22" t="str">
        <f t="shared" si="1"/>
        <v>OK</v>
      </c>
      <c r="U45" s="153"/>
      <c r="V45" s="37"/>
      <c r="W45" s="36"/>
      <c r="X45" s="36"/>
      <c r="Y45" s="36"/>
      <c r="Z45" s="36"/>
      <c r="AA45" s="36"/>
      <c r="AB45" s="34"/>
      <c r="AC45" s="37"/>
      <c r="AD45" s="29"/>
      <c r="AE45" s="37"/>
      <c r="AF45" s="29"/>
      <c r="AG45" s="28"/>
      <c r="AH45" s="28"/>
      <c r="AI45" s="28"/>
      <c r="AJ45" s="28"/>
      <c r="AK45" s="28"/>
      <c r="AL45" s="28"/>
    </row>
    <row r="46" spans="1:38" s="7" customFormat="1" ht="30.2" customHeight="1" x14ac:dyDescent="0.25">
      <c r="A46" s="221"/>
      <c r="B46" s="235" t="s">
        <v>50</v>
      </c>
      <c r="C46" s="236">
        <v>25</v>
      </c>
      <c r="D46" s="80">
        <v>49</v>
      </c>
      <c r="E46" s="235" t="s">
        <v>21</v>
      </c>
      <c r="F46" s="81" t="s">
        <v>20</v>
      </c>
      <c r="G46" s="82" t="s">
        <v>27</v>
      </c>
      <c r="H46" s="82" t="s">
        <v>10</v>
      </c>
      <c r="I46" s="82" t="s">
        <v>12</v>
      </c>
      <c r="J46" s="83">
        <v>6.93</v>
      </c>
      <c r="K46" s="75">
        <f>0</f>
        <v>0</v>
      </c>
      <c r="L46" s="105">
        <f t="shared" si="2"/>
        <v>0</v>
      </c>
      <c r="M46" s="105">
        <f t="shared" si="3"/>
        <v>0</v>
      </c>
      <c r="N46" s="107"/>
      <c r="O46" s="108">
        <f t="shared" si="4"/>
        <v>0</v>
      </c>
      <c r="P46" s="107"/>
      <c r="Q46" s="107"/>
      <c r="R46" s="107"/>
      <c r="S46" s="21">
        <f t="shared" si="5"/>
        <v>0</v>
      </c>
      <c r="T46" s="22" t="str">
        <f t="shared" si="1"/>
        <v>OK</v>
      </c>
      <c r="U46" s="153"/>
      <c r="V46" s="37"/>
      <c r="W46" s="36"/>
      <c r="X46" s="37"/>
      <c r="Y46" s="36"/>
      <c r="Z46" s="37"/>
      <c r="AA46" s="36"/>
      <c r="AB46" s="34"/>
      <c r="AC46" s="37"/>
      <c r="AD46" s="29"/>
      <c r="AE46" s="36"/>
      <c r="AF46" s="29"/>
      <c r="AG46" s="28"/>
      <c r="AH46" s="28"/>
      <c r="AI46" s="28"/>
      <c r="AJ46" s="28"/>
      <c r="AK46" s="28"/>
      <c r="AL46" s="28"/>
    </row>
    <row r="47" spans="1:38" s="7" customFormat="1" ht="30.2" customHeight="1" x14ac:dyDescent="0.25">
      <c r="A47" s="222"/>
      <c r="B47" s="235"/>
      <c r="C47" s="237"/>
      <c r="D47" s="80">
        <v>50</v>
      </c>
      <c r="E47" s="235"/>
      <c r="F47" s="81" t="s">
        <v>20</v>
      </c>
      <c r="G47" s="82" t="s">
        <v>28</v>
      </c>
      <c r="H47" s="82" t="s">
        <v>16</v>
      </c>
      <c r="I47" s="82" t="s">
        <v>12</v>
      </c>
      <c r="J47" s="83">
        <v>1364</v>
      </c>
      <c r="K47" s="75">
        <f>0</f>
        <v>0</v>
      </c>
      <c r="L47" s="105">
        <f t="shared" si="2"/>
        <v>0</v>
      </c>
      <c r="M47" s="105">
        <f t="shared" si="3"/>
        <v>0</v>
      </c>
      <c r="N47" s="107"/>
      <c r="O47" s="108">
        <f t="shared" si="4"/>
        <v>0</v>
      </c>
      <c r="P47" s="107"/>
      <c r="Q47" s="107"/>
      <c r="R47" s="107"/>
      <c r="S47" s="21">
        <f t="shared" si="5"/>
        <v>0</v>
      </c>
      <c r="T47" s="22" t="str">
        <f t="shared" si="1"/>
        <v>OK</v>
      </c>
      <c r="U47" s="153"/>
      <c r="V47" s="37"/>
      <c r="W47" s="36"/>
      <c r="X47" s="37"/>
      <c r="Y47" s="36"/>
      <c r="Z47" s="37"/>
      <c r="AA47" s="36"/>
      <c r="AB47" s="34"/>
      <c r="AC47" s="37"/>
      <c r="AD47" s="29"/>
      <c r="AE47" s="36"/>
      <c r="AF47" s="29"/>
      <c r="AG47" s="28"/>
      <c r="AH47" s="28"/>
      <c r="AI47" s="28"/>
      <c r="AJ47" s="28"/>
      <c r="AK47" s="28"/>
      <c r="AL47" s="28"/>
    </row>
    <row r="48" spans="1:38" s="7" customFormat="1" ht="30.2" customHeight="1" x14ac:dyDescent="0.25">
      <c r="A48" s="220" t="s">
        <v>53</v>
      </c>
      <c r="B48" s="193" t="s">
        <v>47</v>
      </c>
      <c r="C48" s="194">
        <v>26</v>
      </c>
      <c r="D48" s="70">
        <v>51</v>
      </c>
      <c r="E48" s="193" t="s">
        <v>13</v>
      </c>
      <c r="F48" s="55" t="s">
        <v>20</v>
      </c>
      <c r="G48" s="56" t="s">
        <v>27</v>
      </c>
      <c r="H48" s="56" t="s">
        <v>10</v>
      </c>
      <c r="I48" s="56" t="s">
        <v>12</v>
      </c>
      <c r="J48" s="54">
        <v>8.8699999999999992</v>
      </c>
      <c r="K48" s="75">
        <f>0</f>
        <v>0</v>
      </c>
      <c r="L48" s="105">
        <f t="shared" si="2"/>
        <v>0</v>
      </c>
      <c r="M48" s="105">
        <f t="shared" si="3"/>
        <v>0</v>
      </c>
      <c r="N48" s="107"/>
      <c r="O48" s="108">
        <f t="shared" si="4"/>
        <v>0</v>
      </c>
      <c r="P48" s="107"/>
      <c r="Q48" s="107"/>
      <c r="R48" s="107"/>
      <c r="S48" s="21">
        <f t="shared" si="5"/>
        <v>0</v>
      </c>
      <c r="T48" s="22" t="str">
        <f t="shared" si="1"/>
        <v>OK</v>
      </c>
      <c r="U48" s="153"/>
      <c r="V48" s="37"/>
      <c r="W48" s="36"/>
      <c r="X48" s="37"/>
      <c r="Y48" s="36"/>
      <c r="Z48" s="37"/>
      <c r="AA48" s="36"/>
      <c r="AB48" s="34"/>
      <c r="AC48" s="37"/>
      <c r="AD48" s="29"/>
      <c r="AE48" s="36"/>
      <c r="AF48" s="29"/>
      <c r="AG48" s="28"/>
      <c r="AH48" s="28"/>
      <c r="AI48" s="28"/>
      <c r="AJ48" s="28"/>
      <c r="AK48" s="28"/>
      <c r="AL48" s="28"/>
    </row>
    <row r="49" spans="1:38" s="7" customFormat="1" ht="30.2" customHeight="1" x14ac:dyDescent="0.25">
      <c r="A49" s="221"/>
      <c r="B49" s="193"/>
      <c r="C49" s="195"/>
      <c r="D49" s="70">
        <v>52</v>
      </c>
      <c r="E49" s="193"/>
      <c r="F49" s="55" t="s">
        <v>20</v>
      </c>
      <c r="G49" s="56" t="s">
        <v>28</v>
      </c>
      <c r="H49" s="56" t="s">
        <v>16</v>
      </c>
      <c r="I49" s="56" t="s">
        <v>12</v>
      </c>
      <c r="J49" s="54">
        <v>1638.99</v>
      </c>
      <c r="K49" s="75">
        <f>0</f>
        <v>0</v>
      </c>
      <c r="L49" s="105">
        <f t="shared" si="2"/>
        <v>0</v>
      </c>
      <c r="M49" s="105">
        <f t="shared" si="3"/>
        <v>0</v>
      </c>
      <c r="N49" s="107"/>
      <c r="O49" s="108">
        <f t="shared" si="4"/>
        <v>0</v>
      </c>
      <c r="P49" s="107"/>
      <c r="Q49" s="107"/>
      <c r="R49" s="107"/>
      <c r="S49" s="21">
        <f t="shared" si="5"/>
        <v>0</v>
      </c>
      <c r="T49" s="22" t="str">
        <f t="shared" si="1"/>
        <v>OK</v>
      </c>
      <c r="U49" s="153"/>
      <c r="V49" s="37"/>
      <c r="W49" s="36"/>
      <c r="X49" s="37"/>
      <c r="Y49" s="36"/>
      <c r="Z49" s="37"/>
      <c r="AA49" s="36"/>
      <c r="AB49" s="34"/>
      <c r="AC49" s="37"/>
      <c r="AD49" s="29"/>
      <c r="AE49" s="36"/>
      <c r="AF49" s="29"/>
      <c r="AG49" s="28"/>
      <c r="AH49" s="28"/>
      <c r="AI49" s="28"/>
      <c r="AJ49" s="28"/>
      <c r="AK49" s="28"/>
      <c r="AL49" s="28"/>
    </row>
    <row r="50" spans="1:38" ht="30.2" customHeight="1" x14ac:dyDescent="0.25">
      <c r="A50" s="221"/>
      <c r="B50" s="235" t="s">
        <v>43</v>
      </c>
      <c r="C50" s="236">
        <v>27</v>
      </c>
      <c r="D50" s="80">
        <v>53</v>
      </c>
      <c r="E50" s="235" t="s">
        <v>14</v>
      </c>
      <c r="F50" s="81" t="s">
        <v>20</v>
      </c>
      <c r="G50" s="82" t="s">
        <v>27</v>
      </c>
      <c r="H50" s="82" t="s">
        <v>10</v>
      </c>
      <c r="I50" s="82" t="s">
        <v>12</v>
      </c>
      <c r="J50" s="83">
        <v>13.18</v>
      </c>
      <c r="K50" s="75">
        <f>0</f>
        <v>0</v>
      </c>
      <c r="L50" s="105">
        <f t="shared" si="2"/>
        <v>0</v>
      </c>
      <c r="M50" s="105">
        <f t="shared" si="3"/>
        <v>0</v>
      </c>
      <c r="N50" s="107"/>
      <c r="O50" s="108">
        <f t="shared" si="4"/>
        <v>0</v>
      </c>
      <c r="P50" s="107"/>
      <c r="Q50" s="107"/>
      <c r="R50" s="107"/>
      <c r="S50" s="21">
        <f t="shared" si="5"/>
        <v>0</v>
      </c>
      <c r="T50" s="22" t="str">
        <f t="shared" si="1"/>
        <v>OK</v>
      </c>
      <c r="U50" s="148"/>
      <c r="V50" s="32"/>
      <c r="W50" s="38"/>
      <c r="X50" s="38"/>
      <c r="Y50" s="38"/>
      <c r="Z50" s="38"/>
      <c r="AA50" s="38"/>
      <c r="AB50" s="38"/>
      <c r="AC50" s="38"/>
      <c r="AD50" s="38"/>
      <c r="AE50" s="35"/>
      <c r="AF50" s="35"/>
      <c r="AG50" s="35"/>
      <c r="AH50" s="35"/>
      <c r="AI50" s="35"/>
      <c r="AJ50" s="35"/>
      <c r="AK50" s="35"/>
      <c r="AL50" s="35"/>
    </row>
    <row r="51" spans="1:38" ht="30.2" customHeight="1" x14ac:dyDescent="0.25">
      <c r="A51" s="221"/>
      <c r="B51" s="235"/>
      <c r="C51" s="237"/>
      <c r="D51" s="80">
        <v>54</v>
      </c>
      <c r="E51" s="235"/>
      <c r="F51" s="81" t="s">
        <v>20</v>
      </c>
      <c r="G51" s="82" t="s">
        <v>28</v>
      </c>
      <c r="H51" s="82" t="s">
        <v>16</v>
      </c>
      <c r="I51" s="82" t="s">
        <v>12</v>
      </c>
      <c r="J51" s="83">
        <v>2026.99</v>
      </c>
      <c r="K51" s="75">
        <f>0</f>
        <v>0</v>
      </c>
      <c r="L51" s="105">
        <f t="shared" si="2"/>
        <v>0</v>
      </c>
      <c r="M51" s="105">
        <f t="shared" si="3"/>
        <v>0</v>
      </c>
      <c r="N51" s="107"/>
      <c r="O51" s="108">
        <f t="shared" si="4"/>
        <v>0</v>
      </c>
      <c r="P51" s="107"/>
      <c r="Q51" s="107"/>
      <c r="R51" s="107"/>
      <c r="S51" s="21">
        <f t="shared" si="5"/>
        <v>0</v>
      </c>
      <c r="T51" s="22" t="str">
        <f t="shared" si="1"/>
        <v>OK</v>
      </c>
      <c r="U51" s="148"/>
      <c r="V51" s="32"/>
      <c r="W51" s="38"/>
      <c r="X51" s="38"/>
      <c r="Y51" s="38"/>
      <c r="Z51" s="38"/>
      <c r="AA51" s="38"/>
      <c r="AB51" s="38"/>
      <c r="AC51" s="38"/>
      <c r="AD51" s="38"/>
      <c r="AE51" s="35"/>
      <c r="AF51" s="35"/>
      <c r="AG51" s="35"/>
      <c r="AH51" s="35"/>
      <c r="AI51" s="35"/>
      <c r="AJ51" s="35"/>
      <c r="AK51" s="35"/>
      <c r="AL51" s="35"/>
    </row>
    <row r="52" spans="1:38" ht="30.2" customHeight="1" x14ac:dyDescent="0.25">
      <c r="A52" s="221"/>
      <c r="B52" s="193" t="s">
        <v>43</v>
      </c>
      <c r="C52" s="194">
        <v>28</v>
      </c>
      <c r="D52" s="70">
        <v>55</v>
      </c>
      <c r="E52" s="193" t="s">
        <v>15</v>
      </c>
      <c r="F52" s="55" t="s">
        <v>20</v>
      </c>
      <c r="G52" s="56" t="s">
        <v>27</v>
      </c>
      <c r="H52" s="56" t="s">
        <v>10</v>
      </c>
      <c r="I52" s="56" t="s">
        <v>12</v>
      </c>
      <c r="J52" s="54">
        <v>18.78</v>
      </c>
      <c r="K52" s="75">
        <f>0</f>
        <v>0</v>
      </c>
      <c r="L52" s="105">
        <f t="shared" si="2"/>
        <v>0</v>
      </c>
      <c r="M52" s="105">
        <f t="shared" si="3"/>
        <v>0</v>
      </c>
      <c r="N52" s="107"/>
      <c r="O52" s="108">
        <f t="shared" si="4"/>
        <v>0</v>
      </c>
      <c r="P52" s="107"/>
      <c r="Q52" s="107"/>
      <c r="R52" s="107"/>
      <c r="S52" s="21">
        <f t="shared" si="5"/>
        <v>0</v>
      </c>
      <c r="T52" s="22" t="str">
        <f t="shared" si="1"/>
        <v>OK</v>
      </c>
      <c r="U52" s="148"/>
      <c r="V52" s="32"/>
      <c r="W52" s="38"/>
      <c r="X52" s="38"/>
      <c r="Y52" s="38"/>
      <c r="Z52" s="38"/>
      <c r="AA52" s="38"/>
      <c r="AB52" s="38"/>
      <c r="AC52" s="38"/>
      <c r="AD52" s="38"/>
      <c r="AE52" s="35"/>
      <c r="AF52" s="35"/>
      <c r="AG52" s="35"/>
      <c r="AH52" s="35"/>
      <c r="AI52" s="35"/>
      <c r="AJ52" s="35"/>
      <c r="AK52" s="35"/>
      <c r="AL52" s="35"/>
    </row>
    <row r="53" spans="1:38" ht="30.2" customHeight="1" x14ac:dyDescent="0.25">
      <c r="A53" s="221"/>
      <c r="B53" s="193"/>
      <c r="C53" s="195"/>
      <c r="D53" s="70">
        <v>56</v>
      </c>
      <c r="E53" s="193"/>
      <c r="F53" s="55" t="s">
        <v>20</v>
      </c>
      <c r="G53" s="56" t="s">
        <v>28</v>
      </c>
      <c r="H53" s="56" t="s">
        <v>16</v>
      </c>
      <c r="I53" s="56" t="s">
        <v>12</v>
      </c>
      <c r="J53" s="54">
        <v>2865.99</v>
      </c>
      <c r="K53" s="75">
        <f>0</f>
        <v>0</v>
      </c>
      <c r="L53" s="105">
        <f t="shared" si="2"/>
        <v>0</v>
      </c>
      <c r="M53" s="105">
        <f t="shared" si="3"/>
        <v>0</v>
      </c>
      <c r="N53" s="107"/>
      <c r="O53" s="108">
        <f t="shared" si="4"/>
        <v>0</v>
      </c>
      <c r="P53" s="107"/>
      <c r="Q53" s="107"/>
      <c r="R53" s="107"/>
      <c r="S53" s="21">
        <f t="shared" si="5"/>
        <v>0</v>
      </c>
      <c r="T53" s="22" t="str">
        <f t="shared" si="1"/>
        <v>OK</v>
      </c>
      <c r="U53" s="148"/>
      <c r="V53" s="32"/>
      <c r="W53" s="38"/>
      <c r="X53" s="38"/>
      <c r="Y53" s="38"/>
      <c r="Z53" s="38"/>
      <c r="AA53" s="38"/>
      <c r="AB53" s="38"/>
      <c r="AC53" s="38"/>
      <c r="AD53" s="38"/>
      <c r="AE53" s="35"/>
      <c r="AF53" s="35"/>
      <c r="AG53" s="35"/>
      <c r="AH53" s="35"/>
      <c r="AI53" s="35"/>
      <c r="AJ53" s="35"/>
      <c r="AK53" s="35"/>
      <c r="AL53" s="35"/>
    </row>
    <row r="54" spans="1:38" ht="30.2" customHeight="1" x14ac:dyDescent="0.25">
      <c r="A54" s="221"/>
      <c r="B54" s="235" t="s">
        <v>51</v>
      </c>
      <c r="C54" s="236">
        <v>29</v>
      </c>
      <c r="D54" s="80">
        <v>57</v>
      </c>
      <c r="E54" s="235" t="s">
        <v>11</v>
      </c>
      <c r="F54" s="81" t="s">
        <v>20</v>
      </c>
      <c r="G54" s="82" t="s">
        <v>27</v>
      </c>
      <c r="H54" s="82" t="s">
        <v>10</v>
      </c>
      <c r="I54" s="82" t="s">
        <v>12</v>
      </c>
      <c r="J54" s="83">
        <v>16.2</v>
      </c>
      <c r="K54" s="75">
        <f>0</f>
        <v>0</v>
      </c>
      <c r="L54" s="105">
        <f t="shared" si="2"/>
        <v>0</v>
      </c>
      <c r="M54" s="105">
        <f t="shared" si="3"/>
        <v>0</v>
      </c>
      <c r="N54" s="107"/>
      <c r="O54" s="108">
        <f t="shared" si="4"/>
        <v>0</v>
      </c>
      <c r="P54" s="107"/>
      <c r="Q54" s="107"/>
      <c r="R54" s="107"/>
      <c r="S54" s="21">
        <f t="shared" si="5"/>
        <v>0</v>
      </c>
      <c r="T54" s="22" t="str">
        <f t="shared" si="1"/>
        <v>OK</v>
      </c>
      <c r="U54" s="148"/>
      <c r="V54" s="32"/>
      <c r="W54" s="38"/>
      <c r="X54" s="38"/>
      <c r="Y54" s="38"/>
      <c r="Z54" s="38"/>
      <c r="AA54" s="38"/>
      <c r="AB54" s="38"/>
      <c r="AC54" s="38"/>
      <c r="AD54" s="38"/>
      <c r="AE54" s="35"/>
      <c r="AF54" s="35"/>
      <c r="AG54" s="35"/>
      <c r="AH54" s="35"/>
      <c r="AI54" s="35"/>
      <c r="AJ54" s="35"/>
      <c r="AK54" s="35"/>
      <c r="AL54" s="35"/>
    </row>
    <row r="55" spans="1:38" ht="30.2" customHeight="1" x14ac:dyDescent="0.25">
      <c r="A55" s="221"/>
      <c r="B55" s="235"/>
      <c r="C55" s="237"/>
      <c r="D55" s="80">
        <v>58</v>
      </c>
      <c r="E55" s="235"/>
      <c r="F55" s="81" t="s">
        <v>20</v>
      </c>
      <c r="G55" s="82" t="s">
        <v>28</v>
      </c>
      <c r="H55" s="82" t="s">
        <v>16</v>
      </c>
      <c r="I55" s="82" t="s">
        <v>12</v>
      </c>
      <c r="J55" s="83">
        <v>2648</v>
      </c>
      <c r="K55" s="75">
        <f>0</f>
        <v>0</v>
      </c>
      <c r="L55" s="105">
        <f t="shared" si="2"/>
        <v>0</v>
      </c>
      <c r="M55" s="105">
        <f t="shared" si="3"/>
        <v>0</v>
      </c>
      <c r="N55" s="107"/>
      <c r="O55" s="108">
        <f t="shared" si="4"/>
        <v>0</v>
      </c>
      <c r="P55" s="107"/>
      <c r="Q55" s="107"/>
      <c r="R55" s="107"/>
      <c r="S55" s="21">
        <f t="shared" si="5"/>
        <v>0</v>
      </c>
      <c r="T55" s="22" t="str">
        <f t="shared" si="1"/>
        <v>OK</v>
      </c>
      <c r="U55" s="148"/>
      <c r="V55" s="32"/>
      <c r="W55" s="38"/>
      <c r="X55" s="38"/>
      <c r="Y55" s="38"/>
      <c r="Z55" s="38"/>
      <c r="AA55" s="38"/>
      <c r="AB55" s="38"/>
      <c r="AC55" s="38"/>
      <c r="AD55" s="38"/>
      <c r="AE55" s="35"/>
      <c r="AF55" s="35"/>
      <c r="AG55" s="35"/>
      <c r="AH55" s="35"/>
      <c r="AI55" s="35"/>
      <c r="AJ55" s="35"/>
      <c r="AK55" s="35"/>
      <c r="AL55" s="35"/>
    </row>
    <row r="56" spans="1:38" ht="30.2" customHeight="1" x14ac:dyDescent="0.25">
      <c r="A56" s="221"/>
      <c r="B56" s="193" t="s">
        <v>50</v>
      </c>
      <c r="C56" s="194">
        <v>31</v>
      </c>
      <c r="D56" s="70">
        <v>61</v>
      </c>
      <c r="E56" s="193" t="s">
        <v>21</v>
      </c>
      <c r="F56" s="55" t="s">
        <v>20</v>
      </c>
      <c r="G56" s="56" t="s">
        <v>27</v>
      </c>
      <c r="H56" s="56" t="s">
        <v>10</v>
      </c>
      <c r="I56" s="56" t="s">
        <v>12</v>
      </c>
      <c r="J56" s="54">
        <v>6.93</v>
      </c>
      <c r="K56" s="75">
        <f>0</f>
        <v>0</v>
      </c>
      <c r="L56" s="105">
        <f t="shared" si="2"/>
        <v>0</v>
      </c>
      <c r="M56" s="105">
        <f t="shared" si="3"/>
        <v>0</v>
      </c>
      <c r="N56" s="107"/>
      <c r="O56" s="108">
        <f t="shared" si="4"/>
        <v>0</v>
      </c>
      <c r="P56" s="107"/>
      <c r="Q56" s="107"/>
      <c r="R56" s="107"/>
      <c r="S56" s="21">
        <f t="shared" si="5"/>
        <v>0</v>
      </c>
      <c r="T56" s="22" t="str">
        <f t="shared" si="1"/>
        <v>OK</v>
      </c>
      <c r="U56" s="148"/>
      <c r="V56" s="32"/>
      <c r="W56" s="38"/>
      <c r="X56" s="38"/>
      <c r="Y56" s="38"/>
      <c r="Z56" s="38"/>
      <c r="AA56" s="38"/>
      <c r="AB56" s="38"/>
      <c r="AC56" s="38"/>
      <c r="AD56" s="38"/>
      <c r="AE56" s="35"/>
      <c r="AF56" s="35"/>
      <c r="AG56" s="35"/>
      <c r="AH56" s="35"/>
      <c r="AI56" s="35"/>
      <c r="AJ56" s="35"/>
      <c r="AK56" s="35"/>
      <c r="AL56" s="35"/>
    </row>
    <row r="57" spans="1:38" ht="30.2" customHeight="1" x14ac:dyDescent="0.25">
      <c r="A57" s="222"/>
      <c r="B57" s="193"/>
      <c r="C57" s="194"/>
      <c r="D57" s="70">
        <v>62</v>
      </c>
      <c r="E57" s="193"/>
      <c r="F57" s="55" t="s">
        <v>20</v>
      </c>
      <c r="G57" s="56" t="s">
        <v>28</v>
      </c>
      <c r="H57" s="56" t="s">
        <v>16</v>
      </c>
      <c r="I57" s="56" t="s">
        <v>12</v>
      </c>
      <c r="J57" s="54">
        <v>1364</v>
      </c>
      <c r="K57" s="75">
        <f>0</f>
        <v>0</v>
      </c>
      <c r="L57" s="105">
        <f t="shared" si="2"/>
        <v>0</v>
      </c>
      <c r="M57" s="105">
        <f t="shared" si="3"/>
        <v>0</v>
      </c>
      <c r="N57" s="107"/>
      <c r="O57" s="108">
        <f t="shared" si="4"/>
        <v>0</v>
      </c>
      <c r="P57" s="107"/>
      <c r="Q57" s="107"/>
      <c r="R57" s="107"/>
      <c r="S57" s="21">
        <f t="shared" si="5"/>
        <v>0</v>
      </c>
      <c r="T57" s="22" t="str">
        <f t="shared" si="1"/>
        <v>OK</v>
      </c>
      <c r="U57" s="148"/>
      <c r="V57" s="32"/>
      <c r="W57" s="38"/>
      <c r="X57" s="38"/>
      <c r="Y57" s="38"/>
      <c r="Z57" s="38"/>
      <c r="AA57" s="38"/>
      <c r="AB57" s="38"/>
      <c r="AC57" s="38"/>
      <c r="AD57" s="38"/>
      <c r="AE57" s="35"/>
      <c r="AF57" s="35"/>
      <c r="AG57" s="35"/>
      <c r="AH57" s="35"/>
      <c r="AI57" s="35"/>
      <c r="AJ57" s="35"/>
      <c r="AK57" s="35"/>
      <c r="AL57" s="35"/>
    </row>
    <row r="58" spans="1:38" x14ac:dyDescent="0.25">
      <c r="K58" s="110">
        <f>SUMPRODUCT($J$4:$J$57,K4:K57)</f>
        <v>225890.52</v>
      </c>
      <c r="L58" s="110">
        <f t="shared" ref="L58:M58" si="6">SUMPRODUCT($J$4:$J$57,L4:L57)</f>
        <v>22524.400000000001</v>
      </c>
      <c r="M58" s="110">
        <f t="shared" si="6"/>
        <v>22524.400000000001</v>
      </c>
      <c r="S58" s="6">
        <f>SUM(S4:S57)</f>
        <v>10132</v>
      </c>
      <c r="U58" s="149">
        <f>SUMPRODUCT($J$4:$J$57,U4:U57)</f>
        <v>22524.400000000001</v>
      </c>
      <c r="V58" s="39">
        <f t="shared" ref="V58:AL58" si="7">SUMPRODUCT($J$4:$J$57,V4:V57)</f>
        <v>0</v>
      </c>
      <c r="W58" s="39">
        <f t="shared" si="7"/>
        <v>0</v>
      </c>
      <c r="X58" s="39">
        <f t="shared" si="7"/>
        <v>0</v>
      </c>
      <c r="Y58" s="39">
        <f t="shared" si="7"/>
        <v>0</v>
      </c>
      <c r="Z58" s="39">
        <f t="shared" si="7"/>
        <v>0</v>
      </c>
      <c r="AA58" s="39">
        <f t="shared" si="7"/>
        <v>0</v>
      </c>
      <c r="AB58" s="39">
        <f t="shared" si="7"/>
        <v>0</v>
      </c>
      <c r="AC58" s="39">
        <f t="shared" si="7"/>
        <v>0</v>
      </c>
      <c r="AD58" s="39">
        <f t="shared" si="7"/>
        <v>0</v>
      </c>
      <c r="AE58" s="39">
        <f t="shared" si="7"/>
        <v>0</v>
      </c>
      <c r="AF58" s="39">
        <f t="shared" si="7"/>
        <v>0</v>
      </c>
      <c r="AG58" s="39">
        <f t="shared" si="7"/>
        <v>0</v>
      </c>
      <c r="AH58" s="39">
        <f t="shared" si="7"/>
        <v>0</v>
      </c>
      <c r="AI58" s="39">
        <f t="shared" si="7"/>
        <v>0</v>
      </c>
      <c r="AJ58" s="39">
        <f t="shared" si="7"/>
        <v>0</v>
      </c>
      <c r="AK58" s="39">
        <f t="shared" si="7"/>
        <v>0</v>
      </c>
      <c r="AL58" s="39">
        <f t="shared" si="7"/>
        <v>0</v>
      </c>
    </row>
    <row r="59" spans="1:38" ht="18.75" x14ac:dyDescent="0.25">
      <c r="K59" s="6">
        <f>SUM(K4:K57)</f>
        <v>10142</v>
      </c>
      <c r="U59" s="154"/>
      <c r="V59" s="30"/>
    </row>
    <row r="60" spans="1:38" x14ac:dyDescent="0.25">
      <c r="U60" s="151"/>
    </row>
    <row r="61" spans="1:38" ht="18.95" customHeight="1" x14ac:dyDescent="0.25">
      <c r="B61" s="223" t="s">
        <v>56</v>
      </c>
      <c r="C61" s="224"/>
      <c r="D61" s="224"/>
      <c r="E61" s="224"/>
      <c r="F61" s="224"/>
      <c r="G61" s="224"/>
      <c r="H61" s="224"/>
      <c r="I61" s="224"/>
      <c r="J61" s="224"/>
      <c r="K61" s="224"/>
      <c r="L61" s="224"/>
      <c r="M61" s="224"/>
      <c r="N61" s="224"/>
      <c r="O61" s="224"/>
      <c r="P61" s="224"/>
      <c r="Q61" s="224"/>
      <c r="R61" s="224"/>
      <c r="S61" s="224"/>
      <c r="T61" s="225"/>
      <c r="U61" s="154"/>
      <c r="V61" s="30"/>
      <c r="W61" s="30"/>
      <c r="X61" s="74"/>
    </row>
    <row r="62" spans="1:38" x14ac:dyDescent="0.25">
      <c r="U62" s="151"/>
    </row>
    <row r="63" spans="1:38" x14ac:dyDescent="0.25">
      <c r="U63" s="151"/>
    </row>
    <row r="64" spans="1:38" x14ac:dyDescent="0.25">
      <c r="U64" s="151"/>
    </row>
    <row r="65" spans="21:27" x14ac:dyDescent="0.25">
      <c r="U65" s="151"/>
      <c r="AA65" s="40"/>
    </row>
  </sheetData>
  <mergeCells count="111">
    <mergeCell ref="K1:T1"/>
    <mergeCell ref="U1:U2"/>
    <mergeCell ref="V1:V2"/>
    <mergeCell ref="W1:W2"/>
    <mergeCell ref="AJ1:AJ2"/>
    <mergeCell ref="AK1:AK2"/>
    <mergeCell ref="AL1:AL2"/>
    <mergeCell ref="A2:T2"/>
    <mergeCell ref="A4:A7"/>
    <mergeCell ref="B4:B5"/>
    <mergeCell ref="C4:C5"/>
    <mergeCell ref="E4:E5"/>
    <mergeCell ref="B6:B7"/>
    <mergeCell ref="C6:C7"/>
    <mergeCell ref="AD1:AD2"/>
    <mergeCell ref="AE1:AE2"/>
    <mergeCell ref="AF1:AF2"/>
    <mergeCell ref="AG1:AG2"/>
    <mergeCell ref="AH1:AH2"/>
    <mergeCell ref="AI1:AI2"/>
    <mergeCell ref="X1:X2"/>
    <mergeCell ref="Y1:Y2"/>
    <mergeCell ref="Z1:Z2"/>
    <mergeCell ref="AA1:AA2"/>
    <mergeCell ref="AB1:AB2"/>
    <mergeCell ref="AC1:AC2"/>
    <mergeCell ref="A1:B1"/>
    <mergeCell ref="C1:J1"/>
    <mergeCell ref="A16:A23"/>
    <mergeCell ref="B16:B17"/>
    <mergeCell ref="C16:C17"/>
    <mergeCell ref="E16:E17"/>
    <mergeCell ref="B18:B19"/>
    <mergeCell ref="C18:C19"/>
    <mergeCell ref="E6:E7"/>
    <mergeCell ref="A8:A15"/>
    <mergeCell ref="B8:B9"/>
    <mergeCell ref="C8:C9"/>
    <mergeCell ref="E8:E9"/>
    <mergeCell ref="B10:B11"/>
    <mergeCell ref="C10:C11"/>
    <mergeCell ref="E10:E11"/>
    <mergeCell ref="B12:B13"/>
    <mergeCell ref="C12:C13"/>
    <mergeCell ref="E18:E19"/>
    <mergeCell ref="B20:B21"/>
    <mergeCell ref="C20:C21"/>
    <mergeCell ref="E20:E21"/>
    <mergeCell ref="B22:B23"/>
    <mergeCell ref="C22:C23"/>
    <mergeCell ref="E22:E23"/>
    <mergeCell ref="E12:E13"/>
    <mergeCell ref="B14:B15"/>
    <mergeCell ref="C14:C15"/>
    <mergeCell ref="E14:E15"/>
    <mergeCell ref="B30:B31"/>
    <mergeCell ref="C30:C31"/>
    <mergeCell ref="E30:E31"/>
    <mergeCell ref="A32:A35"/>
    <mergeCell ref="B32:B33"/>
    <mergeCell ref="C32:C33"/>
    <mergeCell ref="E32:E33"/>
    <mergeCell ref="B34:B35"/>
    <mergeCell ref="C34:C35"/>
    <mergeCell ref="E34:E35"/>
    <mergeCell ref="A24:A31"/>
    <mergeCell ref="B24:B25"/>
    <mergeCell ref="C24:C25"/>
    <mergeCell ref="E24:E25"/>
    <mergeCell ref="B26:B27"/>
    <mergeCell ref="C26:C27"/>
    <mergeCell ref="E26:E27"/>
    <mergeCell ref="B28:B29"/>
    <mergeCell ref="C28:C29"/>
    <mergeCell ref="E28:E29"/>
    <mergeCell ref="B42:B43"/>
    <mergeCell ref="C42:C43"/>
    <mergeCell ref="E42:E43"/>
    <mergeCell ref="B44:B45"/>
    <mergeCell ref="C44:C45"/>
    <mergeCell ref="E44:E45"/>
    <mergeCell ref="A36:A47"/>
    <mergeCell ref="B36:B37"/>
    <mergeCell ref="C36:C37"/>
    <mergeCell ref="E36:E37"/>
    <mergeCell ref="B38:B39"/>
    <mergeCell ref="C38:C39"/>
    <mergeCell ref="E38:E39"/>
    <mergeCell ref="B40:B41"/>
    <mergeCell ref="C40:C41"/>
    <mergeCell ref="E40:E41"/>
    <mergeCell ref="B46:B47"/>
    <mergeCell ref="C46:C47"/>
    <mergeCell ref="E46:E47"/>
    <mergeCell ref="B61:T61"/>
    <mergeCell ref="B52:B53"/>
    <mergeCell ref="C52:C53"/>
    <mergeCell ref="E52:E53"/>
    <mergeCell ref="B54:B55"/>
    <mergeCell ref="C54:C55"/>
    <mergeCell ref="E54:E55"/>
    <mergeCell ref="A48:A57"/>
    <mergeCell ref="B48:B49"/>
    <mergeCell ref="C48:C49"/>
    <mergeCell ref="E48:E49"/>
    <mergeCell ref="B50:B51"/>
    <mergeCell ref="C50:C51"/>
    <mergeCell ref="E50:E51"/>
    <mergeCell ref="B56:B57"/>
    <mergeCell ref="C56:C57"/>
    <mergeCell ref="E56:E57"/>
  </mergeCells>
  <conditionalFormatting sqref="V4:AL57">
    <cfRule type="cellIs" dxfId="4" priority="1" operator="greaterThan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36D902-8C6C-464E-B524-7A7DE707077B}">
  <dimension ref="A1:AQ65"/>
  <sheetViews>
    <sheetView topLeftCell="S43" zoomScale="85" zoomScaleNormal="85" workbookViewId="0">
      <selection activeCell="AA69" sqref="AA69"/>
    </sheetView>
  </sheetViews>
  <sheetFormatPr defaultColWidth="9.7109375" defaultRowHeight="15" x14ac:dyDescent="0.25"/>
  <cols>
    <col min="1" max="1" width="12.140625" style="2" bestFit="1" customWidth="1"/>
    <col min="2" max="2" width="27.28515625" style="1" customWidth="1"/>
    <col min="3" max="3" width="11" style="1" customWidth="1"/>
    <col min="4" max="4" width="11.7109375" style="1" customWidth="1"/>
    <col min="5" max="5" width="24.85546875" style="1" hidden="1" customWidth="1"/>
    <col min="6" max="6" width="9.140625" style="24" hidden="1" customWidth="1"/>
    <col min="7" max="8" width="12.28515625" style="1" hidden="1" customWidth="1"/>
    <col min="9" max="9" width="14.85546875" style="1" hidden="1" customWidth="1"/>
    <col min="10" max="10" width="15.42578125" style="1" customWidth="1"/>
    <col min="11" max="11" width="12.85546875" style="6" bestFit="1" customWidth="1"/>
    <col min="12" max="18" width="11.28515625" style="6" customWidth="1"/>
    <col min="19" max="19" width="13.28515625" style="23" customWidth="1"/>
    <col min="20" max="20" width="12.5703125" style="4" customWidth="1"/>
    <col min="21" max="22" width="14.140625" style="5" customWidth="1"/>
    <col min="23" max="23" width="14.28515625" style="5" customWidth="1"/>
    <col min="24" max="24" width="15.7109375" style="5" customWidth="1"/>
    <col min="25" max="25" width="14.7109375" style="5" customWidth="1"/>
    <col min="26" max="35" width="15.7109375" style="5" customWidth="1"/>
    <col min="36" max="43" width="15.7109375" style="2" customWidth="1"/>
    <col min="44" max="16384" width="9.7109375" style="2"/>
  </cols>
  <sheetData>
    <row r="1" spans="1:43" ht="38.85" customHeight="1" x14ac:dyDescent="0.25">
      <c r="A1" s="203" t="s">
        <v>54</v>
      </c>
      <c r="B1" s="204"/>
      <c r="C1" s="207" t="s">
        <v>29</v>
      </c>
      <c r="D1" s="208"/>
      <c r="E1" s="208"/>
      <c r="F1" s="208"/>
      <c r="G1" s="208"/>
      <c r="H1" s="208"/>
      <c r="I1" s="208"/>
      <c r="J1" s="209"/>
      <c r="K1" s="202" t="s">
        <v>35</v>
      </c>
      <c r="L1" s="202"/>
      <c r="M1" s="202"/>
      <c r="N1" s="202"/>
      <c r="O1" s="202"/>
      <c r="P1" s="202"/>
      <c r="Q1" s="202"/>
      <c r="R1" s="202"/>
      <c r="S1" s="202"/>
      <c r="T1" s="202"/>
      <c r="U1" s="240" t="s">
        <v>158</v>
      </c>
      <c r="V1" s="205" t="s">
        <v>98</v>
      </c>
      <c r="W1" s="205" t="s">
        <v>99</v>
      </c>
      <c r="X1" s="205" t="s">
        <v>100</v>
      </c>
      <c r="Y1" s="240" t="s">
        <v>159</v>
      </c>
      <c r="Z1" s="205" t="s">
        <v>101</v>
      </c>
      <c r="AA1" s="261" t="s">
        <v>160</v>
      </c>
      <c r="AB1" s="205" t="s">
        <v>102</v>
      </c>
      <c r="AC1" s="205" t="s">
        <v>103</v>
      </c>
      <c r="AD1" s="261" t="s">
        <v>161</v>
      </c>
      <c r="AE1" s="261" t="s">
        <v>162</v>
      </c>
      <c r="AF1" s="205" t="s">
        <v>104</v>
      </c>
      <c r="AG1" s="205" t="s">
        <v>105</v>
      </c>
      <c r="AH1" s="261" t="s">
        <v>163</v>
      </c>
      <c r="AI1" s="196" t="s">
        <v>37</v>
      </c>
      <c r="AJ1" s="196" t="s">
        <v>37</v>
      </c>
      <c r="AK1" s="196" t="s">
        <v>37</v>
      </c>
      <c r="AL1" s="196" t="s">
        <v>37</v>
      </c>
      <c r="AM1" s="196" t="s">
        <v>37</v>
      </c>
      <c r="AN1" s="196" t="s">
        <v>37</v>
      </c>
      <c r="AO1" s="196" t="s">
        <v>37</v>
      </c>
      <c r="AP1" s="196" t="s">
        <v>37</v>
      </c>
      <c r="AQ1" s="196" t="s">
        <v>37</v>
      </c>
    </row>
    <row r="2" spans="1:43" ht="21.75" customHeight="1" x14ac:dyDescent="0.25">
      <c r="A2" s="198" t="s">
        <v>68</v>
      </c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198"/>
      <c r="M2" s="198"/>
      <c r="N2" s="198"/>
      <c r="O2" s="198"/>
      <c r="P2" s="198"/>
      <c r="Q2" s="198"/>
      <c r="R2" s="198"/>
      <c r="S2" s="198"/>
      <c r="T2" s="199"/>
      <c r="U2" s="241"/>
      <c r="V2" s="206"/>
      <c r="W2" s="206"/>
      <c r="X2" s="206"/>
      <c r="Y2" s="241"/>
      <c r="Z2" s="206"/>
      <c r="AA2" s="262"/>
      <c r="AB2" s="206"/>
      <c r="AC2" s="206"/>
      <c r="AD2" s="262"/>
      <c r="AE2" s="262"/>
      <c r="AF2" s="206"/>
      <c r="AG2" s="206"/>
      <c r="AH2" s="262"/>
      <c r="AI2" s="197"/>
      <c r="AJ2" s="197"/>
      <c r="AK2" s="197"/>
      <c r="AL2" s="197"/>
      <c r="AM2" s="197"/>
      <c r="AN2" s="197"/>
      <c r="AO2" s="197"/>
      <c r="AP2" s="197"/>
      <c r="AQ2" s="197"/>
    </row>
    <row r="3" spans="1:43" s="3" customFormat="1" ht="30.2" customHeight="1" x14ac:dyDescent="0.2">
      <c r="A3" s="41" t="s">
        <v>22</v>
      </c>
      <c r="B3" s="41" t="s">
        <v>38</v>
      </c>
      <c r="C3" s="41" t="s">
        <v>36</v>
      </c>
      <c r="D3" s="41" t="s">
        <v>17</v>
      </c>
      <c r="E3" s="41" t="s">
        <v>39</v>
      </c>
      <c r="F3" s="41" t="s">
        <v>18</v>
      </c>
      <c r="G3" s="41" t="s">
        <v>19</v>
      </c>
      <c r="H3" s="41" t="s">
        <v>40</v>
      </c>
      <c r="I3" s="41" t="s">
        <v>41</v>
      </c>
      <c r="J3" s="41" t="s">
        <v>42</v>
      </c>
      <c r="K3" s="42" t="s">
        <v>3</v>
      </c>
      <c r="L3" s="102" t="s">
        <v>86</v>
      </c>
      <c r="M3" s="102" t="s">
        <v>87</v>
      </c>
      <c r="N3" s="102" t="s">
        <v>88</v>
      </c>
      <c r="O3" s="102" t="s">
        <v>89</v>
      </c>
      <c r="P3" s="102" t="s">
        <v>90</v>
      </c>
      <c r="Q3" s="102" t="s">
        <v>91</v>
      </c>
      <c r="R3" s="102" t="s">
        <v>92</v>
      </c>
      <c r="S3" s="19" t="s">
        <v>0</v>
      </c>
      <c r="T3" s="33" t="s">
        <v>2</v>
      </c>
      <c r="U3" s="141">
        <v>45483</v>
      </c>
      <c r="V3" s="113">
        <v>45499</v>
      </c>
      <c r="W3" s="113">
        <v>45517</v>
      </c>
      <c r="X3" s="113">
        <v>45524</v>
      </c>
      <c r="Y3" s="141">
        <v>45534</v>
      </c>
      <c r="Z3" s="113">
        <v>45548</v>
      </c>
      <c r="AA3" s="141">
        <v>45552</v>
      </c>
      <c r="AB3" s="113">
        <v>45548</v>
      </c>
      <c r="AC3" s="113">
        <v>45622</v>
      </c>
      <c r="AD3" s="141">
        <v>45708</v>
      </c>
      <c r="AE3" s="141">
        <v>45722</v>
      </c>
      <c r="AF3" s="113">
        <v>45727</v>
      </c>
      <c r="AG3" s="113">
        <v>45751</v>
      </c>
      <c r="AH3" s="141">
        <v>45818</v>
      </c>
      <c r="AI3" s="20" t="s">
        <v>1</v>
      </c>
      <c r="AJ3" s="20" t="s">
        <v>1</v>
      </c>
      <c r="AK3" s="20" t="s">
        <v>1</v>
      </c>
      <c r="AL3" s="20" t="s">
        <v>1</v>
      </c>
      <c r="AM3" s="20" t="s">
        <v>1</v>
      </c>
      <c r="AN3" s="20" t="s">
        <v>1</v>
      </c>
      <c r="AO3" s="20" t="s">
        <v>1</v>
      </c>
      <c r="AP3" s="20" t="s">
        <v>1</v>
      </c>
      <c r="AQ3" s="20" t="s">
        <v>1</v>
      </c>
    </row>
    <row r="4" spans="1:43" ht="30.2" customHeight="1" x14ac:dyDescent="0.25">
      <c r="A4" s="247" t="s">
        <v>30</v>
      </c>
      <c r="B4" s="250" t="s">
        <v>34</v>
      </c>
      <c r="C4" s="252">
        <v>1</v>
      </c>
      <c r="D4" s="84">
        <v>1</v>
      </c>
      <c r="E4" s="250" t="s">
        <v>13</v>
      </c>
      <c r="F4" s="85" t="s">
        <v>20</v>
      </c>
      <c r="G4" s="86" t="s">
        <v>27</v>
      </c>
      <c r="H4" s="86" t="s">
        <v>10</v>
      </c>
      <c r="I4" s="86" t="s">
        <v>12</v>
      </c>
      <c r="J4" s="87">
        <v>7.65</v>
      </c>
      <c r="K4" s="75">
        <f>0</f>
        <v>0</v>
      </c>
      <c r="L4" s="105">
        <f t="shared" ref="L4:L35" si="0">IF(SUM(U4:AQ4)&gt;K4+N4,K4+N4,SUM(U4:AQ4))</f>
        <v>0</v>
      </c>
      <c r="M4" s="105">
        <f>SUM(U4:AQ4)</f>
        <v>0</v>
      </c>
      <c r="N4" s="109"/>
      <c r="O4" s="108">
        <f>ROUND(IF(K4*0.25-0.5&lt;0,0,K4*0.25-0.5),0)-P4-R4</f>
        <v>0</v>
      </c>
      <c r="P4" s="106"/>
      <c r="Q4" s="106"/>
      <c r="R4" s="106"/>
      <c r="S4" s="21">
        <f t="shared" ref="S4:S35" si="1">K4-(SUM(U4:AQ4))+N4+P4+Q4-R4</f>
        <v>0</v>
      </c>
      <c r="T4" s="22" t="str">
        <f t="shared" ref="T4:T57" si="2">IF(S4&lt;0,"ATENÇÃO","OK")</f>
        <v>OK</v>
      </c>
      <c r="U4" s="144"/>
      <c r="V4" s="43"/>
      <c r="W4" s="43"/>
      <c r="X4" s="43"/>
      <c r="Y4" s="148"/>
      <c r="Z4" s="44"/>
      <c r="AA4" s="144"/>
      <c r="AB4" s="45"/>
      <c r="AC4" s="43"/>
      <c r="AD4" s="156"/>
      <c r="AE4" s="156"/>
      <c r="AF4" s="43"/>
      <c r="AG4" s="46"/>
      <c r="AH4" s="156"/>
      <c r="AI4" s="48"/>
      <c r="AJ4" s="36"/>
      <c r="AK4" s="29"/>
      <c r="AL4" s="28"/>
      <c r="AM4" s="28"/>
      <c r="AN4" s="28"/>
      <c r="AO4" s="28"/>
      <c r="AP4" s="28"/>
      <c r="AQ4" s="28"/>
    </row>
    <row r="5" spans="1:43" ht="30.2" customHeight="1" x14ac:dyDescent="0.25">
      <c r="A5" s="248"/>
      <c r="B5" s="251"/>
      <c r="C5" s="253"/>
      <c r="D5" s="88">
        <v>2</v>
      </c>
      <c r="E5" s="251"/>
      <c r="F5" s="55" t="s">
        <v>20</v>
      </c>
      <c r="G5" s="56" t="s">
        <v>28</v>
      </c>
      <c r="H5" s="56" t="s">
        <v>16</v>
      </c>
      <c r="I5" s="56" t="s">
        <v>12</v>
      </c>
      <c r="J5" s="87">
        <v>400</v>
      </c>
      <c r="K5" s="75">
        <f>0</f>
        <v>0</v>
      </c>
      <c r="L5" s="105">
        <f t="shared" si="0"/>
        <v>0</v>
      </c>
      <c r="M5" s="105">
        <f t="shared" ref="M5:M57" si="3">SUM(U5:AQ5)</f>
        <v>0</v>
      </c>
      <c r="N5" s="106"/>
      <c r="O5" s="108">
        <f t="shared" ref="O5:O57" si="4">ROUND(IF(K5*0.25-0.5&lt;0,0,K5*0.25-0.5),0)-P5-R5</f>
        <v>0</v>
      </c>
      <c r="P5" s="106"/>
      <c r="Q5" s="106"/>
      <c r="R5" s="106"/>
      <c r="S5" s="21">
        <f t="shared" si="1"/>
        <v>0</v>
      </c>
      <c r="T5" s="22" t="str">
        <f t="shared" si="2"/>
        <v>OK</v>
      </c>
      <c r="U5" s="144"/>
      <c r="V5" s="43"/>
      <c r="W5" s="43"/>
      <c r="X5" s="43"/>
      <c r="Y5" s="148"/>
      <c r="Z5" s="44"/>
      <c r="AA5" s="144"/>
      <c r="AB5" s="45"/>
      <c r="AC5" s="45"/>
      <c r="AD5" s="156"/>
      <c r="AE5" s="156"/>
      <c r="AF5" s="43"/>
      <c r="AG5" s="43"/>
      <c r="AH5" s="156"/>
      <c r="AI5" s="48"/>
      <c r="AJ5" s="36"/>
      <c r="AK5" s="29"/>
      <c r="AL5" s="28"/>
      <c r="AM5" s="28"/>
      <c r="AN5" s="28"/>
      <c r="AO5" s="28"/>
      <c r="AP5" s="28"/>
      <c r="AQ5" s="28"/>
    </row>
    <row r="6" spans="1:43" ht="30.2" customHeight="1" x14ac:dyDescent="0.25">
      <c r="A6" s="248"/>
      <c r="B6" s="242" t="s">
        <v>25</v>
      </c>
      <c r="C6" s="254">
        <v>5</v>
      </c>
      <c r="D6" s="89">
        <v>9</v>
      </c>
      <c r="E6" s="242" t="s">
        <v>21</v>
      </c>
      <c r="F6" s="81" t="s">
        <v>20</v>
      </c>
      <c r="G6" s="82" t="s">
        <v>27</v>
      </c>
      <c r="H6" s="82" t="s">
        <v>10</v>
      </c>
      <c r="I6" s="82" t="s">
        <v>12</v>
      </c>
      <c r="J6" s="90">
        <v>4.1500000000000004</v>
      </c>
      <c r="K6" s="75">
        <f>0</f>
        <v>0</v>
      </c>
      <c r="L6" s="105">
        <f t="shared" si="0"/>
        <v>0</v>
      </c>
      <c r="M6" s="105">
        <f t="shared" si="3"/>
        <v>0</v>
      </c>
      <c r="N6" s="106"/>
      <c r="O6" s="108">
        <f t="shared" si="4"/>
        <v>0</v>
      </c>
      <c r="P6" s="106"/>
      <c r="Q6" s="106"/>
      <c r="R6" s="106"/>
      <c r="S6" s="21">
        <f t="shared" si="1"/>
        <v>0</v>
      </c>
      <c r="T6" s="22" t="str">
        <f t="shared" si="2"/>
        <v>OK</v>
      </c>
      <c r="U6" s="147"/>
      <c r="V6" s="49"/>
      <c r="W6" s="43"/>
      <c r="X6" s="45"/>
      <c r="Y6" s="148"/>
      <c r="Z6" s="44"/>
      <c r="AA6" s="144"/>
      <c r="AB6" s="45"/>
      <c r="AC6" s="45"/>
      <c r="AD6" s="156"/>
      <c r="AE6" s="156"/>
      <c r="AF6" s="43"/>
      <c r="AG6" s="46"/>
      <c r="AH6" s="156"/>
      <c r="AI6" s="48"/>
      <c r="AJ6" s="36"/>
      <c r="AK6" s="29"/>
      <c r="AL6" s="28"/>
      <c r="AM6" s="28"/>
      <c r="AN6" s="28"/>
      <c r="AO6" s="28"/>
      <c r="AP6" s="28"/>
      <c r="AQ6" s="28"/>
    </row>
    <row r="7" spans="1:43" ht="30.2" customHeight="1" x14ac:dyDescent="0.25">
      <c r="A7" s="249"/>
      <c r="B7" s="242"/>
      <c r="C7" s="254"/>
      <c r="D7" s="89">
        <v>10</v>
      </c>
      <c r="E7" s="242"/>
      <c r="F7" s="81" t="s">
        <v>20</v>
      </c>
      <c r="G7" s="82" t="s">
        <v>28</v>
      </c>
      <c r="H7" s="82" t="s">
        <v>16</v>
      </c>
      <c r="I7" s="82" t="s">
        <v>12</v>
      </c>
      <c r="J7" s="90">
        <v>699.26</v>
      </c>
      <c r="K7" s="75">
        <f>0</f>
        <v>0</v>
      </c>
      <c r="L7" s="105">
        <f t="shared" si="0"/>
        <v>0</v>
      </c>
      <c r="M7" s="105">
        <f t="shared" si="3"/>
        <v>0</v>
      </c>
      <c r="N7" s="106"/>
      <c r="O7" s="108">
        <f t="shared" si="4"/>
        <v>0</v>
      </c>
      <c r="P7" s="106"/>
      <c r="Q7" s="106"/>
      <c r="R7" s="106"/>
      <c r="S7" s="21">
        <f t="shared" si="1"/>
        <v>0</v>
      </c>
      <c r="T7" s="22" t="str">
        <f t="shared" si="2"/>
        <v>OK</v>
      </c>
      <c r="U7" s="147"/>
      <c r="V7" s="49"/>
      <c r="W7" s="43"/>
      <c r="X7" s="45"/>
      <c r="Y7" s="148"/>
      <c r="Z7" s="44"/>
      <c r="AA7" s="144"/>
      <c r="AB7" s="45"/>
      <c r="AC7" s="45"/>
      <c r="AD7" s="156"/>
      <c r="AE7" s="156"/>
      <c r="AF7" s="43"/>
      <c r="AG7" s="43"/>
      <c r="AH7" s="156"/>
      <c r="AI7" s="48"/>
      <c r="AJ7" s="36"/>
      <c r="AK7" s="29"/>
      <c r="AL7" s="28"/>
      <c r="AM7" s="28"/>
      <c r="AN7" s="28"/>
      <c r="AO7" s="28"/>
      <c r="AP7" s="28"/>
      <c r="AQ7" s="28"/>
    </row>
    <row r="8" spans="1:43" ht="30.2" customHeight="1" x14ac:dyDescent="0.25">
      <c r="A8" s="247" t="s">
        <v>23</v>
      </c>
      <c r="B8" s="251" t="s">
        <v>32</v>
      </c>
      <c r="C8" s="253">
        <v>6</v>
      </c>
      <c r="D8" s="88">
        <v>11</v>
      </c>
      <c r="E8" s="251" t="s">
        <v>13</v>
      </c>
      <c r="F8" s="55" t="s">
        <v>20</v>
      </c>
      <c r="G8" s="56" t="s">
        <v>27</v>
      </c>
      <c r="H8" s="56" t="s">
        <v>10</v>
      </c>
      <c r="I8" s="56" t="s">
        <v>12</v>
      </c>
      <c r="J8" s="87">
        <v>7.84</v>
      </c>
      <c r="K8" s="75">
        <f>0</f>
        <v>0</v>
      </c>
      <c r="L8" s="105">
        <f t="shared" si="0"/>
        <v>0</v>
      </c>
      <c r="M8" s="105">
        <f t="shared" si="3"/>
        <v>0</v>
      </c>
      <c r="N8" s="107"/>
      <c r="O8" s="108">
        <f t="shared" si="4"/>
        <v>0</v>
      </c>
      <c r="P8" s="107"/>
      <c r="Q8" s="107"/>
      <c r="R8" s="107"/>
      <c r="S8" s="21">
        <f t="shared" si="1"/>
        <v>0</v>
      </c>
      <c r="T8" s="22" t="str">
        <f t="shared" si="2"/>
        <v>OK</v>
      </c>
      <c r="U8" s="144"/>
      <c r="V8" s="43"/>
      <c r="W8" s="43"/>
      <c r="X8" s="45"/>
      <c r="Y8" s="144"/>
      <c r="Z8" s="43"/>
      <c r="AA8" s="144"/>
      <c r="AB8" s="43"/>
      <c r="AC8" s="45"/>
      <c r="AD8" s="156"/>
      <c r="AE8" s="156"/>
      <c r="AF8" s="43"/>
      <c r="AG8" s="50"/>
      <c r="AH8" s="156"/>
      <c r="AI8" s="48"/>
      <c r="AJ8" s="36"/>
      <c r="AK8" s="29"/>
      <c r="AL8" s="28"/>
      <c r="AM8" s="28"/>
      <c r="AN8" s="28"/>
      <c r="AO8" s="28"/>
      <c r="AP8" s="28"/>
      <c r="AQ8" s="28"/>
    </row>
    <row r="9" spans="1:43" ht="30.2" customHeight="1" x14ac:dyDescent="0.25">
      <c r="A9" s="248"/>
      <c r="B9" s="251"/>
      <c r="C9" s="253"/>
      <c r="D9" s="88">
        <v>12</v>
      </c>
      <c r="E9" s="251"/>
      <c r="F9" s="55" t="s">
        <v>20</v>
      </c>
      <c r="G9" s="56" t="s">
        <v>28</v>
      </c>
      <c r="H9" s="56" t="s">
        <v>16</v>
      </c>
      <c r="I9" s="56" t="s">
        <v>12</v>
      </c>
      <c r="J9" s="87">
        <v>1700</v>
      </c>
      <c r="K9" s="75">
        <f>0</f>
        <v>0</v>
      </c>
      <c r="L9" s="105">
        <f t="shared" si="0"/>
        <v>0</v>
      </c>
      <c r="M9" s="105">
        <f t="shared" si="3"/>
        <v>0</v>
      </c>
      <c r="N9" s="107"/>
      <c r="O9" s="108">
        <f t="shared" si="4"/>
        <v>0</v>
      </c>
      <c r="P9" s="107"/>
      <c r="Q9" s="107"/>
      <c r="R9" s="107"/>
      <c r="S9" s="21">
        <f t="shared" si="1"/>
        <v>0</v>
      </c>
      <c r="T9" s="22" t="str">
        <f t="shared" si="2"/>
        <v>OK</v>
      </c>
      <c r="U9" s="144"/>
      <c r="V9" s="43"/>
      <c r="W9" s="43"/>
      <c r="X9" s="45"/>
      <c r="Y9" s="148"/>
      <c r="Z9" s="43"/>
      <c r="AA9" s="144"/>
      <c r="AB9" s="44"/>
      <c r="AC9" s="45"/>
      <c r="AD9" s="156"/>
      <c r="AE9" s="156"/>
      <c r="AF9" s="43"/>
      <c r="AG9" s="51"/>
      <c r="AH9" s="156"/>
      <c r="AI9" s="48"/>
      <c r="AJ9" s="36"/>
      <c r="AK9" s="29"/>
      <c r="AL9" s="28"/>
      <c r="AM9" s="28"/>
      <c r="AN9" s="28"/>
      <c r="AO9" s="28"/>
      <c r="AP9" s="28"/>
      <c r="AQ9" s="28"/>
    </row>
    <row r="10" spans="1:43" ht="30.2" customHeight="1" x14ac:dyDescent="0.25">
      <c r="A10" s="248"/>
      <c r="B10" s="242" t="s">
        <v>25</v>
      </c>
      <c r="C10" s="254">
        <v>7</v>
      </c>
      <c r="D10" s="89">
        <v>13</v>
      </c>
      <c r="E10" s="242" t="s">
        <v>14</v>
      </c>
      <c r="F10" s="81" t="s">
        <v>20</v>
      </c>
      <c r="G10" s="82" t="s">
        <v>27</v>
      </c>
      <c r="H10" s="82" t="s">
        <v>10</v>
      </c>
      <c r="I10" s="82" t="s">
        <v>12</v>
      </c>
      <c r="J10" s="90">
        <v>11</v>
      </c>
      <c r="K10" s="75">
        <f>0</f>
        <v>0</v>
      </c>
      <c r="L10" s="105">
        <f t="shared" si="0"/>
        <v>0</v>
      </c>
      <c r="M10" s="105">
        <f t="shared" si="3"/>
        <v>0</v>
      </c>
      <c r="N10" s="107"/>
      <c r="O10" s="108">
        <f t="shared" si="4"/>
        <v>0</v>
      </c>
      <c r="P10" s="107"/>
      <c r="Q10" s="107"/>
      <c r="R10" s="107"/>
      <c r="S10" s="21">
        <f t="shared" si="1"/>
        <v>0</v>
      </c>
      <c r="T10" s="22" t="str">
        <f t="shared" si="2"/>
        <v>OK</v>
      </c>
      <c r="U10" s="144"/>
      <c r="V10" s="43"/>
      <c r="W10" s="52"/>
      <c r="X10" s="43"/>
      <c r="Y10" s="148"/>
      <c r="Z10" s="44"/>
      <c r="AA10" s="144"/>
      <c r="AB10" s="44"/>
      <c r="AC10" s="45"/>
      <c r="AD10" s="156"/>
      <c r="AE10" s="156"/>
      <c r="AF10" s="43"/>
      <c r="AG10" s="46"/>
      <c r="AH10" s="156"/>
      <c r="AI10" s="48"/>
      <c r="AJ10" s="36"/>
      <c r="AK10" s="29"/>
      <c r="AL10" s="28"/>
      <c r="AM10" s="28"/>
      <c r="AN10" s="28"/>
      <c r="AO10" s="28"/>
      <c r="AP10" s="28"/>
      <c r="AQ10" s="28"/>
    </row>
    <row r="11" spans="1:43" ht="30.2" customHeight="1" x14ac:dyDescent="0.25">
      <c r="A11" s="248"/>
      <c r="B11" s="242"/>
      <c r="C11" s="254"/>
      <c r="D11" s="89">
        <v>14</v>
      </c>
      <c r="E11" s="242"/>
      <c r="F11" s="81" t="s">
        <v>20</v>
      </c>
      <c r="G11" s="82" t="s">
        <v>28</v>
      </c>
      <c r="H11" s="82" t="s">
        <v>16</v>
      </c>
      <c r="I11" s="82" t="s">
        <v>12</v>
      </c>
      <c r="J11" s="90">
        <v>1828.57</v>
      </c>
      <c r="K11" s="75">
        <f>0</f>
        <v>0</v>
      </c>
      <c r="L11" s="105">
        <f t="shared" si="0"/>
        <v>0</v>
      </c>
      <c r="M11" s="105">
        <f t="shared" si="3"/>
        <v>0</v>
      </c>
      <c r="N11" s="107"/>
      <c r="O11" s="108">
        <f t="shared" si="4"/>
        <v>0</v>
      </c>
      <c r="P11" s="107"/>
      <c r="Q11" s="107"/>
      <c r="R11" s="107"/>
      <c r="S11" s="21">
        <f t="shared" si="1"/>
        <v>0</v>
      </c>
      <c r="T11" s="22" t="str">
        <f t="shared" si="2"/>
        <v>OK</v>
      </c>
      <c r="U11" s="144"/>
      <c r="V11" s="43"/>
      <c r="W11" s="52"/>
      <c r="X11" s="43"/>
      <c r="Y11" s="148"/>
      <c r="Z11" s="44"/>
      <c r="AA11" s="144"/>
      <c r="AB11" s="44"/>
      <c r="AC11" s="45"/>
      <c r="AD11" s="156"/>
      <c r="AE11" s="156"/>
      <c r="AF11" s="43"/>
      <c r="AG11" s="43"/>
      <c r="AH11" s="156"/>
      <c r="AI11" s="48"/>
      <c r="AJ11" s="36"/>
      <c r="AK11" s="29"/>
      <c r="AL11" s="28"/>
      <c r="AM11" s="28"/>
      <c r="AN11" s="28"/>
      <c r="AO11" s="28"/>
      <c r="AP11" s="28"/>
      <c r="AQ11" s="28"/>
    </row>
    <row r="12" spans="1:43" ht="30.2" customHeight="1" x14ac:dyDescent="0.25">
      <c r="A12" s="248"/>
      <c r="B12" s="251" t="s">
        <v>25</v>
      </c>
      <c r="C12" s="253">
        <v>8</v>
      </c>
      <c r="D12" s="88">
        <v>15</v>
      </c>
      <c r="E12" s="251" t="s">
        <v>15</v>
      </c>
      <c r="F12" s="55" t="s">
        <v>20</v>
      </c>
      <c r="G12" s="56" t="s">
        <v>27</v>
      </c>
      <c r="H12" s="56" t="s">
        <v>10</v>
      </c>
      <c r="I12" s="56" t="s">
        <v>12</v>
      </c>
      <c r="J12" s="87">
        <v>18.399999999999999</v>
      </c>
      <c r="K12" s="75">
        <f>0</f>
        <v>0</v>
      </c>
      <c r="L12" s="105">
        <f t="shared" si="0"/>
        <v>0</v>
      </c>
      <c r="M12" s="105">
        <f t="shared" si="3"/>
        <v>0</v>
      </c>
      <c r="N12" s="107"/>
      <c r="O12" s="108">
        <f t="shared" si="4"/>
        <v>0</v>
      </c>
      <c r="P12" s="107"/>
      <c r="Q12" s="107"/>
      <c r="R12" s="107"/>
      <c r="S12" s="21">
        <f t="shared" si="1"/>
        <v>0</v>
      </c>
      <c r="T12" s="22" t="str">
        <f t="shared" si="2"/>
        <v>OK</v>
      </c>
      <c r="U12" s="144"/>
      <c r="V12" s="43"/>
      <c r="W12" s="52"/>
      <c r="X12" s="45"/>
      <c r="Y12" s="148"/>
      <c r="Z12" s="43"/>
      <c r="AA12" s="144"/>
      <c r="AB12" s="44"/>
      <c r="AC12" s="45"/>
      <c r="AD12" s="156"/>
      <c r="AE12" s="156"/>
      <c r="AF12" s="43"/>
      <c r="AG12" s="51"/>
      <c r="AH12" s="156"/>
      <c r="AI12" s="48"/>
      <c r="AJ12" s="36"/>
      <c r="AK12" s="29"/>
      <c r="AL12" s="28"/>
      <c r="AM12" s="28"/>
      <c r="AN12" s="28"/>
      <c r="AO12" s="28"/>
      <c r="AP12" s="28"/>
      <c r="AQ12" s="28"/>
    </row>
    <row r="13" spans="1:43" ht="30.2" customHeight="1" x14ac:dyDescent="0.25">
      <c r="A13" s="248"/>
      <c r="B13" s="251"/>
      <c r="C13" s="253"/>
      <c r="D13" s="88">
        <v>16</v>
      </c>
      <c r="E13" s="251"/>
      <c r="F13" s="55" t="s">
        <v>20</v>
      </c>
      <c r="G13" s="56" t="s">
        <v>28</v>
      </c>
      <c r="H13" s="56" t="s">
        <v>16</v>
      </c>
      <c r="I13" s="56" t="s">
        <v>12</v>
      </c>
      <c r="J13" s="87">
        <v>2900</v>
      </c>
      <c r="K13" s="75">
        <f>0</f>
        <v>0</v>
      </c>
      <c r="L13" s="105">
        <f t="shared" si="0"/>
        <v>0</v>
      </c>
      <c r="M13" s="105">
        <f t="shared" si="3"/>
        <v>0</v>
      </c>
      <c r="N13" s="107"/>
      <c r="O13" s="108">
        <f t="shared" si="4"/>
        <v>0</v>
      </c>
      <c r="P13" s="107"/>
      <c r="Q13" s="107"/>
      <c r="R13" s="107"/>
      <c r="S13" s="21">
        <f t="shared" si="1"/>
        <v>0</v>
      </c>
      <c r="T13" s="22" t="str">
        <f t="shared" si="2"/>
        <v>OK</v>
      </c>
      <c r="U13" s="144"/>
      <c r="V13" s="43"/>
      <c r="W13" s="52"/>
      <c r="X13" s="45"/>
      <c r="Y13" s="148"/>
      <c r="Z13" s="45"/>
      <c r="AA13" s="144"/>
      <c r="AB13" s="45"/>
      <c r="AC13" s="45"/>
      <c r="AD13" s="156"/>
      <c r="AE13" s="156"/>
      <c r="AF13" s="43"/>
      <c r="AG13" s="51"/>
      <c r="AH13" s="156"/>
      <c r="AI13" s="48"/>
      <c r="AJ13" s="36"/>
      <c r="AK13" s="29"/>
      <c r="AL13" s="28"/>
      <c r="AM13" s="28"/>
      <c r="AN13" s="28"/>
      <c r="AO13" s="28"/>
      <c r="AP13" s="28"/>
      <c r="AQ13" s="28"/>
    </row>
    <row r="14" spans="1:43" s="7" customFormat="1" ht="30.2" customHeight="1" x14ac:dyDescent="0.25">
      <c r="A14" s="248"/>
      <c r="B14" s="242" t="s">
        <v>32</v>
      </c>
      <c r="C14" s="254">
        <v>9</v>
      </c>
      <c r="D14" s="89">
        <v>17</v>
      </c>
      <c r="E14" s="242" t="s">
        <v>11</v>
      </c>
      <c r="F14" s="81" t="s">
        <v>20</v>
      </c>
      <c r="G14" s="82" t="s">
        <v>27</v>
      </c>
      <c r="H14" s="82" t="s">
        <v>10</v>
      </c>
      <c r="I14" s="82" t="s">
        <v>12</v>
      </c>
      <c r="J14" s="90">
        <v>16.21</v>
      </c>
      <c r="K14" s="75">
        <f>0</f>
        <v>0</v>
      </c>
      <c r="L14" s="105">
        <f t="shared" si="0"/>
        <v>0</v>
      </c>
      <c r="M14" s="105">
        <f t="shared" si="3"/>
        <v>0</v>
      </c>
      <c r="N14" s="107"/>
      <c r="O14" s="108">
        <f t="shared" si="4"/>
        <v>0</v>
      </c>
      <c r="P14" s="107"/>
      <c r="Q14" s="107"/>
      <c r="R14" s="107"/>
      <c r="S14" s="21">
        <f t="shared" si="1"/>
        <v>0</v>
      </c>
      <c r="T14" s="22" t="str">
        <f t="shared" si="2"/>
        <v>OK</v>
      </c>
      <c r="U14" s="144"/>
      <c r="V14" s="43"/>
      <c r="W14" s="43"/>
      <c r="X14" s="43"/>
      <c r="Y14" s="144"/>
      <c r="Z14" s="45"/>
      <c r="AA14" s="148"/>
      <c r="AB14" s="43"/>
      <c r="AC14" s="45"/>
      <c r="AD14" s="156"/>
      <c r="AE14" s="156"/>
      <c r="AF14" s="45"/>
      <c r="AG14" s="53"/>
      <c r="AH14" s="156"/>
      <c r="AI14" s="48"/>
      <c r="AJ14" s="36"/>
      <c r="AK14" s="29"/>
      <c r="AL14" s="28"/>
      <c r="AM14" s="28"/>
      <c r="AN14" s="28"/>
      <c r="AO14" s="28"/>
      <c r="AP14" s="28"/>
      <c r="AQ14" s="28"/>
    </row>
    <row r="15" spans="1:43" s="7" customFormat="1" ht="30.2" customHeight="1" x14ac:dyDescent="0.25">
      <c r="A15" s="249"/>
      <c r="B15" s="242"/>
      <c r="C15" s="254"/>
      <c r="D15" s="89">
        <v>18</v>
      </c>
      <c r="E15" s="242"/>
      <c r="F15" s="81" t="s">
        <v>20</v>
      </c>
      <c r="G15" s="82" t="s">
        <v>28</v>
      </c>
      <c r="H15" s="82" t="s">
        <v>16</v>
      </c>
      <c r="I15" s="82" t="s">
        <v>12</v>
      </c>
      <c r="J15" s="90">
        <v>2650</v>
      </c>
      <c r="K15" s="75">
        <f>0</f>
        <v>0</v>
      </c>
      <c r="L15" s="105">
        <f t="shared" si="0"/>
        <v>0</v>
      </c>
      <c r="M15" s="105">
        <f t="shared" si="3"/>
        <v>0</v>
      </c>
      <c r="N15" s="107"/>
      <c r="O15" s="108">
        <f t="shared" si="4"/>
        <v>0</v>
      </c>
      <c r="P15" s="107"/>
      <c r="Q15" s="107"/>
      <c r="R15" s="107"/>
      <c r="S15" s="21">
        <f t="shared" si="1"/>
        <v>0</v>
      </c>
      <c r="T15" s="22" t="str">
        <f t="shared" si="2"/>
        <v>OK</v>
      </c>
      <c r="U15" s="144"/>
      <c r="V15" s="43"/>
      <c r="W15" s="43"/>
      <c r="X15" s="43"/>
      <c r="Y15" s="144"/>
      <c r="Z15" s="45"/>
      <c r="AA15" s="148"/>
      <c r="AB15" s="43"/>
      <c r="AC15" s="45"/>
      <c r="AD15" s="156"/>
      <c r="AE15" s="156"/>
      <c r="AF15" s="45"/>
      <c r="AG15" s="53"/>
      <c r="AH15" s="156"/>
      <c r="AI15" s="48"/>
      <c r="AJ15" s="36"/>
      <c r="AK15" s="29"/>
      <c r="AL15" s="28"/>
      <c r="AM15" s="28"/>
      <c r="AN15" s="28"/>
      <c r="AO15" s="28"/>
      <c r="AP15" s="28"/>
      <c r="AQ15" s="28"/>
    </row>
    <row r="16" spans="1:43" s="7" customFormat="1" ht="30.2" customHeight="1" x14ac:dyDescent="0.25">
      <c r="A16" s="258" t="s">
        <v>31</v>
      </c>
      <c r="B16" s="251" t="s">
        <v>43</v>
      </c>
      <c r="C16" s="253">
        <v>10</v>
      </c>
      <c r="D16" s="88">
        <v>19</v>
      </c>
      <c r="E16" s="251" t="s">
        <v>13</v>
      </c>
      <c r="F16" s="55" t="s">
        <v>20</v>
      </c>
      <c r="G16" s="56" t="s">
        <v>27</v>
      </c>
      <c r="H16" s="56" t="s">
        <v>10</v>
      </c>
      <c r="I16" s="56" t="s">
        <v>12</v>
      </c>
      <c r="J16" s="87">
        <v>7.9</v>
      </c>
      <c r="K16" s="75">
        <f>0</f>
        <v>0</v>
      </c>
      <c r="L16" s="105">
        <f t="shared" si="0"/>
        <v>0</v>
      </c>
      <c r="M16" s="105">
        <f t="shared" si="3"/>
        <v>0</v>
      </c>
      <c r="N16" s="107"/>
      <c r="O16" s="108">
        <f t="shared" si="4"/>
        <v>0</v>
      </c>
      <c r="P16" s="107"/>
      <c r="Q16" s="107"/>
      <c r="R16" s="107"/>
      <c r="S16" s="21">
        <f t="shared" si="1"/>
        <v>0</v>
      </c>
      <c r="T16" s="22" t="str">
        <f t="shared" si="2"/>
        <v>OK</v>
      </c>
      <c r="U16" s="144"/>
      <c r="V16" s="43"/>
      <c r="W16" s="43"/>
      <c r="X16" s="45"/>
      <c r="Y16" s="148"/>
      <c r="Z16" s="45"/>
      <c r="AA16" s="148"/>
      <c r="AB16" s="45"/>
      <c r="AC16" s="45"/>
      <c r="AD16" s="156"/>
      <c r="AE16" s="156"/>
      <c r="AF16" s="45"/>
      <c r="AG16" s="53"/>
      <c r="AH16" s="156"/>
      <c r="AI16" s="48"/>
      <c r="AJ16" s="37"/>
      <c r="AK16" s="29"/>
      <c r="AL16" s="28"/>
      <c r="AM16" s="28"/>
      <c r="AN16" s="28"/>
      <c r="AO16" s="28"/>
      <c r="AP16" s="28"/>
      <c r="AQ16" s="28"/>
    </row>
    <row r="17" spans="1:43" s="7" customFormat="1" ht="30.2" customHeight="1" x14ac:dyDescent="0.25">
      <c r="A17" s="259"/>
      <c r="B17" s="251"/>
      <c r="C17" s="253"/>
      <c r="D17" s="88">
        <v>20</v>
      </c>
      <c r="E17" s="251"/>
      <c r="F17" s="55" t="s">
        <v>20</v>
      </c>
      <c r="G17" s="56" t="s">
        <v>28</v>
      </c>
      <c r="H17" s="56" t="s">
        <v>16</v>
      </c>
      <c r="I17" s="56" t="s">
        <v>12</v>
      </c>
      <c r="J17" s="87">
        <v>1632.32</v>
      </c>
      <c r="K17" s="75">
        <f>0</f>
        <v>0</v>
      </c>
      <c r="L17" s="105">
        <f t="shared" si="0"/>
        <v>0</v>
      </c>
      <c r="M17" s="105">
        <f t="shared" si="3"/>
        <v>0</v>
      </c>
      <c r="N17" s="107"/>
      <c r="O17" s="108">
        <f t="shared" si="4"/>
        <v>0</v>
      </c>
      <c r="P17" s="107"/>
      <c r="Q17" s="107"/>
      <c r="R17" s="107"/>
      <c r="S17" s="21">
        <f t="shared" si="1"/>
        <v>0</v>
      </c>
      <c r="T17" s="22" t="str">
        <f t="shared" si="2"/>
        <v>OK</v>
      </c>
      <c r="U17" s="144"/>
      <c r="V17" s="43"/>
      <c r="W17" s="43"/>
      <c r="X17" s="45"/>
      <c r="Y17" s="148"/>
      <c r="Z17" s="45"/>
      <c r="AA17" s="148"/>
      <c r="AB17" s="45"/>
      <c r="AC17" s="45"/>
      <c r="AD17" s="156"/>
      <c r="AE17" s="156"/>
      <c r="AF17" s="45"/>
      <c r="AG17" s="53"/>
      <c r="AH17" s="156"/>
      <c r="AI17" s="48"/>
      <c r="AJ17" s="37"/>
      <c r="AK17" s="29"/>
      <c r="AL17" s="28"/>
      <c r="AM17" s="28"/>
      <c r="AN17" s="28"/>
      <c r="AO17" s="28"/>
      <c r="AP17" s="28"/>
      <c r="AQ17" s="28"/>
    </row>
    <row r="18" spans="1:43" s="7" customFormat="1" ht="30.2" customHeight="1" x14ac:dyDescent="0.25">
      <c r="A18" s="259"/>
      <c r="B18" s="242" t="s">
        <v>43</v>
      </c>
      <c r="C18" s="254">
        <v>11</v>
      </c>
      <c r="D18" s="89">
        <v>21</v>
      </c>
      <c r="E18" s="242" t="s">
        <v>14</v>
      </c>
      <c r="F18" s="81" t="s">
        <v>20</v>
      </c>
      <c r="G18" s="82" t="s">
        <v>27</v>
      </c>
      <c r="H18" s="82" t="s">
        <v>10</v>
      </c>
      <c r="I18" s="82" t="s">
        <v>12</v>
      </c>
      <c r="J18" s="90">
        <v>8</v>
      </c>
      <c r="K18" s="75">
        <f>0</f>
        <v>0</v>
      </c>
      <c r="L18" s="105">
        <f t="shared" si="0"/>
        <v>0</v>
      </c>
      <c r="M18" s="105">
        <f t="shared" si="3"/>
        <v>0</v>
      </c>
      <c r="N18" s="107"/>
      <c r="O18" s="108">
        <f t="shared" si="4"/>
        <v>0</v>
      </c>
      <c r="P18" s="107"/>
      <c r="Q18" s="107"/>
      <c r="R18" s="107"/>
      <c r="S18" s="21">
        <f t="shared" si="1"/>
        <v>0</v>
      </c>
      <c r="T18" s="22" t="str">
        <f t="shared" si="2"/>
        <v>OK</v>
      </c>
      <c r="U18" s="153"/>
      <c r="V18" s="37"/>
      <c r="W18" s="37"/>
      <c r="X18" s="36"/>
      <c r="Y18" s="156"/>
      <c r="Z18" s="37"/>
      <c r="AA18" s="156"/>
      <c r="AB18" s="36"/>
      <c r="AC18" s="37"/>
      <c r="AD18" s="156"/>
      <c r="AE18" s="156"/>
      <c r="AF18" s="36"/>
      <c r="AG18" s="34"/>
      <c r="AH18" s="156"/>
      <c r="AI18" s="29"/>
      <c r="AJ18" s="36"/>
      <c r="AK18" s="29"/>
      <c r="AL18" s="28"/>
      <c r="AM18" s="28"/>
      <c r="AN18" s="28"/>
      <c r="AO18" s="28"/>
      <c r="AP18" s="28"/>
      <c r="AQ18" s="28"/>
    </row>
    <row r="19" spans="1:43" s="7" customFormat="1" ht="30.2" customHeight="1" x14ac:dyDescent="0.25">
      <c r="A19" s="259"/>
      <c r="B19" s="242"/>
      <c r="C19" s="254"/>
      <c r="D19" s="89">
        <v>22</v>
      </c>
      <c r="E19" s="242"/>
      <c r="F19" s="81" t="s">
        <v>20</v>
      </c>
      <c r="G19" s="82" t="s">
        <v>28</v>
      </c>
      <c r="H19" s="82" t="s">
        <v>16</v>
      </c>
      <c r="I19" s="82" t="s">
        <v>12</v>
      </c>
      <c r="J19" s="90">
        <v>992.32</v>
      </c>
      <c r="K19" s="75">
        <f>0</f>
        <v>0</v>
      </c>
      <c r="L19" s="105">
        <f t="shared" si="0"/>
        <v>0</v>
      </c>
      <c r="M19" s="105">
        <f t="shared" si="3"/>
        <v>0</v>
      </c>
      <c r="N19" s="107"/>
      <c r="O19" s="108">
        <f t="shared" si="4"/>
        <v>0</v>
      </c>
      <c r="P19" s="107"/>
      <c r="Q19" s="107"/>
      <c r="R19" s="107"/>
      <c r="S19" s="21">
        <f t="shared" si="1"/>
        <v>0</v>
      </c>
      <c r="T19" s="22" t="str">
        <f t="shared" si="2"/>
        <v>OK</v>
      </c>
      <c r="U19" s="153"/>
      <c r="V19" s="37"/>
      <c r="W19" s="37"/>
      <c r="X19" s="36"/>
      <c r="Y19" s="156"/>
      <c r="Z19" s="37"/>
      <c r="AA19" s="156"/>
      <c r="AB19" s="36"/>
      <c r="AC19" s="37"/>
      <c r="AD19" s="156"/>
      <c r="AE19" s="156"/>
      <c r="AF19" s="36"/>
      <c r="AG19" s="34"/>
      <c r="AH19" s="156"/>
      <c r="AI19" s="29"/>
      <c r="AJ19" s="36"/>
      <c r="AK19" s="29"/>
      <c r="AL19" s="28"/>
      <c r="AM19" s="28"/>
      <c r="AN19" s="28"/>
      <c r="AO19" s="28"/>
      <c r="AP19" s="28"/>
      <c r="AQ19" s="28"/>
    </row>
    <row r="20" spans="1:43" ht="30.2" customHeight="1" x14ac:dyDescent="0.25">
      <c r="A20" s="259"/>
      <c r="B20" s="251" t="s">
        <v>44</v>
      </c>
      <c r="C20" s="253">
        <v>12</v>
      </c>
      <c r="D20" s="88">
        <v>23</v>
      </c>
      <c r="E20" s="251" t="s">
        <v>15</v>
      </c>
      <c r="F20" s="55" t="s">
        <v>20</v>
      </c>
      <c r="G20" s="56" t="s">
        <v>27</v>
      </c>
      <c r="H20" s="56" t="s">
        <v>10</v>
      </c>
      <c r="I20" s="56" t="s">
        <v>12</v>
      </c>
      <c r="J20" s="87">
        <v>15.72</v>
      </c>
      <c r="K20" s="75">
        <f>0</f>
        <v>0</v>
      </c>
      <c r="L20" s="105">
        <f t="shared" si="0"/>
        <v>0</v>
      </c>
      <c r="M20" s="105">
        <f t="shared" si="3"/>
        <v>0</v>
      </c>
      <c r="N20" s="107"/>
      <c r="O20" s="108">
        <f t="shared" si="4"/>
        <v>0</v>
      </c>
      <c r="P20" s="107"/>
      <c r="Q20" s="107"/>
      <c r="R20" s="107"/>
      <c r="S20" s="21">
        <f t="shared" si="1"/>
        <v>0</v>
      </c>
      <c r="T20" s="22" t="str">
        <f t="shared" si="2"/>
        <v>OK</v>
      </c>
      <c r="U20" s="148"/>
      <c r="V20" s="32"/>
      <c r="W20" s="32"/>
      <c r="X20" s="38"/>
      <c r="Y20" s="148"/>
      <c r="Z20" s="38"/>
      <c r="AA20" s="148"/>
      <c r="AB20" s="38"/>
      <c r="AC20" s="38"/>
      <c r="AD20" s="148"/>
      <c r="AE20" s="148"/>
      <c r="AF20" s="38"/>
      <c r="AG20" s="38"/>
      <c r="AH20" s="148"/>
      <c r="AI20" s="38"/>
      <c r="AJ20" s="35"/>
      <c r="AK20" s="35"/>
      <c r="AL20" s="35"/>
      <c r="AM20" s="35"/>
      <c r="AN20" s="35"/>
      <c r="AO20" s="35"/>
      <c r="AP20" s="35"/>
      <c r="AQ20" s="35"/>
    </row>
    <row r="21" spans="1:43" ht="30.2" customHeight="1" x14ac:dyDescent="0.25">
      <c r="A21" s="259"/>
      <c r="B21" s="251"/>
      <c r="C21" s="253"/>
      <c r="D21" s="88">
        <v>24</v>
      </c>
      <c r="E21" s="251"/>
      <c r="F21" s="55" t="s">
        <v>20</v>
      </c>
      <c r="G21" s="56" t="s">
        <v>28</v>
      </c>
      <c r="H21" s="56" t="s">
        <v>16</v>
      </c>
      <c r="I21" s="56" t="s">
        <v>12</v>
      </c>
      <c r="J21" s="87">
        <v>2252.44</v>
      </c>
      <c r="K21" s="75">
        <f>0</f>
        <v>0</v>
      </c>
      <c r="L21" s="105">
        <f t="shared" si="0"/>
        <v>0</v>
      </c>
      <c r="M21" s="105">
        <f t="shared" si="3"/>
        <v>0</v>
      </c>
      <c r="N21" s="107"/>
      <c r="O21" s="108">
        <f t="shared" si="4"/>
        <v>0</v>
      </c>
      <c r="P21" s="107"/>
      <c r="Q21" s="107"/>
      <c r="R21" s="107"/>
      <c r="S21" s="21">
        <f t="shared" si="1"/>
        <v>0</v>
      </c>
      <c r="T21" s="22" t="str">
        <f t="shared" si="2"/>
        <v>OK</v>
      </c>
      <c r="U21" s="148"/>
      <c r="V21" s="38"/>
      <c r="W21" s="38"/>
      <c r="X21" s="38"/>
      <c r="Y21" s="148"/>
      <c r="Z21" s="38"/>
      <c r="AA21" s="148"/>
      <c r="AB21" s="38"/>
      <c r="AC21" s="38"/>
      <c r="AD21" s="148"/>
      <c r="AE21" s="148"/>
      <c r="AF21" s="38"/>
      <c r="AG21" s="38"/>
      <c r="AH21" s="148"/>
      <c r="AI21" s="38"/>
      <c r="AJ21" s="35"/>
      <c r="AK21" s="35"/>
      <c r="AL21" s="35"/>
      <c r="AM21" s="35"/>
      <c r="AN21" s="35"/>
      <c r="AO21" s="35"/>
      <c r="AP21" s="35"/>
      <c r="AQ21" s="35"/>
    </row>
    <row r="22" spans="1:43" ht="30.2" customHeight="1" x14ac:dyDescent="0.25">
      <c r="A22" s="259"/>
      <c r="B22" s="242" t="s">
        <v>32</v>
      </c>
      <c r="C22" s="254">
        <v>13</v>
      </c>
      <c r="D22" s="89">
        <v>25</v>
      </c>
      <c r="E22" s="242" t="s">
        <v>11</v>
      </c>
      <c r="F22" s="81" t="s">
        <v>20</v>
      </c>
      <c r="G22" s="82" t="s">
        <v>27</v>
      </c>
      <c r="H22" s="82" t="s">
        <v>10</v>
      </c>
      <c r="I22" s="82" t="s">
        <v>12</v>
      </c>
      <c r="J22" s="90">
        <v>15.44</v>
      </c>
      <c r="K22" s="75">
        <f>0</f>
        <v>0</v>
      </c>
      <c r="L22" s="105">
        <f t="shared" si="0"/>
        <v>0</v>
      </c>
      <c r="M22" s="105">
        <f t="shared" si="3"/>
        <v>0</v>
      </c>
      <c r="N22" s="107"/>
      <c r="O22" s="108">
        <f t="shared" si="4"/>
        <v>0</v>
      </c>
      <c r="P22" s="107"/>
      <c r="Q22" s="107"/>
      <c r="R22" s="107"/>
      <c r="S22" s="21">
        <f t="shared" si="1"/>
        <v>0</v>
      </c>
      <c r="T22" s="22" t="str">
        <f t="shared" si="2"/>
        <v>OK</v>
      </c>
      <c r="U22" s="174"/>
      <c r="V22" s="32"/>
      <c r="W22" s="32"/>
      <c r="X22" s="38"/>
      <c r="Y22" s="174"/>
      <c r="Z22" s="38"/>
      <c r="AA22" s="174"/>
      <c r="AB22" s="38"/>
      <c r="AC22" s="38"/>
      <c r="AD22" s="174"/>
      <c r="AE22" s="174"/>
      <c r="AF22" s="38"/>
      <c r="AG22" s="38"/>
      <c r="AH22" s="148"/>
      <c r="AI22" s="38"/>
      <c r="AJ22" s="35"/>
      <c r="AK22" s="35"/>
      <c r="AL22" s="35"/>
      <c r="AM22" s="35"/>
      <c r="AN22" s="35"/>
      <c r="AO22" s="35"/>
      <c r="AP22" s="35"/>
      <c r="AQ22" s="35"/>
    </row>
    <row r="23" spans="1:43" ht="30.2" customHeight="1" x14ac:dyDescent="0.25">
      <c r="A23" s="260"/>
      <c r="B23" s="242"/>
      <c r="C23" s="254"/>
      <c r="D23" s="89">
        <v>26</v>
      </c>
      <c r="E23" s="242"/>
      <c r="F23" s="81" t="s">
        <v>20</v>
      </c>
      <c r="G23" s="82" t="s">
        <v>28</v>
      </c>
      <c r="H23" s="82" t="s">
        <v>16</v>
      </c>
      <c r="I23" s="82" t="s">
        <v>12</v>
      </c>
      <c r="J23" s="90">
        <v>2650</v>
      </c>
      <c r="K23" s="75">
        <f>0</f>
        <v>0</v>
      </c>
      <c r="L23" s="105">
        <f t="shared" si="0"/>
        <v>0</v>
      </c>
      <c r="M23" s="105">
        <f t="shared" si="3"/>
        <v>0</v>
      </c>
      <c r="N23" s="107"/>
      <c r="O23" s="108">
        <f t="shared" si="4"/>
        <v>0</v>
      </c>
      <c r="P23" s="107"/>
      <c r="Q23" s="107"/>
      <c r="R23" s="107"/>
      <c r="S23" s="21">
        <f t="shared" si="1"/>
        <v>0</v>
      </c>
      <c r="T23" s="22" t="str">
        <f t="shared" si="2"/>
        <v>OK</v>
      </c>
      <c r="U23" s="174"/>
      <c r="V23" s="38"/>
      <c r="W23" s="38"/>
      <c r="X23" s="38"/>
      <c r="Y23" s="174"/>
      <c r="Z23" s="38"/>
      <c r="AA23" s="174"/>
      <c r="AB23" s="38"/>
      <c r="AC23" s="38"/>
      <c r="AD23" s="174"/>
      <c r="AE23" s="174"/>
      <c r="AF23" s="38"/>
      <c r="AG23" s="38"/>
      <c r="AH23" s="148"/>
      <c r="AI23" s="38"/>
      <c r="AJ23" s="35"/>
      <c r="AK23" s="35"/>
      <c r="AL23" s="35"/>
      <c r="AM23" s="35"/>
      <c r="AN23" s="35"/>
      <c r="AO23" s="35"/>
      <c r="AP23" s="35"/>
      <c r="AQ23" s="35"/>
    </row>
    <row r="24" spans="1:43" s="7" customFormat="1" ht="30.2" customHeight="1" x14ac:dyDescent="0.25">
      <c r="A24" s="255" t="s">
        <v>24</v>
      </c>
      <c r="B24" s="201" t="s">
        <v>45</v>
      </c>
      <c r="C24" s="218">
        <v>14</v>
      </c>
      <c r="D24" s="178">
        <v>27</v>
      </c>
      <c r="E24" s="201" t="s">
        <v>13</v>
      </c>
      <c r="F24" s="63" t="s">
        <v>20</v>
      </c>
      <c r="G24" s="64" t="s">
        <v>27</v>
      </c>
      <c r="H24" s="64" t="s">
        <v>10</v>
      </c>
      <c r="I24" s="64" t="s">
        <v>12</v>
      </c>
      <c r="J24" s="61">
        <v>3.75</v>
      </c>
      <c r="K24" s="75">
        <f>25000</f>
        <v>25000</v>
      </c>
      <c r="L24" s="105">
        <f t="shared" si="0"/>
        <v>25000</v>
      </c>
      <c r="M24" s="105">
        <f t="shared" si="3"/>
        <v>31250</v>
      </c>
      <c r="N24" s="107"/>
      <c r="O24" s="108">
        <f t="shared" si="4"/>
        <v>0</v>
      </c>
      <c r="P24" s="107">
        <v>6250</v>
      </c>
      <c r="Q24" s="107"/>
      <c r="R24" s="107"/>
      <c r="S24" s="21">
        <f t="shared" si="1"/>
        <v>0</v>
      </c>
      <c r="T24" s="22" t="str">
        <f t="shared" si="2"/>
        <v>OK</v>
      </c>
      <c r="U24" s="175"/>
      <c r="V24" s="129">
        <v>800</v>
      </c>
      <c r="W24" s="129">
        <v>800</v>
      </c>
      <c r="X24" s="129">
        <v>3000</v>
      </c>
      <c r="Y24" s="175"/>
      <c r="Z24" s="129">
        <f>7000-878</f>
        <v>6122</v>
      </c>
      <c r="AA24" s="175"/>
      <c r="AB24" s="129">
        <f>7000-1482</f>
        <v>5518</v>
      </c>
      <c r="AC24" s="129">
        <f>2000-484</f>
        <v>1516</v>
      </c>
      <c r="AD24" s="175"/>
      <c r="AE24" s="175"/>
      <c r="AF24" s="129">
        <v>5000</v>
      </c>
      <c r="AG24" s="130">
        <v>2244</v>
      </c>
      <c r="AH24" s="176">
        <v>6250</v>
      </c>
      <c r="AI24" s="29"/>
      <c r="AJ24" s="36"/>
      <c r="AK24" s="29"/>
      <c r="AL24" s="28"/>
      <c r="AM24" s="28"/>
      <c r="AN24" s="28"/>
      <c r="AO24" s="28"/>
      <c r="AP24" s="28"/>
      <c r="AQ24" s="28"/>
    </row>
    <row r="25" spans="1:43" s="7" customFormat="1" ht="30.2" customHeight="1" x14ac:dyDescent="0.25">
      <c r="A25" s="256"/>
      <c r="B25" s="201"/>
      <c r="C25" s="218"/>
      <c r="D25" s="72">
        <v>28</v>
      </c>
      <c r="E25" s="201"/>
      <c r="F25" s="63" t="s">
        <v>20</v>
      </c>
      <c r="G25" s="64" t="s">
        <v>28</v>
      </c>
      <c r="H25" s="64" t="s">
        <v>16</v>
      </c>
      <c r="I25" s="64" t="s">
        <v>12</v>
      </c>
      <c r="J25" s="61">
        <v>115</v>
      </c>
      <c r="K25" s="75">
        <f>10</f>
        <v>10</v>
      </c>
      <c r="L25" s="105">
        <f t="shared" si="0"/>
        <v>1</v>
      </c>
      <c r="M25" s="105">
        <f t="shared" si="3"/>
        <v>1</v>
      </c>
      <c r="N25" s="107"/>
      <c r="O25" s="108">
        <f t="shared" si="4"/>
        <v>2</v>
      </c>
      <c r="P25" s="107"/>
      <c r="Q25" s="107"/>
      <c r="R25" s="107"/>
      <c r="S25" s="21">
        <f t="shared" si="1"/>
        <v>9</v>
      </c>
      <c r="T25" s="22" t="str">
        <f t="shared" si="2"/>
        <v>OK</v>
      </c>
      <c r="U25" s="175"/>
      <c r="V25" s="37"/>
      <c r="W25" s="37">
        <v>1</v>
      </c>
      <c r="X25" s="37"/>
      <c r="Y25" s="175"/>
      <c r="Z25" s="36"/>
      <c r="AA25" s="175"/>
      <c r="AB25" s="37"/>
      <c r="AC25" s="36"/>
      <c r="AD25" s="175"/>
      <c r="AE25" s="177"/>
      <c r="AF25" s="36"/>
      <c r="AG25" s="34"/>
      <c r="AH25" s="156"/>
      <c r="AI25" s="29"/>
      <c r="AJ25" s="36"/>
      <c r="AK25" s="29"/>
      <c r="AL25" s="28"/>
      <c r="AM25" s="28"/>
      <c r="AN25" s="28"/>
      <c r="AO25" s="28"/>
      <c r="AP25" s="28"/>
      <c r="AQ25" s="28"/>
    </row>
    <row r="26" spans="1:43" s="7" customFormat="1" ht="30.2" customHeight="1" x14ac:dyDescent="0.25">
      <c r="A26" s="256"/>
      <c r="B26" s="238" t="s">
        <v>26</v>
      </c>
      <c r="C26" s="239">
        <v>15</v>
      </c>
      <c r="D26" s="76">
        <v>29</v>
      </c>
      <c r="E26" s="238" t="s">
        <v>14</v>
      </c>
      <c r="F26" s="77" t="s">
        <v>20</v>
      </c>
      <c r="G26" s="78" t="s">
        <v>27</v>
      </c>
      <c r="H26" s="78" t="s">
        <v>10</v>
      </c>
      <c r="I26" s="78" t="s">
        <v>12</v>
      </c>
      <c r="J26" s="79">
        <v>5.9</v>
      </c>
      <c r="K26" s="75">
        <f>30000</f>
        <v>30000</v>
      </c>
      <c r="L26" s="105">
        <f t="shared" si="0"/>
        <v>11000</v>
      </c>
      <c r="M26" s="105">
        <f t="shared" si="3"/>
        <v>11000</v>
      </c>
      <c r="N26" s="107"/>
      <c r="O26" s="108">
        <f t="shared" si="4"/>
        <v>7500</v>
      </c>
      <c r="P26" s="107"/>
      <c r="Q26" s="107"/>
      <c r="R26" s="107"/>
      <c r="S26" s="21">
        <f t="shared" si="1"/>
        <v>19000</v>
      </c>
      <c r="T26" s="22" t="str">
        <f t="shared" si="2"/>
        <v>OK</v>
      </c>
      <c r="U26" s="175"/>
      <c r="V26" s="37"/>
      <c r="W26" s="37"/>
      <c r="X26" s="36"/>
      <c r="Y26" s="175"/>
      <c r="Z26" s="36"/>
      <c r="AA26" s="176">
        <v>6000</v>
      </c>
      <c r="AB26" s="36"/>
      <c r="AC26" s="36"/>
      <c r="AD26" s="176">
        <v>2000</v>
      </c>
      <c r="AE26" s="176">
        <v>3000</v>
      </c>
      <c r="AF26" s="36"/>
      <c r="AG26" s="34"/>
      <c r="AH26" s="156"/>
      <c r="AI26" s="29"/>
      <c r="AJ26" s="37"/>
      <c r="AK26" s="29"/>
      <c r="AL26" s="28"/>
      <c r="AM26" s="28"/>
      <c r="AN26" s="28"/>
      <c r="AO26" s="28"/>
      <c r="AP26" s="28"/>
      <c r="AQ26" s="28"/>
    </row>
    <row r="27" spans="1:43" s="7" customFormat="1" ht="30.2" customHeight="1" x14ac:dyDescent="0.25">
      <c r="A27" s="256"/>
      <c r="B27" s="238"/>
      <c r="C27" s="239"/>
      <c r="D27" s="76">
        <v>30</v>
      </c>
      <c r="E27" s="238"/>
      <c r="F27" s="77" t="s">
        <v>20</v>
      </c>
      <c r="G27" s="78" t="s">
        <v>28</v>
      </c>
      <c r="H27" s="78" t="s">
        <v>16</v>
      </c>
      <c r="I27" s="78" t="s">
        <v>12</v>
      </c>
      <c r="J27" s="79">
        <v>600</v>
      </c>
      <c r="K27" s="75">
        <f>30</f>
        <v>30</v>
      </c>
      <c r="L27" s="105">
        <f t="shared" si="0"/>
        <v>13</v>
      </c>
      <c r="M27" s="105">
        <f t="shared" si="3"/>
        <v>13</v>
      </c>
      <c r="N27" s="107"/>
      <c r="O27" s="108">
        <f t="shared" si="4"/>
        <v>7</v>
      </c>
      <c r="P27" s="107"/>
      <c r="Q27" s="107"/>
      <c r="R27" s="107"/>
      <c r="S27" s="21">
        <f t="shared" si="1"/>
        <v>17</v>
      </c>
      <c r="T27" s="22" t="str">
        <f t="shared" si="2"/>
        <v>OK</v>
      </c>
      <c r="U27" s="175"/>
      <c r="V27" s="37"/>
      <c r="W27" s="37"/>
      <c r="X27" s="36"/>
      <c r="Y27" s="175"/>
      <c r="Z27" s="36"/>
      <c r="AA27" s="176">
        <v>13</v>
      </c>
      <c r="AB27" s="36"/>
      <c r="AC27" s="36"/>
      <c r="AD27" s="175"/>
      <c r="AE27" s="177"/>
      <c r="AF27" s="36"/>
      <c r="AG27" s="34"/>
      <c r="AH27" s="156"/>
      <c r="AI27" s="29"/>
      <c r="AJ27" s="37"/>
      <c r="AK27" s="29"/>
      <c r="AL27" s="28"/>
      <c r="AM27" s="28"/>
      <c r="AN27" s="28"/>
      <c r="AO27" s="28"/>
      <c r="AP27" s="28"/>
      <c r="AQ27" s="28"/>
    </row>
    <row r="28" spans="1:43" s="7" customFormat="1" ht="30.2" customHeight="1" x14ac:dyDescent="0.25">
      <c r="A28" s="256"/>
      <c r="B28" s="201" t="s">
        <v>26</v>
      </c>
      <c r="C28" s="218">
        <v>16</v>
      </c>
      <c r="D28" s="72">
        <v>31</v>
      </c>
      <c r="E28" s="201" t="s">
        <v>15</v>
      </c>
      <c r="F28" s="63" t="s">
        <v>20</v>
      </c>
      <c r="G28" s="64" t="s">
        <v>27</v>
      </c>
      <c r="H28" s="64" t="s">
        <v>10</v>
      </c>
      <c r="I28" s="64" t="s">
        <v>12</v>
      </c>
      <c r="J28" s="61">
        <v>11.44</v>
      </c>
      <c r="K28" s="75">
        <f>25000</f>
        <v>25000</v>
      </c>
      <c r="L28" s="105">
        <f t="shared" si="0"/>
        <v>0</v>
      </c>
      <c r="M28" s="105">
        <f t="shared" si="3"/>
        <v>0</v>
      </c>
      <c r="N28" s="107"/>
      <c r="O28" s="108">
        <f t="shared" si="4"/>
        <v>6250</v>
      </c>
      <c r="P28" s="107"/>
      <c r="Q28" s="107"/>
      <c r="R28" s="107"/>
      <c r="S28" s="21">
        <f t="shared" si="1"/>
        <v>25000</v>
      </c>
      <c r="T28" s="22" t="str">
        <f t="shared" si="2"/>
        <v>OK</v>
      </c>
      <c r="U28" s="175"/>
      <c r="V28" s="37"/>
      <c r="W28" s="37"/>
      <c r="X28" s="36"/>
      <c r="Y28" s="175"/>
      <c r="Z28" s="37"/>
      <c r="AA28" s="175"/>
      <c r="AB28" s="36"/>
      <c r="AC28" s="37"/>
      <c r="AD28" s="175"/>
      <c r="AE28" s="177"/>
      <c r="AF28" s="36"/>
      <c r="AG28" s="34"/>
      <c r="AH28" s="156"/>
      <c r="AI28" s="29"/>
      <c r="AJ28" s="36"/>
      <c r="AK28" s="29"/>
      <c r="AL28" s="28"/>
      <c r="AM28" s="28"/>
      <c r="AN28" s="28"/>
      <c r="AO28" s="28"/>
      <c r="AP28" s="28"/>
      <c r="AQ28" s="28"/>
    </row>
    <row r="29" spans="1:43" s="7" customFormat="1" ht="30.2" customHeight="1" x14ac:dyDescent="0.25">
      <c r="A29" s="256"/>
      <c r="B29" s="201"/>
      <c r="C29" s="218"/>
      <c r="D29" s="72">
        <v>32</v>
      </c>
      <c r="E29" s="201"/>
      <c r="F29" s="63" t="s">
        <v>20</v>
      </c>
      <c r="G29" s="64" t="s">
        <v>28</v>
      </c>
      <c r="H29" s="64" t="s">
        <v>16</v>
      </c>
      <c r="I29" s="64" t="s">
        <v>12</v>
      </c>
      <c r="J29" s="61">
        <v>800</v>
      </c>
      <c r="K29" s="75">
        <f>10</f>
        <v>10</v>
      </c>
      <c r="L29" s="105">
        <f t="shared" si="0"/>
        <v>0</v>
      </c>
      <c r="M29" s="105">
        <f t="shared" si="3"/>
        <v>0</v>
      </c>
      <c r="N29" s="107"/>
      <c r="O29" s="108">
        <f t="shared" si="4"/>
        <v>2</v>
      </c>
      <c r="P29" s="107"/>
      <c r="Q29" s="107"/>
      <c r="R29" s="107"/>
      <c r="S29" s="21">
        <f t="shared" si="1"/>
        <v>10</v>
      </c>
      <c r="T29" s="22" t="str">
        <f t="shared" si="2"/>
        <v>OK</v>
      </c>
      <c r="U29" s="175"/>
      <c r="V29" s="37"/>
      <c r="W29" s="37"/>
      <c r="X29" s="36"/>
      <c r="Y29" s="175"/>
      <c r="Z29" s="37"/>
      <c r="AA29" s="175"/>
      <c r="AB29" s="36"/>
      <c r="AC29" s="37"/>
      <c r="AD29" s="175"/>
      <c r="AE29" s="177"/>
      <c r="AF29" s="36"/>
      <c r="AG29" s="34"/>
      <c r="AH29" s="156"/>
      <c r="AI29" s="29"/>
      <c r="AJ29" s="36"/>
      <c r="AK29" s="29"/>
      <c r="AL29" s="28"/>
      <c r="AM29" s="28"/>
      <c r="AN29" s="28"/>
      <c r="AO29" s="28"/>
      <c r="AP29" s="28"/>
      <c r="AQ29" s="28"/>
    </row>
    <row r="30" spans="1:43" ht="30.2" customHeight="1" x14ac:dyDescent="0.25">
      <c r="A30" s="256"/>
      <c r="B30" s="238" t="s">
        <v>46</v>
      </c>
      <c r="C30" s="239">
        <v>17</v>
      </c>
      <c r="D30" s="76">
        <v>33</v>
      </c>
      <c r="E30" s="238" t="s">
        <v>11</v>
      </c>
      <c r="F30" s="77" t="s">
        <v>20</v>
      </c>
      <c r="G30" s="78" t="s">
        <v>27</v>
      </c>
      <c r="H30" s="78" t="s">
        <v>10</v>
      </c>
      <c r="I30" s="78" t="s">
        <v>12</v>
      </c>
      <c r="J30" s="79">
        <v>10.25</v>
      </c>
      <c r="K30" s="75">
        <f>25000</f>
        <v>25000</v>
      </c>
      <c r="L30" s="105">
        <f t="shared" si="0"/>
        <v>13574</v>
      </c>
      <c r="M30" s="105">
        <f t="shared" si="3"/>
        <v>13574</v>
      </c>
      <c r="N30" s="107"/>
      <c r="O30" s="108">
        <f t="shared" si="4"/>
        <v>6250</v>
      </c>
      <c r="P30" s="107"/>
      <c r="Q30" s="107"/>
      <c r="R30" s="107"/>
      <c r="S30" s="21">
        <f t="shared" si="1"/>
        <v>11426</v>
      </c>
      <c r="T30" s="22" t="str">
        <f t="shared" si="2"/>
        <v>OK</v>
      </c>
      <c r="U30" s="176">
        <v>4068</v>
      </c>
      <c r="V30" s="32"/>
      <c r="W30" s="32"/>
      <c r="X30" s="38"/>
      <c r="Y30" s="176">
        <v>1506</v>
      </c>
      <c r="Z30" s="38"/>
      <c r="AA30" s="176">
        <v>4000</v>
      </c>
      <c r="AB30" s="38"/>
      <c r="AC30" s="38"/>
      <c r="AD30" s="176">
        <v>1000</v>
      </c>
      <c r="AE30" s="176">
        <v>3000</v>
      </c>
      <c r="AF30" s="38"/>
      <c r="AG30" s="38"/>
      <c r="AH30" s="177"/>
      <c r="AI30" s="38"/>
      <c r="AJ30" s="35"/>
      <c r="AK30" s="35"/>
      <c r="AL30" s="35"/>
      <c r="AM30" s="35"/>
      <c r="AN30" s="35"/>
      <c r="AO30" s="35"/>
      <c r="AP30" s="35"/>
      <c r="AQ30" s="35"/>
    </row>
    <row r="31" spans="1:43" ht="30.2" customHeight="1" x14ac:dyDescent="0.25">
      <c r="A31" s="257"/>
      <c r="B31" s="238"/>
      <c r="C31" s="239"/>
      <c r="D31" s="76">
        <v>34</v>
      </c>
      <c r="E31" s="238"/>
      <c r="F31" s="77" t="s">
        <v>20</v>
      </c>
      <c r="G31" s="78" t="s">
        <v>28</v>
      </c>
      <c r="H31" s="78" t="s">
        <v>16</v>
      </c>
      <c r="I31" s="78" t="s">
        <v>12</v>
      </c>
      <c r="J31" s="79">
        <v>750</v>
      </c>
      <c r="K31" s="75">
        <f>25</f>
        <v>25</v>
      </c>
      <c r="L31" s="105">
        <f t="shared" si="0"/>
        <v>14</v>
      </c>
      <c r="M31" s="105">
        <f t="shared" si="3"/>
        <v>14</v>
      </c>
      <c r="N31" s="107"/>
      <c r="O31" s="108">
        <f t="shared" si="4"/>
        <v>6</v>
      </c>
      <c r="P31" s="107"/>
      <c r="Q31" s="107"/>
      <c r="R31" s="107"/>
      <c r="S31" s="21">
        <f t="shared" si="1"/>
        <v>11</v>
      </c>
      <c r="T31" s="22" t="str">
        <f t="shared" si="2"/>
        <v>OK</v>
      </c>
      <c r="U31" s="176">
        <v>10</v>
      </c>
      <c r="V31" s="38"/>
      <c r="W31" s="38"/>
      <c r="X31" s="38"/>
      <c r="Y31" s="174"/>
      <c r="Z31" s="38"/>
      <c r="AA31" s="176">
        <v>4</v>
      </c>
      <c r="AB31" s="38"/>
      <c r="AC31" s="38"/>
      <c r="AD31" s="174"/>
      <c r="AE31" s="174"/>
      <c r="AF31" s="38"/>
      <c r="AG31" s="38"/>
      <c r="AH31" s="148"/>
      <c r="AI31" s="38"/>
      <c r="AJ31" s="35"/>
      <c r="AK31" s="35"/>
      <c r="AL31" s="35"/>
      <c r="AM31" s="35"/>
      <c r="AN31" s="35"/>
      <c r="AO31" s="35"/>
      <c r="AP31" s="35"/>
      <c r="AQ31" s="35"/>
    </row>
    <row r="32" spans="1:43" ht="30.2" customHeight="1" x14ac:dyDescent="0.25">
      <c r="A32" s="220" t="s">
        <v>33</v>
      </c>
      <c r="B32" s="193" t="s">
        <v>47</v>
      </c>
      <c r="C32" s="194">
        <v>18</v>
      </c>
      <c r="D32" s="70">
        <v>35</v>
      </c>
      <c r="E32" s="193" t="s">
        <v>13</v>
      </c>
      <c r="F32" s="55" t="s">
        <v>20</v>
      </c>
      <c r="G32" s="56" t="s">
        <v>27</v>
      </c>
      <c r="H32" s="56" t="s">
        <v>10</v>
      </c>
      <c r="I32" s="56" t="s">
        <v>12</v>
      </c>
      <c r="J32" s="54">
        <v>9.19</v>
      </c>
      <c r="K32" s="75">
        <f>0</f>
        <v>0</v>
      </c>
      <c r="L32" s="105">
        <f t="shared" si="0"/>
        <v>0</v>
      </c>
      <c r="M32" s="105">
        <f t="shared" si="3"/>
        <v>0</v>
      </c>
      <c r="N32" s="107"/>
      <c r="O32" s="108">
        <f t="shared" si="4"/>
        <v>0</v>
      </c>
      <c r="P32" s="107"/>
      <c r="Q32" s="107"/>
      <c r="R32" s="107"/>
      <c r="S32" s="21">
        <f t="shared" si="1"/>
        <v>0</v>
      </c>
      <c r="T32" s="22" t="str">
        <f t="shared" si="2"/>
        <v>OK</v>
      </c>
      <c r="U32" s="174"/>
      <c r="V32" s="38"/>
      <c r="W32" s="38"/>
      <c r="X32" s="38"/>
      <c r="Y32" s="174"/>
      <c r="Z32" s="38"/>
      <c r="AA32" s="174"/>
      <c r="AB32" s="38"/>
      <c r="AC32" s="38"/>
      <c r="AD32" s="174"/>
      <c r="AE32" s="174"/>
      <c r="AF32" s="38"/>
      <c r="AG32" s="38"/>
      <c r="AH32" s="148"/>
      <c r="AI32" s="38"/>
      <c r="AJ32" s="35"/>
      <c r="AK32" s="35"/>
      <c r="AL32" s="35"/>
      <c r="AM32" s="35"/>
      <c r="AN32" s="35"/>
      <c r="AO32" s="35"/>
      <c r="AP32" s="35"/>
      <c r="AQ32" s="35"/>
    </row>
    <row r="33" spans="1:43" ht="30.2" customHeight="1" x14ac:dyDescent="0.25">
      <c r="A33" s="221"/>
      <c r="B33" s="193"/>
      <c r="C33" s="194"/>
      <c r="D33" s="70">
        <v>36</v>
      </c>
      <c r="E33" s="193"/>
      <c r="F33" s="55" t="s">
        <v>20</v>
      </c>
      <c r="G33" s="56" t="s">
        <v>28</v>
      </c>
      <c r="H33" s="56" t="s">
        <v>16</v>
      </c>
      <c r="I33" s="56" t="s">
        <v>12</v>
      </c>
      <c r="J33" s="54">
        <v>1698.99</v>
      </c>
      <c r="K33" s="75">
        <f>0</f>
        <v>0</v>
      </c>
      <c r="L33" s="105">
        <f t="shared" si="0"/>
        <v>0</v>
      </c>
      <c r="M33" s="105">
        <f t="shared" si="3"/>
        <v>0</v>
      </c>
      <c r="N33" s="107"/>
      <c r="O33" s="108">
        <f t="shared" si="4"/>
        <v>0</v>
      </c>
      <c r="P33" s="107"/>
      <c r="Q33" s="107"/>
      <c r="R33" s="107"/>
      <c r="S33" s="21">
        <f t="shared" si="1"/>
        <v>0</v>
      </c>
      <c r="T33" s="22" t="str">
        <f t="shared" si="2"/>
        <v>OK</v>
      </c>
      <c r="U33" s="174"/>
      <c r="V33" s="38"/>
      <c r="W33" s="38"/>
      <c r="X33" s="38"/>
      <c r="Y33" s="174"/>
      <c r="Z33" s="38"/>
      <c r="AA33" s="174"/>
      <c r="AB33" s="38"/>
      <c r="AC33" s="38"/>
      <c r="AD33" s="148"/>
      <c r="AE33" s="148"/>
      <c r="AF33" s="38"/>
      <c r="AG33" s="38"/>
      <c r="AH33" s="148"/>
      <c r="AI33" s="38"/>
      <c r="AJ33" s="35"/>
      <c r="AK33" s="35"/>
      <c r="AL33" s="35"/>
      <c r="AM33" s="35"/>
      <c r="AN33" s="35"/>
      <c r="AO33" s="35"/>
      <c r="AP33" s="35"/>
      <c r="AQ33" s="35"/>
    </row>
    <row r="34" spans="1:43" ht="30.2" customHeight="1" x14ac:dyDescent="0.25">
      <c r="A34" s="221"/>
      <c r="B34" s="235" t="s">
        <v>46</v>
      </c>
      <c r="C34" s="236">
        <v>19</v>
      </c>
      <c r="D34" s="80">
        <v>37</v>
      </c>
      <c r="E34" s="235" t="s">
        <v>15</v>
      </c>
      <c r="F34" s="81" t="s">
        <v>20</v>
      </c>
      <c r="G34" s="82" t="s">
        <v>27</v>
      </c>
      <c r="H34" s="82" t="s">
        <v>10</v>
      </c>
      <c r="I34" s="82" t="s">
        <v>12</v>
      </c>
      <c r="J34" s="83">
        <v>15.2</v>
      </c>
      <c r="K34" s="75">
        <f>0</f>
        <v>0</v>
      </c>
      <c r="L34" s="105">
        <f t="shared" si="0"/>
        <v>0</v>
      </c>
      <c r="M34" s="105">
        <f t="shared" si="3"/>
        <v>0</v>
      </c>
      <c r="N34" s="107"/>
      <c r="O34" s="108">
        <f t="shared" si="4"/>
        <v>0</v>
      </c>
      <c r="P34" s="107"/>
      <c r="Q34" s="107"/>
      <c r="R34" s="107"/>
      <c r="S34" s="21">
        <f t="shared" si="1"/>
        <v>0</v>
      </c>
      <c r="T34" s="22" t="str">
        <f t="shared" si="2"/>
        <v>OK</v>
      </c>
      <c r="U34" s="148"/>
      <c r="V34" s="38"/>
      <c r="W34" s="38"/>
      <c r="X34" s="38"/>
      <c r="Y34" s="148"/>
      <c r="Z34" s="38"/>
      <c r="AA34" s="148"/>
      <c r="AB34" s="38"/>
      <c r="AC34" s="38"/>
      <c r="AD34" s="148"/>
      <c r="AE34" s="148"/>
      <c r="AF34" s="38"/>
      <c r="AG34" s="38"/>
      <c r="AH34" s="148"/>
      <c r="AI34" s="38"/>
      <c r="AJ34" s="35"/>
      <c r="AK34" s="35"/>
      <c r="AL34" s="35"/>
      <c r="AM34" s="35"/>
      <c r="AN34" s="35"/>
      <c r="AO34" s="35"/>
      <c r="AP34" s="35"/>
      <c r="AQ34" s="35"/>
    </row>
    <row r="35" spans="1:43" ht="30.2" customHeight="1" x14ac:dyDescent="0.25">
      <c r="A35" s="222"/>
      <c r="B35" s="235"/>
      <c r="C35" s="237"/>
      <c r="D35" s="80">
        <v>38</v>
      </c>
      <c r="E35" s="235"/>
      <c r="F35" s="81" t="s">
        <v>20</v>
      </c>
      <c r="G35" s="82" t="s">
        <v>28</v>
      </c>
      <c r="H35" s="82" t="s">
        <v>16</v>
      </c>
      <c r="I35" s="82" t="s">
        <v>12</v>
      </c>
      <c r="J35" s="83">
        <v>1000</v>
      </c>
      <c r="K35" s="75">
        <f>0</f>
        <v>0</v>
      </c>
      <c r="L35" s="105">
        <f t="shared" si="0"/>
        <v>0</v>
      </c>
      <c r="M35" s="105">
        <f t="shared" si="3"/>
        <v>0</v>
      </c>
      <c r="N35" s="107"/>
      <c r="O35" s="108">
        <f t="shared" si="4"/>
        <v>0</v>
      </c>
      <c r="P35" s="107"/>
      <c r="Q35" s="107"/>
      <c r="R35" s="107"/>
      <c r="S35" s="21">
        <f t="shared" si="1"/>
        <v>0</v>
      </c>
      <c r="T35" s="22" t="str">
        <f t="shared" si="2"/>
        <v>OK</v>
      </c>
      <c r="U35" s="148"/>
      <c r="V35" s="38"/>
      <c r="W35" s="38"/>
      <c r="X35" s="38"/>
      <c r="Y35" s="148"/>
      <c r="Z35" s="38"/>
      <c r="AA35" s="148"/>
      <c r="AB35" s="38"/>
      <c r="AC35" s="38"/>
      <c r="AD35" s="148"/>
      <c r="AE35" s="148"/>
      <c r="AF35" s="38"/>
      <c r="AG35" s="38"/>
      <c r="AH35" s="148"/>
      <c r="AI35" s="38"/>
      <c r="AJ35" s="35"/>
      <c r="AK35" s="35"/>
      <c r="AL35" s="35"/>
      <c r="AM35" s="35"/>
      <c r="AN35" s="35"/>
      <c r="AO35" s="35"/>
      <c r="AP35" s="35"/>
      <c r="AQ35" s="35"/>
    </row>
    <row r="36" spans="1:43" ht="30.2" customHeight="1" x14ac:dyDescent="0.25">
      <c r="A36" s="220" t="s">
        <v>48</v>
      </c>
      <c r="B36" s="193" t="s">
        <v>49</v>
      </c>
      <c r="C36" s="194">
        <v>20</v>
      </c>
      <c r="D36" s="70">
        <v>39</v>
      </c>
      <c r="E36" s="193" t="s">
        <v>13</v>
      </c>
      <c r="F36" s="55" t="s">
        <v>20</v>
      </c>
      <c r="G36" s="56" t="s">
        <v>27</v>
      </c>
      <c r="H36" s="56" t="s">
        <v>10</v>
      </c>
      <c r="I36" s="56" t="s">
        <v>12</v>
      </c>
      <c r="J36" s="54">
        <v>9.16</v>
      </c>
      <c r="K36" s="75">
        <f>0</f>
        <v>0</v>
      </c>
      <c r="L36" s="105">
        <f t="shared" ref="L36:L57" si="5">IF(SUM(U36:AQ36)&gt;K36+N36,K36+N36,SUM(U36:AQ36))</f>
        <v>0</v>
      </c>
      <c r="M36" s="105">
        <f t="shared" si="3"/>
        <v>0</v>
      </c>
      <c r="N36" s="107"/>
      <c r="O36" s="108">
        <f t="shared" si="4"/>
        <v>0</v>
      </c>
      <c r="P36" s="107"/>
      <c r="Q36" s="107"/>
      <c r="R36" s="107"/>
      <c r="S36" s="21">
        <f t="shared" ref="S36:S57" si="6">K36-(SUM(U36:AQ36))+N36+P36+Q36-R36</f>
        <v>0</v>
      </c>
      <c r="T36" s="22" t="str">
        <f t="shared" si="2"/>
        <v>OK</v>
      </c>
      <c r="U36" s="148"/>
      <c r="V36" s="38"/>
      <c r="W36" s="38"/>
      <c r="X36" s="38"/>
      <c r="Y36" s="148"/>
      <c r="Z36" s="38"/>
      <c r="AA36" s="148"/>
      <c r="AB36" s="38"/>
      <c r="AC36" s="38"/>
      <c r="AD36" s="148"/>
      <c r="AE36" s="148"/>
      <c r="AF36" s="38"/>
      <c r="AG36" s="38"/>
      <c r="AH36" s="148"/>
      <c r="AI36" s="38"/>
      <c r="AJ36" s="35"/>
      <c r="AK36" s="35"/>
      <c r="AL36" s="35"/>
      <c r="AM36" s="35"/>
      <c r="AN36" s="35"/>
      <c r="AO36" s="35"/>
      <c r="AP36" s="35"/>
      <c r="AQ36" s="35"/>
    </row>
    <row r="37" spans="1:43" ht="30.2" customHeight="1" x14ac:dyDescent="0.25">
      <c r="A37" s="221"/>
      <c r="B37" s="193"/>
      <c r="C37" s="195"/>
      <c r="D37" s="70">
        <v>40</v>
      </c>
      <c r="E37" s="193"/>
      <c r="F37" s="55" t="s">
        <v>20</v>
      </c>
      <c r="G37" s="56" t="s">
        <v>28</v>
      </c>
      <c r="H37" s="56" t="s">
        <v>16</v>
      </c>
      <c r="I37" s="56" t="s">
        <v>12</v>
      </c>
      <c r="J37" s="54">
        <v>1700</v>
      </c>
      <c r="K37" s="75">
        <f>0</f>
        <v>0</v>
      </c>
      <c r="L37" s="105">
        <f t="shared" si="5"/>
        <v>0</v>
      </c>
      <c r="M37" s="105">
        <f t="shared" si="3"/>
        <v>0</v>
      </c>
      <c r="N37" s="107"/>
      <c r="O37" s="108">
        <f t="shared" si="4"/>
        <v>0</v>
      </c>
      <c r="P37" s="107"/>
      <c r="Q37" s="107"/>
      <c r="R37" s="107"/>
      <c r="S37" s="21">
        <f t="shared" si="6"/>
        <v>0</v>
      </c>
      <c r="T37" s="22" t="str">
        <f t="shared" si="2"/>
        <v>OK</v>
      </c>
      <c r="U37" s="148"/>
      <c r="V37" s="38"/>
      <c r="W37" s="38"/>
      <c r="X37" s="38"/>
      <c r="Y37" s="148"/>
      <c r="Z37" s="38"/>
      <c r="AA37" s="148"/>
      <c r="AB37" s="38"/>
      <c r="AC37" s="38"/>
      <c r="AD37" s="148"/>
      <c r="AE37" s="148"/>
      <c r="AF37" s="38"/>
      <c r="AG37" s="38"/>
      <c r="AH37" s="148"/>
      <c r="AI37" s="38"/>
      <c r="AJ37" s="35"/>
      <c r="AK37" s="35"/>
      <c r="AL37" s="35"/>
      <c r="AM37" s="35"/>
      <c r="AN37" s="35"/>
      <c r="AO37" s="35"/>
      <c r="AP37" s="35"/>
      <c r="AQ37" s="35"/>
    </row>
    <row r="38" spans="1:43" ht="30.2" customHeight="1" x14ac:dyDescent="0.25">
      <c r="A38" s="221"/>
      <c r="B38" s="235" t="s">
        <v>49</v>
      </c>
      <c r="C38" s="236">
        <v>21</v>
      </c>
      <c r="D38" s="80">
        <v>41</v>
      </c>
      <c r="E38" s="235" t="s">
        <v>14</v>
      </c>
      <c r="F38" s="81" t="s">
        <v>20</v>
      </c>
      <c r="G38" s="82" t="s">
        <v>27</v>
      </c>
      <c r="H38" s="82" t="s">
        <v>10</v>
      </c>
      <c r="I38" s="82" t="s">
        <v>12</v>
      </c>
      <c r="J38" s="83">
        <v>13.05</v>
      </c>
      <c r="K38" s="75">
        <f>0</f>
        <v>0</v>
      </c>
      <c r="L38" s="105">
        <f t="shared" si="5"/>
        <v>0</v>
      </c>
      <c r="M38" s="105">
        <f t="shared" si="3"/>
        <v>0</v>
      </c>
      <c r="N38" s="107"/>
      <c r="O38" s="108">
        <f t="shared" si="4"/>
        <v>0</v>
      </c>
      <c r="P38" s="107"/>
      <c r="Q38" s="107"/>
      <c r="R38" s="107"/>
      <c r="S38" s="21">
        <f t="shared" si="6"/>
        <v>0</v>
      </c>
      <c r="T38" s="22" t="str">
        <f t="shared" si="2"/>
        <v>OK</v>
      </c>
      <c r="U38" s="148"/>
      <c r="V38" s="38"/>
      <c r="W38" s="38"/>
      <c r="X38" s="38"/>
      <c r="Y38" s="148"/>
      <c r="Z38" s="38"/>
      <c r="AA38" s="148"/>
      <c r="AB38" s="38"/>
      <c r="AC38" s="38"/>
      <c r="AD38" s="148"/>
      <c r="AE38" s="148"/>
      <c r="AF38" s="38"/>
      <c r="AG38" s="38"/>
      <c r="AH38" s="148"/>
      <c r="AI38" s="38"/>
      <c r="AJ38" s="35"/>
      <c r="AK38" s="35"/>
      <c r="AL38" s="35"/>
      <c r="AM38" s="35"/>
      <c r="AN38" s="35"/>
      <c r="AO38" s="35"/>
      <c r="AP38" s="35"/>
      <c r="AQ38" s="35"/>
    </row>
    <row r="39" spans="1:43" ht="30.2" customHeight="1" x14ac:dyDescent="0.25">
      <c r="A39" s="221"/>
      <c r="B39" s="235"/>
      <c r="C39" s="237"/>
      <c r="D39" s="80">
        <v>42</v>
      </c>
      <c r="E39" s="235"/>
      <c r="F39" s="81" t="s">
        <v>20</v>
      </c>
      <c r="G39" s="82" t="s">
        <v>28</v>
      </c>
      <c r="H39" s="82" t="s">
        <v>16</v>
      </c>
      <c r="I39" s="82" t="s">
        <v>12</v>
      </c>
      <c r="J39" s="83">
        <v>2100</v>
      </c>
      <c r="K39" s="75">
        <f>0</f>
        <v>0</v>
      </c>
      <c r="L39" s="105">
        <f t="shared" si="5"/>
        <v>0</v>
      </c>
      <c r="M39" s="105">
        <f t="shared" si="3"/>
        <v>0</v>
      </c>
      <c r="N39" s="107"/>
      <c r="O39" s="108">
        <f t="shared" si="4"/>
        <v>0</v>
      </c>
      <c r="P39" s="107"/>
      <c r="Q39" s="107"/>
      <c r="R39" s="107"/>
      <c r="S39" s="21">
        <f t="shared" si="6"/>
        <v>0</v>
      </c>
      <c r="T39" s="22" t="str">
        <f t="shared" si="2"/>
        <v>OK</v>
      </c>
      <c r="U39" s="148"/>
      <c r="V39" s="38"/>
      <c r="W39" s="38"/>
      <c r="X39" s="38"/>
      <c r="Y39" s="148"/>
      <c r="Z39" s="38"/>
      <c r="AA39" s="148"/>
      <c r="AB39" s="38"/>
      <c r="AC39" s="38"/>
      <c r="AD39" s="148"/>
      <c r="AE39" s="148"/>
      <c r="AF39" s="38"/>
      <c r="AG39" s="38"/>
      <c r="AH39" s="148"/>
      <c r="AI39" s="38"/>
      <c r="AJ39" s="35"/>
      <c r="AK39" s="35"/>
      <c r="AL39" s="35"/>
      <c r="AM39" s="35"/>
      <c r="AN39" s="35"/>
      <c r="AO39" s="35"/>
      <c r="AP39" s="35"/>
      <c r="AQ39" s="35"/>
    </row>
    <row r="40" spans="1:43" ht="30.2" customHeight="1" x14ac:dyDescent="0.25">
      <c r="A40" s="221"/>
      <c r="B40" s="193" t="s">
        <v>26</v>
      </c>
      <c r="C40" s="194">
        <v>22</v>
      </c>
      <c r="D40" s="70">
        <v>43</v>
      </c>
      <c r="E40" s="193" t="s">
        <v>15</v>
      </c>
      <c r="F40" s="55" t="s">
        <v>20</v>
      </c>
      <c r="G40" s="56" t="s">
        <v>27</v>
      </c>
      <c r="H40" s="56" t="s">
        <v>10</v>
      </c>
      <c r="I40" s="56" t="s">
        <v>12</v>
      </c>
      <c r="J40" s="54">
        <v>17.420000000000002</v>
      </c>
      <c r="K40" s="75">
        <f>0</f>
        <v>0</v>
      </c>
      <c r="L40" s="105">
        <f t="shared" si="5"/>
        <v>0</v>
      </c>
      <c r="M40" s="105">
        <f t="shared" si="3"/>
        <v>0</v>
      </c>
      <c r="N40" s="107"/>
      <c r="O40" s="108">
        <f t="shared" si="4"/>
        <v>0</v>
      </c>
      <c r="P40" s="107"/>
      <c r="Q40" s="107"/>
      <c r="R40" s="107"/>
      <c r="S40" s="21">
        <f t="shared" si="6"/>
        <v>0</v>
      </c>
      <c r="T40" s="22" t="str">
        <f t="shared" si="2"/>
        <v>OK</v>
      </c>
      <c r="U40" s="148"/>
      <c r="V40" s="38"/>
      <c r="W40" s="38"/>
      <c r="X40" s="38"/>
      <c r="Y40" s="148"/>
      <c r="Z40" s="38"/>
      <c r="AA40" s="148"/>
      <c r="AB40" s="38"/>
      <c r="AC40" s="38"/>
      <c r="AD40" s="148"/>
      <c r="AE40" s="148"/>
      <c r="AF40" s="38"/>
      <c r="AG40" s="38"/>
      <c r="AH40" s="148"/>
      <c r="AI40" s="38"/>
      <c r="AJ40" s="35"/>
      <c r="AK40" s="35"/>
      <c r="AL40" s="35"/>
      <c r="AM40" s="35"/>
      <c r="AN40" s="35"/>
      <c r="AO40" s="35"/>
      <c r="AP40" s="35"/>
      <c r="AQ40" s="35"/>
    </row>
    <row r="41" spans="1:43" ht="30.2" customHeight="1" x14ac:dyDescent="0.25">
      <c r="A41" s="221"/>
      <c r="B41" s="193"/>
      <c r="C41" s="195"/>
      <c r="D41" s="70">
        <v>44</v>
      </c>
      <c r="E41" s="193"/>
      <c r="F41" s="55" t="s">
        <v>20</v>
      </c>
      <c r="G41" s="56" t="s">
        <v>28</v>
      </c>
      <c r="H41" s="56" t="s">
        <v>16</v>
      </c>
      <c r="I41" s="56" t="s">
        <v>12</v>
      </c>
      <c r="J41" s="54">
        <v>1500</v>
      </c>
      <c r="K41" s="75">
        <f>0</f>
        <v>0</v>
      </c>
      <c r="L41" s="105">
        <f t="shared" si="5"/>
        <v>0</v>
      </c>
      <c r="M41" s="105">
        <f t="shared" si="3"/>
        <v>0</v>
      </c>
      <c r="N41" s="107"/>
      <c r="O41" s="108">
        <f t="shared" si="4"/>
        <v>0</v>
      </c>
      <c r="P41" s="107"/>
      <c r="Q41" s="107"/>
      <c r="R41" s="107"/>
      <c r="S41" s="21">
        <f t="shared" si="6"/>
        <v>0</v>
      </c>
      <c r="T41" s="22" t="str">
        <f t="shared" si="2"/>
        <v>OK</v>
      </c>
      <c r="U41" s="148"/>
      <c r="V41" s="38"/>
      <c r="W41" s="38"/>
      <c r="X41" s="38"/>
      <c r="Y41" s="148"/>
      <c r="Z41" s="38"/>
      <c r="AA41" s="148"/>
      <c r="AB41" s="38"/>
      <c r="AC41" s="38"/>
      <c r="AD41" s="148"/>
      <c r="AE41" s="148"/>
      <c r="AF41" s="38"/>
      <c r="AG41" s="38"/>
      <c r="AH41" s="148"/>
      <c r="AI41" s="38"/>
      <c r="AJ41" s="35"/>
      <c r="AK41" s="35"/>
      <c r="AL41" s="35"/>
      <c r="AM41" s="35"/>
      <c r="AN41" s="35"/>
      <c r="AO41" s="35"/>
      <c r="AP41" s="35"/>
      <c r="AQ41" s="35"/>
    </row>
    <row r="42" spans="1:43" s="7" customFormat="1" ht="30.2" customHeight="1" x14ac:dyDescent="0.25">
      <c r="A42" s="221"/>
      <c r="B42" s="235" t="s">
        <v>50</v>
      </c>
      <c r="C42" s="236">
        <v>23</v>
      </c>
      <c r="D42" s="80">
        <v>45</v>
      </c>
      <c r="E42" s="235" t="s">
        <v>11</v>
      </c>
      <c r="F42" s="81" t="s">
        <v>20</v>
      </c>
      <c r="G42" s="82" t="s">
        <v>27</v>
      </c>
      <c r="H42" s="82" t="s">
        <v>10</v>
      </c>
      <c r="I42" s="82" t="s">
        <v>12</v>
      </c>
      <c r="J42" s="83">
        <v>16.2</v>
      </c>
      <c r="K42" s="75">
        <f>0</f>
        <v>0</v>
      </c>
      <c r="L42" s="105">
        <f t="shared" si="5"/>
        <v>0</v>
      </c>
      <c r="M42" s="105">
        <f t="shared" si="3"/>
        <v>0</v>
      </c>
      <c r="N42" s="107"/>
      <c r="O42" s="108">
        <f t="shared" si="4"/>
        <v>0</v>
      </c>
      <c r="P42" s="107"/>
      <c r="Q42" s="107"/>
      <c r="R42" s="107"/>
      <c r="S42" s="21">
        <f t="shared" si="6"/>
        <v>0</v>
      </c>
      <c r="T42" s="22" t="str">
        <f t="shared" si="2"/>
        <v>OK</v>
      </c>
      <c r="U42" s="153"/>
      <c r="V42" s="37"/>
      <c r="W42" s="37"/>
      <c r="X42" s="37"/>
      <c r="Y42" s="153"/>
      <c r="Z42" s="36"/>
      <c r="AA42" s="156"/>
      <c r="AB42" s="37"/>
      <c r="AC42" s="36"/>
      <c r="AD42" s="156"/>
      <c r="AE42" s="156"/>
      <c r="AF42" s="36"/>
      <c r="AG42" s="34"/>
      <c r="AH42" s="156"/>
      <c r="AI42" s="29"/>
      <c r="AJ42" s="36"/>
      <c r="AK42" s="29"/>
      <c r="AL42" s="28"/>
      <c r="AM42" s="28"/>
      <c r="AN42" s="28"/>
      <c r="AO42" s="28"/>
      <c r="AP42" s="28"/>
      <c r="AQ42" s="28"/>
    </row>
    <row r="43" spans="1:43" s="7" customFormat="1" ht="30.2" customHeight="1" x14ac:dyDescent="0.25">
      <c r="A43" s="221"/>
      <c r="B43" s="235"/>
      <c r="C43" s="237"/>
      <c r="D43" s="80">
        <v>46</v>
      </c>
      <c r="E43" s="235"/>
      <c r="F43" s="81" t="s">
        <v>20</v>
      </c>
      <c r="G43" s="82" t="s">
        <v>28</v>
      </c>
      <c r="H43" s="82" t="s">
        <v>16</v>
      </c>
      <c r="I43" s="82" t="s">
        <v>12</v>
      </c>
      <c r="J43" s="83">
        <v>2648</v>
      </c>
      <c r="K43" s="75">
        <f>0</f>
        <v>0</v>
      </c>
      <c r="L43" s="105">
        <f t="shared" si="5"/>
        <v>0</v>
      </c>
      <c r="M43" s="105">
        <f t="shared" si="3"/>
        <v>0</v>
      </c>
      <c r="N43" s="107"/>
      <c r="O43" s="108">
        <f t="shared" si="4"/>
        <v>0</v>
      </c>
      <c r="P43" s="107"/>
      <c r="Q43" s="107"/>
      <c r="R43" s="107"/>
      <c r="S43" s="21">
        <f t="shared" si="6"/>
        <v>0</v>
      </c>
      <c r="T43" s="22" t="str">
        <f t="shared" si="2"/>
        <v>OK</v>
      </c>
      <c r="U43" s="153"/>
      <c r="V43" s="37"/>
      <c r="W43" s="37"/>
      <c r="X43" s="37"/>
      <c r="Y43" s="153"/>
      <c r="Z43" s="36"/>
      <c r="AA43" s="156"/>
      <c r="AB43" s="37"/>
      <c r="AC43" s="36"/>
      <c r="AD43" s="156"/>
      <c r="AE43" s="156"/>
      <c r="AF43" s="36"/>
      <c r="AG43" s="34"/>
      <c r="AH43" s="156"/>
      <c r="AI43" s="29"/>
      <c r="AJ43" s="36"/>
      <c r="AK43" s="29"/>
      <c r="AL43" s="28"/>
      <c r="AM43" s="28"/>
      <c r="AN43" s="28"/>
      <c r="AO43" s="28"/>
      <c r="AP43" s="28"/>
      <c r="AQ43" s="28"/>
    </row>
    <row r="44" spans="1:43" s="7" customFormat="1" ht="30.2" customHeight="1" x14ac:dyDescent="0.25">
      <c r="A44" s="221"/>
      <c r="B44" s="193" t="s">
        <v>51</v>
      </c>
      <c r="C44" s="194">
        <v>24</v>
      </c>
      <c r="D44" s="70">
        <v>47</v>
      </c>
      <c r="E44" s="193" t="s">
        <v>52</v>
      </c>
      <c r="F44" s="55" t="s">
        <v>20</v>
      </c>
      <c r="G44" s="56" t="s">
        <v>27</v>
      </c>
      <c r="H44" s="56" t="s">
        <v>10</v>
      </c>
      <c r="I44" s="56" t="s">
        <v>12</v>
      </c>
      <c r="J44" s="54">
        <v>17.09</v>
      </c>
      <c r="K44" s="75">
        <f>0</f>
        <v>0</v>
      </c>
      <c r="L44" s="105">
        <f t="shared" si="5"/>
        <v>0</v>
      </c>
      <c r="M44" s="105">
        <f t="shared" si="3"/>
        <v>0</v>
      </c>
      <c r="N44" s="107"/>
      <c r="O44" s="108">
        <f t="shared" si="4"/>
        <v>0</v>
      </c>
      <c r="P44" s="107"/>
      <c r="Q44" s="107"/>
      <c r="R44" s="107"/>
      <c r="S44" s="21">
        <f t="shared" si="6"/>
        <v>0</v>
      </c>
      <c r="T44" s="22" t="str">
        <f t="shared" si="2"/>
        <v>OK</v>
      </c>
      <c r="U44" s="153"/>
      <c r="V44" s="37"/>
      <c r="W44" s="37"/>
      <c r="X44" s="36"/>
      <c r="Y44" s="156"/>
      <c r="Z44" s="36"/>
      <c r="AA44" s="156"/>
      <c r="AB44" s="36"/>
      <c r="AC44" s="36"/>
      <c r="AD44" s="156"/>
      <c r="AE44" s="156"/>
      <c r="AF44" s="36"/>
      <c r="AG44" s="34"/>
      <c r="AH44" s="156"/>
      <c r="AI44" s="29"/>
      <c r="AJ44" s="37"/>
      <c r="AK44" s="29"/>
      <c r="AL44" s="28"/>
      <c r="AM44" s="28"/>
      <c r="AN44" s="28"/>
      <c r="AO44" s="28"/>
      <c r="AP44" s="28"/>
      <c r="AQ44" s="28"/>
    </row>
    <row r="45" spans="1:43" s="7" customFormat="1" ht="30.2" customHeight="1" x14ac:dyDescent="0.25">
      <c r="A45" s="221"/>
      <c r="B45" s="193"/>
      <c r="C45" s="195"/>
      <c r="D45" s="70">
        <v>48</v>
      </c>
      <c r="E45" s="193"/>
      <c r="F45" s="55" t="s">
        <v>20</v>
      </c>
      <c r="G45" s="56" t="s">
        <v>28</v>
      </c>
      <c r="H45" s="56" t="s">
        <v>16</v>
      </c>
      <c r="I45" s="56" t="s">
        <v>12</v>
      </c>
      <c r="J45" s="54">
        <v>2674</v>
      </c>
      <c r="K45" s="75">
        <f>0</f>
        <v>0</v>
      </c>
      <c r="L45" s="105">
        <f t="shared" si="5"/>
        <v>0</v>
      </c>
      <c r="M45" s="105">
        <f t="shared" si="3"/>
        <v>0</v>
      </c>
      <c r="N45" s="107"/>
      <c r="O45" s="108">
        <f t="shared" si="4"/>
        <v>0</v>
      </c>
      <c r="P45" s="107"/>
      <c r="Q45" s="107"/>
      <c r="R45" s="107"/>
      <c r="S45" s="21">
        <f t="shared" si="6"/>
        <v>0</v>
      </c>
      <c r="T45" s="22" t="str">
        <f t="shared" si="2"/>
        <v>OK</v>
      </c>
      <c r="U45" s="153"/>
      <c r="V45" s="37"/>
      <c r="W45" s="37"/>
      <c r="X45" s="36"/>
      <c r="Y45" s="156"/>
      <c r="Z45" s="36"/>
      <c r="AA45" s="156"/>
      <c r="AB45" s="36"/>
      <c r="AC45" s="36"/>
      <c r="AD45" s="156"/>
      <c r="AE45" s="156"/>
      <c r="AF45" s="36"/>
      <c r="AG45" s="34"/>
      <c r="AH45" s="156"/>
      <c r="AI45" s="29"/>
      <c r="AJ45" s="37"/>
      <c r="AK45" s="29"/>
      <c r="AL45" s="28"/>
      <c r="AM45" s="28"/>
      <c r="AN45" s="28"/>
      <c r="AO45" s="28"/>
      <c r="AP45" s="28"/>
      <c r="AQ45" s="28"/>
    </row>
    <row r="46" spans="1:43" s="7" customFormat="1" ht="30.2" customHeight="1" x14ac:dyDescent="0.25">
      <c r="A46" s="221"/>
      <c r="B46" s="235" t="s">
        <v>50</v>
      </c>
      <c r="C46" s="236">
        <v>25</v>
      </c>
      <c r="D46" s="80">
        <v>49</v>
      </c>
      <c r="E46" s="235" t="s">
        <v>21</v>
      </c>
      <c r="F46" s="81" t="s">
        <v>20</v>
      </c>
      <c r="G46" s="82" t="s">
        <v>27</v>
      </c>
      <c r="H46" s="82" t="s">
        <v>10</v>
      </c>
      <c r="I46" s="82" t="s">
        <v>12</v>
      </c>
      <c r="J46" s="83">
        <v>6.93</v>
      </c>
      <c r="K46" s="75">
        <f>0</f>
        <v>0</v>
      </c>
      <c r="L46" s="105">
        <f t="shared" si="5"/>
        <v>0</v>
      </c>
      <c r="M46" s="105">
        <f t="shared" si="3"/>
        <v>0</v>
      </c>
      <c r="N46" s="107"/>
      <c r="O46" s="108">
        <f t="shared" si="4"/>
        <v>0</v>
      </c>
      <c r="P46" s="107"/>
      <c r="Q46" s="107"/>
      <c r="R46" s="107"/>
      <c r="S46" s="21">
        <f t="shared" si="6"/>
        <v>0</v>
      </c>
      <c r="T46" s="22" t="str">
        <f t="shared" si="2"/>
        <v>OK</v>
      </c>
      <c r="U46" s="153"/>
      <c r="V46" s="37"/>
      <c r="W46" s="37"/>
      <c r="X46" s="36"/>
      <c r="Y46" s="156"/>
      <c r="Z46" s="37"/>
      <c r="AA46" s="156"/>
      <c r="AB46" s="36"/>
      <c r="AC46" s="37"/>
      <c r="AD46" s="156"/>
      <c r="AE46" s="156"/>
      <c r="AF46" s="36"/>
      <c r="AG46" s="34"/>
      <c r="AH46" s="156"/>
      <c r="AI46" s="29"/>
      <c r="AJ46" s="36"/>
      <c r="AK46" s="29"/>
      <c r="AL46" s="28"/>
      <c r="AM46" s="28"/>
      <c r="AN46" s="28"/>
      <c r="AO46" s="28"/>
      <c r="AP46" s="28"/>
      <c r="AQ46" s="28"/>
    </row>
    <row r="47" spans="1:43" s="7" customFormat="1" ht="30.2" customHeight="1" x14ac:dyDescent="0.25">
      <c r="A47" s="222"/>
      <c r="B47" s="235"/>
      <c r="C47" s="237"/>
      <c r="D47" s="80">
        <v>50</v>
      </c>
      <c r="E47" s="235"/>
      <c r="F47" s="81" t="s">
        <v>20</v>
      </c>
      <c r="G47" s="82" t="s">
        <v>28</v>
      </c>
      <c r="H47" s="82" t="s">
        <v>16</v>
      </c>
      <c r="I47" s="82" t="s">
        <v>12</v>
      </c>
      <c r="J47" s="83">
        <v>1364</v>
      </c>
      <c r="K47" s="75">
        <f>0</f>
        <v>0</v>
      </c>
      <c r="L47" s="105">
        <f t="shared" si="5"/>
        <v>0</v>
      </c>
      <c r="M47" s="105">
        <f t="shared" si="3"/>
        <v>0</v>
      </c>
      <c r="N47" s="107"/>
      <c r="O47" s="108">
        <f t="shared" si="4"/>
        <v>0</v>
      </c>
      <c r="P47" s="107"/>
      <c r="Q47" s="107"/>
      <c r="R47" s="107"/>
      <c r="S47" s="21">
        <f t="shared" si="6"/>
        <v>0</v>
      </c>
      <c r="T47" s="22" t="str">
        <f t="shared" si="2"/>
        <v>OK</v>
      </c>
      <c r="U47" s="153"/>
      <c r="V47" s="37"/>
      <c r="W47" s="37"/>
      <c r="X47" s="36"/>
      <c r="Y47" s="156"/>
      <c r="Z47" s="37"/>
      <c r="AA47" s="156"/>
      <c r="AB47" s="36"/>
      <c r="AC47" s="37"/>
      <c r="AD47" s="156"/>
      <c r="AE47" s="156"/>
      <c r="AF47" s="36"/>
      <c r="AG47" s="34"/>
      <c r="AH47" s="156"/>
      <c r="AI47" s="29"/>
      <c r="AJ47" s="36"/>
      <c r="AK47" s="29"/>
      <c r="AL47" s="28"/>
      <c r="AM47" s="28"/>
      <c r="AN47" s="28"/>
      <c r="AO47" s="28"/>
      <c r="AP47" s="28"/>
      <c r="AQ47" s="28"/>
    </row>
    <row r="48" spans="1:43" s="7" customFormat="1" ht="30.2" customHeight="1" x14ac:dyDescent="0.25">
      <c r="A48" s="220" t="s">
        <v>53</v>
      </c>
      <c r="B48" s="193" t="s">
        <v>47</v>
      </c>
      <c r="C48" s="194">
        <v>26</v>
      </c>
      <c r="D48" s="70">
        <v>51</v>
      </c>
      <c r="E48" s="193" t="s">
        <v>13</v>
      </c>
      <c r="F48" s="55" t="s">
        <v>20</v>
      </c>
      <c r="G48" s="56" t="s">
        <v>27</v>
      </c>
      <c r="H48" s="56" t="s">
        <v>10</v>
      </c>
      <c r="I48" s="56" t="s">
        <v>12</v>
      </c>
      <c r="J48" s="54">
        <v>8.8699999999999992</v>
      </c>
      <c r="K48" s="75">
        <f>0</f>
        <v>0</v>
      </c>
      <c r="L48" s="105">
        <f t="shared" si="5"/>
        <v>0</v>
      </c>
      <c r="M48" s="105">
        <f t="shared" si="3"/>
        <v>0</v>
      </c>
      <c r="N48" s="107"/>
      <c r="O48" s="108">
        <f t="shared" si="4"/>
        <v>0</v>
      </c>
      <c r="P48" s="107"/>
      <c r="Q48" s="107"/>
      <c r="R48" s="107"/>
      <c r="S48" s="21">
        <f t="shared" si="6"/>
        <v>0</v>
      </c>
      <c r="T48" s="22" t="str">
        <f t="shared" si="2"/>
        <v>OK</v>
      </c>
      <c r="U48" s="153"/>
      <c r="V48" s="37"/>
      <c r="W48" s="37"/>
      <c r="X48" s="36"/>
      <c r="Y48" s="156"/>
      <c r="Z48" s="37"/>
      <c r="AA48" s="156"/>
      <c r="AB48" s="36"/>
      <c r="AC48" s="37"/>
      <c r="AD48" s="156"/>
      <c r="AE48" s="156"/>
      <c r="AF48" s="36"/>
      <c r="AG48" s="34"/>
      <c r="AH48" s="156"/>
      <c r="AI48" s="29"/>
      <c r="AJ48" s="36"/>
      <c r="AK48" s="29"/>
      <c r="AL48" s="28"/>
      <c r="AM48" s="28"/>
      <c r="AN48" s="28"/>
      <c r="AO48" s="28"/>
      <c r="AP48" s="28"/>
      <c r="AQ48" s="28"/>
    </row>
    <row r="49" spans="1:43" s="7" customFormat="1" ht="30.2" customHeight="1" x14ac:dyDescent="0.25">
      <c r="A49" s="221"/>
      <c r="B49" s="193"/>
      <c r="C49" s="195"/>
      <c r="D49" s="70">
        <v>52</v>
      </c>
      <c r="E49" s="193"/>
      <c r="F49" s="55" t="s">
        <v>20</v>
      </c>
      <c r="G49" s="56" t="s">
        <v>28</v>
      </c>
      <c r="H49" s="56" t="s">
        <v>16</v>
      </c>
      <c r="I49" s="56" t="s">
        <v>12</v>
      </c>
      <c r="J49" s="54">
        <v>1638.99</v>
      </c>
      <c r="K49" s="75">
        <f>0</f>
        <v>0</v>
      </c>
      <c r="L49" s="105">
        <f t="shared" si="5"/>
        <v>0</v>
      </c>
      <c r="M49" s="105">
        <f t="shared" si="3"/>
        <v>0</v>
      </c>
      <c r="N49" s="107"/>
      <c r="O49" s="108">
        <f t="shared" si="4"/>
        <v>0</v>
      </c>
      <c r="P49" s="107"/>
      <c r="Q49" s="107"/>
      <c r="R49" s="107"/>
      <c r="S49" s="21">
        <f t="shared" si="6"/>
        <v>0</v>
      </c>
      <c r="T49" s="22" t="str">
        <f t="shared" si="2"/>
        <v>OK</v>
      </c>
      <c r="U49" s="153"/>
      <c r="V49" s="37"/>
      <c r="W49" s="37"/>
      <c r="X49" s="36"/>
      <c r="Y49" s="156"/>
      <c r="Z49" s="37"/>
      <c r="AA49" s="156"/>
      <c r="AB49" s="36"/>
      <c r="AC49" s="37"/>
      <c r="AD49" s="156"/>
      <c r="AE49" s="156"/>
      <c r="AF49" s="36"/>
      <c r="AG49" s="34"/>
      <c r="AH49" s="156"/>
      <c r="AI49" s="29"/>
      <c r="AJ49" s="36"/>
      <c r="AK49" s="29"/>
      <c r="AL49" s="28"/>
      <c r="AM49" s="28"/>
      <c r="AN49" s="28"/>
      <c r="AO49" s="28"/>
      <c r="AP49" s="28"/>
      <c r="AQ49" s="28"/>
    </row>
    <row r="50" spans="1:43" ht="30.2" customHeight="1" x14ac:dyDescent="0.25">
      <c r="A50" s="221"/>
      <c r="B50" s="235" t="s">
        <v>43</v>
      </c>
      <c r="C50" s="236">
        <v>27</v>
      </c>
      <c r="D50" s="80">
        <v>53</v>
      </c>
      <c r="E50" s="235" t="s">
        <v>14</v>
      </c>
      <c r="F50" s="81" t="s">
        <v>20</v>
      </c>
      <c r="G50" s="82" t="s">
        <v>27</v>
      </c>
      <c r="H50" s="82" t="s">
        <v>10</v>
      </c>
      <c r="I50" s="82" t="s">
        <v>12</v>
      </c>
      <c r="J50" s="83">
        <v>13.18</v>
      </c>
      <c r="K50" s="75">
        <f>0</f>
        <v>0</v>
      </c>
      <c r="L50" s="105">
        <f t="shared" si="5"/>
        <v>0</v>
      </c>
      <c r="M50" s="105">
        <f t="shared" si="3"/>
        <v>0</v>
      </c>
      <c r="N50" s="107"/>
      <c r="O50" s="108">
        <f t="shared" si="4"/>
        <v>0</v>
      </c>
      <c r="P50" s="107"/>
      <c r="Q50" s="107"/>
      <c r="R50" s="107"/>
      <c r="S50" s="21">
        <f t="shared" si="6"/>
        <v>0</v>
      </c>
      <c r="T50" s="22" t="str">
        <f t="shared" si="2"/>
        <v>OK</v>
      </c>
      <c r="U50" s="148"/>
      <c r="V50" s="32"/>
      <c r="W50" s="32"/>
      <c r="X50" s="38"/>
      <c r="Y50" s="148"/>
      <c r="Z50" s="38"/>
      <c r="AA50" s="148"/>
      <c r="AB50" s="38"/>
      <c r="AC50" s="38"/>
      <c r="AD50" s="148"/>
      <c r="AE50" s="148"/>
      <c r="AF50" s="38"/>
      <c r="AG50" s="38"/>
      <c r="AH50" s="148"/>
      <c r="AI50" s="38"/>
      <c r="AJ50" s="35"/>
      <c r="AK50" s="35"/>
      <c r="AL50" s="35"/>
      <c r="AM50" s="35"/>
      <c r="AN50" s="35"/>
      <c r="AO50" s="35"/>
      <c r="AP50" s="35"/>
      <c r="AQ50" s="35"/>
    </row>
    <row r="51" spans="1:43" ht="30.2" customHeight="1" x14ac:dyDescent="0.25">
      <c r="A51" s="221"/>
      <c r="B51" s="235"/>
      <c r="C51" s="237"/>
      <c r="D51" s="80">
        <v>54</v>
      </c>
      <c r="E51" s="235"/>
      <c r="F51" s="81" t="s">
        <v>20</v>
      </c>
      <c r="G51" s="82" t="s">
        <v>28</v>
      </c>
      <c r="H51" s="82" t="s">
        <v>16</v>
      </c>
      <c r="I51" s="82" t="s">
        <v>12</v>
      </c>
      <c r="J51" s="83">
        <v>2026.99</v>
      </c>
      <c r="K51" s="75">
        <f>0</f>
        <v>0</v>
      </c>
      <c r="L51" s="105">
        <f t="shared" si="5"/>
        <v>0</v>
      </c>
      <c r="M51" s="105">
        <f t="shared" si="3"/>
        <v>0</v>
      </c>
      <c r="N51" s="107"/>
      <c r="O51" s="108">
        <f t="shared" si="4"/>
        <v>0</v>
      </c>
      <c r="P51" s="107"/>
      <c r="Q51" s="107"/>
      <c r="R51" s="107"/>
      <c r="S51" s="21">
        <f t="shared" si="6"/>
        <v>0</v>
      </c>
      <c r="T51" s="22" t="str">
        <f t="shared" si="2"/>
        <v>OK</v>
      </c>
      <c r="U51" s="148"/>
      <c r="V51" s="32"/>
      <c r="W51" s="32"/>
      <c r="X51" s="38"/>
      <c r="Y51" s="148"/>
      <c r="Z51" s="38"/>
      <c r="AA51" s="148"/>
      <c r="AB51" s="38"/>
      <c r="AC51" s="38"/>
      <c r="AD51" s="148"/>
      <c r="AE51" s="148"/>
      <c r="AF51" s="38"/>
      <c r="AG51" s="38"/>
      <c r="AH51" s="148"/>
      <c r="AI51" s="38"/>
      <c r="AJ51" s="35"/>
      <c r="AK51" s="35"/>
      <c r="AL51" s="35"/>
      <c r="AM51" s="35"/>
      <c r="AN51" s="35"/>
      <c r="AO51" s="35"/>
      <c r="AP51" s="35"/>
      <c r="AQ51" s="35"/>
    </row>
    <row r="52" spans="1:43" ht="30.2" customHeight="1" x14ac:dyDescent="0.25">
      <c r="A52" s="221"/>
      <c r="B52" s="193" t="s">
        <v>43</v>
      </c>
      <c r="C52" s="194">
        <v>28</v>
      </c>
      <c r="D52" s="70">
        <v>55</v>
      </c>
      <c r="E52" s="193" t="s">
        <v>15</v>
      </c>
      <c r="F52" s="55" t="s">
        <v>20</v>
      </c>
      <c r="G52" s="56" t="s">
        <v>27</v>
      </c>
      <c r="H52" s="56" t="s">
        <v>10</v>
      </c>
      <c r="I52" s="56" t="s">
        <v>12</v>
      </c>
      <c r="J52" s="54">
        <v>18.78</v>
      </c>
      <c r="K52" s="75">
        <f>0</f>
        <v>0</v>
      </c>
      <c r="L52" s="105">
        <f t="shared" si="5"/>
        <v>0</v>
      </c>
      <c r="M52" s="105">
        <f t="shared" si="3"/>
        <v>0</v>
      </c>
      <c r="N52" s="107"/>
      <c r="O52" s="108">
        <f t="shared" si="4"/>
        <v>0</v>
      </c>
      <c r="P52" s="107"/>
      <c r="Q52" s="107"/>
      <c r="R52" s="107"/>
      <c r="S52" s="21">
        <f t="shared" si="6"/>
        <v>0</v>
      </c>
      <c r="T52" s="22" t="str">
        <f t="shared" si="2"/>
        <v>OK</v>
      </c>
      <c r="U52" s="148"/>
      <c r="V52" s="32"/>
      <c r="W52" s="32"/>
      <c r="X52" s="38"/>
      <c r="Y52" s="148"/>
      <c r="Z52" s="38"/>
      <c r="AA52" s="148"/>
      <c r="AB52" s="38"/>
      <c r="AC52" s="38"/>
      <c r="AD52" s="148"/>
      <c r="AE52" s="148"/>
      <c r="AF52" s="38"/>
      <c r="AG52" s="38"/>
      <c r="AH52" s="148"/>
      <c r="AI52" s="38"/>
      <c r="AJ52" s="35"/>
      <c r="AK52" s="35"/>
      <c r="AL52" s="35"/>
      <c r="AM52" s="35"/>
      <c r="AN52" s="35"/>
      <c r="AO52" s="35"/>
      <c r="AP52" s="35"/>
      <c r="AQ52" s="35"/>
    </row>
    <row r="53" spans="1:43" ht="30.2" customHeight="1" x14ac:dyDescent="0.25">
      <c r="A53" s="221"/>
      <c r="B53" s="193"/>
      <c r="C53" s="195"/>
      <c r="D53" s="70">
        <v>56</v>
      </c>
      <c r="E53" s="193"/>
      <c r="F53" s="55" t="s">
        <v>20</v>
      </c>
      <c r="G53" s="56" t="s">
        <v>28</v>
      </c>
      <c r="H53" s="56" t="s">
        <v>16</v>
      </c>
      <c r="I53" s="56" t="s">
        <v>12</v>
      </c>
      <c r="J53" s="54">
        <v>2865.99</v>
      </c>
      <c r="K53" s="75">
        <f>0</f>
        <v>0</v>
      </c>
      <c r="L53" s="105">
        <f t="shared" si="5"/>
        <v>0</v>
      </c>
      <c r="M53" s="105">
        <f t="shared" si="3"/>
        <v>0</v>
      </c>
      <c r="N53" s="107"/>
      <c r="O53" s="108">
        <f t="shared" si="4"/>
        <v>0</v>
      </c>
      <c r="P53" s="107"/>
      <c r="Q53" s="107"/>
      <c r="R53" s="107"/>
      <c r="S53" s="21">
        <f t="shared" si="6"/>
        <v>0</v>
      </c>
      <c r="T53" s="22" t="str">
        <f t="shared" si="2"/>
        <v>OK</v>
      </c>
      <c r="U53" s="148"/>
      <c r="V53" s="32"/>
      <c r="W53" s="32"/>
      <c r="X53" s="38"/>
      <c r="Y53" s="148"/>
      <c r="Z53" s="38"/>
      <c r="AA53" s="148"/>
      <c r="AB53" s="38"/>
      <c r="AC53" s="38"/>
      <c r="AD53" s="148"/>
      <c r="AE53" s="148"/>
      <c r="AF53" s="38"/>
      <c r="AG53" s="38"/>
      <c r="AH53" s="148"/>
      <c r="AI53" s="38"/>
      <c r="AJ53" s="35"/>
      <c r="AK53" s="35"/>
      <c r="AL53" s="35"/>
      <c r="AM53" s="35"/>
      <c r="AN53" s="35"/>
      <c r="AO53" s="35"/>
      <c r="AP53" s="35"/>
      <c r="AQ53" s="35"/>
    </row>
    <row r="54" spans="1:43" ht="30.2" customHeight="1" x14ac:dyDescent="0.25">
      <c r="A54" s="221"/>
      <c r="B54" s="235" t="s">
        <v>51</v>
      </c>
      <c r="C54" s="236">
        <v>29</v>
      </c>
      <c r="D54" s="80">
        <v>57</v>
      </c>
      <c r="E54" s="235" t="s">
        <v>11</v>
      </c>
      <c r="F54" s="81" t="s">
        <v>20</v>
      </c>
      <c r="G54" s="82" t="s">
        <v>27</v>
      </c>
      <c r="H54" s="82" t="s">
        <v>10</v>
      </c>
      <c r="I54" s="82" t="s">
        <v>12</v>
      </c>
      <c r="J54" s="83">
        <v>16.2</v>
      </c>
      <c r="K54" s="75">
        <f>0</f>
        <v>0</v>
      </c>
      <c r="L54" s="105">
        <f t="shared" si="5"/>
        <v>0</v>
      </c>
      <c r="M54" s="105">
        <f t="shared" si="3"/>
        <v>0</v>
      </c>
      <c r="N54" s="107"/>
      <c r="O54" s="108">
        <f t="shared" si="4"/>
        <v>0</v>
      </c>
      <c r="P54" s="107"/>
      <c r="Q54" s="107"/>
      <c r="R54" s="107"/>
      <c r="S54" s="21">
        <f t="shared" si="6"/>
        <v>0</v>
      </c>
      <c r="T54" s="22" t="str">
        <f t="shared" si="2"/>
        <v>OK</v>
      </c>
      <c r="U54" s="148"/>
      <c r="V54" s="32"/>
      <c r="W54" s="32"/>
      <c r="X54" s="38"/>
      <c r="Y54" s="148"/>
      <c r="Z54" s="38"/>
      <c r="AA54" s="148"/>
      <c r="AB54" s="38"/>
      <c r="AC54" s="38"/>
      <c r="AD54" s="148"/>
      <c r="AE54" s="148"/>
      <c r="AF54" s="38"/>
      <c r="AG54" s="38"/>
      <c r="AH54" s="148"/>
      <c r="AI54" s="38"/>
      <c r="AJ54" s="35"/>
      <c r="AK54" s="35"/>
      <c r="AL54" s="35"/>
      <c r="AM54" s="35"/>
      <c r="AN54" s="35"/>
      <c r="AO54" s="35"/>
      <c r="AP54" s="35"/>
      <c r="AQ54" s="35"/>
    </row>
    <row r="55" spans="1:43" ht="30.2" customHeight="1" x14ac:dyDescent="0.25">
      <c r="A55" s="221"/>
      <c r="B55" s="235"/>
      <c r="C55" s="237"/>
      <c r="D55" s="80">
        <v>58</v>
      </c>
      <c r="E55" s="235"/>
      <c r="F55" s="81" t="s">
        <v>20</v>
      </c>
      <c r="G55" s="82" t="s">
        <v>28</v>
      </c>
      <c r="H55" s="82" t="s">
        <v>16</v>
      </c>
      <c r="I55" s="82" t="s">
        <v>12</v>
      </c>
      <c r="J55" s="83">
        <v>2648</v>
      </c>
      <c r="K55" s="75">
        <f>0</f>
        <v>0</v>
      </c>
      <c r="L55" s="105">
        <f t="shared" si="5"/>
        <v>0</v>
      </c>
      <c r="M55" s="105">
        <f t="shared" si="3"/>
        <v>0</v>
      </c>
      <c r="N55" s="107"/>
      <c r="O55" s="108">
        <f t="shared" si="4"/>
        <v>0</v>
      </c>
      <c r="P55" s="107"/>
      <c r="Q55" s="107"/>
      <c r="R55" s="107"/>
      <c r="S55" s="21">
        <f t="shared" si="6"/>
        <v>0</v>
      </c>
      <c r="T55" s="22" t="str">
        <f t="shared" si="2"/>
        <v>OK</v>
      </c>
      <c r="U55" s="148"/>
      <c r="V55" s="32"/>
      <c r="W55" s="32"/>
      <c r="X55" s="38"/>
      <c r="Y55" s="148"/>
      <c r="Z55" s="38"/>
      <c r="AA55" s="148"/>
      <c r="AB55" s="38"/>
      <c r="AC55" s="38"/>
      <c r="AD55" s="148"/>
      <c r="AE55" s="148"/>
      <c r="AF55" s="38"/>
      <c r="AG55" s="38"/>
      <c r="AH55" s="148"/>
      <c r="AI55" s="38"/>
      <c r="AJ55" s="35"/>
      <c r="AK55" s="35"/>
      <c r="AL55" s="35"/>
      <c r="AM55" s="35"/>
      <c r="AN55" s="35"/>
      <c r="AO55" s="35"/>
      <c r="AP55" s="35"/>
      <c r="AQ55" s="35"/>
    </row>
    <row r="56" spans="1:43" ht="30.2" customHeight="1" x14ac:dyDescent="0.25">
      <c r="A56" s="221"/>
      <c r="B56" s="193" t="s">
        <v>50</v>
      </c>
      <c r="C56" s="194">
        <v>31</v>
      </c>
      <c r="D56" s="70">
        <v>61</v>
      </c>
      <c r="E56" s="193" t="s">
        <v>21</v>
      </c>
      <c r="F56" s="55" t="s">
        <v>20</v>
      </c>
      <c r="G56" s="56" t="s">
        <v>27</v>
      </c>
      <c r="H56" s="56" t="s">
        <v>10</v>
      </c>
      <c r="I56" s="56" t="s">
        <v>12</v>
      </c>
      <c r="J56" s="54">
        <v>6.93</v>
      </c>
      <c r="K56" s="75">
        <f>0</f>
        <v>0</v>
      </c>
      <c r="L56" s="105">
        <f t="shared" si="5"/>
        <v>0</v>
      </c>
      <c r="M56" s="105">
        <f t="shared" si="3"/>
        <v>0</v>
      </c>
      <c r="N56" s="107"/>
      <c r="O56" s="108">
        <f t="shared" si="4"/>
        <v>0</v>
      </c>
      <c r="P56" s="107"/>
      <c r="Q56" s="107"/>
      <c r="R56" s="107"/>
      <c r="S56" s="21">
        <f t="shared" si="6"/>
        <v>0</v>
      </c>
      <c r="T56" s="22" t="str">
        <f t="shared" si="2"/>
        <v>OK</v>
      </c>
      <c r="U56" s="148"/>
      <c r="V56" s="32"/>
      <c r="W56" s="32"/>
      <c r="X56" s="38"/>
      <c r="Y56" s="148"/>
      <c r="Z56" s="38"/>
      <c r="AA56" s="148"/>
      <c r="AB56" s="38"/>
      <c r="AC56" s="38"/>
      <c r="AD56" s="148"/>
      <c r="AE56" s="148"/>
      <c r="AF56" s="38"/>
      <c r="AG56" s="38"/>
      <c r="AH56" s="148"/>
      <c r="AI56" s="38"/>
      <c r="AJ56" s="35"/>
      <c r="AK56" s="35"/>
      <c r="AL56" s="35"/>
      <c r="AM56" s="35"/>
      <c r="AN56" s="35"/>
      <c r="AO56" s="35"/>
      <c r="AP56" s="35"/>
      <c r="AQ56" s="35"/>
    </row>
    <row r="57" spans="1:43" ht="30.2" customHeight="1" x14ac:dyDescent="0.25">
      <c r="A57" s="222"/>
      <c r="B57" s="193"/>
      <c r="C57" s="194"/>
      <c r="D57" s="70">
        <v>62</v>
      </c>
      <c r="E57" s="193"/>
      <c r="F57" s="55" t="s">
        <v>20</v>
      </c>
      <c r="G57" s="56" t="s">
        <v>28</v>
      </c>
      <c r="H57" s="56" t="s">
        <v>16</v>
      </c>
      <c r="I57" s="56" t="s">
        <v>12</v>
      </c>
      <c r="J57" s="54">
        <v>1364</v>
      </c>
      <c r="K57" s="75">
        <f>0</f>
        <v>0</v>
      </c>
      <c r="L57" s="105">
        <f t="shared" si="5"/>
        <v>0</v>
      </c>
      <c r="M57" s="105">
        <f t="shared" si="3"/>
        <v>0</v>
      </c>
      <c r="N57" s="107"/>
      <c r="O57" s="108">
        <f t="shared" si="4"/>
        <v>0</v>
      </c>
      <c r="P57" s="107"/>
      <c r="Q57" s="107"/>
      <c r="R57" s="107"/>
      <c r="S57" s="21">
        <f t="shared" si="6"/>
        <v>0</v>
      </c>
      <c r="T57" s="22" t="str">
        <f t="shared" si="2"/>
        <v>OK</v>
      </c>
      <c r="U57" s="148"/>
      <c r="V57" s="32"/>
      <c r="W57" s="32"/>
      <c r="X57" s="38"/>
      <c r="Y57" s="148"/>
      <c r="Z57" s="38"/>
      <c r="AA57" s="148"/>
      <c r="AB57" s="38"/>
      <c r="AC57" s="38"/>
      <c r="AD57" s="148"/>
      <c r="AE57" s="148"/>
      <c r="AF57" s="38"/>
      <c r="AG57" s="38"/>
      <c r="AH57" s="148"/>
      <c r="AI57" s="38"/>
      <c r="AJ57" s="35"/>
      <c r="AK57" s="35"/>
      <c r="AL57" s="35"/>
      <c r="AM57" s="35"/>
      <c r="AN57" s="35"/>
      <c r="AO57" s="35"/>
      <c r="AP57" s="35"/>
      <c r="AQ57" s="35"/>
    </row>
    <row r="58" spans="1:43" x14ac:dyDescent="0.25">
      <c r="K58" s="110">
        <f>SUMPRODUCT($J$4:$J$57,K4:K57)</f>
        <v>858900</v>
      </c>
      <c r="L58" s="110">
        <f t="shared" ref="L58:M58" si="7">SUMPRODUCT($J$4:$J$57,L4:L57)</f>
        <v>316198.5</v>
      </c>
      <c r="M58" s="110">
        <f t="shared" si="7"/>
        <v>339636</v>
      </c>
      <c r="S58" s="6">
        <f>SUM(S4:S57)</f>
        <v>55473</v>
      </c>
      <c r="U58" s="149">
        <f>SUMPRODUCT($J$4:$J$57,U4:U57)</f>
        <v>49197</v>
      </c>
      <c r="V58" s="149">
        <f t="shared" ref="V58:AQ58" si="8">SUMPRODUCT($J$4:$J$57,V4:V57)</f>
        <v>3000</v>
      </c>
      <c r="W58" s="179">
        <f t="shared" si="8"/>
        <v>3115</v>
      </c>
      <c r="X58" s="149">
        <f t="shared" si="8"/>
        <v>11250</v>
      </c>
      <c r="Y58" s="149">
        <f t="shared" si="8"/>
        <v>15436.5</v>
      </c>
      <c r="Z58" s="149">
        <f t="shared" si="8"/>
        <v>22957.5</v>
      </c>
      <c r="AA58" s="149">
        <f t="shared" si="8"/>
        <v>87200</v>
      </c>
      <c r="AB58" s="149">
        <f t="shared" si="8"/>
        <v>20692.5</v>
      </c>
      <c r="AC58" s="149">
        <f t="shared" si="8"/>
        <v>5685</v>
      </c>
      <c r="AD58" s="149">
        <f t="shared" si="8"/>
        <v>22050</v>
      </c>
      <c r="AE58" s="149">
        <f t="shared" si="8"/>
        <v>48450</v>
      </c>
      <c r="AF58" s="149">
        <f t="shared" si="8"/>
        <v>18750</v>
      </c>
      <c r="AG58" s="149">
        <f t="shared" si="8"/>
        <v>8415</v>
      </c>
      <c r="AH58" s="149">
        <f t="shared" si="8"/>
        <v>23437.5</v>
      </c>
      <c r="AI58" s="149">
        <f t="shared" si="8"/>
        <v>0</v>
      </c>
      <c r="AJ58" s="149">
        <f t="shared" si="8"/>
        <v>0</v>
      </c>
      <c r="AK58" s="149">
        <f t="shared" si="8"/>
        <v>0</v>
      </c>
      <c r="AL58" s="149">
        <f t="shared" si="8"/>
        <v>0</v>
      </c>
      <c r="AM58" s="149">
        <f t="shared" si="8"/>
        <v>0</v>
      </c>
      <c r="AN58" s="149">
        <f t="shared" si="8"/>
        <v>0</v>
      </c>
      <c r="AO58" s="149">
        <f t="shared" si="8"/>
        <v>0</v>
      </c>
      <c r="AP58" s="149">
        <f t="shared" si="8"/>
        <v>0</v>
      </c>
      <c r="AQ58" s="149">
        <f t="shared" si="8"/>
        <v>0</v>
      </c>
    </row>
    <row r="59" spans="1:43" ht="18.75" x14ac:dyDescent="0.25">
      <c r="K59" s="6">
        <f>SUM(K4:K57)</f>
        <v>105075</v>
      </c>
      <c r="U59" s="154"/>
      <c r="V59" s="30"/>
      <c r="W59" s="30"/>
      <c r="Y59" s="151"/>
      <c r="AA59" s="151"/>
      <c r="AD59" s="151"/>
      <c r="AE59" s="151"/>
      <c r="AH59" s="151"/>
    </row>
    <row r="60" spans="1:43" x14ac:dyDescent="0.25">
      <c r="U60" s="151"/>
      <c r="Y60" s="151"/>
      <c r="AA60" s="151"/>
      <c r="AD60" s="151"/>
      <c r="AE60" s="151"/>
      <c r="AH60" s="151"/>
    </row>
    <row r="61" spans="1:43" ht="18.95" customHeight="1" x14ac:dyDescent="0.25">
      <c r="B61" s="223" t="s">
        <v>56</v>
      </c>
      <c r="C61" s="224"/>
      <c r="D61" s="224"/>
      <c r="E61" s="224"/>
      <c r="F61" s="224"/>
      <c r="G61" s="224"/>
      <c r="H61" s="224"/>
      <c r="I61" s="224"/>
      <c r="J61" s="224"/>
      <c r="K61" s="224"/>
      <c r="L61" s="224"/>
      <c r="M61" s="224"/>
      <c r="N61" s="224"/>
      <c r="O61" s="224"/>
      <c r="P61" s="224"/>
      <c r="Q61" s="224"/>
      <c r="R61" s="224"/>
      <c r="S61" s="224"/>
      <c r="T61" s="225"/>
      <c r="U61" s="154"/>
      <c r="V61" s="30"/>
      <c r="W61" s="30"/>
      <c r="X61" s="30"/>
      <c r="Y61" s="151"/>
      <c r="Z61" s="74"/>
      <c r="AA61" s="151"/>
      <c r="AD61" s="151"/>
      <c r="AE61" s="151"/>
      <c r="AH61" s="151"/>
    </row>
    <row r="62" spans="1:43" x14ac:dyDescent="0.25">
      <c r="U62" s="151"/>
      <c r="Y62" s="151"/>
      <c r="AA62" s="151"/>
      <c r="AD62" s="151"/>
      <c r="AE62" s="151"/>
      <c r="AH62" s="151"/>
    </row>
    <row r="63" spans="1:43" x14ac:dyDescent="0.25">
      <c r="U63" s="151"/>
      <c r="Y63" s="151"/>
      <c r="AA63" s="151"/>
      <c r="AD63" s="151"/>
      <c r="AE63" s="151"/>
      <c r="AH63" s="151"/>
    </row>
    <row r="64" spans="1:43" x14ac:dyDescent="0.25">
      <c r="U64" s="151"/>
      <c r="Y64" s="151"/>
      <c r="AA64" s="151"/>
      <c r="AD64" s="151"/>
      <c r="AE64" s="151"/>
      <c r="AH64" s="151"/>
    </row>
    <row r="65" spans="21:34" x14ac:dyDescent="0.25">
      <c r="U65" s="151"/>
      <c r="Y65" s="151"/>
      <c r="AA65" s="151"/>
      <c r="AD65" s="151"/>
      <c r="AE65" s="151"/>
      <c r="AF65" s="40"/>
      <c r="AH65" s="151"/>
    </row>
  </sheetData>
  <mergeCells count="116">
    <mergeCell ref="AP1:AP2"/>
    <mergeCell ref="AQ1:AQ2"/>
    <mergeCell ref="A2:T2"/>
    <mergeCell ref="A4:A7"/>
    <mergeCell ref="B4:B5"/>
    <mergeCell ref="C4:C5"/>
    <mergeCell ref="E4:E5"/>
    <mergeCell ref="B6:B7"/>
    <mergeCell ref="C6:C7"/>
    <mergeCell ref="AI1:AI2"/>
    <mergeCell ref="AJ1:AJ2"/>
    <mergeCell ref="AK1:AK2"/>
    <mergeCell ref="AL1:AL2"/>
    <mergeCell ref="AM1:AM2"/>
    <mergeCell ref="AN1:AN2"/>
    <mergeCell ref="Z1:Z2"/>
    <mergeCell ref="AB1:AB2"/>
    <mergeCell ref="AC1:AC2"/>
    <mergeCell ref="AF1:AF2"/>
    <mergeCell ref="K1:T1"/>
    <mergeCell ref="U1:U2"/>
    <mergeCell ref="W1:W2"/>
    <mergeCell ref="X1:X2"/>
    <mergeCell ref="AO1:AO2"/>
    <mergeCell ref="E14:E15"/>
    <mergeCell ref="Y1:Y2"/>
    <mergeCell ref="AA1:AA2"/>
    <mergeCell ref="AD1:AD2"/>
    <mergeCell ref="AE1:AE2"/>
    <mergeCell ref="AG1:AG2"/>
    <mergeCell ref="AH1:AH2"/>
    <mergeCell ref="A1:B1"/>
    <mergeCell ref="C1:J1"/>
    <mergeCell ref="V1:V2"/>
    <mergeCell ref="C14:C15"/>
    <mergeCell ref="A16:A23"/>
    <mergeCell ref="B16:B17"/>
    <mergeCell ref="C16:C17"/>
    <mergeCell ref="E16:E17"/>
    <mergeCell ref="B18:B19"/>
    <mergeCell ref="C18:C19"/>
    <mergeCell ref="E6:E7"/>
    <mergeCell ref="A8:A15"/>
    <mergeCell ref="B8:B9"/>
    <mergeCell ref="C8:C9"/>
    <mergeCell ref="E8:E9"/>
    <mergeCell ref="B10:B11"/>
    <mergeCell ref="C10:C11"/>
    <mergeCell ref="E10:E11"/>
    <mergeCell ref="B12:B13"/>
    <mergeCell ref="C12:C13"/>
    <mergeCell ref="E18:E19"/>
    <mergeCell ref="B20:B21"/>
    <mergeCell ref="C20:C21"/>
    <mergeCell ref="B22:B23"/>
    <mergeCell ref="C22:C23"/>
    <mergeCell ref="E22:E23"/>
    <mergeCell ref="E12:E13"/>
    <mergeCell ref="B14:B15"/>
    <mergeCell ref="A32:A35"/>
    <mergeCell ref="B32:B33"/>
    <mergeCell ref="C32:C33"/>
    <mergeCell ref="E32:E33"/>
    <mergeCell ref="B34:B35"/>
    <mergeCell ref="C34:C35"/>
    <mergeCell ref="E34:E35"/>
    <mergeCell ref="A24:A31"/>
    <mergeCell ref="B24:B25"/>
    <mergeCell ref="C24:C25"/>
    <mergeCell ref="E24:E25"/>
    <mergeCell ref="B26:B27"/>
    <mergeCell ref="C26:C27"/>
    <mergeCell ref="E26:E27"/>
    <mergeCell ref="B28:B29"/>
    <mergeCell ref="C28:C29"/>
    <mergeCell ref="E28:E29"/>
    <mergeCell ref="B30:B31"/>
    <mergeCell ref="C30:C31"/>
    <mergeCell ref="E30:E31"/>
    <mergeCell ref="A36:A47"/>
    <mergeCell ref="B36:B37"/>
    <mergeCell ref="C36:C37"/>
    <mergeCell ref="E36:E37"/>
    <mergeCell ref="B38:B39"/>
    <mergeCell ref="C38:C39"/>
    <mergeCell ref="E38:E39"/>
    <mergeCell ref="B40:B41"/>
    <mergeCell ref="C40:C41"/>
    <mergeCell ref="E40:E41"/>
    <mergeCell ref="B46:B47"/>
    <mergeCell ref="C46:C47"/>
    <mergeCell ref="E46:E47"/>
    <mergeCell ref="A48:A57"/>
    <mergeCell ref="B48:B49"/>
    <mergeCell ref="C48:C49"/>
    <mergeCell ref="E48:E49"/>
    <mergeCell ref="B50:B51"/>
    <mergeCell ref="C50:C51"/>
    <mergeCell ref="E50:E51"/>
    <mergeCell ref="B56:B57"/>
    <mergeCell ref="C56:C57"/>
    <mergeCell ref="E56:E57"/>
    <mergeCell ref="E20:E21"/>
    <mergeCell ref="B61:T61"/>
    <mergeCell ref="B52:B53"/>
    <mergeCell ref="C52:C53"/>
    <mergeCell ref="E52:E53"/>
    <mergeCell ref="B54:B55"/>
    <mergeCell ref="C54:C55"/>
    <mergeCell ref="E54:E55"/>
    <mergeCell ref="B42:B43"/>
    <mergeCell ref="C42:C43"/>
    <mergeCell ref="E42:E43"/>
    <mergeCell ref="B44:B45"/>
    <mergeCell ref="C44:C45"/>
    <mergeCell ref="E44:E45"/>
  </mergeCells>
  <conditionalFormatting sqref="W4:X57 Z4:Z57 AB4:AC57 AF4:AG57 AI4:AQ57">
    <cfRule type="cellIs" dxfId="3" priority="2" operator="greaterThan">
      <formula>0</formula>
    </cfRule>
  </conditionalFormatting>
  <conditionalFormatting sqref="V4:V57">
    <cfRule type="cellIs" dxfId="2" priority="1" operator="greaterThan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940619-7FC6-4756-B817-BE31224066F6}">
  <dimension ref="A1:AL65"/>
  <sheetViews>
    <sheetView zoomScale="85" zoomScaleNormal="85" workbookViewId="0">
      <selection activeCell="F11" sqref="F11"/>
    </sheetView>
  </sheetViews>
  <sheetFormatPr defaultColWidth="9.7109375" defaultRowHeight="15" x14ac:dyDescent="0.25"/>
  <cols>
    <col min="1" max="1" width="8.140625" style="2" customWidth="1"/>
    <col min="2" max="2" width="21.7109375" style="1" customWidth="1"/>
    <col min="3" max="3" width="8.42578125" style="1" customWidth="1"/>
    <col min="4" max="4" width="9.140625" style="1" customWidth="1"/>
    <col min="5" max="5" width="18.5703125" style="1" customWidth="1"/>
    <col min="6" max="6" width="9.140625" style="24" customWidth="1"/>
    <col min="7" max="8" width="12.28515625" style="1" customWidth="1"/>
    <col min="9" max="9" width="14.85546875" style="1" customWidth="1"/>
    <col min="10" max="10" width="15.42578125" style="1" customWidth="1"/>
    <col min="11" max="11" width="11.85546875" style="6" bestFit="1" customWidth="1"/>
    <col min="12" max="12" width="11.85546875" style="6" customWidth="1"/>
    <col min="13" max="13" width="12.42578125" style="6" customWidth="1"/>
    <col min="14" max="18" width="11.28515625" style="6" customWidth="1"/>
    <col min="19" max="19" width="13.28515625" style="23" customWidth="1"/>
    <col min="20" max="20" width="12.5703125" style="4" customWidth="1"/>
    <col min="21" max="21" width="14.140625" style="5" customWidth="1"/>
    <col min="22" max="22" width="14.28515625" style="5" customWidth="1"/>
    <col min="23" max="30" width="15.7109375" style="5" customWidth="1"/>
    <col min="31" max="38" width="15.7109375" style="2" customWidth="1"/>
    <col min="39" max="16384" width="9.7109375" style="2"/>
  </cols>
  <sheetData>
    <row r="1" spans="1:38" ht="38.85" customHeight="1" x14ac:dyDescent="0.25">
      <c r="A1" s="203" t="s">
        <v>54</v>
      </c>
      <c r="B1" s="204"/>
      <c r="C1" s="207" t="s">
        <v>29</v>
      </c>
      <c r="D1" s="208"/>
      <c r="E1" s="208"/>
      <c r="F1" s="208"/>
      <c r="G1" s="208"/>
      <c r="H1" s="208"/>
      <c r="I1" s="208"/>
      <c r="J1" s="209"/>
      <c r="K1" s="202" t="s">
        <v>35</v>
      </c>
      <c r="L1" s="202"/>
      <c r="M1" s="202"/>
      <c r="N1" s="202"/>
      <c r="O1" s="202"/>
      <c r="P1" s="202"/>
      <c r="Q1" s="202"/>
      <c r="R1" s="202"/>
      <c r="S1" s="202"/>
      <c r="T1" s="202"/>
      <c r="U1" s="231" t="s">
        <v>143</v>
      </c>
      <c r="V1" s="231" t="s">
        <v>144</v>
      </c>
      <c r="W1" s="231" t="s">
        <v>145</v>
      </c>
      <c r="X1" s="196" t="s">
        <v>37</v>
      </c>
      <c r="Y1" s="196" t="s">
        <v>37</v>
      </c>
      <c r="Z1" s="196" t="s">
        <v>37</v>
      </c>
      <c r="AA1" s="196" t="s">
        <v>37</v>
      </c>
      <c r="AB1" s="196" t="s">
        <v>37</v>
      </c>
      <c r="AC1" s="196" t="s">
        <v>37</v>
      </c>
      <c r="AD1" s="196" t="s">
        <v>37</v>
      </c>
      <c r="AE1" s="196" t="s">
        <v>37</v>
      </c>
      <c r="AF1" s="196" t="s">
        <v>37</v>
      </c>
      <c r="AG1" s="196" t="s">
        <v>37</v>
      </c>
      <c r="AH1" s="196" t="s">
        <v>37</v>
      </c>
      <c r="AI1" s="196" t="s">
        <v>37</v>
      </c>
      <c r="AJ1" s="196" t="s">
        <v>37</v>
      </c>
      <c r="AK1" s="196" t="s">
        <v>37</v>
      </c>
      <c r="AL1" s="196" t="s">
        <v>37</v>
      </c>
    </row>
    <row r="2" spans="1:38" ht="21.75" customHeight="1" x14ac:dyDescent="0.25">
      <c r="A2" s="198" t="s">
        <v>69</v>
      </c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198"/>
      <c r="M2" s="198"/>
      <c r="N2" s="198"/>
      <c r="O2" s="198"/>
      <c r="P2" s="198"/>
      <c r="Q2" s="198"/>
      <c r="R2" s="198"/>
      <c r="S2" s="198"/>
      <c r="T2" s="199"/>
      <c r="U2" s="232"/>
      <c r="V2" s="232"/>
      <c r="W2" s="232"/>
      <c r="X2" s="197"/>
      <c r="Y2" s="197"/>
      <c r="Z2" s="197"/>
      <c r="AA2" s="197"/>
      <c r="AB2" s="197"/>
      <c r="AC2" s="197"/>
      <c r="AD2" s="197"/>
      <c r="AE2" s="197"/>
      <c r="AF2" s="197"/>
      <c r="AG2" s="197"/>
      <c r="AH2" s="197"/>
      <c r="AI2" s="197"/>
      <c r="AJ2" s="197"/>
      <c r="AK2" s="197"/>
      <c r="AL2" s="197"/>
    </row>
    <row r="3" spans="1:38" s="3" customFormat="1" ht="30.2" customHeight="1" x14ac:dyDescent="0.2">
      <c r="A3" s="41" t="s">
        <v>22</v>
      </c>
      <c r="B3" s="41" t="s">
        <v>38</v>
      </c>
      <c r="C3" s="41" t="s">
        <v>36</v>
      </c>
      <c r="D3" s="41" t="s">
        <v>17</v>
      </c>
      <c r="E3" s="41" t="s">
        <v>39</v>
      </c>
      <c r="F3" s="41" t="s">
        <v>18</v>
      </c>
      <c r="G3" s="41" t="s">
        <v>19</v>
      </c>
      <c r="H3" s="41" t="s">
        <v>40</v>
      </c>
      <c r="I3" s="41" t="s">
        <v>41</v>
      </c>
      <c r="J3" s="41" t="s">
        <v>42</v>
      </c>
      <c r="K3" s="42" t="s">
        <v>3</v>
      </c>
      <c r="L3" s="102" t="s">
        <v>86</v>
      </c>
      <c r="M3" s="102" t="s">
        <v>87</v>
      </c>
      <c r="N3" s="102" t="s">
        <v>88</v>
      </c>
      <c r="O3" s="102" t="s">
        <v>89</v>
      </c>
      <c r="P3" s="102" t="s">
        <v>90</v>
      </c>
      <c r="Q3" s="102" t="s">
        <v>91</v>
      </c>
      <c r="R3" s="102" t="s">
        <v>92</v>
      </c>
      <c r="S3" s="19" t="s">
        <v>0</v>
      </c>
      <c r="T3" s="33" t="s">
        <v>2</v>
      </c>
      <c r="U3" s="141">
        <v>45526</v>
      </c>
      <c r="V3" s="141">
        <v>45762</v>
      </c>
      <c r="W3" s="141">
        <v>45814</v>
      </c>
      <c r="X3" s="20" t="s">
        <v>1</v>
      </c>
      <c r="Y3" s="20" t="s">
        <v>1</v>
      </c>
      <c r="Z3" s="20" t="s">
        <v>1</v>
      </c>
      <c r="AA3" s="20" t="s">
        <v>1</v>
      </c>
      <c r="AB3" s="20" t="s">
        <v>1</v>
      </c>
      <c r="AC3" s="20" t="s">
        <v>1</v>
      </c>
      <c r="AD3" s="20" t="s">
        <v>1</v>
      </c>
      <c r="AE3" s="20" t="s">
        <v>1</v>
      </c>
      <c r="AF3" s="20" t="s">
        <v>1</v>
      </c>
      <c r="AG3" s="20" t="s">
        <v>1</v>
      </c>
      <c r="AH3" s="20" t="s">
        <v>1</v>
      </c>
      <c r="AI3" s="20" t="s">
        <v>1</v>
      </c>
      <c r="AJ3" s="20" t="s">
        <v>1</v>
      </c>
      <c r="AK3" s="20" t="s">
        <v>1</v>
      </c>
      <c r="AL3" s="20" t="s">
        <v>1</v>
      </c>
    </row>
    <row r="4" spans="1:38" ht="30.2" customHeight="1" x14ac:dyDescent="0.25">
      <c r="A4" s="247" t="s">
        <v>30</v>
      </c>
      <c r="B4" s="250" t="s">
        <v>34</v>
      </c>
      <c r="C4" s="252">
        <v>1</v>
      </c>
      <c r="D4" s="84">
        <v>1</v>
      </c>
      <c r="E4" s="250" t="s">
        <v>13</v>
      </c>
      <c r="F4" s="85" t="s">
        <v>20</v>
      </c>
      <c r="G4" s="86" t="s">
        <v>27</v>
      </c>
      <c r="H4" s="86" t="s">
        <v>10</v>
      </c>
      <c r="I4" s="86" t="s">
        <v>12</v>
      </c>
      <c r="J4" s="87">
        <v>7.65</v>
      </c>
      <c r="K4" s="75">
        <f>0</f>
        <v>0</v>
      </c>
      <c r="L4" s="105">
        <f>IF(SUM(U4:AL4)&gt;K4+N4,K4+N4,SUM(U4:AL4))</f>
        <v>0</v>
      </c>
      <c r="M4" s="105">
        <f>SUM(U4:AL4)</f>
        <v>0</v>
      </c>
      <c r="N4" s="109"/>
      <c r="O4" s="108">
        <f>ROUND(IF(K4*0.25-0.5&lt;0,0,K4*0.25-0.5),0)-P4-R4</f>
        <v>0</v>
      </c>
      <c r="P4" s="106"/>
      <c r="Q4" s="106"/>
      <c r="R4" s="106"/>
      <c r="S4" s="21">
        <f t="shared" ref="S4:S23" si="0">K4-(SUM(U4:AL4))+N4+P4+Q4-R4</f>
        <v>0</v>
      </c>
      <c r="T4" s="22" t="str">
        <f t="shared" ref="T4:T57" si="1">IF(S4&lt;0,"ATENÇÃO","OK")</f>
        <v>OK</v>
      </c>
      <c r="U4" s="144"/>
      <c r="V4" s="144"/>
      <c r="W4" s="144"/>
      <c r="X4" s="44"/>
      <c r="Y4" s="45"/>
      <c r="Z4" s="43"/>
      <c r="AA4" s="43"/>
      <c r="AB4" s="46"/>
      <c r="AC4" s="47"/>
      <c r="AD4" s="48"/>
      <c r="AE4" s="36"/>
      <c r="AF4" s="29"/>
      <c r="AG4" s="28"/>
      <c r="AH4" s="28"/>
      <c r="AI4" s="28"/>
      <c r="AJ4" s="28"/>
      <c r="AK4" s="28"/>
      <c r="AL4" s="28"/>
    </row>
    <row r="5" spans="1:38" ht="30.2" customHeight="1" x14ac:dyDescent="0.25">
      <c r="A5" s="248"/>
      <c r="B5" s="251"/>
      <c r="C5" s="253"/>
      <c r="D5" s="88">
        <v>2</v>
      </c>
      <c r="E5" s="251"/>
      <c r="F5" s="55" t="s">
        <v>20</v>
      </c>
      <c r="G5" s="56" t="s">
        <v>28</v>
      </c>
      <c r="H5" s="56" t="s">
        <v>16</v>
      </c>
      <c r="I5" s="56" t="s">
        <v>12</v>
      </c>
      <c r="J5" s="87">
        <v>400</v>
      </c>
      <c r="K5" s="75">
        <f>0</f>
        <v>0</v>
      </c>
      <c r="L5" s="105">
        <f t="shared" ref="L5:L57" si="2">IF(SUM(U5:AL5)&gt;K5+N5,K5+N5,SUM(U5:AL5))</f>
        <v>0</v>
      </c>
      <c r="M5" s="105">
        <f t="shared" ref="M5:M57" si="3">SUM(U5:AL5)</f>
        <v>0</v>
      </c>
      <c r="N5" s="106"/>
      <c r="O5" s="108">
        <f t="shared" ref="O5:O57" si="4">ROUND(IF(K5*0.25-0.5&lt;0,0,K5*0.25-0.5),0)-P5-R5</f>
        <v>0</v>
      </c>
      <c r="P5" s="106"/>
      <c r="Q5" s="106"/>
      <c r="R5" s="106"/>
      <c r="S5" s="21">
        <f t="shared" si="0"/>
        <v>0</v>
      </c>
      <c r="T5" s="22" t="str">
        <f t="shared" si="1"/>
        <v>OK</v>
      </c>
      <c r="U5" s="144"/>
      <c r="V5" s="144"/>
      <c r="W5" s="144"/>
      <c r="X5" s="44"/>
      <c r="Y5" s="45"/>
      <c r="Z5" s="45"/>
      <c r="AA5" s="43"/>
      <c r="AB5" s="43"/>
      <c r="AC5" s="43"/>
      <c r="AD5" s="48"/>
      <c r="AE5" s="36"/>
      <c r="AF5" s="29"/>
      <c r="AG5" s="28"/>
      <c r="AH5" s="28"/>
      <c r="AI5" s="28"/>
      <c r="AJ5" s="28"/>
      <c r="AK5" s="28"/>
      <c r="AL5" s="28"/>
    </row>
    <row r="6" spans="1:38" ht="30.2" customHeight="1" x14ac:dyDescent="0.25">
      <c r="A6" s="248"/>
      <c r="B6" s="242" t="s">
        <v>25</v>
      </c>
      <c r="C6" s="254">
        <v>5</v>
      </c>
      <c r="D6" s="89">
        <v>9</v>
      </c>
      <c r="E6" s="242" t="s">
        <v>21</v>
      </c>
      <c r="F6" s="81" t="s">
        <v>20</v>
      </c>
      <c r="G6" s="82" t="s">
        <v>27</v>
      </c>
      <c r="H6" s="82" t="s">
        <v>10</v>
      </c>
      <c r="I6" s="82" t="s">
        <v>12</v>
      </c>
      <c r="J6" s="90">
        <v>4.1500000000000004</v>
      </c>
      <c r="K6" s="75">
        <f>0</f>
        <v>0</v>
      </c>
      <c r="L6" s="105">
        <f t="shared" si="2"/>
        <v>0</v>
      </c>
      <c r="M6" s="105">
        <f t="shared" si="3"/>
        <v>0</v>
      </c>
      <c r="N6" s="106"/>
      <c r="O6" s="108">
        <f t="shared" si="4"/>
        <v>0</v>
      </c>
      <c r="P6" s="106"/>
      <c r="Q6" s="106"/>
      <c r="R6" s="106"/>
      <c r="S6" s="21">
        <f t="shared" si="0"/>
        <v>0</v>
      </c>
      <c r="T6" s="22" t="str">
        <f t="shared" si="1"/>
        <v>OK</v>
      </c>
      <c r="U6" s="147"/>
      <c r="V6" s="144"/>
      <c r="W6" s="148"/>
      <c r="X6" s="44"/>
      <c r="Y6" s="45"/>
      <c r="Z6" s="45"/>
      <c r="AA6" s="43"/>
      <c r="AB6" s="46"/>
      <c r="AC6" s="47"/>
      <c r="AD6" s="48"/>
      <c r="AE6" s="36"/>
      <c r="AF6" s="29"/>
      <c r="AG6" s="28"/>
      <c r="AH6" s="28"/>
      <c r="AI6" s="28"/>
      <c r="AJ6" s="28"/>
      <c r="AK6" s="28"/>
      <c r="AL6" s="28"/>
    </row>
    <row r="7" spans="1:38" ht="30.2" customHeight="1" x14ac:dyDescent="0.25">
      <c r="A7" s="249"/>
      <c r="B7" s="242"/>
      <c r="C7" s="254"/>
      <c r="D7" s="89">
        <v>10</v>
      </c>
      <c r="E7" s="242"/>
      <c r="F7" s="81" t="s">
        <v>20</v>
      </c>
      <c r="G7" s="82" t="s">
        <v>28</v>
      </c>
      <c r="H7" s="82" t="s">
        <v>16</v>
      </c>
      <c r="I7" s="82" t="s">
        <v>12</v>
      </c>
      <c r="J7" s="90">
        <v>699.26</v>
      </c>
      <c r="K7" s="75">
        <f>0</f>
        <v>0</v>
      </c>
      <c r="L7" s="105">
        <f t="shared" si="2"/>
        <v>0</v>
      </c>
      <c r="M7" s="105">
        <f t="shared" si="3"/>
        <v>0</v>
      </c>
      <c r="N7" s="106"/>
      <c r="O7" s="108">
        <f t="shared" si="4"/>
        <v>0</v>
      </c>
      <c r="P7" s="106"/>
      <c r="Q7" s="106"/>
      <c r="R7" s="106"/>
      <c r="S7" s="21">
        <f t="shared" si="0"/>
        <v>0</v>
      </c>
      <c r="T7" s="22" t="str">
        <f t="shared" si="1"/>
        <v>OK</v>
      </c>
      <c r="U7" s="147"/>
      <c r="V7" s="144"/>
      <c r="W7" s="148"/>
      <c r="X7" s="44"/>
      <c r="Y7" s="45"/>
      <c r="Z7" s="45"/>
      <c r="AA7" s="43"/>
      <c r="AB7" s="43"/>
      <c r="AC7" s="43"/>
      <c r="AD7" s="48"/>
      <c r="AE7" s="36"/>
      <c r="AF7" s="29"/>
      <c r="AG7" s="28"/>
      <c r="AH7" s="28"/>
      <c r="AI7" s="28"/>
      <c r="AJ7" s="28"/>
      <c r="AK7" s="28"/>
      <c r="AL7" s="28"/>
    </row>
    <row r="8" spans="1:38" ht="30.2" customHeight="1" x14ac:dyDescent="0.25">
      <c r="A8" s="247" t="s">
        <v>23</v>
      </c>
      <c r="B8" s="251" t="s">
        <v>32</v>
      </c>
      <c r="C8" s="253">
        <v>6</v>
      </c>
      <c r="D8" s="88">
        <v>11</v>
      </c>
      <c r="E8" s="251" t="s">
        <v>13</v>
      </c>
      <c r="F8" s="55" t="s">
        <v>20</v>
      </c>
      <c r="G8" s="56" t="s">
        <v>27</v>
      </c>
      <c r="H8" s="56" t="s">
        <v>10</v>
      </c>
      <c r="I8" s="56" t="s">
        <v>12</v>
      </c>
      <c r="J8" s="87">
        <v>7.84</v>
      </c>
      <c r="K8" s="75">
        <f>0</f>
        <v>0</v>
      </c>
      <c r="L8" s="105">
        <f t="shared" si="2"/>
        <v>0</v>
      </c>
      <c r="M8" s="105">
        <f t="shared" si="3"/>
        <v>0</v>
      </c>
      <c r="N8" s="107"/>
      <c r="O8" s="108">
        <f t="shared" si="4"/>
        <v>0</v>
      </c>
      <c r="P8" s="107"/>
      <c r="Q8" s="107"/>
      <c r="R8" s="107"/>
      <c r="S8" s="21">
        <f t="shared" si="0"/>
        <v>0</v>
      </c>
      <c r="T8" s="22" t="str">
        <f t="shared" si="1"/>
        <v>OK</v>
      </c>
      <c r="U8" s="144"/>
      <c r="V8" s="144"/>
      <c r="W8" s="148"/>
      <c r="X8" s="43"/>
      <c r="Y8" s="43"/>
      <c r="Z8" s="45"/>
      <c r="AA8" s="43"/>
      <c r="AB8" s="50"/>
      <c r="AC8" s="47"/>
      <c r="AD8" s="48"/>
      <c r="AE8" s="36"/>
      <c r="AF8" s="29"/>
      <c r="AG8" s="28"/>
      <c r="AH8" s="28"/>
      <c r="AI8" s="28"/>
      <c r="AJ8" s="28"/>
      <c r="AK8" s="28"/>
      <c r="AL8" s="28"/>
    </row>
    <row r="9" spans="1:38" ht="30.2" customHeight="1" x14ac:dyDescent="0.25">
      <c r="A9" s="248"/>
      <c r="B9" s="251"/>
      <c r="C9" s="253"/>
      <c r="D9" s="88">
        <v>12</v>
      </c>
      <c r="E9" s="251"/>
      <c r="F9" s="55" t="s">
        <v>20</v>
      </c>
      <c r="G9" s="56" t="s">
        <v>28</v>
      </c>
      <c r="H9" s="56" t="s">
        <v>16</v>
      </c>
      <c r="I9" s="56" t="s">
        <v>12</v>
      </c>
      <c r="J9" s="87">
        <v>1700</v>
      </c>
      <c r="K9" s="75">
        <f>0</f>
        <v>0</v>
      </c>
      <c r="L9" s="105">
        <f t="shared" si="2"/>
        <v>0</v>
      </c>
      <c r="M9" s="105">
        <f t="shared" si="3"/>
        <v>0</v>
      </c>
      <c r="N9" s="107"/>
      <c r="O9" s="108">
        <f t="shared" si="4"/>
        <v>0</v>
      </c>
      <c r="P9" s="107"/>
      <c r="Q9" s="107"/>
      <c r="R9" s="107"/>
      <c r="S9" s="21">
        <f t="shared" si="0"/>
        <v>0</v>
      </c>
      <c r="T9" s="22" t="str">
        <f t="shared" si="1"/>
        <v>OK</v>
      </c>
      <c r="U9" s="144"/>
      <c r="V9" s="144"/>
      <c r="W9" s="148"/>
      <c r="X9" s="43"/>
      <c r="Y9" s="44"/>
      <c r="Z9" s="45"/>
      <c r="AA9" s="43"/>
      <c r="AB9" s="51"/>
      <c r="AC9" s="43"/>
      <c r="AD9" s="48"/>
      <c r="AE9" s="36"/>
      <c r="AF9" s="29"/>
      <c r="AG9" s="28"/>
      <c r="AH9" s="28"/>
      <c r="AI9" s="28"/>
      <c r="AJ9" s="28"/>
      <c r="AK9" s="28"/>
      <c r="AL9" s="28"/>
    </row>
    <row r="10" spans="1:38" ht="30.2" customHeight="1" x14ac:dyDescent="0.25">
      <c r="A10" s="248"/>
      <c r="B10" s="242" t="s">
        <v>25</v>
      </c>
      <c r="C10" s="254">
        <v>7</v>
      </c>
      <c r="D10" s="89">
        <v>13</v>
      </c>
      <c r="E10" s="242" t="s">
        <v>14</v>
      </c>
      <c r="F10" s="81" t="s">
        <v>20</v>
      </c>
      <c r="G10" s="82" t="s">
        <v>27</v>
      </c>
      <c r="H10" s="82" t="s">
        <v>10</v>
      </c>
      <c r="I10" s="82" t="s">
        <v>12</v>
      </c>
      <c r="J10" s="90">
        <v>11</v>
      </c>
      <c r="K10" s="75">
        <f>0</f>
        <v>0</v>
      </c>
      <c r="L10" s="105">
        <f t="shared" si="2"/>
        <v>0</v>
      </c>
      <c r="M10" s="105">
        <f t="shared" si="3"/>
        <v>0</v>
      </c>
      <c r="N10" s="107"/>
      <c r="O10" s="108">
        <f t="shared" si="4"/>
        <v>0</v>
      </c>
      <c r="P10" s="107"/>
      <c r="Q10" s="107"/>
      <c r="R10" s="107"/>
      <c r="S10" s="21">
        <f t="shared" si="0"/>
        <v>0</v>
      </c>
      <c r="T10" s="22" t="str">
        <f t="shared" si="1"/>
        <v>OK</v>
      </c>
      <c r="U10" s="144"/>
      <c r="V10" s="144"/>
      <c r="W10" s="144"/>
      <c r="X10" s="44"/>
      <c r="Y10" s="44"/>
      <c r="Z10" s="45"/>
      <c r="AA10" s="43"/>
      <c r="AB10" s="46"/>
      <c r="AC10" s="47"/>
      <c r="AD10" s="48"/>
      <c r="AE10" s="36"/>
      <c r="AF10" s="29"/>
      <c r="AG10" s="28"/>
      <c r="AH10" s="28"/>
      <c r="AI10" s="28"/>
      <c r="AJ10" s="28"/>
      <c r="AK10" s="28"/>
      <c r="AL10" s="28"/>
    </row>
    <row r="11" spans="1:38" ht="30.2" customHeight="1" x14ac:dyDescent="0.25">
      <c r="A11" s="248"/>
      <c r="B11" s="242"/>
      <c r="C11" s="254"/>
      <c r="D11" s="89">
        <v>14</v>
      </c>
      <c r="E11" s="242"/>
      <c r="F11" s="81" t="s">
        <v>20</v>
      </c>
      <c r="G11" s="82" t="s">
        <v>28</v>
      </c>
      <c r="H11" s="82" t="s">
        <v>16</v>
      </c>
      <c r="I11" s="82" t="s">
        <v>12</v>
      </c>
      <c r="J11" s="90">
        <v>1828.57</v>
      </c>
      <c r="K11" s="75">
        <f>0</f>
        <v>0</v>
      </c>
      <c r="L11" s="105">
        <f t="shared" si="2"/>
        <v>0</v>
      </c>
      <c r="M11" s="105">
        <f t="shared" si="3"/>
        <v>0</v>
      </c>
      <c r="N11" s="107"/>
      <c r="O11" s="108">
        <f t="shared" si="4"/>
        <v>0</v>
      </c>
      <c r="P11" s="107"/>
      <c r="Q11" s="107"/>
      <c r="R11" s="107"/>
      <c r="S11" s="21">
        <f t="shared" si="0"/>
        <v>0</v>
      </c>
      <c r="T11" s="22" t="str">
        <f t="shared" si="1"/>
        <v>OK</v>
      </c>
      <c r="U11" s="144"/>
      <c r="V11" s="144"/>
      <c r="W11" s="144"/>
      <c r="X11" s="44"/>
      <c r="Y11" s="44"/>
      <c r="Z11" s="45"/>
      <c r="AA11" s="43"/>
      <c r="AB11" s="43"/>
      <c r="AC11" s="43"/>
      <c r="AD11" s="48"/>
      <c r="AE11" s="36"/>
      <c r="AF11" s="29"/>
      <c r="AG11" s="28"/>
      <c r="AH11" s="28"/>
      <c r="AI11" s="28"/>
      <c r="AJ11" s="28"/>
      <c r="AK11" s="28"/>
      <c r="AL11" s="28"/>
    </row>
    <row r="12" spans="1:38" ht="30.2" customHeight="1" x14ac:dyDescent="0.25">
      <c r="A12" s="248"/>
      <c r="B12" s="251" t="s">
        <v>25</v>
      </c>
      <c r="C12" s="253">
        <v>8</v>
      </c>
      <c r="D12" s="88">
        <v>15</v>
      </c>
      <c r="E12" s="251" t="s">
        <v>15</v>
      </c>
      <c r="F12" s="55" t="s">
        <v>20</v>
      </c>
      <c r="G12" s="56" t="s">
        <v>27</v>
      </c>
      <c r="H12" s="56" t="s">
        <v>10</v>
      </c>
      <c r="I12" s="56" t="s">
        <v>12</v>
      </c>
      <c r="J12" s="87">
        <v>18.399999999999999</v>
      </c>
      <c r="K12" s="75">
        <f>0</f>
        <v>0</v>
      </c>
      <c r="L12" s="105">
        <f t="shared" si="2"/>
        <v>0</v>
      </c>
      <c r="M12" s="105">
        <f t="shared" si="3"/>
        <v>0</v>
      </c>
      <c r="N12" s="107"/>
      <c r="O12" s="108">
        <f t="shared" si="4"/>
        <v>0</v>
      </c>
      <c r="P12" s="107"/>
      <c r="Q12" s="107"/>
      <c r="R12" s="107"/>
      <c r="S12" s="21">
        <f t="shared" si="0"/>
        <v>0</v>
      </c>
      <c r="T12" s="22" t="str">
        <f t="shared" si="1"/>
        <v>OK</v>
      </c>
      <c r="U12" s="144"/>
      <c r="V12" s="144"/>
      <c r="W12" s="148"/>
      <c r="X12" s="43"/>
      <c r="Y12" s="44"/>
      <c r="Z12" s="45"/>
      <c r="AA12" s="43"/>
      <c r="AB12" s="51"/>
      <c r="AC12" s="47"/>
      <c r="AD12" s="48"/>
      <c r="AE12" s="36"/>
      <c r="AF12" s="29"/>
      <c r="AG12" s="28"/>
      <c r="AH12" s="28"/>
      <c r="AI12" s="28"/>
      <c r="AJ12" s="28"/>
      <c r="AK12" s="28"/>
      <c r="AL12" s="28"/>
    </row>
    <row r="13" spans="1:38" ht="30.2" customHeight="1" x14ac:dyDescent="0.25">
      <c r="A13" s="248"/>
      <c r="B13" s="251"/>
      <c r="C13" s="253"/>
      <c r="D13" s="88">
        <v>16</v>
      </c>
      <c r="E13" s="251"/>
      <c r="F13" s="55" t="s">
        <v>20</v>
      </c>
      <c r="G13" s="56" t="s">
        <v>28</v>
      </c>
      <c r="H13" s="56" t="s">
        <v>16</v>
      </c>
      <c r="I13" s="56" t="s">
        <v>12</v>
      </c>
      <c r="J13" s="87">
        <v>2900</v>
      </c>
      <c r="K13" s="75">
        <f>0</f>
        <v>0</v>
      </c>
      <c r="L13" s="105">
        <f t="shared" si="2"/>
        <v>0</v>
      </c>
      <c r="M13" s="105">
        <f t="shared" si="3"/>
        <v>0</v>
      </c>
      <c r="N13" s="107"/>
      <c r="O13" s="108">
        <f t="shared" si="4"/>
        <v>0</v>
      </c>
      <c r="P13" s="107"/>
      <c r="Q13" s="107"/>
      <c r="R13" s="107"/>
      <c r="S13" s="21">
        <f t="shared" si="0"/>
        <v>0</v>
      </c>
      <c r="T13" s="22" t="str">
        <f t="shared" si="1"/>
        <v>OK</v>
      </c>
      <c r="U13" s="144"/>
      <c r="V13" s="144"/>
      <c r="W13" s="148"/>
      <c r="X13" s="45"/>
      <c r="Y13" s="45"/>
      <c r="Z13" s="45"/>
      <c r="AA13" s="43"/>
      <c r="AB13" s="51"/>
      <c r="AC13" s="43"/>
      <c r="AD13" s="48"/>
      <c r="AE13" s="36"/>
      <c r="AF13" s="29"/>
      <c r="AG13" s="28"/>
      <c r="AH13" s="28"/>
      <c r="AI13" s="28"/>
      <c r="AJ13" s="28"/>
      <c r="AK13" s="28"/>
      <c r="AL13" s="28"/>
    </row>
    <row r="14" spans="1:38" s="7" customFormat="1" ht="30.2" customHeight="1" x14ac:dyDescent="0.25">
      <c r="A14" s="248"/>
      <c r="B14" s="242" t="s">
        <v>32</v>
      </c>
      <c r="C14" s="254">
        <v>9</v>
      </c>
      <c r="D14" s="89">
        <v>17</v>
      </c>
      <c r="E14" s="242" t="s">
        <v>11</v>
      </c>
      <c r="F14" s="81" t="s">
        <v>20</v>
      </c>
      <c r="G14" s="82" t="s">
        <v>27</v>
      </c>
      <c r="H14" s="82" t="s">
        <v>10</v>
      </c>
      <c r="I14" s="82" t="s">
        <v>12</v>
      </c>
      <c r="J14" s="90">
        <v>16.21</v>
      </c>
      <c r="K14" s="75">
        <f>0</f>
        <v>0</v>
      </c>
      <c r="L14" s="105">
        <f t="shared" si="2"/>
        <v>0</v>
      </c>
      <c r="M14" s="105">
        <f t="shared" si="3"/>
        <v>0</v>
      </c>
      <c r="N14" s="107"/>
      <c r="O14" s="108">
        <f t="shared" si="4"/>
        <v>0</v>
      </c>
      <c r="P14" s="107"/>
      <c r="Q14" s="107"/>
      <c r="R14" s="107"/>
      <c r="S14" s="21">
        <f t="shared" si="0"/>
        <v>0</v>
      </c>
      <c r="T14" s="22" t="str">
        <f t="shared" si="1"/>
        <v>OK</v>
      </c>
      <c r="U14" s="144"/>
      <c r="V14" s="144"/>
      <c r="W14" s="144"/>
      <c r="X14" s="45"/>
      <c r="Y14" s="43"/>
      <c r="Z14" s="45"/>
      <c r="AA14" s="45"/>
      <c r="AB14" s="53"/>
      <c r="AC14" s="43"/>
      <c r="AD14" s="48"/>
      <c r="AE14" s="36"/>
      <c r="AF14" s="29"/>
      <c r="AG14" s="28"/>
      <c r="AH14" s="28"/>
      <c r="AI14" s="28"/>
      <c r="AJ14" s="28"/>
      <c r="AK14" s="28"/>
      <c r="AL14" s="28"/>
    </row>
    <row r="15" spans="1:38" s="7" customFormat="1" ht="30.2" customHeight="1" x14ac:dyDescent="0.25">
      <c r="A15" s="249"/>
      <c r="B15" s="242"/>
      <c r="C15" s="254"/>
      <c r="D15" s="89">
        <v>18</v>
      </c>
      <c r="E15" s="242"/>
      <c r="F15" s="81" t="s">
        <v>20</v>
      </c>
      <c r="G15" s="82" t="s">
        <v>28</v>
      </c>
      <c r="H15" s="82" t="s">
        <v>16</v>
      </c>
      <c r="I15" s="82" t="s">
        <v>12</v>
      </c>
      <c r="J15" s="90">
        <v>2650</v>
      </c>
      <c r="K15" s="75">
        <f>0</f>
        <v>0</v>
      </c>
      <c r="L15" s="105">
        <f t="shared" si="2"/>
        <v>0</v>
      </c>
      <c r="M15" s="105">
        <f t="shared" si="3"/>
        <v>0</v>
      </c>
      <c r="N15" s="107"/>
      <c r="O15" s="108">
        <f t="shared" si="4"/>
        <v>0</v>
      </c>
      <c r="P15" s="107"/>
      <c r="Q15" s="107"/>
      <c r="R15" s="107"/>
      <c r="S15" s="21">
        <f t="shared" si="0"/>
        <v>0</v>
      </c>
      <c r="T15" s="22" t="str">
        <f t="shared" si="1"/>
        <v>OK</v>
      </c>
      <c r="U15" s="144"/>
      <c r="V15" s="144"/>
      <c r="W15" s="144"/>
      <c r="X15" s="45"/>
      <c r="Y15" s="43"/>
      <c r="Z15" s="45"/>
      <c r="AA15" s="45"/>
      <c r="AB15" s="53"/>
      <c r="AC15" s="43"/>
      <c r="AD15" s="48"/>
      <c r="AE15" s="36"/>
      <c r="AF15" s="29"/>
      <c r="AG15" s="28"/>
      <c r="AH15" s="28"/>
      <c r="AI15" s="28"/>
      <c r="AJ15" s="28"/>
      <c r="AK15" s="28"/>
      <c r="AL15" s="28"/>
    </row>
    <row r="16" spans="1:38" s="7" customFormat="1" ht="30.2" customHeight="1" x14ac:dyDescent="0.25">
      <c r="A16" s="258" t="s">
        <v>31</v>
      </c>
      <c r="B16" s="251" t="s">
        <v>43</v>
      </c>
      <c r="C16" s="253">
        <v>10</v>
      </c>
      <c r="D16" s="88">
        <v>19</v>
      </c>
      <c r="E16" s="251" t="s">
        <v>13</v>
      </c>
      <c r="F16" s="55" t="s">
        <v>20</v>
      </c>
      <c r="G16" s="56" t="s">
        <v>27</v>
      </c>
      <c r="H16" s="56" t="s">
        <v>10</v>
      </c>
      <c r="I16" s="56" t="s">
        <v>12</v>
      </c>
      <c r="J16" s="87">
        <v>7.9</v>
      </c>
      <c r="K16" s="75">
        <f>0</f>
        <v>0</v>
      </c>
      <c r="L16" s="105">
        <f t="shared" si="2"/>
        <v>0</v>
      </c>
      <c r="M16" s="105">
        <f t="shared" si="3"/>
        <v>0</v>
      </c>
      <c r="N16" s="107"/>
      <c r="O16" s="108">
        <f t="shared" si="4"/>
        <v>0</v>
      </c>
      <c r="P16" s="107"/>
      <c r="Q16" s="107"/>
      <c r="R16" s="107"/>
      <c r="S16" s="21">
        <f t="shared" si="0"/>
        <v>0</v>
      </c>
      <c r="T16" s="22" t="str">
        <f t="shared" si="1"/>
        <v>OK</v>
      </c>
      <c r="U16" s="144"/>
      <c r="V16" s="144"/>
      <c r="W16" s="148"/>
      <c r="X16" s="45"/>
      <c r="Y16" s="45"/>
      <c r="Z16" s="45"/>
      <c r="AA16" s="45"/>
      <c r="AB16" s="53"/>
      <c r="AC16" s="43"/>
      <c r="AD16" s="48"/>
      <c r="AE16" s="37"/>
      <c r="AF16" s="29"/>
      <c r="AG16" s="28"/>
      <c r="AH16" s="28"/>
      <c r="AI16" s="28"/>
      <c r="AJ16" s="28"/>
      <c r="AK16" s="28"/>
      <c r="AL16" s="28"/>
    </row>
    <row r="17" spans="1:38" s="7" customFormat="1" ht="30.2" customHeight="1" x14ac:dyDescent="0.25">
      <c r="A17" s="259"/>
      <c r="B17" s="251"/>
      <c r="C17" s="253"/>
      <c r="D17" s="88">
        <v>20</v>
      </c>
      <c r="E17" s="251"/>
      <c r="F17" s="55" t="s">
        <v>20</v>
      </c>
      <c r="G17" s="56" t="s">
        <v>28</v>
      </c>
      <c r="H17" s="56" t="s">
        <v>16</v>
      </c>
      <c r="I17" s="56" t="s">
        <v>12</v>
      </c>
      <c r="J17" s="87">
        <v>1632.32</v>
      </c>
      <c r="K17" s="75">
        <f>0</f>
        <v>0</v>
      </c>
      <c r="L17" s="105">
        <f t="shared" si="2"/>
        <v>0</v>
      </c>
      <c r="M17" s="105">
        <f t="shared" si="3"/>
        <v>0</v>
      </c>
      <c r="N17" s="107"/>
      <c r="O17" s="108">
        <f t="shared" si="4"/>
        <v>0</v>
      </c>
      <c r="P17" s="107"/>
      <c r="Q17" s="107"/>
      <c r="R17" s="107"/>
      <c r="S17" s="21">
        <f t="shared" si="0"/>
        <v>0</v>
      </c>
      <c r="T17" s="22" t="str">
        <f t="shared" si="1"/>
        <v>OK</v>
      </c>
      <c r="U17" s="144"/>
      <c r="V17" s="144"/>
      <c r="W17" s="148"/>
      <c r="X17" s="45"/>
      <c r="Y17" s="45"/>
      <c r="Z17" s="45"/>
      <c r="AA17" s="45"/>
      <c r="AB17" s="53"/>
      <c r="AC17" s="43"/>
      <c r="AD17" s="48"/>
      <c r="AE17" s="37"/>
      <c r="AF17" s="29"/>
      <c r="AG17" s="28"/>
      <c r="AH17" s="28"/>
      <c r="AI17" s="28"/>
      <c r="AJ17" s="28"/>
      <c r="AK17" s="28"/>
      <c r="AL17" s="28"/>
    </row>
    <row r="18" spans="1:38" s="7" customFormat="1" ht="30.2" customHeight="1" x14ac:dyDescent="0.25">
      <c r="A18" s="259"/>
      <c r="B18" s="242" t="s">
        <v>43</v>
      </c>
      <c r="C18" s="254">
        <v>11</v>
      </c>
      <c r="D18" s="89">
        <v>21</v>
      </c>
      <c r="E18" s="242" t="s">
        <v>14</v>
      </c>
      <c r="F18" s="81" t="s">
        <v>20</v>
      </c>
      <c r="G18" s="82" t="s">
        <v>27</v>
      </c>
      <c r="H18" s="82" t="s">
        <v>10</v>
      </c>
      <c r="I18" s="82" t="s">
        <v>12</v>
      </c>
      <c r="J18" s="90">
        <v>8</v>
      </c>
      <c r="K18" s="75">
        <f>0</f>
        <v>0</v>
      </c>
      <c r="L18" s="105">
        <f t="shared" si="2"/>
        <v>0</v>
      </c>
      <c r="M18" s="105">
        <f t="shared" si="3"/>
        <v>0</v>
      </c>
      <c r="N18" s="107"/>
      <c r="O18" s="108">
        <f t="shared" si="4"/>
        <v>0</v>
      </c>
      <c r="P18" s="107"/>
      <c r="Q18" s="107"/>
      <c r="R18" s="107"/>
      <c r="S18" s="21">
        <f t="shared" si="0"/>
        <v>0</v>
      </c>
      <c r="T18" s="22" t="str">
        <f t="shared" si="1"/>
        <v>OK</v>
      </c>
      <c r="U18" s="153"/>
      <c r="V18" s="153"/>
      <c r="W18" s="156"/>
      <c r="X18" s="37"/>
      <c r="Y18" s="36"/>
      <c r="Z18" s="37"/>
      <c r="AA18" s="36"/>
      <c r="AB18" s="34"/>
      <c r="AC18" s="37"/>
      <c r="AD18" s="29"/>
      <c r="AE18" s="36"/>
      <c r="AF18" s="29"/>
      <c r="AG18" s="28"/>
      <c r="AH18" s="28"/>
      <c r="AI18" s="28"/>
      <c r="AJ18" s="28"/>
      <c r="AK18" s="28"/>
      <c r="AL18" s="28"/>
    </row>
    <row r="19" spans="1:38" s="7" customFormat="1" ht="30.2" customHeight="1" x14ac:dyDescent="0.25">
      <c r="A19" s="259"/>
      <c r="B19" s="242"/>
      <c r="C19" s="254"/>
      <c r="D19" s="89">
        <v>22</v>
      </c>
      <c r="E19" s="242"/>
      <c r="F19" s="81" t="s">
        <v>20</v>
      </c>
      <c r="G19" s="82" t="s">
        <v>28</v>
      </c>
      <c r="H19" s="82" t="s">
        <v>16</v>
      </c>
      <c r="I19" s="82" t="s">
        <v>12</v>
      </c>
      <c r="J19" s="90">
        <v>992.32</v>
      </c>
      <c r="K19" s="75">
        <f>0</f>
        <v>0</v>
      </c>
      <c r="L19" s="105">
        <f t="shared" si="2"/>
        <v>0</v>
      </c>
      <c r="M19" s="105">
        <f t="shared" si="3"/>
        <v>0</v>
      </c>
      <c r="N19" s="107"/>
      <c r="O19" s="108">
        <f t="shared" si="4"/>
        <v>0</v>
      </c>
      <c r="P19" s="107"/>
      <c r="Q19" s="107"/>
      <c r="R19" s="107"/>
      <c r="S19" s="21">
        <f t="shared" si="0"/>
        <v>0</v>
      </c>
      <c r="T19" s="22" t="str">
        <f t="shared" si="1"/>
        <v>OK</v>
      </c>
      <c r="U19" s="153"/>
      <c r="V19" s="153"/>
      <c r="W19" s="156"/>
      <c r="X19" s="37"/>
      <c r="Y19" s="36"/>
      <c r="Z19" s="37"/>
      <c r="AA19" s="36"/>
      <c r="AB19" s="34"/>
      <c r="AC19" s="37"/>
      <c r="AD19" s="29"/>
      <c r="AE19" s="36"/>
      <c r="AF19" s="29"/>
      <c r="AG19" s="28"/>
      <c r="AH19" s="28"/>
      <c r="AI19" s="28"/>
      <c r="AJ19" s="28"/>
      <c r="AK19" s="28"/>
      <c r="AL19" s="28"/>
    </row>
    <row r="20" spans="1:38" ht="30.2" customHeight="1" x14ac:dyDescent="0.25">
      <c r="A20" s="259"/>
      <c r="B20" s="251" t="s">
        <v>44</v>
      </c>
      <c r="C20" s="253">
        <v>12</v>
      </c>
      <c r="D20" s="88">
        <v>23</v>
      </c>
      <c r="E20" s="251" t="s">
        <v>15</v>
      </c>
      <c r="F20" s="55" t="s">
        <v>20</v>
      </c>
      <c r="G20" s="56" t="s">
        <v>27</v>
      </c>
      <c r="H20" s="56" t="s">
        <v>10</v>
      </c>
      <c r="I20" s="56" t="s">
        <v>12</v>
      </c>
      <c r="J20" s="87">
        <v>15.72</v>
      </c>
      <c r="K20" s="75">
        <f>0</f>
        <v>0</v>
      </c>
      <c r="L20" s="105">
        <f t="shared" si="2"/>
        <v>0</v>
      </c>
      <c r="M20" s="105">
        <f t="shared" si="3"/>
        <v>0</v>
      </c>
      <c r="N20" s="107"/>
      <c r="O20" s="108">
        <f t="shared" si="4"/>
        <v>0</v>
      </c>
      <c r="P20" s="107"/>
      <c r="Q20" s="107"/>
      <c r="R20" s="107"/>
      <c r="S20" s="21">
        <f t="shared" si="0"/>
        <v>0</v>
      </c>
      <c r="T20" s="22" t="str">
        <f t="shared" si="1"/>
        <v>OK</v>
      </c>
      <c r="U20" s="148"/>
      <c r="V20" s="148"/>
      <c r="W20" s="148"/>
      <c r="X20" s="38"/>
      <c r="Y20" s="38"/>
      <c r="Z20" s="38"/>
      <c r="AA20" s="38"/>
      <c r="AB20" s="38"/>
      <c r="AC20" s="38"/>
      <c r="AD20" s="38"/>
      <c r="AE20" s="35"/>
      <c r="AF20" s="35"/>
      <c r="AG20" s="35"/>
      <c r="AH20" s="35"/>
      <c r="AI20" s="35"/>
      <c r="AJ20" s="35"/>
      <c r="AK20" s="35"/>
      <c r="AL20" s="35"/>
    </row>
    <row r="21" spans="1:38" ht="30.2" customHeight="1" x14ac:dyDescent="0.25">
      <c r="A21" s="259"/>
      <c r="B21" s="251"/>
      <c r="C21" s="253"/>
      <c r="D21" s="88">
        <v>24</v>
      </c>
      <c r="E21" s="251"/>
      <c r="F21" s="55" t="s">
        <v>20</v>
      </c>
      <c r="G21" s="56" t="s">
        <v>28</v>
      </c>
      <c r="H21" s="56" t="s">
        <v>16</v>
      </c>
      <c r="I21" s="56" t="s">
        <v>12</v>
      </c>
      <c r="J21" s="87">
        <v>2252.44</v>
      </c>
      <c r="K21" s="75">
        <f>0</f>
        <v>0</v>
      </c>
      <c r="L21" s="105">
        <f t="shared" si="2"/>
        <v>0</v>
      </c>
      <c r="M21" s="105">
        <f t="shared" si="3"/>
        <v>0</v>
      </c>
      <c r="N21" s="107"/>
      <c r="O21" s="108">
        <f t="shared" si="4"/>
        <v>0</v>
      </c>
      <c r="P21" s="107"/>
      <c r="Q21" s="107"/>
      <c r="R21" s="107"/>
      <c r="S21" s="21">
        <f t="shared" si="0"/>
        <v>0</v>
      </c>
      <c r="T21" s="22" t="str">
        <f t="shared" si="1"/>
        <v>OK</v>
      </c>
      <c r="U21" s="148"/>
      <c r="V21" s="148"/>
      <c r="W21" s="148"/>
      <c r="X21" s="38"/>
      <c r="Y21" s="38"/>
      <c r="Z21" s="38"/>
      <c r="AA21" s="38"/>
      <c r="AB21" s="38"/>
      <c r="AC21" s="38"/>
      <c r="AD21" s="38"/>
      <c r="AE21" s="35"/>
      <c r="AF21" s="35"/>
      <c r="AG21" s="35"/>
      <c r="AH21" s="35"/>
      <c r="AI21" s="35"/>
      <c r="AJ21" s="35"/>
      <c r="AK21" s="35"/>
      <c r="AL21" s="35"/>
    </row>
    <row r="22" spans="1:38" ht="30.2" customHeight="1" x14ac:dyDescent="0.25">
      <c r="A22" s="259"/>
      <c r="B22" s="242" t="s">
        <v>32</v>
      </c>
      <c r="C22" s="254">
        <v>13</v>
      </c>
      <c r="D22" s="89">
        <v>25</v>
      </c>
      <c r="E22" s="242" t="s">
        <v>11</v>
      </c>
      <c r="F22" s="81" t="s">
        <v>20</v>
      </c>
      <c r="G22" s="82" t="s">
        <v>27</v>
      </c>
      <c r="H22" s="82" t="s">
        <v>10</v>
      </c>
      <c r="I22" s="82" t="s">
        <v>12</v>
      </c>
      <c r="J22" s="90">
        <v>15.44</v>
      </c>
      <c r="K22" s="75">
        <f>0</f>
        <v>0</v>
      </c>
      <c r="L22" s="105">
        <f t="shared" si="2"/>
        <v>0</v>
      </c>
      <c r="M22" s="105">
        <f t="shared" si="3"/>
        <v>0</v>
      </c>
      <c r="N22" s="107"/>
      <c r="O22" s="108">
        <f t="shared" si="4"/>
        <v>0</v>
      </c>
      <c r="P22" s="107"/>
      <c r="Q22" s="107"/>
      <c r="R22" s="107"/>
      <c r="S22" s="21">
        <f t="shared" si="0"/>
        <v>0</v>
      </c>
      <c r="T22" s="22" t="str">
        <f t="shared" si="1"/>
        <v>OK</v>
      </c>
      <c r="U22" s="148"/>
      <c r="V22" s="148"/>
      <c r="W22" s="148"/>
      <c r="X22" s="38"/>
      <c r="Y22" s="38"/>
      <c r="Z22" s="38"/>
      <c r="AA22" s="38"/>
      <c r="AB22" s="38"/>
      <c r="AC22" s="38"/>
      <c r="AD22" s="38"/>
      <c r="AE22" s="35"/>
      <c r="AF22" s="35"/>
      <c r="AG22" s="35"/>
      <c r="AH22" s="35"/>
      <c r="AI22" s="35"/>
      <c r="AJ22" s="35"/>
      <c r="AK22" s="35"/>
      <c r="AL22" s="35"/>
    </row>
    <row r="23" spans="1:38" ht="30.2" customHeight="1" x14ac:dyDescent="0.25">
      <c r="A23" s="260"/>
      <c r="B23" s="242"/>
      <c r="C23" s="254"/>
      <c r="D23" s="89">
        <v>26</v>
      </c>
      <c r="E23" s="242"/>
      <c r="F23" s="81" t="s">
        <v>20</v>
      </c>
      <c r="G23" s="82" t="s">
        <v>28</v>
      </c>
      <c r="H23" s="82" t="s">
        <v>16</v>
      </c>
      <c r="I23" s="82" t="s">
        <v>12</v>
      </c>
      <c r="J23" s="90">
        <v>2650</v>
      </c>
      <c r="K23" s="75">
        <f>0</f>
        <v>0</v>
      </c>
      <c r="L23" s="105">
        <f t="shared" si="2"/>
        <v>0</v>
      </c>
      <c r="M23" s="105">
        <f t="shared" si="3"/>
        <v>0</v>
      </c>
      <c r="N23" s="107"/>
      <c r="O23" s="108">
        <f t="shared" si="4"/>
        <v>0</v>
      </c>
      <c r="P23" s="107"/>
      <c r="Q23" s="107"/>
      <c r="R23" s="107"/>
      <c r="S23" s="21">
        <f t="shared" si="0"/>
        <v>0</v>
      </c>
      <c r="T23" s="22" t="str">
        <f t="shared" si="1"/>
        <v>OK</v>
      </c>
      <c r="U23" s="148"/>
      <c r="V23" s="148"/>
      <c r="W23" s="148"/>
      <c r="X23" s="38"/>
      <c r="Y23" s="38"/>
      <c r="Z23" s="38"/>
      <c r="AA23" s="38"/>
      <c r="AB23" s="38"/>
      <c r="AC23" s="38"/>
      <c r="AD23" s="38"/>
      <c r="AE23" s="35"/>
      <c r="AF23" s="35"/>
      <c r="AG23" s="35"/>
      <c r="AH23" s="35"/>
      <c r="AI23" s="35"/>
      <c r="AJ23" s="35"/>
      <c r="AK23" s="35"/>
      <c r="AL23" s="35"/>
    </row>
    <row r="24" spans="1:38" s="7" customFormat="1" ht="30.2" customHeight="1" x14ac:dyDescent="0.25">
      <c r="A24" s="258" t="s">
        <v>24</v>
      </c>
      <c r="B24" s="251" t="s">
        <v>45</v>
      </c>
      <c r="C24" s="253">
        <v>14</v>
      </c>
      <c r="D24" s="88">
        <v>27</v>
      </c>
      <c r="E24" s="251" t="s">
        <v>13</v>
      </c>
      <c r="F24" s="55" t="s">
        <v>20</v>
      </c>
      <c r="G24" s="56" t="s">
        <v>27</v>
      </c>
      <c r="H24" s="56" t="s">
        <v>10</v>
      </c>
      <c r="I24" s="56" t="s">
        <v>12</v>
      </c>
      <c r="J24" s="87">
        <v>3.75</v>
      </c>
      <c r="K24" s="75">
        <f>0</f>
        <v>0</v>
      </c>
      <c r="L24" s="105">
        <f t="shared" si="2"/>
        <v>0</v>
      </c>
      <c r="M24" s="105">
        <f t="shared" si="3"/>
        <v>0</v>
      </c>
      <c r="N24" s="107"/>
      <c r="O24" s="108">
        <f t="shared" si="4"/>
        <v>0</v>
      </c>
      <c r="P24" s="107"/>
      <c r="Q24" s="107"/>
      <c r="R24" s="107"/>
      <c r="S24" s="21">
        <f>K24-(SUM(U24:AL24))+N24+P24+Q24-R24</f>
        <v>0</v>
      </c>
      <c r="T24" s="22" t="str">
        <f t="shared" si="1"/>
        <v>OK</v>
      </c>
      <c r="U24" s="153"/>
      <c r="V24" s="153"/>
      <c r="W24" s="153"/>
      <c r="X24" s="36"/>
      <c r="Y24" s="37"/>
      <c r="Z24" s="36"/>
      <c r="AA24" s="36"/>
      <c r="AB24" s="34"/>
      <c r="AC24" s="37"/>
      <c r="AD24" s="29"/>
      <c r="AE24" s="36"/>
      <c r="AF24" s="29"/>
      <c r="AG24" s="28"/>
      <c r="AH24" s="28"/>
      <c r="AI24" s="28"/>
      <c r="AJ24" s="28"/>
      <c r="AK24" s="28"/>
      <c r="AL24" s="28"/>
    </row>
    <row r="25" spans="1:38" s="7" customFormat="1" ht="30.2" customHeight="1" x14ac:dyDescent="0.25">
      <c r="A25" s="259"/>
      <c r="B25" s="251"/>
      <c r="C25" s="253"/>
      <c r="D25" s="88">
        <v>28</v>
      </c>
      <c r="E25" s="251"/>
      <c r="F25" s="55" t="s">
        <v>20</v>
      </c>
      <c r="G25" s="56" t="s">
        <v>28</v>
      </c>
      <c r="H25" s="56" t="s">
        <v>16</v>
      </c>
      <c r="I25" s="56" t="s">
        <v>12</v>
      </c>
      <c r="J25" s="87">
        <v>115</v>
      </c>
      <c r="K25" s="75">
        <f>0</f>
        <v>0</v>
      </c>
      <c r="L25" s="105">
        <f t="shared" si="2"/>
        <v>0</v>
      </c>
      <c r="M25" s="105">
        <f t="shared" si="3"/>
        <v>0</v>
      </c>
      <c r="N25" s="107"/>
      <c r="O25" s="108">
        <f t="shared" si="4"/>
        <v>0</v>
      </c>
      <c r="P25" s="107"/>
      <c r="Q25" s="107"/>
      <c r="R25" s="107"/>
      <c r="S25" s="21">
        <f t="shared" ref="S25:S57" si="5">K25-(SUM(U25:AL25))+N25+P25+Q25-R25</f>
        <v>0</v>
      </c>
      <c r="T25" s="22" t="str">
        <f t="shared" si="1"/>
        <v>OK</v>
      </c>
      <c r="U25" s="153"/>
      <c r="V25" s="153"/>
      <c r="W25" s="153"/>
      <c r="X25" s="36"/>
      <c r="Y25" s="37"/>
      <c r="Z25" s="36"/>
      <c r="AA25" s="36"/>
      <c r="AB25" s="34"/>
      <c r="AC25" s="37"/>
      <c r="AD25" s="29"/>
      <c r="AE25" s="36"/>
      <c r="AF25" s="29"/>
      <c r="AG25" s="28"/>
      <c r="AH25" s="28"/>
      <c r="AI25" s="28"/>
      <c r="AJ25" s="28"/>
      <c r="AK25" s="28"/>
      <c r="AL25" s="28"/>
    </row>
    <row r="26" spans="1:38" s="7" customFormat="1" ht="30.2" customHeight="1" x14ac:dyDescent="0.25">
      <c r="A26" s="259"/>
      <c r="B26" s="242" t="s">
        <v>26</v>
      </c>
      <c r="C26" s="254">
        <v>15</v>
      </c>
      <c r="D26" s="89">
        <v>29</v>
      </c>
      <c r="E26" s="242" t="s">
        <v>14</v>
      </c>
      <c r="F26" s="81" t="s">
        <v>20</v>
      </c>
      <c r="G26" s="82" t="s">
        <v>27</v>
      </c>
      <c r="H26" s="82" t="s">
        <v>10</v>
      </c>
      <c r="I26" s="82" t="s">
        <v>12</v>
      </c>
      <c r="J26" s="90">
        <v>5.9</v>
      </c>
      <c r="K26" s="75">
        <f>0</f>
        <v>0</v>
      </c>
      <c r="L26" s="105">
        <f t="shared" si="2"/>
        <v>0</v>
      </c>
      <c r="M26" s="105">
        <f t="shared" si="3"/>
        <v>0</v>
      </c>
      <c r="N26" s="107"/>
      <c r="O26" s="108">
        <f t="shared" si="4"/>
        <v>0</v>
      </c>
      <c r="P26" s="107"/>
      <c r="Q26" s="107"/>
      <c r="R26" s="107"/>
      <c r="S26" s="21">
        <f t="shared" si="5"/>
        <v>0</v>
      </c>
      <c r="T26" s="22" t="str">
        <f t="shared" si="1"/>
        <v>OK</v>
      </c>
      <c r="U26" s="153"/>
      <c r="V26" s="153"/>
      <c r="W26" s="156"/>
      <c r="X26" s="36"/>
      <c r="Y26" s="36"/>
      <c r="Z26" s="36"/>
      <c r="AA26" s="36"/>
      <c r="AB26" s="34"/>
      <c r="AC26" s="37"/>
      <c r="AD26" s="29"/>
      <c r="AE26" s="37"/>
      <c r="AF26" s="29"/>
      <c r="AG26" s="28"/>
      <c r="AH26" s="28"/>
      <c r="AI26" s="28"/>
      <c r="AJ26" s="28"/>
      <c r="AK26" s="28"/>
      <c r="AL26" s="28"/>
    </row>
    <row r="27" spans="1:38" s="7" customFormat="1" ht="30.2" customHeight="1" x14ac:dyDescent="0.25">
      <c r="A27" s="259"/>
      <c r="B27" s="242"/>
      <c r="C27" s="254"/>
      <c r="D27" s="89">
        <v>30</v>
      </c>
      <c r="E27" s="242"/>
      <c r="F27" s="81" t="s">
        <v>20</v>
      </c>
      <c r="G27" s="82" t="s">
        <v>28</v>
      </c>
      <c r="H27" s="82" t="s">
        <v>16</v>
      </c>
      <c r="I27" s="82" t="s">
        <v>12</v>
      </c>
      <c r="J27" s="90">
        <v>600</v>
      </c>
      <c r="K27" s="75">
        <f>0</f>
        <v>0</v>
      </c>
      <c r="L27" s="105">
        <f t="shared" si="2"/>
        <v>0</v>
      </c>
      <c r="M27" s="105">
        <f t="shared" si="3"/>
        <v>0</v>
      </c>
      <c r="N27" s="107"/>
      <c r="O27" s="108">
        <f t="shared" si="4"/>
        <v>0</v>
      </c>
      <c r="P27" s="107"/>
      <c r="Q27" s="107"/>
      <c r="R27" s="107"/>
      <c r="S27" s="21">
        <f t="shared" si="5"/>
        <v>0</v>
      </c>
      <c r="T27" s="22" t="str">
        <f t="shared" si="1"/>
        <v>OK</v>
      </c>
      <c r="U27" s="153"/>
      <c r="V27" s="153"/>
      <c r="W27" s="156"/>
      <c r="X27" s="36"/>
      <c r="Y27" s="36"/>
      <c r="Z27" s="36"/>
      <c r="AA27" s="36"/>
      <c r="AB27" s="34"/>
      <c r="AC27" s="37"/>
      <c r="AD27" s="29"/>
      <c r="AE27" s="37"/>
      <c r="AF27" s="29"/>
      <c r="AG27" s="28"/>
      <c r="AH27" s="28"/>
      <c r="AI27" s="28"/>
      <c r="AJ27" s="28"/>
      <c r="AK27" s="28"/>
      <c r="AL27" s="28"/>
    </row>
    <row r="28" spans="1:38" s="7" customFormat="1" ht="30.2" customHeight="1" x14ac:dyDescent="0.25">
      <c r="A28" s="259"/>
      <c r="B28" s="251" t="s">
        <v>26</v>
      </c>
      <c r="C28" s="253">
        <v>16</v>
      </c>
      <c r="D28" s="88">
        <v>31</v>
      </c>
      <c r="E28" s="251" t="s">
        <v>15</v>
      </c>
      <c r="F28" s="55" t="s">
        <v>20</v>
      </c>
      <c r="G28" s="56" t="s">
        <v>27</v>
      </c>
      <c r="H28" s="56" t="s">
        <v>10</v>
      </c>
      <c r="I28" s="56" t="s">
        <v>12</v>
      </c>
      <c r="J28" s="87">
        <v>11.44</v>
      </c>
      <c r="K28" s="75">
        <f>0</f>
        <v>0</v>
      </c>
      <c r="L28" s="105">
        <f t="shared" si="2"/>
        <v>0</v>
      </c>
      <c r="M28" s="105">
        <f t="shared" si="3"/>
        <v>0</v>
      </c>
      <c r="N28" s="107"/>
      <c r="O28" s="108">
        <f t="shared" si="4"/>
        <v>0</v>
      </c>
      <c r="P28" s="107"/>
      <c r="Q28" s="107"/>
      <c r="R28" s="107"/>
      <c r="S28" s="21">
        <f t="shared" si="5"/>
        <v>0</v>
      </c>
      <c r="T28" s="22" t="str">
        <f t="shared" si="1"/>
        <v>OK</v>
      </c>
      <c r="U28" s="153"/>
      <c r="V28" s="153"/>
      <c r="W28" s="156"/>
      <c r="X28" s="37"/>
      <c r="Y28" s="36"/>
      <c r="Z28" s="37"/>
      <c r="AA28" s="36"/>
      <c r="AB28" s="34"/>
      <c r="AC28" s="37"/>
      <c r="AD28" s="29"/>
      <c r="AE28" s="36"/>
      <c r="AF28" s="29"/>
      <c r="AG28" s="28"/>
      <c r="AH28" s="28"/>
      <c r="AI28" s="28"/>
      <c r="AJ28" s="28"/>
      <c r="AK28" s="28"/>
      <c r="AL28" s="28"/>
    </row>
    <row r="29" spans="1:38" s="7" customFormat="1" ht="30.2" customHeight="1" x14ac:dyDescent="0.25">
      <c r="A29" s="259"/>
      <c r="B29" s="251"/>
      <c r="C29" s="253"/>
      <c r="D29" s="88">
        <v>32</v>
      </c>
      <c r="E29" s="251"/>
      <c r="F29" s="55" t="s">
        <v>20</v>
      </c>
      <c r="G29" s="56" t="s">
        <v>28</v>
      </c>
      <c r="H29" s="56" t="s">
        <v>16</v>
      </c>
      <c r="I29" s="56" t="s">
        <v>12</v>
      </c>
      <c r="J29" s="87">
        <v>800</v>
      </c>
      <c r="K29" s="75">
        <f>0</f>
        <v>0</v>
      </c>
      <c r="L29" s="105">
        <f t="shared" si="2"/>
        <v>0</v>
      </c>
      <c r="M29" s="105">
        <f t="shared" si="3"/>
        <v>0</v>
      </c>
      <c r="N29" s="107"/>
      <c r="O29" s="108">
        <f t="shared" si="4"/>
        <v>0</v>
      </c>
      <c r="P29" s="107"/>
      <c r="Q29" s="107"/>
      <c r="R29" s="107"/>
      <c r="S29" s="21">
        <f t="shared" si="5"/>
        <v>0</v>
      </c>
      <c r="T29" s="22" t="str">
        <f t="shared" si="1"/>
        <v>OK</v>
      </c>
      <c r="U29" s="153"/>
      <c r="V29" s="153"/>
      <c r="W29" s="156"/>
      <c r="X29" s="37"/>
      <c r="Y29" s="36"/>
      <c r="Z29" s="37"/>
      <c r="AA29" s="36"/>
      <c r="AB29" s="34"/>
      <c r="AC29" s="37"/>
      <c r="AD29" s="29"/>
      <c r="AE29" s="36"/>
      <c r="AF29" s="29"/>
      <c r="AG29" s="28"/>
      <c r="AH29" s="28"/>
      <c r="AI29" s="28"/>
      <c r="AJ29" s="28"/>
      <c r="AK29" s="28"/>
      <c r="AL29" s="28"/>
    </row>
    <row r="30" spans="1:38" ht="30.2" customHeight="1" x14ac:dyDescent="0.25">
      <c r="A30" s="259"/>
      <c r="B30" s="242" t="s">
        <v>46</v>
      </c>
      <c r="C30" s="254">
        <v>17</v>
      </c>
      <c r="D30" s="89">
        <v>33</v>
      </c>
      <c r="E30" s="242" t="s">
        <v>11</v>
      </c>
      <c r="F30" s="81" t="s">
        <v>20</v>
      </c>
      <c r="G30" s="82" t="s">
        <v>27</v>
      </c>
      <c r="H30" s="82" t="s">
        <v>10</v>
      </c>
      <c r="I30" s="82" t="s">
        <v>12</v>
      </c>
      <c r="J30" s="90">
        <v>10.25</v>
      </c>
      <c r="K30" s="75">
        <f>0</f>
        <v>0</v>
      </c>
      <c r="L30" s="105">
        <f t="shared" si="2"/>
        <v>0</v>
      </c>
      <c r="M30" s="105">
        <f t="shared" si="3"/>
        <v>0</v>
      </c>
      <c r="N30" s="107"/>
      <c r="O30" s="108">
        <f t="shared" si="4"/>
        <v>0</v>
      </c>
      <c r="P30" s="107"/>
      <c r="Q30" s="107"/>
      <c r="R30" s="107"/>
      <c r="S30" s="21">
        <f t="shared" si="5"/>
        <v>0</v>
      </c>
      <c r="T30" s="22" t="str">
        <f t="shared" si="1"/>
        <v>OK</v>
      </c>
      <c r="U30" s="148"/>
      <c r="V30" s="148"/>
      <c r="W30" s="148"/>
      <c r="X30" s="38"/>
      <c r="Y30" s="38"/>
      <c r="Z30" s="38"/>
      <c r="AA30" s="38"/>
      <c r="AB30" s="38"/>
      <c r="AC30" s="38"/>
      <c r="AD30" s="38"/>
      <c r="AE30" s="35"/>
      <c r="AF30" s="35"/>
      <c r="AG30" s="35"/>
      <c r="AH30" s="35"/>
      <c r="AI30" s="35"/>
      <c r="AJ30" s="35"/>
      <c r="AK30" s="35"/>
      <c r="AL30" s="35"/>
    </row>
    <row r="31" spans="1:38" ht="30.2" customHeight="1" x14ac:dyDescent="0.25">
      <c r="A31" s="260"/>
      <c r="B31" s="242"/>
      <c r="C31" s="254"/>
      <c r="D31" s="89">
        <v>34</v>
      </c>
      <c r="E31" s="242"/>
      <c r="F31" s="81" t="s">
        <v>20</v>
      </c>
      <c r="G31" s="82" t="s">
        <v>28</v>
      </c>
      <c r="H31" s="82" t="s">
        <v>16</v>
      </c>
      <c r="I31" s="82" t="s">
        <v>12</v>
      </c>
      <c r="J31" s="90">
        <v>750</v>
      </c>
      <c r="K31" s="75">
        <f>0</f>
        <v>0</v>
      </c>
      <c r="L31" s="105">
        <f t="shared" si="2"/>
        <v>0</v>
      </c>
      <c r="M31" s="105">
        <f t="shared" si="3"/>
        <v>0</v>
      </c>
      <c r="N31" s="107"/>
      <c r="O31" s="108">
        <f t="shared" si="4"/>
        <v>0</v>
      </c>
      <c r="P31" s="107"/>
      <c r="Q31" s="107"/>
      <c r="R31" s="107"/>
      <c r="S31" s="21">
        <f t="shared" si="5"/>
        <v>0</v>
      </c>
      <c r="T31" s="22" t="str">
        <f t="shared" si="1"/>
        <v>OK</v>
      </c>
      <c r="U31" s="148"/>
      <c r="V31" s="148"/>
      <c r="W31" s="148"/>
      <c r="X31" s="38"/>
      <c r="Y31" s="38"/>
      <c r="Z31" s="38"/>
      <c r="AA31" s="38"/>
      <c r="AB31" s="38"/>
      <c r="AC31" s="38"/>
      <c r="AD31" s="38"/>
      <c r="AE31" s="35"/>
      <c r="AF31" s="35"/>
      <c r="AG31" s="35"/>
      <c r="AH31" s="35"/>
      <c r="AI31" s="35"/>
      <c r="AJ31" s="35"/>
      <c r="AK31" s="35"/>
      <c r="AL31" s="35"/>
    </row>
    <row r="32" spans="1:38" ht="30.2" customHeight="1" x14ac:dyDescent="0.25">
      <c r="A32" s="255" t="s">
        <v>33</v>
      </c>
      <c r="B32" s="201" t="s">
        <v>47</v>
      </c>
      <c r="C32" s="218">
        <v>18</v>
      </c>
      <c r="D32" s="72">
        <v>35</v>
      </c>
      <c r="E32" s="201" t="s">
        <v>13</v>
      </c>
      <c r="F32" s="63" t="s">
        <v>20</v>
      </c>
      <c r="G32" s="64" t="s">
        <v>27</v>
      </c>
      <c r="H32" s="64" t="s">
        <v>10</v>
      </c>
      <c r="I32" s="64" t="s">
        <v>12</v>
      </c>
      <c r="J32" s="61">
        <v>9.19</v>
      </c>
      <c r="K32" s="75">
        <f>1000</f>
        <v>1000</v>
      </c>
      <c r="L32" s="105">
        <f t="shared" si="2"/>
        <v>1700</v>
      </c>
      <c r="M32" s="105">
        <f t="shared" si="3"/>
        <v>1700</v>
      </c>
      <c r="N32" s="107">
        <v>700</v>
      </c>
      <c r="O32" s="108">
        <f t="shared" si="4"/>
        <v>250</v>
      </c>
      <c r="P32" s="107"/>
      <c r="Q32" s="107"/>
      <c r="R32" s="107"/>
      <c r="S32" s="21">
        <f t="shared" si="5"/>
        <v>0</v>
      </c>
      <c r="T32" s="22" t="str">
        <f t="shared" si="1"/>
        <v>OK</v>
      </c>
      <c r="U32" s="148"/>
      <c r="V32" s="148"/>
      <c r="W32" s="146">
        <v>1700</v>
      </c>
      <c r="X32" s="38"/>
      <c r="Y32" s="38"/>
      <c r="Z32" s="38"/>
      <c r="AA32" s="38"/>
      <c r="AB32" s="38"/>
      <c r="AC32" s="38"/>
      <c r="AD32" s="38"/>
      <c r="AE32" s="35"/>
      <c r="AF32" s="35"/>
      <c r="AG32" s="35"/>
      <c r="AH32" s="35"/>
      <c r="AI32" s="35"/>
      <c r="AJ32" s="35"/>
      <c r="AK32" s="35"/>
      <c r="AL32" s="35"/>
    </row>
    <row r="33" spans="1:38" ht="30.2" customHeight="1" x14ac:dyDescent="0.25">
      <c r="A33" s="256"/>
      <c r="B33" s="201"/>
      <c r="C33" s="218"/>
      <c r="D33" s="72">
        <v>36</v>
      </c>
      <c r="E33" s="201"/>
      <c r="F33" s="63" t="s">
        <v>20</v>
      </c>
      <c r="G33" s="64" t="s">
        <v>28</v>
      </c>
      <c r="H33" s="64" t="s">
        <v>16</v>
      </c>
      <c r="I33" s="64" t="s">
        <v>12</v>
      </c>
      <c r="J33" s="61">
        <v>1698.99</v>
      </c>
      <c r="K33" s="75">
        <f>6</f>
        <v>6</v>
      </c>
      <c r="L33" s="105">
        <f t="shared" si="2"/>
        <v>6</v>
      </c>
      <c r="M33" s="105">
        <f t="shared" si="3"/>
        <v>6</v>
      </c>
      <c r="N33" s="107"/>
      <c r="O33" s="108">
        <f t="shared" si="4"/>
        <v>1</v>
      </c>
      <c r="P33" s="107"/>
      <c r="Q33" s="107"/>
      <c r="R33" s="107"/>
      <c r="S33" s="21">
        <f t="shared" si="5"/>
        <v>0</v>
      </c>
      <c r="T33" s="22" t="str">
        <f t="shared" si="1"/>
        <v>OK</v>
      </c>
      <c r="U33" s="148"/>
      <c r="V33" s="148"/>
      <c r="W33" s="146">
        <v>6</v>
      </c>
      <c r="X33" s="38"/>
      <c r="Y33" s="38"/>
      <c r="Z33" s="38"/>
      <c r="AA33" s="38"/>
      <c r="AB33" s="38"/>
      <c r="AC33" s="38"/>
      <c r="AD33" s="38"/>
      <c r="AE33" s="35"/>
      <c r="AF33" s="35"/>
      <c r="AG33" s="35"/>
      <c r="AH33" s="35"/>
      <c r="AI33" s="35"/>
      <c r="AJ33" s="35"/>
      <c r="AK33" s="35"/>
      <c r="AL33" s="35"/>
    </row>
    <row r="34" spans="1:38" ht="30.2" customHeight="1" x14ac:dyDescent="0.25">
      <c r="A34" s="256"/>
      <c r="B34" s="238" t="s">
        <v>46</v>
      </c>
      <c r="C34" s="239">
        <v>19</v>
      </c>
      <c r="D34" s="76">
        <v>37</v>
      </c>
      <c r="E34" s="238" t="s">
        <v>15</v>
      </c>
      <c r="F34" s="77" t="s">
        <v>20</v>
      </c>
      <c r="G34" s="78" t="s">
        <v>27</v>
      </c>
      <c r="H34" s="78" t="s">
        <v>10</v>
      </c>
      <c r="I34" s="78" t="s">
        <v>12</v>
      </c>
      <c r="J34" s="79">
        <v>15.2</v>
      </c>
      <c r="K34" s="75">
        <f>2500</f>
        <v>2500</v>
      </c>
      <c r="L34" s="105">
        <f t="shared" si="2"/>
        <v>1600</v>
      </c>
      <c r="M34" s="105">
        <f t="shared" si="3"/>
        <v>1600</v>
      </c>
      <c r="N34" s="107"/>
      <c r="O34" s="108">
        <f t="shared" si="4"/>
        <v>625</v>
      </c>
      <c r="P34" s="107"/>
      <c r="Q34" s="107"/>
      <c r="R34" s="107"/>
      <c r="S34" s="21">
        <f t="shared" si="5"/>
        <v>900</v>
      </c>
      <c r="T34" s="22" t="str">
        <f t="shared" si="1"/>
        <v>OK</v>
      </c>
      <c r="U34" s="146">
        <v>900</v>
      </c>
      <c r="V34" s="146">
        <v>700</v>
      </c>
      <c r="W34" s="148"/>
      <c r="X34" s="38"/>
      <c r="Y34" s="38"/>
      <c r="Z34" s="38"/>
      <c r="AA34" s="38"/>
      <c r="AB34" s="38"/>
      <c r="AC34" s="38"/>
      <c r="AD34" s="38"/>
      <c r="AE34" s="35"/>
      <c r="AF34" s="35"/>
      <c r="AG34" s="35"/>
      <c r="AH34" s="35"/>
      <c r="AI34" s="35"/>
      <c r="AJ34" s="35"/>
      <c r="AK34" s="35"/>
      <c r="AL34" s="35"/>
    </row>
    <row r="35" spans="1:38" ht="30.2" customHeight="1" x14ac:dyDescent="0.25">
      <c r="A35" s="257"/>
      <c r="B35" s="238"/>
      <c r="C35" s="263"/>
      <c r="D35" s="76">
        <v>38</v>
      </c>
      <c r="E35" s="238"/>
      <c r="F35" s="77" t="s">
        <v>20</v>
      </c>
      <c r="G35" s="78" t="s">
        <v>28</v>
      </c>
      <c r="H35" s="78" t="s">
        <v>16</v>
      </c>
      <c r="I35" s="78" t="s">
        <v>12</v>
      </c>
      <c r="J35" s="79">
        <v>1000</v>
      </c>
      <c r="K35" s="75">
        <f>12</f>
        <v>12</v>
      </c>
      <c r="L35" s="105">
        <f t="shared" si="2"/>
        <v>3</v>
      </c>
      <c r="M35" s="105">
        <f t="shared" si="3"/>
        <v>3</v>
      </c>
      <c r="N35" s="107"/>
      <c r="O35" s="108">
        <f t="shared" si="4"/>
        <v>3</v>
      </c>
      <c r="P35" s="107"/>
      <c r="Q35" s="107"/>
      <c r="R35" s="107"/>
      <c r="S35" s="21">
        <f t="shared" si="5"/>
        <v>9</v>
      </c>
      <c r="T35" s="22" t="str">
        <f t="shared" si="1"/>
        <v>OK</v>
      </c>
      <c r="U35" s="148">
        <v>0</v>
      </c>
      <c r="V35" s="146">
        <v>3</v>
      </c>
      <c r="W35" s="148"/>
      <c r="X35" s="38"/>
      <c r="Y35" s="38"/>
      <c r="Z35" s="38"/>
      <c r="AA35" s="38"/>
      <c r="AB35" s="38"/>
      <c r="AC35" s="38"/>
      <c r="AD35" s="38"/>
      <c r="AE35" s="35"/>
      <c r="AF35" s="35"/>
      <c r="AG35" s="35"/>
      <c r="AH35" s="35"/>
      <c r="AI35" s="35"/>
      <c r="AJ35" s="35"/>
      <c r="AK35" s="35"/>
      <c r="AL35" s="35"/>
    </row>
    <row r="36" spans="1:38" ht="30.2" customHeight="1" x14ac:dyDescent="0.25">
      <c r="A36" s="220" t="s">
        <v>48</v>
      </c>
      <c r="B36" s="193" t="s">
        <v>49</v>
      </c>
      <c r="C36" s="194">
        <v>20</v>
      </c>
      <c r="D36" s="70">
        <v>39</v>
      </c>
      <c r="E36" s="193" t="s">
        <v>13</v>
      </c>
      <c r="F36" s="55" t="s">
        <v>20</v>
      </c>
      <c r="G36" s="56" t="s">
        <v>27</v>
      </c>
      <c r="H36" s="56" t="s">
        <v>10</v>
      </c>
      <c r="I36" s="56" t="s">
        <v>12</v>
      </c>
      <c r="J36" s="54">
        <v>9.16</v>
      </c>
      <c r="K36" s="75">
        <f>0</f>
        <v>0</v>
      </c>
      <c r="L36" s="105">
        <f t="shared" si="2"/>
        <v>0</v>
      </c>
      <c r="M36" s="105">
        <f t="shared" si="3"/>
        <v>0</v>
      </c>
      <c r="N36" s="107"/>
      <c r="O36" s="108">
        <f t="shared" si="4"/>
        <v>0</v>
      </c>
      <c r="P36" s="107"/>
      <c r="Q36" s="107"/>
      <c r="R36" s="107"/>
      <c r="S36" s="21">
        <f t="shared" si="5"/>
        <v>0</v>
      </c>
      <c r="T36" s="22" t="str">
        <f t="shared" si="1"/>
        <v>OK</v>
      </c>
      <c r="U36" s="148"/>
      <c r="V36" s="148"/>
      <c r="W36" s="148"/>
      <c r="X36" s="38"/>
      <c r="Y36" s="38"/>
      <c r="Z36" s="38"/>
      <c r="AA36" s="38"/>
      <c r="AB36" s="38"/>
      <c r="AC36" s="38"/>
      <c r="AD36" s="38"/>
      <c r="AE36" s="35"/>
      <c r="AF36" s="35"/>
      <c r="AG36" s="35"/>
      <c r="AH36" s="35"/>
      <c r="AI36" s="35"/>
      <c r="AJ36" s="35"/>
      <c r="AK36" s="35"/>
      <c r="AL36" s="35"/>
    </row>
    <row r="37" spans="1:38" ht="30.2" customHeight="1" x14ac:dyDescent="0.25">
      <c r="A37" s="221"/>
      <c r="B37" s="193"/>
      <c r="C37" s="195"/>
      <c r="D37" s="70">
        <v>40</v>
      </c>
      <c r="E37" s="193"/>
      <c r="F37" s="55" t="s">
        <v>20</v>
      </c>
      <c r="G37" s="56" t="s">
        <v>28</v>
      </c>
      <c r="H37" s="56" t="s">
        <v>16</v>
      </c>
      <c r="I37" s="56" t="s">
        <v>12</v>
      </c>
      <c r="J37" s="54">
        <v>1700</v>
      </c>
      <c r="K37" s="75">
        <f>0</f>
        <v>0</v>
      </c>
      <c r="L37" s="105">
        <f t="shared" si="2"/>
        <v>0</v>
      </c>
      <c r="M37" s="105">
        <f t="shared" si="3"/>
        <v>0</v>
      </c>
      <c r="N37" s="107"/>
      <c r="O37" s="108">
        <f t="shared" si="4"/>
        <v>0</v>
      </c>
      <c r="P37" s="107"/>
      <c r="Q37" s="107"/>
      <c r="R37" s="107"/>
      <c r="S37" s="21">
        <f t="shared" si="5"/>
        <v>0</v>
      </c>
      <c r="T37" s="22" t="str">
        <f t="shared" si="1"/>
        <v>OK</v>
      </c>
      <c r="U37" s="148"/>
      <c r="V37" s="148"/>
      <c r="W37" s="148"/>
      <c r="X37" s="38"/>
      <c r="Y37" s="38"/>
      <c r="Z37" s="38"/>
      <c r="AA37" s="38"/>
      <c r="AB37" s="38"/>
      <c r="AC37" s="38"/>
      <c r="AD37" s="38"/>
      <c r="AE37" s="35"/>
      <c r="AF37" s="35"/>
      <c r="AG37" s="35"/>
      <c r="AH37" s="35"/>
      <c r="AI37" s="35"/>
      <c r="AJ37" s="35"/>
      <c r="AK37" s="35"/>
      <c r="AL37" s="35"/>
    </row>
    <row r="38" spans="1:38" ht="30.2" customHeight="1" x14ac:dyDescent="0.25">
      <c r="A38" s="221"/>
      <c r="B38" s="235" t="s">
        <v>49</v>
      </c>
      <c r="C38" s="236">
        <v>21</v>
      </c>
      <c r="D38" s="80">
        <v>41</v>
      </c>
      <c r="E38" s="235" t="s">
        <v>14</v>
      </c>
      <c r="F38" s="81" t="s">
        <v>20</v>
      </c>
      <c r="G38" s="82" t="s">
        <v>27</v>
      </c>
      <c r="H38" s="82" t="s">
        <v>10</v>
      </c>
      <c r="I38" s="82" t="s">
        <v>12</v>
      </c>
      <c r="J38" s="83">
        <v>13.05</v>
      </c>
      <c r="K38" s="75">
        <f>0</f>
        <v>0</v>
      </c>
      <c r="L38" s="105">
        <f t="shared" si="2"/>
        <v>0</v>
      </c>
      <c r="M38" s="105">
        <f t="shared" si="3"/>
        <v>0</v>
      </c>
      <c r="N38" s="107"/>
      <c r="O38" s="108">
        <f t="shared" si="4"/>
        <v>0</v>
      </c>
      <c r="P38" s="107"/>
      <c r="Q38" s="107"/>
      <c r="R38" s="107"/>
      <c r="S38" s="21">
        <f t="shared" si="5"/>
        <v>0</v>
      </c>
      <c r="T38" s="22" t="str">
        <f t="shared" si="1"/>
        <v>OK</v>
      </c>
      <c r="U38" s="148"/>
      <c r="V38" s="148"/>
      <c r="W38" s="148"/>
      <c r="X38" s="38"/>
      <c r="Y38" s="38"/>
      <c r="Z38" s="38"/>
      <c r="AA38" s="38"/>
      <c r="AB38" s="38"/>
      <c r="AC38" s="38"/>
      <c r="AD38" s="38"/>
      <c r="AE38" s="35"/>
      <c r="AF38" s="35"/>
      <c r="AG38" s="35"/>
      <c r="AH38" s="35"/>
      <c r="AI38" s="35"/>
      <c r="AJ38" s="35"/>
      <c r="AK38" s="35"/>
      <c r="AL38" s="35"/>
    </row>
    <row r="39" spans="1:38" ht="30.2" customHeight="1" x14ac:dyDescent="0.25">
      <c r="A39" s="221"/>
      <c r="B39" s="235"/>
      <c r="C39" s="237"/>
      <c r="D39" s="80">
        <v>42</v>
      </c>
      <c r="E39" s="235"/>
      <c r="F39" s="81" t="s">
        <v>20</v>
      </c>
      <c r="G39" s="82" t="s">
        <v>28</v>
      </c>
      <c r="H39" s="82" t="s">
        <v>16</v>
      </c>
      <c r="I39" s="82" t="s">
        <v>12</v>
      </c>
      <c r="J39" s="83">
        <v>2100</v>
      </c>
      <c r="K39" s="75">
        <f>0</f>
        <v>0</v>
      </c>
      <c r="L39" s="105">
        <f t="shared" si="2"/>
        <v>0</v>
      </c>
      <c r="M39" s="105">
        <f t="shared" si="3"/>
        <v>0</v>
      </c>
      <c r="N39" s="107"/>
      <c r="O39" s="108">
        <f t="shared" si="4"/>
        <v>0</v>
      </c>
      <c r="P39" s="107"/>
      <c r="Q39" s="107"/>
      <c r="R39" s="107"/>
      <c r="S39" s="21">
        <f t="shared" si="5"/>
        <v>0</v>
      </c>
      <c r="T39" s="22" t="str">
        <f t="shared" si="1"/>
        <v>OK</v>
      </c>
      <c r="U39" s="148"/>
      <c r="V39" s="148"/>
      <c r="W39" s="148"/>
      <c r="X39" s="38"/>
      <c r="Y39" s="38"/>
      <c r="Z39" s="38"/>
      <c r="AA39" s="38"/>
      <c r="AB39" s="38"/>
      <c r="AC39" s="38"/>
      <c r="AD39" s="38"/>
      <c r="AE39" s="35"/>
      <c r="AF39" s="35"/>
      <c r="AG39" s="35"/>
      <c r="AH39" s="35"/>
      <c r="AI39" s="35"/>
      <c r="AJ39" s="35"/>
      <c r="AK39" s="35"/>
      <c r="AL39" s="35"/>
    </row>
    <row r="40" spans="1:38" ht="30.2" customHeight="1" x14ac:dyDescent="0.25">
      <c r="A40" s="221"/>
      <c r="B40" s="193" t="s">
        <v>26</v>
      </c>
      <c r="C40" s="194">
        <v>22</v>
      </c>
      <c r="D40" s="70">
        <v>43</v>
      </c>
      <c r="E40" s="193" t="s">
        <v>15</v>
      </c>
      <c r="F40" s="55" t="s">
        <v>20</v>
      </c>
      <c r="G40" s="56" t="s">
        <v>27</v>
      </c>
      <c r="H40" s="56" t="s">
        <v>10</v>
      </c>
      <c r="I40" s="56" t="s">
        <v>12</v>
      </c>
      <c r="J40" s="54">
        <v>17.420000000000002</v>
      </c>
      <c r="K40" s="75">
        <f>0</f>
        <v>0</v>
      </c>
      <c r="L40" s="105">
        <f t="shared" si="2"/>
        <v>0</v>
      </c>
      <c r="M40" s="105">
        <f t="shared" si="3"/>
        <v>0</v>
      </c>
      <c r="N40" s="107"/>
      <c r="O40" s="108">
        <f t="shared" si="4"/>
        <v>0</v>
      </c>
      <c r="P40" s="107"/>
      <c r="Q40" s="107"/>
      <c r="R40" s="107"/>
      <c r="S40" s="21">
        <f t="shared" si="5"/>
        <v>0</v>
      </c>
      <c r="T40" s="22" t="str">
        <f t="shared" si="1"/>
        <v>OK</v>
      </c>
      <c r="U40" s="148"/>
      <c r="V40" s="148"/>
      <c r="W40" s="148"/>
      <c r="X40" s="38"/>
      <c r="Y40" s="38"/>
      <c r="Z40" s="38"/>
      <c r="AA40" s="38"/>
      <c r="AB40" s="38"/>
      <c r="AC40" s="38"/>
      <c r="AD40" s="38"/>
      <c r="AE40" s="35"/>
      <c r="AF40" s="35"/>
      <c r="AG40" s="35"/>
      <c r="AH40" s="35"/>
      <c r="AI40" s="35"/>
      <c r="AJ40" s="35"/>
      <c r="AK40" s="35"/>
      <c r="AL40" s="35"/>
    </row>
    <row r="41" spans="1:38" ht="30.2" customHeight="1" x14ac:dyDescent="0.25">
      <c r="A41" s="221"/>
      <c r="B41" s="193"/>
      <c r="C41" s="195"/>
      <c r="D41" s="70">
        <v>44</v>
      </c>
      <c r="E41" s="193"/>
      <c r="F41" s="55" t="s">
        <v>20</v>
      </c>
      <c r="G41" s="56" t="s">
        <v>28</v>
      </c>
      <c r="H41" s="56" t="s">
        <v>16</v>
      </c>
      <c r="I41" s="56" t="s">
        <v>12</v>
      </c>
      <c r="J41" s="54">
        <v>1500</v>
      </c>
      <c r="K41" s="75">
        <f>0</f>
        <v>0</v>
      </c>
      <c r="L41" s="105">
        <f t="shared" si="2"/>
        <v>0</v>
      </c>
      <c r="M41" s="105">
        <f t="shared" si="3"/>
        <v>0</v>
      </c>
      <c r="N41" s="107"/>
      <c r="O41" s="108">
        <f t="shared" si="4"/>
        <v>0</v>
      </c>
      <c r="P41" s="107"/>
      <c r="Q41" s="107"/>
      <c r="R41" s="107"/>
      <c r="S41" s="21">
        <f t="shared" si="5"/>
        <v>0</v>
      </c>
      <c r="T41" s="22" t="str">
        <f t="shared" si="1"/>
        <v>OK</v>
      </c>
      <c r="U41" s="148"/>
      <c r="V41" s="148"/>
      <c r="W41" s="148"/>
      <c r="X41" s="38"/>
      <c r="Y41" s="38"/>
      <c r="Z41" s="38"/>
      <c r="AA41" s="38"/>
      <c r="AB41" s="38"/>
      <c r="AC41" s="38"/>
      <c r="AD41" s="38"/>
      <c r="AE41" s="35"/>
      <c r="AF41" s="35"/>
      <c r="AG41" s="35"/>
      <c r="AH41" s="35"/>
      <c r="AI41" s="35"/>
      <c r="AJ41" s="35"/>
      <c r="AK41" s="35"/>
      <c r="AL41" s="35"/>
    </row>
    <row r="42" spans="1:38" s="7" customFormat="1" ht="30.2" customHeight="1" x14ac:dyDescent="0.25">
      <c r="A42" s="221"/>
      <c r="B42" s="235" t="s">
        <v>50</v>
      </c>
      <c r="C42" s="236">
        <v>23</v>
      </c>
      <c r="D42" s="80">
        <v>45</v>
      </c>
      <c r="E42" s="235" t="s">
        <v>11</v>
      </c>
      <c r="F42" s="81" t="s">
        <v>20</v>
      </c>
      <c r="G42" s="82" t="s">
        <v>27</v>
      </c>
      <c r="H42" s="82" t="s">
        <v>10</v>
      </c>
      <c r="I42" s="82" t="s">
        <v>12</v>
      </c>
      <c r="J42" s="83">
        <v>16.2</v>
      </c>
      <c r="K42" s="75">
        <f>0</f>
        <v>0</v>
      </c>
      <c r="L42" s="105">
        <f t="shared" si="2"/>
        <v>0</v>
      </c>
      <c r="M42" s="105">
        <f t="shared" si="3"/>
        <v>0</v>
      </c>
      <c r="N42" s="107"/>
      <c r="O42" s="108">
        <f t="shared" si="4"/>
        <v>0</v>
      </c>
      <c r="P42" s="107"/>
      <c r="Q42" s="107"/>
      <c r="R42" s="107"/>
      <c r="S42" s="21">
        <f t="shared" si="5"/>
        <v>0</v>
      </c>
      <c r="T42" s="22" t="str">
        <f t="shared" si="1"/>
        <v>OK</v>
      </c>
      <c r="U42" s="153"/>
      <c r="V42" s="153"/>
      <c r="W42" s="153"/>
      <c r="X42" s="36"/>
      <c r="Y42" s="37"/>
      <c r="Z42" s="36"/>
      <c r="AA42" s="36"/>
      <c r="AB42" s="34"/>
      <c r="AC42" s="37"/>
      <c r="AD42" s="29"/>
      <c r="AE42" s="36"/>
      <c r="AF42" s="29"/>
      <c r="AG42" s="28"/>
      <c r="AH42" s="28"/>
      <c r="AI42" s="28"/>
      <c r="AJ42" s="28"/>
      <c r="AK42" s="28"/>
      <c r="AL42" s="28"/>
    </row>
    <row r="43" spans="1:38" s="7" customFormat="1" ht="30.2" customHeight="1" x14ac:dyDescent="0.25">
      <c r="A43" s="221"/>
      <c r="B43" s="235"/>
      <c r="C43" s="237"/>
      <c r="D43" s="80">
        <v>46</v>
      </c>
      <c r="E43" s="235"/>
      <c r="F43" s="81" t="s">
        <v>20</v>
      </c>
      <c r="G43" s="82" t="s">
        <v>28</v>
      </c>
      <c r="H43" s="82" t="s">
        <v>16</v>
      </c>
      <c r="I43" s="82" t="s">
        <v>12</v>
      </c>
      <c r="J43" s="83">
        <v>2648</v>
      </c>
      <c r="K43" s="75">
        <f>0</f>
        <v>0</v>
      </c>
      <c r="L43" s="105">
        <f t="shared" si="2"/>
        <v>0</v>
      </c>
      <c r="M43" s="105">
        <f t="shared" si="3"/>
        <v>0</v>
      </c>
      <c r="N43" s="107"/>
      <c r="O43" s="108">
        <f t="shared" si="4"/>
        <v>0</v>
      </c>
      <c r="P43" s="107"/>
      <c r="Q43" s="107"/>
      <c r="R43" s="107"/>
      <c r="S43" s="21">
        <f t="shared" si="5"/>
        <v>0</v>
      </c>
      <c r="T43" s="22" t="str">
        <f t="shared" si="1"/>
        <v>OK</v>
      </c>
      <c r="U43" s="153"/>
      <c r="V43" s="153"/>
      <c r="W43" s="153"/>
      <c r="X43" s="36"/>
      <c r="Y43" s="37"/>
      <c r="Z43" s="36"/>
      <c r="AA43" s="36"/>
      <c r="AB43" s="34"/>
      <c r="AC43" s="37"/>
      <c r="AD43" s="29"/>
      <c r="AE43" s="36"/>
      <c r="AF43" s="29"/>
      <c r="AG43" s="28"/>
      <c r="AH43" s="28"/>
      <c r="AI43" s="28"/>
      <c r="AJ43" s="28"/>
      <c r="AK43" s="28"/>
      <c r="AL43" s="28"/>
    </row>
    <row r="44" spans="1:38" s="7" customFormat="1" ht="30.2" customHeight="1" x14ac:dyDescent="0.25">
      <c r="A44" s="221"/>
      <c r="B44" s="193" t="s">
        <v>51</v>
      </c>
      <c r="C44" s="194">
        <v>24</v>
      </c>
      <c r="D44" s="70">
        <v>47</v>
      </c>
      <c r="E44" s="193" t="s">
        <v>52</v>
      </c>
      <c r="F44" s="55" t="s">
        <v>20</v>
      </c>
      <c r="G44" s="56" t="s">
        <v>27</v>
      </c>
      <c r="H44" s="56" t="s">
        <v>10</v>
      </c>
      <c r="I44" s="56" t="s">
        <v>12</v>
      </c>
      <c r="J44" s="54">
        <v>17.09</v>
      </c>
      <c r="K44" s="75">
        <f>0</f>
        <v>0</v>
      </c>
      <c r="L44" s="105">
        <f t="shared" si="2"/>
        <v>0</v>
      </c>
      <c r="M44" s="105">
        <f t="shared" si="3"/>
        <v>0</v>
      </c>
      <c r="N44" s="107"/>
      <c r="O44" s="108">
        <f t="shared" si="4"/>
        <v>0</v>
      </c>
      <c r="P44" s="107"/>
      <c r="Q44" s="107"/>
      <c r="R44" s="107"/>
      <c r="S44" s="21">
        <f t="shared" si="5"/>
        <v>0</v>
      </c>
      <c r="T44" s="22" t="str">
        <f t="shared" si="1"/>
        <v>OK</v>
      </c>
      <c r="U44" s="153"/>
      <c r="V44" s="153"/>
      <c r="W44" s="156"/>
      <c r="X44" s="36"/>
      <c r="Y44" s="36"/>
      <c r="Z44" s="36"/>
      <c r="AA44" s="36"/>
      <c r="AB44" s="34"/>
      <c r="AC44" s="37"/>
      <c r="AD44" s="29"/>
      <c r="AE44" s="37"/>
      <c r="AF44" s="29"/>
      <c r="AG44" s="28"/>
      <c r="AH44" s="28"/>
      <c r="AI44" s="28"/>
      <c r="AJ44" s="28"/>
      <c r="AK44" s="28"/>
      <c r="AL44" s="28"/>
    </row>
    <row r="45" spans="1:38" s="7" customFormat="1" ht="30.2" customHeight="1" x14ac:dyDescent="0.25">
      <c r="A45" s="221"/>
      <c r="B45" s="193"/>
      <c r="C45" s="195"/>
      <c r="D45" s="70">
        <v>48</v>
      </c>
      <c r="E45" s="193"/>
      <c r="F45" s="55" t="s">
        <v>20</v>
      </c>
      <c r="G45" s="56" t="s">
        <v>28</v>
      </c>
      <c r="H45" s="56" t="s">
        <v>16</v>
      </c>
      <c r="I45" s="56" t="s">
        <v>12</v>
      </c>
      <c r="J45" s="54">
        <v>2674</v>
      </c>
      <c r="K45" s="75">
        <f>0</f>
        <v>0</v>
      </c>
      <c r="L45" s="105">
        <f t="shared" si="2"/>
        <v>0</v>
      </c>
      <c r="M45" s="105">
        <f t="shared" si="3"/>
        <v>0</v>
      </c>
      <c r="N45" s="107"/>
      <c r="O45" s="108">
        <f t="shared" si="4"/>
        <v>0</v>
      </c>
      <c r="P45" s="107"/>
      <c r="Q45" s="107"/>
      <c r="R45" s="107"/>
      <c r="S45" s="21">
        <f t="shared" si="5"/>
        <v>0</v>
      </c>
      <c r="T45" s="22" t="str">
        <f t="shared" si="1"/>
        <v>OK</v>
      </c>
      <c r="U45" s="153"/>
      <c r="V45" s="153"/>
      <c r="W45" s="156"/>
      <c r="X45" s="36"/>
      <c r="Y45" s="36"/>
      <c r="Z45" s="36"/>
      <c r="AA45" s="36"/>
      <c r="AB45" s="34"/>
      <c r="AC45" s="37"/>
      <c r="AD45" s="29"/>
      <c r="AE45" s="37"/>
      <c r="AF45" s="29"/>
      <c r="AG45" s="28"/>
      <c r="AH45" s="28"/>
      <c r="AI45" s="28"/>
      <c r="AJ45" s="28"/>
      <c r="AK45" s="28"/>
      <c r="AL45" s="28"/>
    </row>
    <row r="46" spans="1:38" s="7" customFormat="1" ht="30.2" customHeight="1" x14ac:dyDescent="0.25">
      <c r="A46" s="221"/>
      <c r="B46" s="235" t="s">
        <v>50</v>
      </c>
      <c r="C46" s="236">
        <v>25</v>
      </c>
      <c r="D46" s="80">
        <v>49</v>
      </c>
      <c r="E46" s="235" t="s">
        <v>21</v>
      </c>
      <c r="F46" s="81" t="s">
        <v>20</v>
      </c>
      <c r="G46" s="82" t="s">
        <v>27</v>
      </c>
      <c r="H46" s="82" t="s">
        <v>10</v>
      </c>
      <c r="I46" s="82" t="s">
        <v>12</v>
      </c>
      <c r="J46" s="83">
        <v>6.93</v>
      </c>
      <c r="K46" s="75">
        <f>0</f>
        <v>0</v>
      </c>
      <c r="L46" s="105">
        <f t="shared" si="2"/>
        <v>0</v>
      </c>
      <c r="M46" s="105">
        <f t="shared" si="3"/>
        <v>0</v>
      </c>
      <c r="N46" s="107"/>
      <c r="O46" s="108">
        <f t="shared" si="4"/>
        <v>0</v>
      </c>
      <c r="P46" s="107"/>
      <c r="Q46" s="107"/>
      <c r="R46" s="107"/>
      <c r="S46" s="21">
        <f t="shared" si="5"/>
        <v>0</v>
      </c>
      <c r="T46" s="22" t="str">
        <f t="shared" si="1"/>
        <v>OK</v>
      </c>
      <c r="U46" s="153"/>
      <c r="V46" s="153"/>
      <c r="W46" s="156"/>
      <c r="X46" s="37"/>
      <c r="Y46" s="36"/>
      <c r="Z46" s="37"/>
      <c r="AA46" s="36"/>
      <c r="AB46" s="34"/>
      <c r="AC46" s="37"/>
      <c r="AD46" s="29"/>
      <c r="AE46" s="36"/>
      <c r="AF46" s="29"/>
      <c r="AG46" s="28"/>
      <c r="AH46" s="28"/>
      <c r="AI46" s="28"/>
      <c r="AJ46" s="28"/>
      <c r="AK46" s="28"/>
      <c r="AL46" s="28"/>
    </row>
    <row r="47" spans="1:38" s="7" customFormat="1" ht="30.2" customHeight="1" x14ac:dyDescent="0.25">
      <c r="A47" s="222"/>
      <c r="B47" s="235"/>
      <c r="C47" s="237"/>
      <c r="D47" s="80">
        <v>50</v>
      </c>
      <c r="E47" s="235"/>
      <c r="F47" s="81" t="s">
        <v>20</v>
      </c>
      <c r="G47" s="82" t="s">
        <v>28</v>
      </c>
      <c r="H47" s="82" t="s">
        <v>16</v>
      </c>
      <c r="I47" s="82" t="s">
        <v>12</v>
      </c>
      <c r="J47" s="83">
        <v>1364</v>
      </c>
      <c r="K47" s="75">
        <f>0</f>
        <v>0</v>
      </c>
      <c r="L47" s="105">
        <f t="shared" si="2"/>
        <v>0</v>
      </c>
      <c r="M47" s="105">
        <f t="shared" si="3"/>
        <v>0</v>
      </c>
      <c r="N47" s="107"/>
      <c r="O47" s="108">
        <f t="shared" si="4"/>
        <v>0</v>
      </c>
      <c r="P47" s="107"/>
      <c r="Q47" s="107"/>
      <c r="R47" s="107"/>
      <c r="S47" s="21">
        <f t="shared" si="5"/>
        <v>0</v>
      </c>
      <c r="T47" s="22" t="str">
        <f t="shared" si="1"/>
        <v>OK</v>
      </c>
      <c r="U47" s="153"/>
      <c r="V47" s="153"/>
      <c r="W47" s="156"/>
      <c r="X47" s="37"/>
      <c r="Y47" s="36"/>
      <c r="Z47" s="37"/>
      <c r="AA47" s="36"/>
      <c r="AB47" s="34"/>
      <c r="AC47" s="37"/>
      <c r="AD47" s="29"/>
      <c r="AE47" s="36"/>
      <c r="AF47" s="29"/>
      <c r="AG47" s="28"/>
      <c r="AH47" s="28"/>
      <c r="AI47" s="28"/>
      <c r="AJ47" s="28"/>
      <c r="AK47" s="28"/>
      <c r="AL47" s="28"/>
    </row>
    <row r="48" spans="1:38" s="7" customFormat="1" ht="30.2" customHeight="1" x14ac:dyDescent="0.25">
      <c r="A48" s="220" t="s">
        <v>53</v>
      </c>
      <c r="B48" s="193" t="s">
        <v>47</v>
      </c>
      <c r="C48" s="194">
        <v>26</v>
      </c>
      <c r="D48" s="70">
        <v>51</v>
      </c>
      <c r="E48" s="193" t="s">
        <v>13</v>
      </c>
      <c r="F48" s="55" t="s">
        <v>20</v>
      </c>
      <c r="G48" s="56" t="s">
        <v>27</v>
      </c>
      <c r="H48" s="56" t="s">
        <v>10</v>
      </c>
      <c r="I48" s="56" t="s">
        <v>12</v>
      </c>
      <c r="J48" s="54">
        <v>8.8699999999999992</v>
      </c>
      <c r="K48" s="75">
        <f>0</f>
        <v>0</v>
      </c>
      <c r="L48" s="105">
        <f t="shared" si="2"/>
        <v>0</v>
      </c>
      <c r="M48" s="105">
        <f t="shared" si="3"/>
        <v>0</v>
      </c>
      <c r="N48" s="107"/>
      <c r="O48" s="108">
        <f t="shared" si="4"/>
        <v>0</v>
      </c>
      <c r="P48" s="107"/>
      <c r="Q48" s="107"/>
      <c r="R48" s="107"/>
      <c r="S48" s="21">
        <f t="shared" si="5"/>
        <v>0</v>
      </c>
      <c r="T48" s="22" t="str">
        <f t="shared" si="1"/>
        <v>OK</v>
      </c>
      <c r="U48" s="153"/>
      <c r="V48" s="153"/>
      <c r="W48" s="156"/>
      <c r="X48" s="37"/>
      <c r="Y48" s="36"/>
      <c r="Z48" s="37"/>
      <c r="AA48" s="36"/>
      <c r="AB48" s="34"/>
      <c r="AC48" s="37"/>
      <c r="AD48" s="29"/>
      <c r="AE48" s="36"/>
      <c r="AF48" s="29"/>
      <c r="AG48" s="28"/>
      <c r="AH48" s="28"/>
      <c r="AI48" s="28"/>
      <c r="AJ48" s="28"/>
      <c r="AK48" s="28"/>
      <c r="AL48" s="28"/>
    </row>
    <row r="49" spans="1:38" s="7" customFormat="1" ht="30.2" customHeight="1" x14ac:dyDescent="0.25">
      <c r="A49" s="221"/>
      <c r="B49" s="193"/>
      <c r="C49" s="195"/>
      <c r="D49" s="70">
        <v>52</v>
      </c>
      <c r="E49" s="193"/>
      <c r="F49" s="55" t="s">
        <v>20</v>
      </c>
      <c r="G49" s="56" t="s">
        <v>28</v>
      </c>
      <c r="H49" s="56" t="s">
        <v>16</v>
      </c>
      <c r="I49" s="56" t="s">
        <v>12</v>
      </c>
      <c r="J49" s="54">
        <v>1638.99</v>
      </c>
      <c r="K49" s="75">
        <f>0</f>
        <v>0</v>
      </c>
      <c r="L49" s="105">
        <f t="shared" si="2"/>
        <v>0</v>
      </c>
      <c r="M49" s="105">
        <f t="shared" si="3"/>
        <v>0</v>
      </c>
      <c r="N49" s="107"/>
      <c r="O49" s="108">
        <f t="shared" si="4"/>
        <v>0</v>
      </c>
      <c r="P49" s="107"/>
      <c r="Q49" s="107"/>
      <c r="R49" s="107"/>
      <c r="S49" s="21">
        <f t="shared" si="5"/>
        <v>0</v>
      </c>
      <c r="T49" s="22" t="str">
        <f t="shared" si="1"/>
        <v>OK</v>
      </c>
      <c r="U49" s="153"/>
      <c r="V49" s="153"/>
      <c r="W49" s="156"/>
      <c r="X49" s="37"/>
      <c r="Y49" s="36"/>
      <c r="Z49" s="37"/>
      <c r="AA49" s="36"/>
      <c r="AB49" s="34"/>
      <c r="AC49" s="37"/>
      <c r="AD49" s="29"/>
      <c r="AE49" s="36"/>
      <c r="AF49" s="29"/>
      <c r="AG49" s="28"/>
      <c r="AH49" s="28"/>
      <c r="AI49" s="28"/>
      <c r="AJ49" s="28"/>
      <c r="AK49" s="28"/>
      <c r="AL49" s="28"/>
    </row>
    <row r="50" spans="1:38" ht="30.2" customHeight="1" x14ac:dyDescent="0.25">
      <c r="A50" s="221"/>
      <c r="B50" s="235" t="s">
        <v>43</v>
      </c>
      <c r="C50" s="236">
        <v>27</v>
      </c>
      <c r="D50" s="80">
        <v>53</v>
      </c>
      <c r="E50" s="235" t="s">
        <v>14</v>
      </c>
      <c r="F50" s="81" t="s">
        <v>20</v>
      </c>
      <c r="G50" s="82" t="s">
        <v>27</v>
      </c>
      <c r="H50" s="82" t="s">
        <v>10</v>
      </c>
      <c r="I50" s="82" t="s">
        <v>12</v>
      </c>
      <c r="J50" s="83">
        <v>13.18</v>
      </c>
      <c r="K50" s="75">
        <f>0</f>
        <v>0</v>
      </c>
      <c r="L50" s="105">
        <f t="shared" si="2"/>
        <v>0</v>
      </c>
      <c r="M50" s="105">
        <f t="shared" si="3"/>
        <v>0</v>
      </c>
      <c r="N50" s="107"/>
      <c r="O50" s="108">
        <f t="shared" si="4"/>
        <v>0</v>
      </c>
      <c r="P50" s="107"/>
      <c r="Q50" s="107"/>
      <c r="R50" s="107"/>
      <c r="S50" s="21">
        <f t="shared" si="5"/>
        <v>0</v>
      </c>
      <c r="T50" s="22" t="str">
        <f t="shared" si="1"/>
        <v>OK</v>
      </c>
      <c r="U50" s="148"/>
      <c r="V50" s="148"/>
      <c r="W50" s="148"/>
      <c r="X50" s="38"/>
      <c r="Y50" s="38"/>
      <c r="Z50" s="38"/>
      <c r="AA50" s="38"/>
      <c r="AB50" s="38"/>
      <c r="AC50" s="38"/>
      <c r="AD50" s="38"/>
      <c r="AE50" s="35"/>
      <c r="AF50" s="35"/>
      <c r="AG50" s="35"/>
      <c r="AH50" s="35"/>
      <c r="AI50" s="35"/>
      <c r="AJ50" s="35"/>
      <c r="AK50" s="35"/>
      <c r="AL50" s="35"/>
    </row>
    <row r="51" spans="1:38" ht="30.2" customHeight="1" x14ac:dyDescent="0.25">
      <c r="A51" s="221"/>
      <c r="B51" s="235"/>
      <c r="C51" s="237"/>
      <c r="D51" s="80">
        <v>54</v>
      </c>
      <c r="E51" s="235"/>
      <c r="F51" s="81" t="s">
        <v>20</v>
      </c>
      <c r="G51" s="82" t="s">
        <v>28</v>
      </c>
      <c r="H51" s="82" t="s">
        <v>16</v>
      </c>
      <c r="I51" s="82" t="s">
        <v>12</v>
      </c>
      <c r="J51" s="83">
        <v>2026.99</v>
      </c>
      <c r="K51" s="75">
        <f>0</f>
        <v>0</v>
      </c>
      <c r="L51" s="105">
        <f t="shared" si="2"/>
        <v>0</v>
      </c>
      <c r="M51" s="105">
        <f t="shared" si="3"/>
        <v>0</v>
      </c>
      <c r="N51" s="107"/>
      <c r="O51" s="108">
        <f t="shared" si="4"/>
        <v>0</v>
      </c>
      <c r="P51" s="107"/>
      <c r="Q51" s="107"/>
      <c r="R51" s="107"/>
      <c r="S51" s="21">
        <f t="shared" si="5"/>
        <v>0</v>
      </c>
      <c r="T51" s="22" t="str">
        <f t="shared" si="1"/>
        <v>OK</v>
      </c>
      <c r="U51" s="148"/>
      <c r="V51" s="148"/>
      <c r="W51" s="148"/>
      <c r="X51" s="38"/>
      <c r="Y51" s="38"/>
      <c r="Z51" s="38"/>
      <c r="AA51" s="38"/>
      <c r="AB51" s="38"/>
      <c r="AC51" s="38"/>
      <c r="AD51" s="38"/>
      <c r="AE51" s="35"/>
      <c r="AF51" s="35"/>
      <c r="AG51" s="35"/>
      <c r="AH51" s="35"/>
      <c r="AI51" s="35"/>
      <c r="AJ51" s="35"/>
      <c r="AK51" s="35"/>
      <c r="AL51" s="35"/>
    </row>
    <row r="52" spans="1:38" ht="30.2" customHeight="1" x14ac:dyDescent="0.25">
      <c r="A52" s="221"/>
      <c r="B52" s="193" t="s">
        <v>43</v>
      </c>
      <c r="C52" s="194">
        <v>28</v>
      </c>
      <c r="D52" s="70">
        <v>55</v>
      </c>
      <c r="E52" s="193" t="s">
        <v>15</v>
      </c>
      <c r="F52" s="55" t="s">
        <v>20</v>
      </c>
      <c r="G52" s="56" t="s">
        <v>27</v>
      </c>
      <c r="H52" s="56" t="s">
        <v>10</v>
      </c>
      <c r="I52" s="56" t="s">
        <v>12</v>
      </c>
      <c r="J52" s="54">
        <v>18.78</v>
      </c>
      <c r="K52" s="75">
        <f>0</f>
        <v>0</v>
      </c>
      <c r="L52" s="105">
        <f t="shared" si="2"/>
        <v>0</v>
      </c>
      <c r="M52" s="105">
        <f t="shared" si="3"/>
        <v>0</v>
      </c>
      <c r="N52" s="107"/>
      <c r="O52" s="108">
        <f t="shared" si="4"/>
        <v>0</v>
      </c>
      <c r="P52" s="107"/>
      <c r="Q52" s="107"/>
      <c r="R52" s="107"/>
      <c r="S52" s="21">
        <f t="shared" si="5"/>
        <v>0</v>
      </c>
      <c r="T52" s="22" t="str">
        <f t="shared" si="1"/>
        <v>OK</v>
      </c>
      <c r="U52" s="148"/>
      <c r="V52" s="148"/>
      <c r="W52" s="148"/>
      <c r="X52" s="38"/>
      <c r="Y52" s="38"/>
      <c r="Z52" s="38"/>
      <c r="AA52" s="38"/>
      <c r="AB52" s="38"/>
      <c r="AC52" s="38"/>
      <c r="AD52" s="38"/>
      <c r="AE52" s="35"/>
      <c r="AF52" s="35"/>
      <c r="AG52" s="35"/>
      <c r="AH52" s="35"/>
      <c r="AI52" s="35"/>
      <c r="AJ52" s="35"/>
      <c r="AK52" s="35"/>
      <c r="AL52" s="35"/>
    </row>
    <row r="53" spans="1:38" ht="30.2" customHeight="1" x14ac:dyDescent="0.25">
      <c r="A53" s="221"/>
      <c r="B53" s="193"/>
      <c r="C53" s="195"/>
      <c r="D53" s="70">
        <v>56</v>
      </c>
      <c r="E53" s="193"/>
      <c r="F53" s="55" t="s">
        <v>20</v>
      </c>
      <c r="G53" s="56" t="s">
        <v>28</v>
      </c>
      <c r="H53" s="56" t="s">
        <v>16</v>
      </c>
      <c r="I53" s="56" t="s">
        <v>12</v>
      </c>
      <c r="J53" s="54">
        <v>2865.99</v>
      </c>
      <c r="K53" s="75">
        <f>0</f>
        <v>0</v>
      </c>
      <c r="L53" s="105">
        <f t="shared" si="2"/>
        <v>0</v>
      </c>
      <c r="M53" s="105">
        <f t="shared" si="3"/>
        <v>0</v>
      </c>
      <c r="N53" s="107"/>
      <c r="O53" s="108">
        <f t="shared" si="4"/>
        <v>0</v>
      </c>
      <c r="P53" s="107"/>
      <c r="Q53" s="107"/>
      <c r="R53" s="107"/>
      <c r="S53" s="21">
        <f t="shared" si="5"/>
        <v>0</v>
      </c>
      <c r="T53" s="22" t="str">
        <f t="shared" si="1"/>
        <v>OK</v>
      </c>
      <c r="U53" s="148"/>
      <c r="V53" s="148"/>
      <c r="W53" s="148"/>
      <c r="X53" s="38"/>
      <c r="Y53" s="38"/>
      <c r="Z53" s="38"/>
      <c r="AA53" s="38"/>
      <c r="AB53" s="38"/>
      <c r="AC53" s="38"/>
      <c r="AD53" s="38"/>
      <c r="AE53" s="35"/>
      <c r="AF53" s="35"/>
      <c r="AG53" s="35"/>
      <c r="AH53" s="35"/>
      <c r="AI53" s="35"/>
      <c r="AJ53" s="35"/>
      <c r="AK53" s="35"/>
      <c r="AL53" s="35"/>
    </row>
    <row r="54" spans="1:38" ht="30.2" customHeight="1" x14ac:dyDescent="0.25">
      <c r="A54" s="221"/>
      <c r="B54" s="235" t="s">
        <v>51</v>
      </c>
      <c r="C54" s="236">
        <v>29</v>
      </c>
      <c r="D54" s="80">
        <v>57</v>
      </c>
      <c r="E54" s="235" t="s">
        <v>11</v>
      </c>
      <c r="F54" s="81" t="s">
        <v>20</v>
      </c>
      <c r="G54" s="82" t="s">
        <v>27</v>
      </c>
      <c r="H54" s="82" t="s">
        <v>10</v>
      </c>
      <c r="I54" s="82" t="s">
        <v>12</v>
      </c>
      <c r="J54" s="83">
        <v>16.2</v>
      </c>
      <c r="K54" s="75">
        <f>0</f>
        <v>0</v>
      </c>
      <c r="L54" s="105">
        <f t="shared" si="2"/>
        <v>0</v>
      </c>
      <c r="M54" s="105">
        <f t="shared" si="3"/>
        <v>0</v>
      </c>
      <c r="N54" s="107"/>
      <c r="O54" s="108">
        <f t="shared" si="4"/>
        <v>0</v>
      </c>
      <c r="P54" s="107"/>
      <c r="Q54" s="107"/>
      <c r="R54" s="107"/>
      <c r="S54" s="21">
        <f t="shared" si="5"/>
        <v>0</v>
      </c>
      <c r="T54" s="22" t="str">
        <f t="shared" si="1"/>
        <v>OK</v>
      </c>
      <c r="U54" s="148"/>
      <c r="V54" s="148"/>
      <c r="W54" s="148"/>
      <c r="X54" s="38"/>
      <c r="Y54" s="38"/>
      <c r="Z54" s="38"/>
      <c r="AA54" s="38"/>
      <c r="AB54" s="38"/>
      <c r="AC54" s="38"/>
      <c r="AD54" s="38"/>
      <c r="AE54" s="35"/>
      <c r="AF54" s="35"/>
      <c r="AG54" s="35"/>
      <c r="AH54" s="35"/>
      <c r="AI54" s="35"/>
      <c r="AJ54" s="35"/>
      <c r="AK54" s="35"/>
      <c r="AL54" s="35"/>
    </row>
    <row r="55" spans="1:38" ht="30.2" customHeight="1" x14ac:dyDescent="0.25">
      <c r="A55" s="221"/>
      <c r="B55" s="235"/>
      <c r="C55" s="237"/>
      <c r="D55" s="80">
        <v>58</v>
      </c>
      <c r="E55" s="235"/>
      <c r="F55" s="81" t="s">
        <v>20</v>
      </c>
      <c r="G55" s="82" t="s">
        <v>28</v>
      </c>
      <c r="H55" s="82" t="s">
        <v>16</v>
      </c>
      <c r="I55" s="82" t="s">
        <v>12</v>
      </c>
      <c r="J55" s="83">
        <v>2648</v>
      </c>
      <c r="K55" s="75">
        <f>0</f>
        <v>0</v>
      </c>
      <c r="L55" s="105">
        <f t="shared" si="2"/>
        <v>0</v>
      </c>
      <c r="M55" s="105">
        <f t="shared" si="3"/>
        <v>0</v>
      </c>
      <c r="N55" s="107"/>
      <c r="O55" s="108">
        <f t="shared" si="4"/>
        <v>0</v>
      </c>
      <c r="P55" s="107"/>
      <c r="Q55" s="107"/>
      <c r="R55" s="107"/>
      <c r="S55" s="21">
        <f t="shared" si="5"/>
        <v>0</v>
      </c>
      <c r="T55" s="22" t="str">
        <f t="shared" si="1"/>
        <v>OK</v>
      </c>
      <c r="U55" s="148"/>
      <c r="V55" s="148"/>
      <c r="W55" s="148"/>
      <c r="X55" s="38"/>
      <c r="Y55" s="38"/>
      <c r="Z55" s="38"/>
      <c r="AA55" s="38"/>
      <c r="AB55" s="38"/>
      <c r="AC55" s="38"/>
      <c r="AD55" s="38"/>
      <c r="AE55" s="35"/>
      <c r="AF55" s="35"/>
      <c r="AG55" s="35"/>
      <c r="AH55" s="35"/>
      <c r="AI55" s="35"/>
      <c r="AJ55" s="35"/>
      <c r="AK55" s="35"/>
      <c r="AL55" s="35"/>
    </row>
    <row r="56" spans="1:38" ht="30.2" customHeight="1" x14ac:dyDescent="0.25">
      <c r="A56" s="221"/>
      <c r="B56" s="193" t="s">
        <v>50</v>
      </c>
      <c r="C56" s="194">
        <v>31</v>
      </c>
      <c r="D56" s="70">
        <v>61</v>
      </c>
      <c r="E56" s="193" t="s">
        <v>21</v>
      </c>
      <c r="F56" s="55" t="s">
        <v>20</v>
      </c>
      <c r="G56" s="56" t="s">
        <v>27</v>
      </c>
      <c r="H56" s="56" t="s">
        <v>10</v>
      </c>
      <c r="I56" s="56" t="s">
        <v>12</v>
      </c>
      <c r="J56" s="54">
        <v>6.93</v>
      </c>
      <c r="K56" s="75">
        <f>0</f>
        <v>0</v>
      </c>
      <c r="L56" s="105">
        <f t="shared" si="2"/>
        <v>0</v>
      </c>
      <c r="M56" s="105">
        <f t="shared" si="3"/>
        <v>0</v>
      </c>
      <c r="N56" s="107"/>
      <c r="O56" s="108">
        <f t="shared" si="4"/>
        <v>0</v>
      </c>
      <c r="P56" s="107"/>
      <c r="Q56" s="107"/>
      <c r="R56" s="107"/>
      <c r="S56" s="21">
        <f t="shared" si="5"/>
        <v>0</v>
      </c>
      <c r="T56" s="22" t="str">
        <f t="shared" si="1"/>
        <v>OK</v>
      </c>
      <c r="U56" s="148"/>
      <c r="V56" s="148"/>
      <c r="W56" s="148"/>
      <c r="X56" s="38"/>
      <c r="Y56" s="38"/>
      <c r="Z56" s="38"/>
      <c r="AA56" s="38"/>
      <c r="AB56" s="38"/>
      <c r="AC56" s="38"/>
      <c r="AD56" s="38"/>
      <c r="AE56" s="35"/>
      <c r="AF56" s="35"/>
      <c r="AG56" s="35"/>
      <c r="AH56" s="35"/>
      <c r="AI56" s="35"/>
      <c r="AJ56" s="35"/>
      <c r="AK56" s="35"/>
      <c r="AL56" s="35"/>
    </row>
    <row r="57" spans="1:38" ht="30.2" customHeight="1" x14ac:dyDescent="0.25">
      <c r="A57" s="222"/>
      <c r="B57" s="193"/>
      <c r="C57" s="194"/>
      <c r="D57" s="70">
        <v>62</v>
      </c>
      <c r="E57" s="193"/>
      <c r="F57" s="55" t="s">
        <v>20</v>
      </c>
      <c r="G57" s="56" t="s">
        <v>28</v>
      </c>
      <c r="H57" s="56" t="s">
        <v>16</v>
      </c>
      <c r="I57" s="56" t="s">
        <v>12</v>
      </c>
      <c r="J57" s="54">
        <v>1364</v>
      </c>
      <c r="K57" s="75">
        <f>0</f>
        <v>0</v>
      </c>
      <c r="L57" s="105">
        <f t="shared" si="2"/>
        <v>0</v>
      </c>
      <c r="M57" s="105">
        <f t="shared" si="3"/>
        <v>0</v>
      </c>
      <c r="N57" s="107"/>
      <c r="O57" s="108">
        <f t="shared" si="4"/>
        <v>0</v>
      </c>
      <c r="P57" s="107"/>
      <c r="Q57" s="107"/>
      <c r="R57" s="107"/>
      <c r="S57" s="21">
        <f t="shared" si="5"/>
        <v>0</v>
      </c>
      <c r="T57" s="22" t="str">
        <f t="shared" si="1"/>
        <v>OK</v>
      </c>
      <c r="U57" s="148"/>
      <c r="V57" s="148"/>
      <c r="W57" s="148"/>
      <c r="X57" s="38"/>
      <c r="Y57" s="38"/>
      <c r="Z57" s="38"/>
      <c r="AA57" s="38"/>
      <c r="AB57" s="38"/>
      <c r="AC57" s="38"/>
      <c r="AD57" s="38"/>
      <c r="AE57" s="35"/>
      <c r="AF57" s="35"/>
      <c r="AG57" s="35"/>
      <c r="AH57" s="35"/>
      <c r="AI57" s="35"/>
      <c r="AJ57" s="35"/>
      <c r="AK57" s="35"/>
      <c r="AL57" s="35"/>
    </row>
    <row r="58" spans="1:38" x14ac:dyDescent="0.25">
      <c r="K58" s="110">
        <f>SUMPRODUCT($J$4:$J$57,K4:K57)</f>
        <v>69383.94</v>
      </c>
      <c r="L58" s="110">
        <f t="shared" ref="L58:M58" si="6">SUMPRODUCT($J$4:$J$57,L4:L57)</f>
        <v>53136.94</v>
      </c>
      <c r="M58" s="110">
        <f t="shared" si="6"/>
        <v>53136.94</v>
      </c>
      <c r="S58" s="6">
        <f>SUM(S4:S57)</f>
        <v>909</v>
      </c>
      <c r="U58" s="149">
        <f>SUMPRODUCT($J$4:$J$57,U4:U57)</f>
        <v>13680</v>
      </c>
      <c r="V58" s="149">
        <f t="shared" ref="V58:AL58" si="7">SUMPRODUCT($J$4:$J$57,V4:V57)</f>
        <v>13640</v>
      </c>
      <c r="W58" s="149">
        <f t="shared" si="7"/>
        <v>25816.940000000002</v>
      </c>
      <c r="X58" s="149">
        <f t="shared" si="7"/>
        <v>0</v>
      </c>
      <c r="Y58" s="149">
        <f t="shared" si="7"/>
        <v>0</v>
      </c>
      <c r="Z58" s="149">
        <f t="shared" si="7"/>
        <v>0</v>
      </c>
      <c r="AA58" s="149">
        <f t="shared" si="7"/>
        <v>0</v>
      </c>
      <c r="AB58" s="149">
        <f t="shared" si="7"/>
        <v>0</v>
      </c>
      <c r="AC58" s="149">
        <f t="shared" si="7"/>
        <v>0</v>
      </c>
      <c r="AD58" s="149">
        <f t="shared" si="7"/>
        <v>0</v>
      </c>
      <c r="AE58" s="149">
        <f t="shared" si="7"/>
        <v>0</v>
      </c>
      <c r="AF58" s="149">
        <f t="shared" si="7"/>
        <v>0</v>
      </c>
      <c r="AG58" s="149">
        <f t="shared" si="7"/>
        <v>0</v>
      </c>
      <c r="AH58" s="149">
        <f t="shared" si="7"/>
        <v>0</v>
      </c>
      <c r="AI58" s="149">
        <f t="shared" si="7"/>
        <v>0</v>
      </c>
      <c r="AJ58" s="149">
        <f t="shared" si="7"/>
        <v>0</v>
      </c>
      <c r="AK58" s="149">
        <f t="shared" si="7"/>
        <v>0</v>
      </c>
      <c r="AL58" s="149">
        <f t="shared" si="7"/>
        <v>0</v>
      </c>
    </row>
    <row r="59" spans="1:38" ht="18.75" x14ac:dyDescent="0.25">
      <c r="K59" s="6">
        <f>SUM(K4:K57)</f>
        <v>3518</v>
      </c>
      <c r="U59" s="154"/>
      <c r="V59" s="154"/>
      <c r="W59" s="151"/>
    </row>
    <row r="60" spans="1:38" x14ac:dyDescent="0.25">
      <c r="U60" s="151"/>
      <c r="V60" s="151"/>
      <c r="W60" s="151"/>
    </row>
    <row r="61" spans="1:38" ht="18.95" customHeight="1" x14ac:dyDescent="0.25">
      <c r="B61" s="223" t="s">
        <v>56</v>
      </c>
      <c r="C61" s="224"/>
      <c r="D61" s="224"/>
      <c r="E61" s="224"/>
      <c r="F61" s="224"/>
      <c r="G61" s="224"/>
      <c r="H61" s="224"/>
      <c r="I61" s="224"/>
      <c r="J61" s="224"/>
      <c r="K61" s="224"/>
      <c r="L61" s="224"/>
      <c r="M61" s="224"/>
      <c r="N61" s="224"/>
      <c r="O61" s="224"/>
      <c r="P61" s="224"/>
      <c r="Q61" s="224"/>
      <c r="R61" s="224"/>
      <c r="S61" s="224"/>
      <c r="T61" s="225"/>
      <c r="U61" s="154"/>
      <c r="V61" s="154"/>
      <c r="W61" s="154"/>
      <c r="X61" s="74"/>
    </row>
    <row r="62" spans="1:38" x14ac:dyDescent="0.25">
      <c r="U62" s="151"/>
      <c r="V62" s="151"/>
      <c r="W62" s="151"/>
    </row>
    <row r="63" spans="1:38" x14ac:dyDescent="0.25">
      <c r="U63" s="151"/>
      <c r="V63" s="151"/>
      <c r="W63" s="151"/>
    </row>
    <row r="64" spans="1:38" x14ac:dyDescent="0.25">
      <c r="U64" s="151"/>
      <c r="V64" s="151"/>
      <c r="W64" s="151"/>
    </row>
    <row r="65" spans="21:27" x14ac:dyDescent="0.25">
      <c r="U65" s="151"/>
      <c r="V65" s="151"/>
      <c r="W65" s="151"/>
      <c r="AA65" s="40"/>
    </row>
  </sheetData>
  <mergeCells count="111">
    <mergeCell ref="K1:T1"/>
    <mergeCell ref="U1:U2"/>
    <mergeCell ref="V1:V2"/>
    <mergeCell ref="W1:W2"/>
    <mergeCell ref="AJ1:AJ2"/>
    <mergeCell ref="AK1:AK2"/>
    <mergeCell ref="AL1:AL2"/>
    <mergeCell ref="A2:T2"/>
    <mergeCell ref="A4:A7"/>
    <mergeCell ref="B4:B5"/>
    <mergeCell ref="C4:C5"/>
    <mergeCell ref="E4:E5"/>
    <mergeCell ref="B6:B7"/>
    <mergeCell ref="C6:C7"/>
    <mergeCell ref="AD1:AD2"/>
    <mergeCell ref="AE1:AE2"/>
    <mergeCell ref="AF1:AF2"/>
    <mergeCell ref="AG1:AG2"/>
    <mergeCell ref="AH1:AH2"/>
    <mergeCell ref="AI1:AI2"/>
    <mergeCell ref="X1:X2"/>
    <mergeCell ref="Y1:Y2"/>
    <mergeCell ref="Z1:Z2"/>
    <mergeCell ref="AA1:AA2"/>
    <mergeCell ref="AB1:AB2"/>
    <mergeCell ref="AC1:AC2"/>
    <mergeCell ref="A1:B1"/>
    <mergeCell ref="C1:J1"/>
    <mergeCell ref="A16:A23"/>
    <mergeCell ref="B16:B17"/>
    <mergeCell ref="C16:C17"/>
    <mergeCell ref="E16:E17"/>
    <mergeCell ref="B18:B19"/>
    <mergeCell ref="C18:C19"/>
    <mergeCell ref="E6:E7"/>
    <mergeCell ref="A8:A15"/>
    <mergeCell ref="B8:B9"/>
    <mergeCell ref="C8:C9"/>
    <mergeCell ref="E8:E9"/>
    <mergeCell ref="B10:B11"/>
    <mergeCell ref="C10:C11"/>
    <mergeCell ref="E10:E11"/>
    <mergeCell ref="B12:B13"/>
    <mergeCell ref="C12:C13"/>
    <mergeCell ref="E18:E19"/>
    <mergeCell ref="B20:B21"/>
    <mergeCell ref="C20:C21"/>
    <mergeCell ref="E20:E21"/>
    <mergeCell ref="B22:B23"/>
    <mergeCell ref="C22:C23"/>
    <mergeCell ref="E22:E23"/>
    <mergeCell ref="E12:E13"/>
    <mergeCell ref="B14:B15"/>
    <mergeCell ref="C14:C15"/>
    <mergeCell ref="E14:E15"/>
    <mergeCell ref="B30:B31"/>
    <mergeCell ref="C30:C31"/>
    <mergeCell ref="E30:E31"/>
    <mergeCell ref="A32:A35"/>
    <mergeCell ref="B32:B33"/>
    <mergeCell ref="C32:C33"/>
    <mergeCell ref="E32:E33"/>
    <mergeCell ref="B34:B35"/>
    <mergeCell ref="C34:C35"/>
    <mergeCell ref="E34:E35"/>
    <mergeCell ref="A24:A31"/>
    <mergeCell ref="B24:B25"/>
    <mergeCell ref="C24:C25"/>
    <mergeCell ref="E24:E25"/>
    <mergeCell ref="B26:B27"/>
    <mergeCell ref="C26:C27"/>
    <mergeCell ref="E26:E27"/>
    <mergeCell ref="B28:B29"/>
    <mergeCell ref="C28:C29"/>
    <mergeCell ref="E28:E29"/>
    <mergeCell ref="B42:B43"/>
    <mergeCell ref="C42:C43"/>
    <mergeCell ref="E42:E43"/>
    <mergeCell ref="B44:B45"/>
    <mergeCell ref="C44:C45"/>
    <mergeCell ref="E44:E45"/>
    <mergeCell ref="A36:A47"/>
    <mergeCell ref="B36:B37"/>
    <mergeCell ref="C36:C37"/>
    <mergeCell ref="E36:E37"/>
    <mergeCell ref="B38:B39"/>
    <mergeCell ref="C38:C39"/>
    <mergeCell ref="E38:E39"/>
    <mergeCell ref="B40:B41"/>
    <mergeCell ref="C40:C41"/>
    <mergeCell ref="E40:E41"/>
    <mergeCell ref="B46:B47"/>
    <mergeCell ref="C46:C47"/>
    <mergeCell ref="E46:E47"/>
    <mergeCell ref="B61:T61"/>
    <mergeCell ref="B52:B53"/>
    <mergeCell ref="C52:C53"/>
    <mergeCell ref="E52:E53"/>
    <mergeCell ref="B54:B55"/>
    <mergeCell ref="C54:C55"/>
    <mergeCell ref="E54:E55"/>
    <mergeCell ref="A48:A57"/>
    <mergeCell ref="B48:B49"/>
    <mergeCell ref="C48:C49"/>
    <mergeCell ref="E48:E49"/>
    <mergeCell ref="B50:B51"/>
    <mergeCell ref="C50:C51"/>
    <mergeCell ref="E50:E51"/>
    <mergeCell ref="B56:B57"/>
    <mergeCell ref="C56:C57"/>
    <mergeCell ref="E56:E57"/>
  </mergeCells>
  <conditionalFormatting sqref="X4:AL57">
    <cfRule type="cellIs" dxfId="1" priority="1" operator="greaterThan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85A2ED-494F-4A47-B31E-FE10D6999437}">
  <dimension ref="A1:AR67"/>
  <sheetViews>
    <sheetView topLeftCell="G36" zoomScale="80" zoomScaleNormal="80" workbookViewId="0">
      <selection activeCell="AR20" sqref="AR20"/>
    </sheetView>
  </sheetViews>
  <sheetFormatPr defaultColWidth="9.7109375" defaultRowHeight="15" x14ac:dyDescent="0.25"/>
  <cols>
    <col min="1" max="1" width="12.140625" style="2" bestFit="1" customWidth="1"/>
    <col min="2" max="2" width="13.140625" style="1" customWidth="1"/>
    <col min="3" max="3" width="11" style="1" customWidth="1"/>
    <col min="4" max="4" width="11.7109375" style="1" customWidth="1"/>
    <col min="5" max="5" width="18.42578125" style="1" customWidth="1"/>
    <col min="6" max="6" width="9.140625" style="24" customWidth="1"/>
    <col min="7" max="8" width="12.28515625" style="1" customWidth="1"/>
    <col min="9" max="9" width="14.85546875" style="1" customWidth="1"/>
    <col min="10" max="10" width="17.7109375" style="1" customWidth="1"/>
    <col min="11" max="11" width="12.85546875" style="6" bestFit="1" customWidth="1"/>
    <col min="12" max="18" width="11.28515625" style="6" customWidth="1"/>
    <col min="19" max="19" width="13.28515625" style="23" customWidth="1"/>
    <col min="20" max="20" width="12.5703125" style="4" customWidth="1"/>
    <col min="21" max="21" width="14.140625" style="5" customWidth="1"/>
    <col min="22" max="22" width="14.28515625" style="5" customWidth="1"/>
    <col min="23" max="30" width="15.7109375" style="5" customWidth="1"/>
    <col min="31" max="44" width="15.7109375" style="2" customWidth="1"/>
    <col min="45" max="16384" width="9.7109375" style="2"/>
  </cols>
  <sheetData>
    <row r="1" spans="1:44" ht="38.85" customHeight="1" x14ac:dyDescent="0.25">
      <c r="A1" s="203" t="s">
        <v>54</v>
      </c>
      <c r="B1" s="204"/>
      <c r="C1" s="207" t="s">
        <v>29</v>
      </c>
      <c r="D1" s="208"/>
      <c r="E1" s="208"/>
      <c r="F1" s="208"/>
      <c r="G1" s="208"/>
      <c r="H1" s="208"/>
      <c r="I1" s="208"/>
      <c r="J1" s="209"/>
      <c r="K1" s="202" t="s">
        <v>35</v>
      </c>
      <c r="L1" s="202"/>
      <c r="M1" s="202"/>
      <c r="N1" s="202"/>
      <c r="O1" s="202"/>
      <c r="P1" s="202"/>
      <c r="Q1" s="202"/>
      <c r="R1" s="202"/>
      <c r="S1" s="202"/>
      <c r="T1" s="202"/>
      <c r="U1" s="231" t="s">
        <v>121</v>
      </c>
      <c r="V1" s="231" t="s">
        <v>122</v>
      </c>
      <c r="W1" s="231" t="s">
        <v>123</v>
      </c>
      <c r="X1" s="231" t="s">
        <v>124</v>
      </c>
      <c r="Y1" s="231" t="s">
        <v>125</v>
      </c>
      <c r="Z1" s="231" t="s">
        <v>126</v>
      </c>
      <c r="AA1" s="231" t="s">
        <v>127</v>
      </c>
      <c r="AB1" s="231" t="s">
        <v>128</v>
      </c>
      <c r="AC1" s="231" t="s">
        <v>129</v>
      </c>
      <c r="AD1" s="231" t="s">
        <v>130</v>
      </c>
      <c r="AE1" s="231" t="s">
        <v>131</v>
      </c>
      <c r="AF1" s="231" t="s">
        <v>132</v>
      </c>
      <c r="AG1" s="231" t="s">
        <v>133</v>
      </c>
      <c r="AH1" s="231" t="s">
        <v>134</v>
      </c>
      <c r="AI1" s="231" t="s">
        <v>135</v>
      </c>
      <c r="AJ1" s="231" t="s">
        <v>136</v>
      </c>
      <c r="AK1" s="231" t="s">
        <v>137</v>
      </c>
      <c r="AL1" s="231" t="s">
        <v>138</v>
      </c>
      <c r="AM1" s="231" t="s">
        <v>139</v>
      </c>
      <c r="AN1" s="231" t="s">
        <v>140</v>
      </c>
      <c r="AO1" s="231" t="s">
        <v>141</v>
      </c>
      <c r="AP1" s="231" t="s">
        <v>142</v>
      </c>
      <c r="AQ1" s="196" t="s">
        <v>37</v>
      </c>
      <c r="AR1" s="196" t="s">
        <v>37</v>
      </c>
    </row>
    <row r="2" spans="1:44" ht="21.75" customHeight="1" x14ac:dyDescent="0.25">
      <c r="A2" s="198" t="s">
        <v>70</v>
      </c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198"/>
      <c r="M2" s="198"/>
      <c r="N2" s="198"/>
      <c r="O2" s="198"/>
      <c r="P2" s="198"/>
      <c r="Q2" s="198"/>
      <c r="R2" s="198"/>
      <c r="S2" s="198"/>
      <c r="T2" s="199"/>
      <c r="U2" s="232"/>
      <c r="V2" s="232"/>
      <c r="W2" s="232"/>
      <c r="X2" s="232"/>
      <c r="Y2" s="232"/>
      <c r="Z2" s="232"/>
      <c r="AA2" s="232"/>
      <c r="AB2" s="232"/>
      <c r="AC2" s="232"/>
      <c r="AD2" s="232"/>
      <c r="AE2" s="232"/>
      <c r="AF2" s="232"/>
      <c r="AG2" s="232"/>
      <c r="AH2" s="232"/>
      <c r="AI2" s="232"/>
      <c r="AJ2" s="232"/>
      <c r="AK2" s="232"/>
      <c r="AL2" s="232"/>
      <c r="AM2" s="232"/>
      <c r="AN2" s="232"/>
      <c r="AO2" s="232"/>
      <c r="AP2" s="232"/>
      <c r="AQ2" s="197"/>
      <c r="AR2" s="197"/>
    </row>
    <row r="3" spans="1:44" s="3" customFormat="1" ht="30.2" customHeight="1" x14ac:dyDescent="0.2">
      <c r="A3" s="41" t="s">
        <v>22</v>
      </c>
      <c r="B3" s="41" t="s">
        <v>38</v>
      </c>
      <c r="C3" s="41" t="s">
        <v>36</v>
      </c>
      <c r="D3" s="41" t="s">
        <v>17</v>
      </c>
      <c r="E3" s="41" t="s">
        <v>39</v>
      </c>
      <c r="F3" s="41" t="s">
        <v>18</v>
      </c>
      <c r="G3" s="41" t="s">
        <v>19</v>
      </c>
      <c r="H3" s="41" t="s">
        <v>40</v>
      </c>
      <c r="I3" s="41" t="s">
        <v>41</v>
      </c>
      <c r="J3" s="41" t="s">
        <v>42</v>
      </c>
      <c r="K3" s="42" t="s">
        <v>3</v>
      </c>
      <c r="L3" s="102" t="s">
        <v>86</v>
      </c>
      <c r="M3" s="102" t="s">
        <v>87</v>
      </c>
      <c r="N3" s="102" t="s">
        <v>88</v>
      </c>
      <c r="O3" s="102" t="s">
        <v>89</v>
      </c>
      <c r="P3" s="102" t="s">
        <v>90</v>
      </c>
      <c r="Q3" s="102" t="s">
        <v>91</v>
      </c>
      <c r="R3" s="102" t="s">
        <v>92</v>
      </c>
      <c r="S3" s="19" t="s">
        <v>0</v>
      </c>
      <c r="T3" s="33" t="s">
        <v>2</v>
      </c>
      <c r="U3" s="141">
        <v>45463</v>
      </c>
      <c r="V3" s="141">
        <v>45463</v>
      </c>
      <c r="W3" s="141">
        <v>45469</v>
      </c>
      <c r="X3" s="141">
        <v>45484</v>
      </c>
      <c r="Y3" s="141">
        <v>45505</v>
      </c>
      <c r="Z3" s="141">
        <v>45538</v>
      </c>
      <c r="AA3" s="141">
        <v>45561</v>
      </c>
      <c r="AB3" s="141">
        <v>45562</v>
      </c>
      <c r="AC3" s="141">
        <v>45567</v>
      </c>
      <c r="AD3" s="141">
        <v>45580</v>
      </c>
      <c r="AE3" s="141">
        <v>45587</v>
      </c>
      <c r="AF3" s="141">
        <v>45589</v>
      </c>
      <c r="AG3" s="141">
        <v>45589</v>
      </c>
      <c r="AH3" s="141">
        <v>45589</v>
      </c>
      <c r="AI3" s="141">
        <v>45594</v>
      </c>
      <c r="AJ3" s="141">
        <v>45596</v>
      </c>
      <c r="AK3" s="141">
        <v>45621</v>
      </c>
      <c r="AL3" s="155" t="s">
        <v>1</v>
      </c>
      <c r="AM3" s="155" t="s">
        <v>1</v>
      </c>
      <c r="AN3" s="155" t="s">
        <v>1</v>
      </c>
      <c r="AO3" s="155" t="s">
        <v>1</v>
      </c>
      <c r="AP3" s="141">
        <v>45820</v>
      </c>
      <c r="AQ3" s="20" t="s">
        <v>1</v>
      </c>
      <c r="AR3" s="20" t="s">
        <v>1</v>
      </c>
    </row>
    <row r="4" spans="1:44" ht="30.2" customHeight="1" x14ac:dyDescent="0.25">
      <c r="A4" s="247" t="s">
        <v>30</v>
      </c>
      <c r="B4" s="250" t="s">
        <v>34</v>
      </c>
      <c r="C4" s="252">
        <v>1</v>
      </c>
      <c r="D4" s="84">
        <v>1</v>
      </c>
      <c r="E4" s="250" t="s">
        <v>13</v>
      </c>
      <c r="F4" s="85" t="s">
        <v>20</v>
      </c>
      <c r="G4" s="86" t="s">
        <v>27</v>
      </c>
      <c r="H4" s="86" t="s">
        <v>10</v>
      </c>
      <c r="I4" s="86" t="s">
        <v>12</v>
      </c>
      <c r="J4" s="87">
        <v>7.65</v>
      </c>
      <c r="K4" s="75">
        <f>0</f>
        <v>0</v>
      </c>
      <c r="L4" s="105">
        <f>IF(SUM(U4:AR4)&gt;K4+N4,K4+N4,SUM(U4:AR4))</f>
        <v>0</v>
      </c>
      <c r="M4" s="105">
        <f>SUM(U4:AR4)</f>
        <v>0</v>
      </c>
      <c r="N4" s="109"/>
      <c r="O4" s="108">
        <f>ROUND(IF(K4*0.25-0.5&lt;0,0,K4*0.25-0.5),0)-P4-R4</f>
        <v>0</v>
      </c>
      <c r="P4" s="106"/>
      <c r="Q4" s="106"/>
      <c r="R4" s="106"/>
      <c r="S4" s="21">
        <f t="shared" ref="S4:S23" si="0">K4-(SUM(U4:AR4))+N4+P4+Q4-R4</f>
        <v>0</v>
      </c>
      <c r="T4" s="22" t="str">
        <f t="shared" ref="T4:T57" si="1">IF(S4&lt;0,"ATENÇÃO","OK")</f>
        <v>OK</v>
      </c>
      <c r="U4" s="144"/>
      <c r="V4" s="144"/>
      <c r="W4" s="144"/>
      <c r="X4" s="148"/>
      <c r="Y4" s="148"/>
      <c r="Z4" s="144"/>
      <c r="AA4" s="144"/>
      <c r="AB4" s="144"/>
      <c r="AC4" s="147"/>
      <c r="AD4" s="144"/>
      <c r="AE4" s="156"/>
      <c r="AF4" s="153"/>
      <c r="AG4" s="156"/>
      <c r="AH4" s="156"/>
      <c r="AI4" s="156"/>
      <c r="AJ4" s="156"/>
      <c r="AK4" s="156"/>
      <c r="AL4" s="156"/>
      <c r="AM4" s="156"/>
      <c r="AN4" s="156"/>
      <c r="AO4" s="156"/>
      <c r="AP4" s="156"/>
      <c r="AQ4" s="28"/>
      <c r="AR4" s="28"/>
    </row>
    <row r="5" spans="1:44" ht="30.2" customHeight="1" x14ac:dyDescent="0.25">
      <c r="A5" s="248"/>
      <c r="B5" s="251"/>
      <c r="C5" s="253"/>
      <c r="D5" s="88">
        <v>2</v>
      </c>
      <c r="E5" s="251"/>
      <c r="F5" s="55" t="s">
        <v>20</v>
      </c>
      <c r="G5" s="56" t="s">
        <v>28</v>
      </c>
      <c r="H5" s="56" t="s">
        <v>16</v>
      </c>
      <c r="I5" s="56" t="s">
        <v>12</v>
      </c>
      <c r="J5" s="87">
        <v>400</v>
      </c>
      <c r="K5" s="75">
        <f>0</f>
        <v>0</v>
      </c>
      <c r="L5" s="105">
        <f t="shared" ref="L5:L57" si="2">IF(SUM(U5:AR5)&gt;K5+N5,K5+N5,SUM(U5:AR5))</f>
        <v>0</v>
      </c>
      <c r="M5" s="105">
        <f t="shared" ref="M5:M57" si="3">SUM(U5:AR5)</f>
        <v>0</v>
      </c>
      <c r="N5" s="106"/>
      <c r="O5" s="108">
        <f t="shared" ref="O5:O57" si="4">ROUND(IF(K5*0.25-0.5&lt;0,0,K5*0.25-0.5),0)-P5-R5</f>
        <v>0</v>
      </c>
      <c r="P5" s="106"/>
      <c r="Q5" s="106"/>
      <c r="R5" s="106"/>
      <c r="S5" s="21">
        <f t="shared" si="0"/>
        <v>0</v>
      </c>
      <c r="T5" s="22" t="str">
        <f t="shared" si="1"/>
        <v>OK</v>
      </c>
      <c r="U5" s="144"/>
      <c r="V5" s="144"/>
      <c r="W5" s="144"/>
      <c r="X5" s="148"/>
      <c r="Y5" s="148"/>
      <c r="Z5" s="148"/>
      <c r="AA5" s="144"/>
      <c r="AB5" s="144"/>
      <c r="AC5" s="144"/>
      <c r="AD5" s="144"/>
      <c r="AE5" s="156"/>
      <c r="AF5" s="153"/>
      <c r="AG5" s="156"/>
      <c r="AH5" s="156"/>
      <c r="AI5" s="156"/>
      <c r="AJ5" s="156"/>
      <c r="AK5" s="156"/>
      <c r="AL5" s="156"/>
      <c r="AM5" s="156"/>
      <c r="AN5" s="156"/>
      <c r="AO5" s="156"/>
      <c r="AP5" s="156"/>
      <c r="AQ5" s="28"/>
      <c r="AR5" s="28"/>
    </row>
    <row r="6" spans="1:44" ht="30.2" customHeight="1" x14ac:dyDescent="0.25">
      <c r="A6" s="248"/>
      <c r="B6" s="242" t="s">
        <v>25</v>
      </c>
      <c r="C6" s="254">
        <v>5</v>
      </c>
      <c r="D6" s="89">
        <v>9</v>
      </c>
      <c r="E6" s="242" t="s">
        <v>21</v>
      </c>
      <c r="F6" s="81" t="s">
        <v>20</v>
      </c>
      <c r="G6" s="82" t="s">
        <v>27</v>
      </c>
      <c r="H6" s="82" t="s">
        <v>10</v>
      </c>
      <c r="I6" s="82" t="s">
        <v>12</v>
      </c>
      <c r="J6" s="90">
        <v>4.1500000000000004</v>
      </c>
      <c r="K6" s="75">
        <f>0</f>
        <v>0</v>
      </c>
      <c r="L6" s="105">
        <f t="shared" si="2"/>
        <v>0</v>
      </c>
      <c r="M6" s="105">
        <f t="shared" si="3"/>
        <v>0</v>
      </c>
      <c r="N6" s="106"/>
      <c r="O6" s="108">
        <f t="shared" si="4"/>
        <v>0</v>
      </c>
      <c r="P6" s="106"/>
      <c r="Q6" s="106"/>
      <c r="R6" s="106"/>
      <c r="S6" s="21">
        <f t="shared" si="0"/>
        <v>0</v>
      </c>
      <c r="T6" s="22" t="str">
        <f t="shared" si="1"/>
        <v>OK</v>
      </c>
      <c r="U6" s="147"/>
      <c r="V6" s="144"/>
      <c r="W6" s="148"/>
      <c r="X6" s="148"/>
      <c r="Y6" s="148"/>
      <c r="Z6" s="148"/>
      <c r="AA6" s="144"/>
      <c r="AB6" s="144"/>
      <c r="AC6" s="147"/>
      <c r="AD6" s="144"/>
      <c r="AE6" s="156"/>
      <c r="AF6" s="153"/>
      <c r="AG6" s="156"/>
      <c r="AH6" s="156"/>
      <c r="AI6" s="156"/>
      <c r="AJ6" s="156"/>
      <c r="AK6" s="156"/>
      <c r="AL6" s="156"/>
      <c r="AM6" s="156"/>
      <c r="AN6" s="156"/>
      <c r="AO6" s="156"/>
      <c r="AP6" s="156"/>
      <c r="AQ6" s="28"/>
      <c r="AR6" s="28"/>
    </row>
    <row r="7" spans="1:44" ht="30.2" customHeight="1" x14ac:dyDescent="0.25">
      <c r="A7" s="249"/>
      <c r="B7" s="242"/>
      <c r="C7" s="254"/>
      <c r="D7" s="89">
        <v>10</v>
      </c>
      <c r="E7" s="242"/>
      <c r="F7" s="81" t="s">
        <v>20</v>
      </c>
      <c r="G7" s="82" t="s">
        <v>28</v>
      </c>
      <c r="H7" s="82" t="s">
        <v>16</v>
      </c>
      <c r="I7" s="82" t="s">
        <v>12</v>
      </c>
      <c r="J7" s="90">
        <v>699.26</v>
      </c>
      <c r="K7" s="75">
        <f>0</f>
        <v>0</v>
      </c>
      <c r="L7" s="105">
        <f t="shared" si="2"/>
        <v>0</v>
      </c>
      <c r="M7" s="105">
        <f t="shared" si="3"/>
        <v>0</v>
      </c>
      <c r="N7" s="106"/>
      <c r="O7" s="108">
        <f t="shared" si="4"/>
        <v>0</v>
      </c>
      <c r="P7" s="106"/>
      <c r="Q7" s="106"/>
      <c r="R7" s="106"/>
      <c r="S7" s="21">
        <f t="shared" si="0"/>
        <v>0</v>
      </c>
      <c r="T7" s="22" t="str">
        <f t="shared" si="1"/>
        <v>OK</v>
      </c>
      <c r="U7" s="147"/>
      <c r="V7" s="144"/>
      <c r="W7" s="148"/>
      <c r="X7" s="148"/>
      <c r="Y7" s="148"/>
      <c r="Z7" s="148"/>
      <c r="AA7" s="144"/>
      <c r="AB7" s="144"/>
      <c r="AC7" s="144"/>
      <c r="AD7" s="144"/>
      <c r="AE7" s="156"/>
      <c r="AF7" s="153"/>
      <c r="AG7" s="156"/>
      <c r="AH7" s="156"/>
      <c r="AI7" s="156"/>
      <c r="AJ7" s="156"/>
      <c r="AK7" s="156"/>
      <c r="AL7" s="156"/>
      <c r="AM7" s="156"/>
      <c r="AN7" s="156"/>
      <c r="AO7" s="156"/>
      <c r="AP7" s="156"/>
      <c r="AQ7" s="28"/>
      <c r="AR7" s="28"/>
    </row>
    <row r="8" spans="1:44" ht="30.2" customHeight="1" x14ac:dyDescent="0.25">
      <c r="A8" s="247" t="s">
        <v>23</v>
      </c>
      <c r="B8" s="251" t="s">
        <v>32</v>
      </c>
      <c r="C8" s="253">
        <v>6</v>
      </c>
      <c r="D8" s="88">
        <v>11</v>
      </c>
      <c r="E8" s="251" t="s">
        <v>13</v>
      </c>
      <c r="F8" s="55" t="s">
        <v>20</v>
      </c>
      <c r="G8" s="56" t="s">
        <v>27</v>
      </c>
      <c r="H8" s="56" t="s">
        <v>10</v>
      </c>
      <c r="I8" s="56" t="s">
        <v>12</v>
      </c>
      <c r="J8" s="87">
        <v>7.84</v>
      </c>
      <c r="K8" s="75">
        <f>0</f>
        <v>0</v>
      </c>
      <c r="L8" s="105">
        <f t="shared" si="2"/>
        <v>0</v>
      </c>
      <c r="M8" s="105">
        <f t="shared" si="3"/>
        <v>0</v>
      </c>
      <c r="N8" s="107"/>
      <c r="O8" s="108">
        <f t="shared" si="4"/>
        <v>0</v>
      </c>
      <c r="P8" s="107"/>
      <c r="Q8" s="107"/>
      <c r="R8" s="107"/>
      <c r="S8" s="21">
        <f t="shared" si="0"/>
        <v>0</v>
      </c>
      <c r="T8" s="22" t="str">
        <f t="shared" si="1"/>
        <v>OK</v>
      </c>
      <c r="U8" s="144"/>
      <c r="V8" s="144"/>
      <c r="W8" s="148"/>
      <c r="X8" s="144"/>
      <c r="Y8" s="144"/>
      <c r="Z8" s="148"/>
      <c r="AA8" s="144"/>
      <c r="AB8" s="144"/>
      <c r="AC8" s="147"/>
      <c r="AD8" s="144"/>
      <c r="AE8" s="156"/>
      <c r="AF8" s="153"/>
      <c r="AG8" s="156"/>
      <c r="AH8" s="156"/>
      <c r="AI8" s="156"/>
      <c r="AJ8" s="156"/>
      <c r="AK8" s="156"/>
      <c r="AL8" s="156"/>
      <c r="AM8" s="156"/>
      <c r="AN8" s="156"/>
      <c r="AO8" s="156"/>
      <c r="AP8" s="156"/>
      <c r="AQ8" s="28"/>
      <c r="AR8" s="28"/>
    </row>
    <row r="9" spans="1:44" ht="30.2" customHeight="1" x14ac:dyDescent="0.25">
      <c r="A9" s="248"/>
      <c r="B9" s="251"/>
      <c r="C9" s="253"/>
      <c r="D9" s="88">
        <v>12</v>
      </c>
      <c r="E9" s="251"/>
      <c r="F9" s="55" t="s">
        <v>20</v>
      </c>
      <c r="G9" s="56" t="s">
        <v>28</v>
      </c>
      <c r="H9" s="56" t="s">
        <v>16</v>
      </c>
      <c r="I9" s="56" t="s">
        <v>12</v>
      </c>
      <c r="J9" s="87">
        <v>1700</v>
      </c>
      <c r="K9" s="75">
        <f>0</f>
        <v>0</v>
      </c>
      <c r="L9" s="105">
        <f t="shared" si="2"/>
        <v>0</v>
      </c>
      <c r="M9" s="105">
        <f t="shared" si="3"/>
        <v>0</v>
      </c>
      <c r="N9" s="107"/>
      <c r="O9" s="108">
        <f t="shared" si="4"/>
        <v>0</v>
      </c>
      <c r="P9" s="107"/>
      <c r="Q9" s="107"/>
      <c r="R9" s="107"/>
      <c r="S9" s="21">
        <f t="shared" si="0"/>
        <v>0</v>
      </c>
      <c r="T9" s="22" t="str">
        <f t="shared" si="1"/>
        <v>OK</v>
      </c>
      <c r="U9" s="144"/>
      <c r="V9" s="144"/>
      <c r="W9" s="148"/>
      <c r="X9" s="144"/>
      <c r="Y9" s="148"/>
      <c r="Z9" s="148"/>
      <c r="AA9" s="144"/>
      <c r="AB9" s="144"/>
      <c r="AC9" s="144"/>
      <c r="AD9" s="144"/>
      <c r="AE9" s="156"/>
      <c r="AF9" s="153"/>
      <c r="AG9" s="156"/>
      <c r="AH9" s="156"/>
      <c r="AI9" s="156"/>
      <c r="AJ9" s="156"/>
      <c r="AK9" s="156"/>
      <c r="AL9" s="156"/>
      <c r="AM9" s="156"/>
      <c r="AN9" s="156"/>
      <c r="AO9" s="156"/>
      <c r="AP9" s="156"/>
      <c r="AQ9" s="28"/>
      <c r="AR9" s="28"/>
    </row>
    <row r="10" spans="1:44" ht="30.2" customHeight="1" x14ac:dyDescent="0.25">
      <c r="A10" s="248"/>
      <c r="B10" s="242" t="s">
        <v>25</v>
      </c>
      <c r="C10" s="254">
        <v>7</v>
      </c>
      <c r="D10" s="89">
        <v>13</v>
      </c>
      <c r="E10" s="242" t="s">
        <v>14</v>
      </c>
      <c r="F10" s="81" t="s">
        <v>20</v>
      </c>
      <c r="G10" s="82" t="s">
        <v>27</v>
      </c>
      <c r="H10" s="82" t="s">
        <v>10</v>
      </c>
      <c r="I10" s="82" t="s">
        <v>12</v>
      </c>
      <c r="J10" s="90">
        <v>11</v>
      </c>
      <c r="K10" s="75">
        <f>0</f>
        <v>0</v>
      </c>
      <c r="L10" s="105">
        <f t="shared" si="2"/>
        <v>0</v>
      </c>
      <c r="M10" s="105">
        <f t="shared" si="3"/>
        <v>0</v>
      </c>
      <c r="N10" s="107"/>
      <c r="O10" s="108">
        <f t="shared" si="4"/>
        <v>0</v>
      </c>
      <c r="P10" s="107"/>
      <c r="Q10" s="107"/>
      <c r="R10" s="107"/>
      <c r="S10" s="21">
        <f t="shared" si="0"/>
        <v>0</v>
      </c>
      <c r="T10" s="22" t="str">
        <f t="shared" si="1"/>
        <v>OK</v>
      </c>
      <c r="U10" s="144"/>
      <c r="V10" s="144"/>
      <c r="W10" s="144"/>
      <c r="X10" s="148"/>
      <c r="Y10" s="148"/>
      <c r="Z10" s="148"/>
      <c r="AA10" s="144"/>
      <c r="AB10" s="144"/>
      <c r="AC10" s="147"/>
      <c r="AD10" s="144"/>
      <c r="AE10" s="156"/>
      <c r="AF10" s="153"/>
      <c r="AG10" s="156"/>
      <c r="AH10" s="156"/>
      <c r="AI10" s="156"/>
      <c r="AJ10" s="156"/>
      <c r="AK10" s="156"/>
      <c r="AL10" s="156"/>
      <c r="AM10" s="156"/>
      <c r="AN10" s="156"/>
      <c r="AO10" s="156"/>
      <c r="AP10" s="156"/>
      <c r="AQ10" s="28"/>
      <c r="AR10" s="28"/>
    </row>
    <row r="11" spans="1:44" ht="30.2" customHeight="1" x14ac:dyDescent="0.25">
      <c r="A11" s="248"/>
      <c r="B11" s="242"/>
      <c r="C11" s="254"/>
      <c r="D11" s="89">
        <v>14</v>
      </c>
      <c r="E11" s="242"/>
      <c r="F11" s="81" t="s">
        <v>20</v>
      </c>
      <c r="G11" s="82" t="s">
        <v>28</v>
      </c>
      <c r="H11" s="82" t="s">
        <v>16</v>
      </c>
      <c r="I11" s="82" t="s">
        <v>12</v>
      </c>
      <c r="J11" s="90">
        <v>1828.57</v>
      </c>
      <c r="K11" s="75">
        <f>0</f>
        <v>0</v>
      </c>
      <c r="L11" s="105">
        <f t="shared" si="2"/>
        <v>0</v>
      </c>
      <c r="M11" s="105">
        <f t="shared" si="3"/>
        <v>0</v>
      </c>
      <c r="N11" s="107"/>
      <c r="O11" s="108">
        <f t="shared" si="4"/>
        <v>0</v>
      </c>
      <c r="P11" s="107"/>
      <c r="Q11" s="107"/>
      <c r="R11" s="107"/>
      <c r="S11" s="21">
        <f t="shared" si="0"/>
        <v>0</v>
      </c>
      <c r="T11" s="22" t="str">
        <f t="shared" si="1"/>
        <v>OK</v>
      </c>
      <c r="U11" s="144"/>
      <c r="V11" s="144"/>
      <c r="W11" s="144"/>
      <c r="X11" s="148"/>
      <c r="Y11" s="148"/>
      <c r="Z11" s="148"/>
      <c r="AA11" s="144"/>
      <c r="AB11" s="144"/>
      <c r="AC11" s="144"/>
      <c r="AD11" s="144"/>
      <c r="AE11" s="156"/>
      <c r="AF11" s="153"/>
      <c r="AG11" s="156"/>
      <c r="AH11" s="156"/>
      <c r="AI11" s="156"/>
      <c r="AJ11" s="156"/>
      <c r="AK11" s="156"/>
      <c r="AL11" s="156"/>
      <c r="AM11" s="156"/>
      <c r="AN11" s="156"/>
      <c r="AO11" s="156"/>
      <c r="AP11" s="156"/>
      <c r="AQ11" s="28"/>
      <c r="AR11" s="28"/>
    </row>
    <row r="12" spans="1:44" ht="30.2" customHeight="1" x14ac:dyDescent="0.25">
      <c r="A12" s="248"/>
      <c r="B12" s="251" t="s">
        <v>25</v>
      </c>
      <c r="C12" s="253">
        <v>8</v>
      </c>
      <c r="D12" s="88">
        <v>15</v>
      </c>
      <c r="E12" s="251" t="s">
        <v>15</v>
      </c>
      <c r="F12" s="55" t="s">
        <v>20</v>
      </c>
      <c r="G12" s="56" t="s">
        <v>27</v>
      </c>
      <c r="H12" s="56" t="s">
        <v>10</v>
      </c>
      <c r="I12" s="56" t="s">
        <v>12</v>
      </c>
      <c r="J12" s="87">
        <v>18.399999999999999</v>
      </c>
      <c r="K12" s="75">
        <f>0</f>
        <v>0</v>
      </c>
      <c r="L12" s="105">
        <f t="shared" si="2"/>
        <v>0</v>
      </c>
      <c r="M12" s="105">
        <f t="shared" si="3"/>
        <v>0</v>
      </c>
      <c r="N12" s="107"/>
      <c r="O12" s="108">
        <f t="shared" si="4"/>
        <v>0</v>
      </c>
      <c r="P12" s="107"/>
      <c r="Q12" s="107"/>
      <c r="R12" s="107"/>
      <c r="S12" s="21">
        <f t="shared" si="0"/>
        <v>0</v>
      </c>
      <c r="T12" s="22" t="str">
        <f t="shared" si="1"/>
        <v>OK</v>
      </c>
      <c r="U12" s="144"/>
      <c r="V12" s="144"/>
      <c r="W12" s="148"/>
      <c r="X12" s="144"/>
      <c r="Y12" s="148"/>
      <c r="Z12" s="148"/>
      <c r="AA12" s="144"/>
      <c r="AB12" s="144"/>
      <c r="AC12" s="147"/>
      <c r="AD12" s="144"/>
      <c r="AE12" s="156"/>
      <c r="AF12" s="153"/>
      <c r="AG12" s="156"/>
      <c r="AH12" s="156"/>
      <c r="AI12" s="156"/>
      <c r="AJ12" s="156"/>
      <c r="AK12" s="156"/>
      <c r="AL12" s="156"/>
      <c r="AM12" s="156"/>
      <c r="AN12" s="156"/>
      <c r="AO12" s="156"/>
      <c r="AP12" s="156"/>
      <c r="AQ12" s="28"/>
      <c r="AR12" s="28"/>
    </row>
    <row r="13" spans="1:44" ht="30.2" customHeight="1" x14ac:dyDescent="0.25">
      <c r="A13" s="248"/>
      <c r="B13" s="251"/>
      <c r="C13" s="253"/>
      <c r="D13" s="88">
        <v>16</v>
      </c>
      <c r="E13" s="251"/>
      <c r="F13" s="55" t="s">
        <v>20</v>
      </c>
      <c r="G13" s="56" t="s">
        <v>28</v>
      </c>
      <c r="H13" s="56" t="s">
        <v>16</v>
      </c>
      <c r="I13" s="56" t="s">
        <v>12</v>
      </c>
      <c r="J13" s="87">
        <v>2900</v>
      </c>
      <c r="K13" s="75">
        <f>0</f>
        <v>0</v>
      </c>
      <c r="L13" s="105">
        <f t="shared" si="2"/>
        <v>0</v>
      </c>
      <c r="M13" s="105">
        <f t="shared" si="3"/>
        <v>0</v>
      </c>
      <c r="N13" s="107"/>
      <c r="O13" s="108">
        <f t="shared" si="4"/>
        <v>0</v>
      </c>
      <c r="P13" s="107"/>
      <c r="Q13" s="107"/>
      <c r="R13" s="107"/>
      <c r="S13" s="21">
        <f t="shared" si="0"/>
        <v>0</v>
      </c>
      <c r="T13" s="22" t="str">
        <f t="shared" si="1"/>
        <v>OK</v>
      </c>
      <c r="U13" s="144"/>
      <c r="V13" s="144"/>
      <c r="W13" s="148"/>
      <c r="X13" s="148"/>
      <c r="Y13" s="148"/>
      <c r="Z13" s="148"/>
      <c r="AA13" s="144"/>
      <c r="AB13" s="144"/>
      <c r="AC13" s="144"/>
      <c r="AD13" s="144"/>
      <c r="AE13" s="156"/>
      <c r="AF13" s="153"/>
      <c r="AG13" s="156"/>
      <c r="AH13" s="156"/>
      <c r="AI13" s="156"/>
      <c r="AJ13" s="156"/>
      <c r="AK13" s="156"/>
      <c r="AL13" s="156"/>
      <c r="AM13" s="156"/>
      <c r="AN13" s="156"/>
      <c r="AO13" s="156"/>
      <c r="AP13" s="156"/>
      <c r="AQ13" s="28"/>
      <c r="AR13" s="28"/>
    </row>
    <row r="14" spans="1:44" s="7" customFormat="1" ht="30.2" customHeight="1" x14ac:dyDescent="0.25">
      <c r="A14" s="248"/>
      <c r="B14" s="242" t="s">
        <v>32</v>
      </c>
      <c r="C14" s="254">
        <v>9</v>
      </c>
      <c r="D14" s="89">
        <v>17</v>
      </c>
      <c r="E14" s="242" t="s">
        <v>11</v>
      </c>
      <c r="F14" s="81" t="s">
        <v>20</v>
      </c>
      <c r="G14" s="82" t="s">
        <v>27</v>
      </c>
      <c r="H14" s="82" t="s">
        <v>10</v>
      </c>
      <c r="I14" s="82" t="s">
        <v>12</v>
      </c>
      <c r="J14" s="90">
        <v>16.21</v>
      </c>
      <c r="K14" s="75">
        <f>0</f>
        <v>0</v>
      </c>
      <c r="L14" s="105">
        <f t="shared" si="2"/>
        <v>0</v>
      </c>
      <c r="M14" s="105">
        <f t="shared" si="3"/>
        <v>0</v>
      </c>
      <c r="N14" s="107"/>
      <c r="O14" s="108">
        <f t="shared" si="4"/>
        <v>0</v>
      </c>
      <c r="P14" s="107"/>
      <c r="Q14" s="107"/>
      <c r="R14" s="107"/>
      <c r="S14" s="21">
        <f t="shared" si="0"/>
        <v>0</v>
      </c>
      <c r="T14" s="22" t="str">
        <f t="shared" si="1"/>
        <v>OK</v>
      </c>
      <c r="U14" s="144"/>
      <c r="V14" s="144"/>
      <c r="W14" s="144"/>
      <c r="X14" s="148"/>
      <c r="Y14" s="144"/>
      <c r="Z14" s="148"/>
      <c r="AA14" s="148"/>
      <c r="AB14" s="157"/>
      <c r="AC14" s="144"/>
      <c r="AD14" s="144"/>
      <c r="AE14" s="156"/>
      <c r="AF14" s="153"/>
      <c r="AG14" s="156"/>
      <c r="AH14" s="156"/>
      <c r="AI14" s="156"/>
      <c r="AJ14" s="156"/>
      <c r="AK14" s="156"/>
      <c r="AL14" s="156"/>
      <c r="AM14" s="156"/>
      <c r="AN14" s="156"/>
      <c r="AO14" s="156"/>
      <c r="AP14" s="156"/>
      <c r="AQ14" s="28"/>
      <c r="AR14" s="28"/>
    </row>
    <row r="15" spans="1:44" s="7" customFormat="1" ht="30.2" customHeight="1" x14ac:dyDescent="0.25">
      <c r="A15" s="249"/>
      <c r="B15" s="242"/>
      <c r="C15" s="254"/>
      <c r="D15" s="89">
        <v>18</v>
      </c>
      <c r="E15" s="242"/>
      <c r="F15" s="81" t="s">
        <v>20</v>
      </c>
      <c r="G15" s="82" t="s">
        <v>28</v>
      </c>
      <c r="H15" s="82" t="s">
        <v>16</v>
      </c>
      <c r="I15" s="82" t="s">
        <v>12</v>
      </c>
      <c r="J15" s="90">
        <v>2650</v>
      </c>
      <c r="K15" s="75">
        <f>0</f>
        <v>0</v>
      </c>
      <c r="L15" s="105">
        <f t="shared" si="2"/>
        <v>0</v>
      </c>
      <c r="M15" s="105">
        <f t="shared" si="3"/>
        <v>0</v>
      </c>
      <c r="N15" s="107"/>
      <c r="O15" s="108">
        <f t="shared" si="4"/>
        <v>0</v>
      </c>
      <c r="P15" s="107"/>
      <c r="Q15" s="107"/>
      <c r="R15" s="107"/>
      <c r="S15" s="21">
        <f t="shared" si="0"/>
        <v>0</v>
      </c>
      <c r="T15" s="22" t="str">
        <f t="shared" si="1"/>
        <v>OK</v>
      </c>
      <c r="U15" s="144"/>
      <c r="V15" s="144"/>
      <c r="W15" s="144"/>
      <c r="X15" s="148"/>
      <c r="Y15" s="144"/>
      <c r="Z15" s="148"/>
      <c r="AA15" s="148"/>
      <c r="AB15" s="157"/>
      <c r="AC15" s="144"/>
      <c r="AD15" s="144"/>
      <c r="AE15" s="156"/>
      <c r="AF15" s="153"/>
      <c r="AG15" s="156"/>
      <c r="AH15" s="156"/>
      <c r="AI15" s="156"/>
      <c r="AJ15" s="156"/>
      <c r="AK15" s="156"/>
      <c r="AL15" s="156"/>
      <c r="AM15" s="156"/>
      <c r="AN15" s="156"/>
      <c r="AO15" s="156"/>
      <c r="AP15" s="156"/>
      <c r="AQ15" s="28"/>
      <c r="AR15" s="28"/>
    </row>
    <row r="16" spans="1:44" s="7" customFormat="1" ht="30.2" customHeight="1" x14ac:dyDescent="0.25">
      <c r="A16" s="258" t="s">
        <v>31</v>
      </c>
      <c r="B16" s="251" t="s">
        <v>43</v>
      </c>
      <c r="C16" s="253">
        <v>10</v>
      </c>
      <c r="D16" s="88">
        <v>19</v>
      </c>
      <c r="E16" s="251" t="s">
        <v>13</v>
      </c>
      <c r="F16" s="55" t="s">
        <v>20</v>
      </c>
      <c r="G16" s="56" t="s">
        <v>27</v>
      </c>
      <c r="H16" s="56" t="s">
        <v>10</v>
      </c>
      <c r="I16" s="56" t="s">
        <v>12</v>
      </c>
      <c r="J16" s="87">
        <v>7.9</v>
      </c>
      <c r="K16" s="75">
        <f>0</f>
        <v>0</v>
      </c>
      <c r="L16" s="105">
        <f t="shared" si="2"/>
        <v>0</v>
      </c>
      <c r="M16" s="105">
        <f t="shared" si="3"/>
        <v>0</v>
      </c>
      <c r="N16" s="107"/>
      <c r="O16" s="108">
        <f t="shared" si="4"/>
        <v>0</v>
      </c>
      <c r="P16" s="107"/>
      <c r="Q16" s="107"/>
      <c r="R16" s="107"/>
      <c r="S16" s="21">
        <f t="shared" si="0"/>
        <v>0</v>
      </c>
      <c r="T16" s="22" t="str">
        <f t="shared" si="1"/>
        <v>OK</v>
      </c>
      <c r="U16" s="144"/>
      <c r="V16" s="144"/>
      <c r="W16" s="148"/>
      <c r="X16" s="148"/>
      <c r="Y16" s="148"/>
      <c r="Z16" s="148"/>
      <c r="AA16" s="148"/>
      <c r="AB16" s="157"/>
      <c r="AC16" s="144"/>
      <c r="AD16" s="144"/>
      <c r="AE16" s="153"/>
      <c r="AF16" s="153"/>
      <c r="AG16" s="156"/>
      <c r="AH16" s="156"/>
      <c r="AI16" s="156"/>
      <c r="AJ16" s="156"/>
      <c r="AK16" s="156"/>
      <c r="AL16" s="156"/>
      <c r="AM16" s="156"/>
      <c r="AN16" s="156"/>
      <c r="AO16" s="156"/>
      <c r="AP16" s="156"/>
      <c r="AQ16" s="28"/>
      <c r="AR16" s="28"/>
    </row>
    <row r="17" spans="1:44" s="7" customFormat="1" ht="30.2" customHeight="1" x14ac:dyDescent="0.25">
      <c r="A17" s="259"/>
      <c r="B17" s="251"/>
      <c r="C17" s="253"/>
      <c r="D17" s="88">
        <v>20</v>
      </c>
      <c r="E17" s="251"/>
      <c r="F17" s="55" t="s">
        <v>20</v>
      </c>
      <c r="G17" s="56" t="s">
        <v>28</v>
      </c>
      <c r="H17" s="56" t="s">
        <v>16</v>
      </c>
      <c r="I17" s="56" t="s">
        <v>12</v>
      </c>
      <c r="J17" s="87">
        <v>1632.32</v>
      </c>
      <c r="K17" s="75">
        <f>0</f>
        <v>0</v>
      </c>
      <c r="L17" s="105">
        <f t="shared" si="2"/>
        <v>0</v>
      </c>
      <c r="M17" s="105">
        <f t="shared" si="3"/>
        <v>0</v>
      </c>
      <c r="N17" s="107"/>
      <c r="O17" s="108">
        <f t="shared" si="4"/>
        <v>0</v>
      </c>
      <c r="P17" s="107"/>
      <c r="Q17" s="107"/>
      <c r="R17" s="107"/>
      <c r="S17" s="21">
        <f t="shared" si="0"/>
        <v>0</v>
      </c>
      <c r="T17" s="22" t="str">
        <f t="shared" si="1"/>
        <v>OK</v>
      </c>
      <c r="U17" s="144"/>
      <c r="V17" s="144"/>
      <c r="W17" s="148"/>
      <c r="X17" s="148"/>
      <c r="Y17" s="148"/>
      <c r="Z17" s="148"/>
      <c r="AA17" s="148"/>
      <c r="AB17" s="157"/>
      <c r="AC17" s="144"/>
      <c r="AD17" s="144"/>
      <c r="AE17" s="153"/>
      <c r="AF17" s="153"/>
      <c r="AG17" s="156"/>
      <c r="AH17" s="156"/>
      <c r="AI17" s="156"/>
      <c r="AJ17" s="156"/>
      <c r="AK17" s="156"/>
      <c r="AL17" s="156"/>
      <c r="AM17" s="156"/>
      <c r="AN17" s="156"/>
      <c r="AO17" s="156"/>
      <c r="AP17" s="156"/>
      <c r="AQ17" s="28"/>
      <c r="AR17" s="28"/>
    </row>
    <row r="18" spans="1:44" s="7" customFormat="1" ht="30.2" customHeight="1" x14ac:dyDescent="0.25">
      <c r="A18" s="259"/>
      <c r="B18" s="242" t="s">
        <v>43</v>
      </c>
      <c r="C18" s="254">
        <v>11</v>
      </c>
      <c r="D18" s="89">
        <v>21</v>
      </c>
      <c r="E18" s="242" t="s">
        <v>14</v>
      </c>
      <c r="F18" s="81" t="s">
        <v>20</v>
      </c>
      <c r="G18" s="82" t="s">
        <v>27</v>
      </c>
      <c r="H18" s="82" t="s">
        <v>10</v>
      </c>
      <c r="I18" s="82" t="s">
        <v>12</v>
      </c>
      <c r="J18" s="90">
        <v>8</v>
      </c>
      <c r="K18" s="75">
        <f>0</f>
        <v>0</v>
      </c>
      <c r="L18" s="105">
        <f t="shared" si="2"/>
        <v>0</v>
      </c>
      <c r="M18" s="105">
        <f t="shared" si="3"/>
        <v>0</v>
      </c>
      <c r="N18" s="107"/>
      <c r="O18" s="108">
        <f t="shared" si="4"/>
        <v>0</v>
      </c>
      <c r="P18" s="107"/>
      <c r="Q18" s="107"/>
      <c r="R18" s="107"/>
      <c r="S18" s="21">
        <f t="shared" si="0"/>
        <v>0</v>
      </c>
      <c r="T18" s="22" t="str">
        <f t="shared" si="1"/>
        <v>OK</v>
      </c>
      <c r="U18" s="153"/>
      <c r="V18" s="153"/>
      <c r="W18" s="156"/>
      <c r="X18" s="153"/>
      <c r="Y18" s="156"/>
      <c r="Z18" s="153"/>
      <c r="AA18" s="156"/>
      <c r="AB18" s="158"/>
      <c r="AC18" s="153"/>
      <c r="AD18" s="153"/>
      <c r="AE18" s="156"/>
      <c r="AF18" s="153"/>
      <c r="AG18" s="156"/>
      <c r="AH18" s="156"/>
      <c r="AI18" s="156"/>
      <c r="AJ18" s="156"/>
      <c r="AK18" s="156"/>
      <c r="AL18" s="156"/>
      <c r="AM18" s="156"/>
      <c r="AN18" s="156"/>
      <c r="AO18" s="156"/>
      <c r="AP18" s="156"/>
      <c r="AQ18" s="28"/>
      <c r="AR18" s="28"/>
    </row>
    <row r="19" spans="1:44" s="7" customFormat="1" ht="30.2" customHeight="1" x14ac:dyDescent="0.25">
      <c r="A19" s="259"/>
      <c r="B19" s="242"/>
      <c r="C19" s="254"/>
      <c r="D19" s="89">
        <v>22</v>
      </c>
      <c r="E19" s="242"/>
      <c r="F19" s="81" t="s">
        <v>20</v>
      </c>
      <c r="G19" s="82" t="s">
        <v>28</v>
      </c>
      <c r="H19" s="82" t="s">
        <v>16</v>
      </c>
      <c r="I19" s="82" t="s">
        <v>12</v>
      </c>
      <c r="J19" s="90">
        <v>992.32</v>
      </c>
      <c r="K19" s="75">
        <f>0</f>
        <v>0</v>
      </c>
      <c r="L19" s="105">
        <f t="shared" si="2"/>
        <v>0</v>
      </c>
      <c r="M19" s="105">
        <f t="shared" si="3"/>
        <v>0</v>
      </c>
      <c r="N19" s="107"/>
      <c r="O19" s="108">
        <f t="shared" si="4"/>
        <v>0</v>
      </c>
      <c r="P19" s="107"/>
      <c r="Q19" s="107"/>
      <c r="R19" s="107"/>
      <c r="S19" s="21">
        <f t="shared" si="0"/>
        <v>0</v>
      </c>
      <c r="T19" s="22" t="str">
        <f t="shared" si="1"/>
        <v>OK</v>
      </c>
      <c r="U19" s="153"/>
      <c r="V19" s="153"/>
      <c r="W19" s="156"/>
      <c r="X19" s="153"/>
      <c r="Y19" s="156"/>
      <c r="Z19" s="153"/>
      <c r="AA19" s="156"/>
      <c r="AB19" s="158"/>
      <c r="AC19" s="153"/>
      <c r="AD19" s="153"/>
      <c r="AE19" s="156"/>
      <c r="AF19" s="153"/>
      <c r="AG19" s="156"/>
      <c r="AH19" s="156"/>
      <c r="AI19" s="156"/>
      <c r="AJ19" s="156"/>
      <c r="AK19" s="156"/>
      <c r="AL19" s="156"/>
      <c r="AM19" s="156"/>
      <c r="AN19" s="156"/>
      <c r="AO19" s="156"/>
      <c r="AP19" s="156"/>
      <c r="AQ19" s="28"/>
      <c r="AR19" s="28"/>
    </row>
    <row r="20" spans="1:44" ht="30.2" customHeight="1" x14ac:dyDescent="0.25">
      <c r="A20" s="259"/>
      <c r="B20" s="251" t="s">
        <v>44</v>
      </c>
      <c r="C20" s="253">
        <v>12</v>
      </c>
      <c r="D20" s="88">
        <v>23</v>
      </c>
      <c r="E20" s="251" t="s">
        <v>15</v>
      </c>
      <c r="F20" s="55" t="s">
        <v>20</v>
      </c>
      <c r="G20" s="56" t="s">
        <v>27</v>
      </c>
      <c r="H20" s="56" t="s">
        <v>10</v>
      </c>
      <c r="I20" s="56" t="s">
        <v>12</v>
      </c>
      <c r="J20" s="87">
        <v>15.72</v>
      </c>
      <c r="K20" s="75">
        <f>0</f>
        <v>0</v>
      </c>
      <c r="L20" s="105">
        <f t="shared" si="2"/>
        <v>0</v>
      </c>
      <c r="M20" s="105">
        <f t="shared" si="3"/>
        <v>0</v>
      </c>
      <c r="N20" s="107"/>
      <c r="O20" s="108">
        <f t="shared" si="4"/>
        <v>0</v>
      </c>
      <c r="P20" s="107"/>
      <c r="Q20" s="107"/>
      <c r="R20" s="107"/>
      <c r="S20" s="21">
        <f t="shared" si="0"/>
        <v>0</v>
      </c>
      <c r="T20" s="22" t="str">
        <f t="shared" si="1"/>
        <v>OK</v>
      </c>
      <c r="U20" s="148"/>
      <c r="V20" s="148"/>
      <c r="W20" s="148"/>
      <c r="X20" s="148"/>
      <c r="Y20" s="148"/>
      <c r="Z20" s="148"/>
      <c r="AA20" s="148"/>
      <c r="AB20" s="148"/>
      <c r="AC20" s="148"/>
      <c r="AD20" s="148"/>
      <c r="AE20" s="148"/>
      <c r="AF20" s="148"/>
      <c r="AG20" s="148"/>
      <c r="AH20" s="148"/>
      <c r="AI20" s="148"/>
      <c r="AJ20" s="148"/>
      <c r="AK20" s="148"/>
      <c r="AL20" s="148"/>
      <c r="AM20" s="148"/>
      <c r="AN20" s="148"/>
      <c r="AO20" s="148"/>
      <c r="AP20" s="148"/>
      <c r="AQ20" s="35"/>
      <c r="AR20" s="35"/>
    </row>
    <row r="21" spans="1:44" ht="30.2" customHeight="1" x14ac:dyDescent="0.25">
      <c r="A21" s="259"/>
      <c r="B21" s="251"/>
      <c r="C21" s="253"/>
      <c r="D21" s="88">
        <v>24</v>
      </c>
      <c r="E21" s="251"/>
      <c r="F21" s="55" t="s">
        <v>20</v>
      </c>
      <c r="G21" s="56" t="s">
        <v>28</v>
      </c>
      <c r="H21" s="56" t="s">
        <v>16</v>
      </c>
      <c r="I21" s="56" t="s">
        <v>12</v>
      </c>
      <c r="J21" s="87">
        <v>2252.44</v>
      </c>
      <c r="K21" s="75">
        <f>0</f>
        <v>0</v>
      </c>
      <c r="L21" s="105">
        <f t="shared" si="2"/>
        <v>0</v>
      </c>
      <c r="M21" s="105">
        <f t="shared" si="3"/>
        <v>0</v>
      </c>
      <c r="N21" s="107"/>
      <c r="O21" s="108">
        <f t="shared" si="4"/>
        <v>0</v>
      </c>
      <c r="P21" s="107"/>
      <c r="Q21" s="107"/>
      <c r="R21" s="107"/>
      <c r="S21" s="21">
        <f t="shared" si="0"/>
        <v>0</v>
      </c>
      <c r="T21" s="22" t="str">
        <f t="shared" si="1"/>
        <v>OK</v>
      </c>
      <c r="U21" s="148"/>
      <c r="V21" s="148"/>
      <c r="W21" s="148"/>
      <c r="X21" s="148"/>
      <c r="Y21" s="148"/>
      <c r="Z21" s="148"/>
      <c r="AA21" s="148"/>
      <c r="AB21" s="148"/>
      <c r="AC21" s="148"/>
      <c r="AD21" s="148"/>
      <c r="AE21" s="148"/>
      <c r="AF21" s="148"/>
      <c r="AG21" s="148"/>
      <c r="AH21" s="148"/>
      <c r="AI21" s="148"/>
      <c r="AJ21" s="148"/>
      <c r="AK21" s="148"/>
      <c r="AL21" s="148"/>
      <c r="AM21" s="148"/>
      <c r="AN21" s="148"/>
      <c r="AO21" s="148"/>
      <c r="AP21" s="148"/>
      <c r="AQ21" s="35"/>
      <c r="AR21" s="35"/>
    </row>
    <row r="22" spans="1:44" ht="30.2" customHeight="1" x14ac:dyDescent="0.25">
      <c r="A22" s="259"/>
      <c r="B22" s="242" t="s">
        <v>32</v>
      </c>
      <c r="C22" s="254">
        <v>13</v>
      </c>
      <c r="D22" s="89">
        <v>25</v>
      </c>
      <c r="E22" s="242" t="s">
        <v>11</v>
      </c>
      <c r="F22" s="81" t="s">
        <v>20</v>
      </c>
      <c r="G22" s="82" t="s">
        <v>27</v>
      </c>
      <c r="H22" s="82" t="s">
        <v>10</v>
      </c>
      <c r="I22" s="82" t="s">
        <v>12</v>
      </c>
      <c r="J22" s="90">
        <v>15.44</v>
      </c>
      <c r="K22" s="75">
        <f>0</f>
        <v>0</v>
      </c>
      <c r="L22" s="105">
        <f t="shared" si="2"/>
        <v>0</v>
      </c>
      <c r="M22" s="105">
        <f t="shared" si="3"/>
        <v>0</v>
      </c>
      <c r="N22" s="107"/>
      <c r="O22" s="108">
        <f t="shared" si="4"/>
        <v>0</v>
      </c>
      <c r="P22" s="107"/>
      <c r="Q22" s="107"/>
      <c r="R22" s="107"/>
      <c r="S22" s="21">
        <f t="shared" si="0"/>
        <v>0</v>
      </c>
      <c r="T22" s="22" t="str">
        <f t="shared" si="1"/>
        <v>OK</v>
      </c>
      <c r="U22" s="148"/>
      <c r="V22" s="148"/>
      <c r="W22" s="148"/>
      <c r="X22" s="148"/>
      <c r="Y22" s="148"/>
      <c r="Z22" s="148"/>
      <c r="AA22" s="148"/>
      <c r="AB22" s="148"/>
      <c r="AC22" s="148"/>
      <c r="AD22" s="148"/>
      <c r="AE22" s="148"/>
      <c r="AF22" s="148"/>
      <c r="AG22" s="148"/>
      <c r="AH22" s="148"/>
      <c r="AI22" s="148"/>
      <c r="AJ22" s="148"/>
      <c r="AK22" s="148"/>
      <c r="AL22" s="148"/>
      <c r="AM22" s="148"/>
      <c r="AN22" s="148"/>
      <c r="AO22" s="148"/>
      <c r="AP22" s="148"/>
      <c r="AQ22" s="35"/>
      <c r="AR22" s="35"/>
    </row>
    <row r="23" spans="1:44" ht="30.2" customHeight="1" x14ac:dyDescent="0.25">
      <c r="A23" s="260"/>
      <c r="B23" s="242"/>
      <c r="C23" s="254"/>
      <c r="D23" s="89">
        <v>26</v>
      </c>
      <c r="E23" s="242"/>
      <c r="F23" s="81" t="s">
        <v>20</v>
      </c>
      <c r="G23" s="82" t="s">
        <v>28</v>
      </c>
      <c r="H23" s="82" t="s">
        <v>16</v>
      </c>
      <c r="I23" s="82" t="s">
        <v>12</v>
      </c>
      <c r="J23" s="90">
        <v>2650</v>
      </c>
      <c r="K23" s="75">
        <f>0</f>
        <v>0</v>
      </c>
      <c r="L23" s="105">
        <f t="shared" si="2"/>
        <v>0</v>
      </c>
      <c r="M23" s="105">
        <f t="shared" si="3"/>
        <v>0</v>
      </c>
      <c r="N23" s="107"/>
      <c r="O23" s="108">
        <f t="shared" si="4"/>
        <v>0</v>
      </c>
      <c r="P23" s="107"/>
      <c r="Q23" s="107"/>
      <c r="R23" s="107"/>
      <c r="S23" s="21">
        <f t="shared" si="0"/>
        <v>0</v>
      </c>
      <c r="T23" s="22" t="str">
        <f t="shared" si="1"/>
        <v>OK</v>
      </c>
      <c r="U23" s="148"/>
      <c r="V23" s="148"/>
      <c r="W23" s="148"/>
      <c r="X23" s="148"/>
      <c r="Y23" s="148"/>
      <c r="Z23" s="148"/>
      <c r="AA23" s="148"/>
      <c r="AB23" s="148"/>
      <c r="AC23" s="148"/>
      <c r="AD23" s="148"/>
      <c r="AE23" s="148"/>
      <c r="AF23" s="148"/>
      <c r="AG23" s="148"/>
      <c r="AH23" s="148"/>
      <c r="AI23" s="148"/>
      <c r="AJ23" s="148"/>
      <c r="AK23" s="148"/>
      <c r="AL23" s="148"/>
      <c r="AM23" s="148"/>
      <c r="AN23" s="148"/>
      <c r="AO23" s="148"/>
      <c r="AP23" s="148"/>
      <c r="AQ23" s="35"/>
      <c r="AR23" s="35"/>
    </row>
    <row r="24" spans="1:44" s="7" customFormat="1" ht="30.2" customHeight="1" x14ac:dyDescent="0.25">
      <c r="A24" s="258" t="s">
        <v>24</v>
      </c>
      <c r="B24" s="251" t="s">
        <v>45</v>
      </c>
      <c r="C24" s="253">
        <v>14</v>
      </c>
      <c r="D24" s="88">
        <v>27</v>
      </c>
      <c r="E24" s="251" t="s">
        <v>13</v>
      </c>
      <c r="F24" s="55" t="s">
        <v>20</v>
      </c>
      <c r="G24" s="56" t="s">
        <v>27</v>
      </c>
      <c r="H24" s="56" t="s">
        <v>10</v>
      </c>
      <c r="I24" s="56" t="s">
        <v>12</v>
      </c>
      <c r="J24" s="87">
        <v>3.75</v>
      </c>
      <c r="K24" s="75">
        <f>0</f>
        <v>0</v>
      </c>
      <c r="L24" s="105">
        <f t="shared" si="2"/>
        <v>0</v>
      </c>
      <c r="M24" s="105">
        <f t="shared" si="3"/>
        <v>0</v>
      </c>
      <c r="N24" s="107"/>
      <c r="O24" s="108">
        <f t="shared" si="4"/>
        <v>0</v>
      </c>
      <c r="P24" s="107"/>
      <c r="Q24" s="107"/>
      <c r="R24" s="107"/>
      <c r="S24" s="21">
        <f>K24-(SUM(U24:AR24))+N24+P24+Q24-R24</f>
        <v>0</v>
      </c>
      <c r="T24" s="22" t="str">
        <f t="shared" si="1"/>
        <v>OK</v>
      </c>
      <c r="U24" s="153"/>
      <c r="V24" s="153"/>
      <c r="W24" s="153"/>
      <c r="X24" s="156"/>
      <c r="Y24" s="153"/>
      <c r="Z24" s="156"/>
      <c r="AA24" s="156"/>
      <c r="AB24" s="158"/>
      <c r="AC24" s="153"/>
      <c r="AD24" s="153"/>
      <c r="AE24" s="156"/>
      <c r="AF24" s="153"/>
      <c r="AG24" s="156"/>
      <c r="AH24" s="156"/>
      <c r="AI24" s="156"/>
      <c r="AJ24" s="156"/>
      <c r="AK24" s="156"/>
      <c r="AL24" s="156"/>
      <c r="AM24" s="156"/>
      <c r="AN24" s="156"/>
      <c r="AO24" s="156"/>
      <c r="AP24" s="156"/>
      <c r="AQ24" s="28"/>
      <c r="AR24" s="28"/>
    </row>
    <row r="25" spans="1:44" s="7" customFormat="1" ht="30.2" customHeight="1" x14ac:dyDescent="0.25">
      <c r="A25" s="259"/>
      <c r="B25" s="251"/>
      <c r="C25" s="253"/>
      <c r="D25" s="88">
        <v>28</v>
      </c>
      <c r="E25" s="251"/>
      <c r="F25" s="55" t="s">
        <v>20</v>
      </c>
      <c r="G25" s="56" t="s">
        <v>28</v>
      </c>
      <c r="H25" s="56" t="s">
        <v>16</v>
      </c>
      <c r="I25" s="56" t="s">
        <v>12</v>
      </c>
      <c r="J25" s="87">
        <v>115</v>
      </c>
      <c r="K25" s="75">
        <f>0</f>
        <v>0</v>
      </c>
      <c r="L25" s="105">
        <f t="shared" si="2"/>
        <v>0</v>
      </c>
      <c r="M25" s="105">
        <f t="shared" si="3"/>
        <v>0</v>
      </c>
      <c r="N25" s="107"/>
      <c r="O25" s="108">
        <f t="shared" si="4"/>
        <v>0</v>
      </c>
      <c r="P25" s="107"/>
      <c r="Q25" s="107"/>
      <c r="R25" s="107"/>
      <c r="S25" s="21">
        <f t="shared" ref="S25:S57" si="5">K25-(SUM(U25:AR25))+N25+P25+Q25-R25</f>
        <v>0</v>
      </c>
      <c r="T25" s="22" t="str">
        <f t="shared" si="1"/>
        <v>OK</v>
      </c>
      <c r="U25" s="153"/>
      <c r="V25" s="153"/>
      <c r="W25" s="153"/>
      <c r="X25" s="156"/>
      <c r="Y25" s="153"/>
      <c r="Z25" s="156"/>
      <c r="AA25" s="156"/>
      <c r="AB25" s="158"/>
      <c r="AC25" s="153"/>
      <c r="AD25" s="153"/>
      <c r="AE25" s="156"/>
      <c r="AF25" s="153"/>
      <c r="AG25" s="156"/>
      <c r="AH25" s="156"/>
      <c r="AI25" s="156"/>
      <c r="AJ25" s="156"/>
      <c r="AK25" s="156"/>
      <c r="AL25" s="156"/>
      <c r="AM25" s="156"/>
      <c r="AN25" s="156"/>
      <c r="AO25" s="156"/>
      <c r="AP25" s="156"/>
      <c r="AQ25" s="28"/>
      <c r="AR25" s="28"/>
    </row>
    <row r="26" spans="1:44" s="7" customFormat="1" ht="30.2" customHeight="1" x14ac:dyDescent="0.25">
      <c r="A26" s="259"/>
      <c r="B26" s="242" t="s">
        <v>26</v>
      </c>
      <c r="C26" s="254">
        <v>15</v>
      </c>
      <c r="D26" s="89">
        <v>29</v>
      </c>
      <c r="E26" s="242" t="s">
        <v>14</v>
      </c>
      <c r="F26" s="81" t="s">
        <v>20</v>
      </c>
      <c r="G26" s="82" t="s">
        <v>27</v>
      </c>
      <c r="H26" s="82" t="s">
        <v>10</v>
      </c>
      <c r="I26" s="82" t="s">
        <v>12</v>
      </c>
      <c r="J26" s="90">
        <v>5.9</v>
      </c>
      <c r="K26" s="75">
        <f>0</f>
        <v>0</v>
      </c>
      <c r="L26" s="105">
        <f t="shared" si="2"/>
        <v>0</v>
      </c>
      <c r="M26" s="105">
        <f t="shared" si="3"/>
        <v>0</v>
      </c>
      <c r="N26" s="107"/>
      <c r="O26" s="108">
        <f t="shared" si="4"/>
        <v>0</v>
      </c>
      <c r="P26" s="107"/>
      <c r="Q26" s="107"/>
      <c r="R26" s="107"/>
      <c r="S26" s="21">
        <f t="shared" si="5"/>
        <v>0</v>
      </c>
      <c r="T26" s="22" t="str">
        <f t="shared" si="1"/>
        <v>OK</v>
      </c>
      <c r="U26" s="153"/>
      <c r="V26" s="153"/>
      <c r="W26" s="156"/>
      <c r="X26" s="156"/>
      <c r="Y26" s="156"/>
      <c r="Z26" s="156"/>
      <c r="AA26" s="156"/>
      <c r="AB26" s="158"/>
      <c r="AC26" s="153"/>
      <c r="AD26" s="153"/>
      <c r="AE26" s="153"/>
      <c r="AF26" s="153"/>
      <c r="AG26" s="156"/>
      <c r="AH26" s="156"/>
      <c r="AI26" s="156"/>
      <c r="AJ26" s="156"/>
      <c r="AK26" s="156"/>
      <c r="AL26" s="156"/>
      <c r="AM26" s="156"/>
      <c r="AN26" s="156"/>
      <c r="AO26" s="156"/>
      <c r="AP26" s="156"/>
      <c r="AQ26" s="28"/>
      <c r="AR26" s="28"/>
    </row>
    <row r="27" spans="1:44" s="7" customFormat="1" ht="30.2" customHeight="1" x14ac:dyDescent="0.25">
      <c r="A27" s="259"/>
      <c r="B27" s="242"/>
      <c r="C27" s="254"/>
      <c r="D27" s="89">
        <v>30</v>
      </c>
      <c r="E27" s="242"/>
      <c r="F27" s="81" t="s">
        <v>20</v>
      </c>
      <c r="G27" s="82" t="s">
        <v>28</v>
      </c>
      <c r="H27" s="82" t="s">
        <v>16</v>
      </c>
      <c r="I27" s="82" t="s">
        <v>12</v>
      </c>
      <c r="J27" s="90">
        <v>600</v>
      </c>
      <c r="K27" s="75">
        <f>0</f>
        <v>0</v>
      </c>
      <c r="L27" s="105">
        <f t="shared" si="2"/>
        <v>0</v>
      </c>
      <c r="M27" s="105">
        <f t="shared" si="3"/>
        <v>0</v>
      </c>
      <c r="N27" s="107"/>
      <c r="O27" s="108">
        <f t="shared" si="4"/>
        <v>0</v>
      </c>
      <c r="P27" s="107"/>
      <c r="Q27" s="107"/>
      <c r="R27" s="107"/>
      <c r="S27" s="21">
        <f t="shared" si="5"/>
        <v>0</v>
      </c>
      <c r="T27" s="22" t="str">
        <f t="shared" si="1"/>
        <v>OK</v>
      </c>
      <c r="U27" s="153"/>
      <c r="V27" s="153"/>
      <c r="W27" s="156"/>
      <c r="X27" s="156"/>
      <c r="Y27" s="156"/>
      <c r="Z27" s="156"/>
      <c r="AA27" s="156"/>
      <c r="AB27" s="158"/>
      <c r="AC27" s="153"/>
      <c r="AD27" s="153"/>
      <c r="AE27" s="153"/>
      <c r="AF27" s="153"/>
      <c r="AG27" s="156"/>
      <c r="AH27" s="156"/>
      <c r="AI27" s="156"/>
      <c r="AJ27" s="156"/>
      <c r="AK27" s="156"/>
      <c r="AL27" s="156"/>
      <c r="AM27" s="156"/>
      <c r="AN27" s="156"/>
      <c r="AO27" s="156"/>
      <c r="AP27" s="156"/>
      <c r="AQ27" s="28"/>
      <c r="AR27" s="28"/>
    </row>
    <row r="28" spans="1:44" s="7" customFormat="1" ht="30.2" customHeight="1" x14ac:dyDescent="0.25">
      <c r="A28" s="259"/>
      <c r="B28" s="251" t="s">
        <v>26</v>
      </c>
      <c r="C28" s="253">
        <v>16</v>
      </c>
      <c r="D28" s="88">
        <v>31</v>
      </c>
      <c r="E28" s="251" t="s">
        <v>15</v>
      </c>
      <c r="F28" s="55" t="s">
        <v>20</v>
      </c>
      <c r="G28" s="56" t="s">
        <v>27</v>
      </c>
      <c r="H28" s="56" t="s">
        <v>10</v>
      </c>
      <c r="I28" s="56" t="s">
        <v>12</v>
      </c>
      <c r="J28" s="87">
        <v>11.44</v>
      </c>
      <c r="K28" s="75">
        <f>0</f>
        <v>0</v>
      </c>
      <c r="L28" s="105">
        <f t="shared" si="2"/>
        <v>0</v>
      </c>
      <c r="M28" s="105">
        <f t="shared" si="3"/>
        <v>0</v>
      </c>
      <c r="N28" s="107"/>
      <c r="O28" s="108">
        <f t="shared" si="4"/>
        <v>0</v>
      </c>
      <c r="P28" s="107"/>
      <c r="Q28" s="107"/>
      <c r="R28" s="107"/>
      <c r="S28" s="21">
        <f t="shared" si="5"/>
        <v>0</v>
      </c>
      <c r="T28" s="22" t="str">
        <f t="shared" si="1"/>
        <v>OK</v>
      </c>
      <c r="U28" s="153"/>
      <c r="V28" s="153"/>
      <c r="W28" s="156"/>
      <c r="X28" s="153"/>
      <c r="Y28" s="156"/>
      <c r="Z28" s="153"/>
      <c r="AA28" s="156"/>
      <c r="AB28" s="158"/>
      <c r="AC28" s="153"/>
      <c r="AD28" s="153"/>
      <c r="AE28" s="156"/>
      <c r="AF28" s="153"/>
      <c r="AG28" s="156"/>
      <c r="AH28" s="156"/>
      <c r="AI28" s="156"/>
      <c r="AJ28" s="156"/>
      <c r="AK28" s="156"/>
      <c r="AL28" s="156"/>
      <c r="AM28" s="156"/>
      <c r="AN28" s="156"/>
      <c r="AO28" s="156"/>
      <c r="AP28" s="156"/>
      <c r="AQ28" s="28"/>
      <c r="AR28" s="28"/>
    </row>
    <row r="29" spans="1:44" s="7" customFormat="1" ht="30.2" customHeight="1" x14ac:dyDescent="0.25">
      <c r="A29" s="259"/>
      <c r="B29" s="251"/>
      <c r="C29" s="253"/>
      <c r="D29" s="88">
        <v>32</v>
      </c>
      <c r="E29" s="251"/>
      <c r="F29" s="55" t="s">
        <v>20</v>
      </c>
      <c r="G29" s="56" t="s">
        <v>28</v>
      </c>
      <c r="H29" s="56" t="s">
        <v>16</v>
      </c>
      <c r="I29" s="56" t="s">
        <v>12</v>
      </c>
      <c r="J29" s="87">
        <v>800</v>
      </c>
      <c r="K29" s="75">
        <f>0</f>
        <v>0</v>
      </c>
      <c r="L29" s="105">
        <f t="shared" si="2"/>
        <v>0</v>
      </c>
      <c r="M29" s="105">
        <f t="shared" si="3"/>
        <v>0</v>
      </c>
      <c r="N29" s="107"/>
      <c r="O29" s="108">
        <f t="shared" si="4"/>
        <v>0</v>
      </c>
      <c r="P29" s="107"/>
      <c r="Q29" s="107"/>
      <c r="R29" s="107"/>
      <c r="S29" s="21">
        <f t="shared" si="5"/>
        <v>0</v>
      </c>
      <c r="T29" s="22" t="str">
        <f t="shared" si="1"/>
        <v>OK</v>
      </c>
      <c r="U29" s="153"/>
      <c r="V29" s="153"/>
      <c r="W29" s="156"/>
      <c r="X29" s="153"/>
      <c r="Y29" s="156"/>
      <c r="Z29" s="153"/>
      <c r="AA29" s="156"/>
      <c r="AB29" s="158"/>
      <c r="AC29" s="153"/>
      <c r="AD29" s="153"/>
      <c r="AE29" s="156"/>
      <c r="AF29" s="153"/>
      <c r="AG29" s="156"/>
      <c r="AH29" s="156"/>
      <c r="AI29" s="156"/>
      <c r="AJ29" s="156"/>
      <c r="AK29" s="156"/>
      <c r="AL29" s="156"/>
      <c r="AM29" s="156"/>
      <c r="AN29" s="156"/>
      <c r="AO29" s="156"/>
      <c r="AP29" s="156"/>
      <c r="AQ29" s="28"/>
      <c r="AR29" s="28"/>
    </row>
    <row r="30" spans="1:44" ht="30.2" customHeight="1" x14ac:dyDescent="0.25">
      <c r="A30" s="259"/>
      <c r="B30" s="242" t="s">
        <v>46</v>
      </c>
      <c r="C30" s="254">
        <v>17</v>
      </c>
      <c r="D30" s="89">
        <v>33</v>
      </c>
      <c r="E30" s="242" t="s">
        <v>11</v>
      </c>
      <c r="F30" s="81" t="s">
        <v>20</v>
      </c>
      <c r="G30" s="82" t="s">
        <v>27</v>
      </c>
      <c r="H30" s="82" t="s">
        <v>10</v>
      </c>
      <c r="I30" s="82" t="s">
        <v>12</v>
      </c>
      <c r="J30" s="90">
        <v>10.25</v>
      </c>
      <c r="K30" s="75">
        <f>0</f>
        <v>0</v>
      </c>
      <c r="L30" s="105">
        <f t="shared" si="2"/>
        <v>0</v>
      </c>
      <c r="M30" s="105">
        <f t="shared" si="3"/>
        <v>0</v>
      </c>
      <c r="N30" s="107"/>
      <c r="O30" s="108">
        <f t="shared" si="4"/>
        <v>0</v>
      </c>
      <c r="P30" s="107"/>
      <c r="Q30" s="107"/>
      <c r="R30" s="107"/>
      <c r="S30" s="21">
        <f t="shared" si="5"/>
        <v>0</v>
      </c>
      <c r="T30" s="22" t="str">
        <f t="shared" si="1"/>
        <v>OK</v>
      </c>
      <c r="U30" s="148"/>
      <c r="V30" s="148"/>
      <c r="W30" s="148"/>
      <c r="X30" s="148"/>
      <c r="Y30" s="148"/>
      <c r="Z30" s="148"/>
      <c r="AA30" s="148"/>
      <c r="AB30" s="148"/>
      <c r="AC30" s="148"/>
      <c r="AD30" s="148"/>
      <c r="AE30" s="148"/>
      <c r="AF30" s="148"/>
      <c r="AG30" s="148"/>
      <c r="AH30" s="148"/>
      <c r="AI30" s="148"/>
      <c r="AJ30" s="148"/>
      <c r="AK30" s="148"/>
      <c r="AL30" s="148"/>
      <c r="AM30" s="148"/>
      <c r="AN30" s="148"/>
      <c r="AO30" s="148"/>
      <c r="AP30" s="148"/>
      <c r="AQ30" s="35"/>
      <c r="AR30" s="35"/>
    </row>
    <row r="31" spans="1:44" ht="30.2" customHeight="1" x14ac:dyDescent="0.25">
      <c r="A31" s="260"/>
      <c r="B31" s="242"/>
      <c r="C31" s="254"/>
      <c r="D31" s="89">
        <v>34</v>
      </c>
      <c r="E31" s="242"/>
      <c r="F31" s="81" t="s">
        <v>20</v>
      </c>
      <c r="G31" s="82" t="s">
        <v>28</v>
      </c>
      <c r="H31" s="82" t="s">
        <v>16</v>
      </c>
      <c r="I31" s="82" t="s">
        <v>12</v>
      </c>
      <c r="J31" s="90">
        <v>750</v>
      </c>
      <c r="K31" s="75">
        <f>0</f>
        <v>0</v>
      </c>
      <c r="L31" s="105">
        <f t="shared" si="2"/>
        <v>0</v>
      </c>
      <c r="M31" s="105">
        <f t="shared" si="3"/>
        <v>0</v>
      </c>
      <c r="N31" s="107"/>
      <c r="O31" s="108">
        <f t="shared" si="4"/>
        <v>0</v>
      </c>
      <c r="P31" s="107"/>
      <c r="Q31" s="107"/>
      <c r="R31" s="107"/>
      <c r="S31" s="21">
        <f t="shared" si="5"/>
        <v>0</v>
      </c>
      <c r="T31" s="22" t="str">
        <f t="shared" si="1"/>
        <v>OK</v>
      </c>
      <c r="U31" s="148"/>
      <c r="V31" s="148"/>
      <c r="W31" s="148"/>
      <c r="X31" s="148"/>
      <c r="Y31" s="148"/>
      <c r="Z31" s="148"/>
      <c r="AA31" s="148"/>
      <c r="AB31" s="148"/>
      <c r="AC31" s="148"/>
      <c r="AD31" s="148"/>
      <c r="AE31" s="148"/>
      <c r="AF31" s="148"/>
      <c r="AG31" s="148"/>
      <c r="AH31" s="148"/>
      <c r="AI31" s="148"/>
      <c r="AJ31" s="148"/>
      <c r="AK31" s="148"/>
      <c r="AL31" s="148"/>
      <c r="AM31" s="148"/>
      <c r="AN31" s="148"/>
      <c r="AO31" s="148"/>
      <c r="AP31" s="148"/>
      <c r="AQ31" s="35"/>
      <c r="AR31" s="35"/>
    </row>
    <row r="32" spans="1:44" ht="30.2" customHeight="1" x14ac:dyDescent="0.25">
      <c r="A32" s="258" t="s">
        <v>33</v>
      </c>
      <c r="B32" s="251" t="s">
        <v>47</v>
      </c>
      <c r="C32" s="253">
        <v>18</v>
      </c>
      <c r="D32" s="88">
        <v>35</v>
      </c>
      <c r="E32" s="251" t="s">
        <v>13</v>
      </c>
      <c r="F32" s="55" t="s">
        <v>20</v>
      </c>
      <c r="G32" s="56" t="s">
        <v>27</v>
      </c>
      <c r="H32" s="56" t="s">
        <v>10</v>
      </c>
      <c r="I32" s="56" t="s">
        <v>12</v>
      </c>
      <c r="J32" s="87">
        <v>9.19</v>
      </c>
      <c r="K32" s="75">
        <f>0</f>
        <v>0</v>
      </c>
      <c r="L32" s="105">
        <f t="shared" si="2"/>
        <v>0</v>
      </c>
      <c r="M32" s="105">
        <f t="shared" si="3"/>
        <v>0</v>
      </c>
      <c r="N32" s="107"/>
      <c r="O32" s="108">
        <f t="shared" si="4"/>
        <v>0</v>
      </c>
      <c r="P32" s="107"/>
      <c r="Q32" s="107"/>
      <c r="R32" s="107"/>
      <c r="S32" s="21">
        <f t="shared" si="5"/>
        <v>0</v>
      </c>
      <c r="T32" s="22" t="str">
        <f t="shared" si="1"/>
        <v>OK</v>
      </c>
      <c r="U32" s="148"/>
      <c r="V32" s="148"/>
      <c r="W32" s="148"/>
      <c r="X32" s="148"/>
      <c r="Y32" s="148"/>
      <c r="Z32" s="148"/>
      <c r="AA32" s="148"/>
      <c r="AB32" s="148"/>
      <c r="AC32" s="148"/>
      <c r="AD32" s="148"/>
      <c r="AE32" s="148"/>
      <c r="AF32" s="148"/>
      <c r="AG32" s="148"/>
      <c r="AH32" s="148"/>
      <c r="AI32" s="148"/>
      <c r="AJ32" s="148"/>
      <c r="AK32" s="148"/>
      <c r="AL32" s="148"/>
      <c r="AM32" s="148"/>
      <c r="AN32" s="148"/>
      <c r="AO32" s="148"/>
      <c r="AP32" s="148"/>
      <c r="AQ32" s="35"/>
      <c r="AR32" s="35"/>
    </row>
    <row r="33" spans="1:44" ht="30.2" customHeight="1" x14ac:dyDescent="0.25">
      <c r="A33" s="259"/>
      <c r="B33" s="251"/>
      <c r="C33" s="253"/>
      <c r="D33" s="88">
        <v>36</v>
      </c>
      <c r="E33" s="251"/>
      <c r="F33" s="55" t="s">
        <v>20</v>
      </c>
      <c r="G33" s="56" t="s">
        <v>28</v>
      </c>
      <c r="H33" s="56" t="s">
        <v>16</v>
      </c>
      <c r="I33" s="56" t="s">
        <v>12</v>
      </c>
      <c r="J33" s="87">
        <v>1698.99</v>
      </c>
      <c r="K33" s="75">
        <f>0</f>
        <v>0</v>
      </c>
      <c r="L33" s="105">
        <f t="shared" si="2"/>
        <v>0</v>
      </c>
      <c r="M33" s="105">
        <f t="shared" si="3"/>
        <v>0</v>
      </c>
      <c r="N33" s="107"/>
      <c r="O33" s="108">
        <f t="shared" si="4"/>
        <v>0</v>
      </c>
      <c r="P33" s="107"/>
      <c r="Q33" s="107"/>
      <c r="R33" s="107"/>
      <c r="S33" s="21">
        <f t="shared" si="5"/>
        <v>0</v>
      </c>
      <c r="T33" s="22" t="str">
        <f t="shared" si="1"/>
        <v>OK</v>
      </c>
      <c r="U33" s="148"/>
      <c r="V33" s="148"/>
      <c r="W33" s="148"/>
      <c r="X33" s="148"/>
      <c r="Y33" s="148"/>
      <c r="Z33" s="148"/>
      <c r="AA33" s="148"/>
      <c r="AB33" s="148"/>
      <c r="AC33" s="148"/>
      <c r="AD33" s="148"/>
      <c r="AE33" s="148"/>
      <c r="AF33" s="148"/>
      <c r="AG33" s="148"/>
      <c r="AH33" s="148"/>
      <c r="AI33" s="148"/>
      <c r="AJ33" s="148"/>
      <c r="AK33" s="148"/>
      <c r="AL33" s="148"/>
      <c r="AM33" s="148"/>
      <c r="AN33" s="148"/>
      <c r="AO33" s="148"/>
      <c r="AP33" s="148"/>
      <c r="AQ33" s="35"/>
      <c r="AR33" s="35"/>
    </row>
    <row r="34" spans="1:44" ht="30.2" customHeight="1" x14ac:dyDescent="0.25">
      <c r="A34" s="259"/>
      <c r="B34" s="242" t="s">
        <v>46</v>
      </c>
      <c r="C34" s="254">
        <v>19</v>
      </c>
      <c r="D34" s="89">
        <v>37</v>
      </c>
      <c r="E34" s="242" t="s">
        <v>15</v>
      </c>
      <c r="F34" s="81" t="s">
        <v>20</v>
      </c>
      <c r="G34" s="82" t="s">
        <v>27</v>
      </c>
      <c r="H34" s="82" t="s">
        <v>10</v>
      </c>
      <c r="I34" s="82" t="s">
        <v>12</v>
      </c>
      <c r="J34" s="90">
        <v>15.2</v>
      </c>
      <c r="K34" s="75">
        <f>0</f>
        <v>0</v>
      </c>
      <c r="L34" s="105">
        <f t="shared" si="2"/>
        <v>0</v>
      </c>
      <c r="M34" s="105">
        <f t="shared" si="3"/>
        <v>0</v>
      </c>
      <c r="N34" s="107"/>
      <c r="O34" s="108">
        <f t="shared" si="4"/>
        <v>0</v>
      </c>
      <c r="P34" s="107"/>
      <c r="Q34" s="107"/>
      <c r="R34" s="107"/>
      <c r="S34" s="21">
        <f t="shared" si="5"/>
        <v>0</v>
      </c>
      <c r="T34" s="22" t="str">
        <f t="shared" si="1"/>
        <v>OK</v>
      </c>
      <c r="U34" s="148"/>
      <c r="V34" s="148"/>
      <c r="W34" s="148"/>
      <c r="X34" s="148"/>
      <c r="Y34" s="148"/>
      <c r="Z34" s="148"/>
      <c r="AA34" s="148"/>
      <c r="AB34" s="148"/>
      <c r="AC34" s="148"/>
      <c r="AD34" s="148"/>
      <c r="AE34" s="148"/>
      <c r="AF34" s="148"/>
      <c r="AG34" s="148"/>
      <c r="AH34" s="148"/>
      <c r="AI34" s="148"/>
      <c r="AJ34" s="148"/>
      <c r="AK34" s="148"/>
      <c r="AL34" s="148"/>
      <c r="AM34" s="148"/>
      <c r="AN34" s="148"/>
      <c r="AO34" s="148"/>
      <c r="AP34" s="148"/>
      <c r="AQ34" s="35"/>
      <c r="AR34" s="35"/>
    </row>
    <row r="35" spans="1:44" ht="30.2" customHeight="1" x14ac:dyDescent="0.25">
      <c r="A35" s="260"/>
      <c r="B35" s="242"/>
      <c r="C35" s="265"/>
      <c r="D35" s="89">
        <v>38</v>
      </c>
      <c r="E35" s="242"/>
      <c r="F35" s="81" t="s">
        <v>20</v>
      </c>
      <c r="G35" s="82" t="s">
        <v>28</v>
      </c>
      <c r="H35" s="82" t="s">
        <v>16</v>
      </c>
      <c r="I35" s="82" t="s">
        <v>12</v>
      </c>
      <c r="J35" s="90">
        <v>1000</v>
      </c>
      <c r="K35" s="75">
        <f>0</f>
        <v>0</v>
      </c>
      <c r="L35" s="105">
        <f t="shared" si="2"/>
        <v>0</v>
      </c>
      <c r="M35" s="105">
        <f t="shared" si="3"/>
        <v>0</v>
      </c>
      <c r="N35" s="107"/>
      <c r="O35" s="108">
        <f t="shared" si="4"/>
        <v>0</v>
      </c>
      <c r="P35" s="107"/>
      <c r="Q35" s="107"/>
      <c r="R35" s="107"/>
      <c r="S35" s="21">
        <f t="shared" si="5"/>
        <v>0</v>
      </c>
      <c r="T35" s="22" t="str">
        <f t="shared" si="1"/>
        <v>OK</v>
      </c>
      <c r="U35" s="148"/>
      <c r="V35" s="148"/>
      <c r="W35" s="148"/>
      <c r="X35" s="148"/>
      <c r="Y35" s="148"/>
      <c r="Z35" s="148"/>
      <c r="AA35" s="148"/>
      <c r="AB35" s="148"/>
      <c r="AC35" s="148"/>
      <c r="AD35" s="148"/>
      <c r="AE35" s="148"/>
      <c r="AF35" s="148"/>
      <c r="AG35" s="148"/>
      <c r="AH35" s="148"/>
      <c r="AI35" s="148"/>
      <c r="AJ35" s="148"/>
      <c r="AK35" s="148"/>
      <c r="AL35" s="148"/>
      <c r="AM35" s="148"/>
      <c r="AN35" s="148"/>
      <c r="AO35" s="148"/>
      <c r="AP35" s="148"/>
      <c r="AQ35" s="35"/>
      <c r="AR35" s="35"/>
    </row>
    <row r="36" spans="1:44" ht="30.2" customHeight="1" x14ac:dyDescent="0.25">
      <c r="A36" s="255" t="s">
        <v>48</v>
      </c>
      <c r="B36" s="201" t="s">
        <v>49</v>
      </c>
      <c r="C36" s="218">
        <v>20</v>
      </c>
      <c r="D36" s="72">
        <v>39</v>
      </c>
      <c r="E36" s="201" t="s">
        <v>13</v>
      </c>
      <c r="F36" s="63" t="s">
        <v>20</v>
      </c>
      <c r="G36" s="64" t="s">
        <v>27</v>
      </c>
      <c r="H36" s="64" t="s">
        <v>10</v>
      </c>
      <c r="I36" s="64" t="s">
        <v>12</v>
      </c>
      <c r="J36" s="61">
        <v>9.16</v>
      </c>
      <c r="K36" s="75">
        <f>6000</f>
        <v>6000</v>
      </c>
      <c r="L36" s="105">
        <f t="shared" si="2"/>
        <v>750</v>
      </c>
      <c r="M36" s="105">
        <f t="shared" si="3"/>
        <v>750</v>
      </c>
      <c r="N36" s="107"/>
      <c r="O36" s="108">
        <f t="shared" si="4"/>
        <v>1500</v>
      </c>
      <c r="P36" s="107"/>
      <c r="Q36" s="107"/>
      <c r="R36" s="107"/>
      <c r="S36" s="21">
        <f t="shared" si="5"/>
        <v>5250</v>
      </c>
      <c r="T36" s="22" t="str">
        <f t="shared" si="1"/>
        <v>OK</v>
      </c>
      <c r="U36" s="148"/>
      <c r="V36" s="146">
        <v>500</v>
      </c>
      <c r="W36" s="148"/>
      <c r="X36" s="148"/>
      <c r="Y36" s="148"/>
      <c r="Z36" s="148"/>
      <c r="AA36" s="148"/>
      <c r="AB36" s="148"/>
      <c r="AC36" s="148"/>
      <c r="AD36" s="148"/>
      <c r="AE36" s="148"/>
      <c r="AF36" s="148"/>
      <c r="AG36" s="148"/>
      <c r="AH36" s="148"/>
      <c r="AI36" s="148"/>
      <c r="AJ36" s="148"/>
      <c r="AK36" s="148"/>
      <c r="AL36" s="148"/>
      <c r="AM36" s="146">
        <v>250</v>
      </c>
      <c r="AN36" s="148"/>
      <c r="AO36" s="148"/>
      <c r="AP36" s="148"/>
      <c r="AQ36" s="35"/>
      <c r="AR36" s="35"/>
    </row>
    <row r="37" spans="1:44" ht="30.2" customHeight="1" x14ac:dyDescent="0.25">
      <c r="A37" s="256"/>
      <c r="B37" s="201"/>
      <c r="C37" s="264"/>
      <c r="D37" s="72">
        <v>40</v>
      </c>
      <c r="E37" s="201"/>
      <c r="F37" s="63" t="s">
        <v>20</v>
      </c>
      <c r="G37" s="64" t="s">
        <v>28</v>
      </c>
      <c r="H37" s="64" t="s">
        <v>16</v>
      </c>
      <c r="I37" s="64" t="s">
        <v>12</v>
      </c>
      <c r="J37" s="61">
        <v>1700</v>
      </c>
      <c r="K37" s="75">
        <f>20</f>
        <v>20</v>
      </c>
      <c r="L37" s="105">
        <f t="shared" si="2"/>
        <v>6</v>
      </c>
      <c r="M37" s="105">
        <f t="shared" si="3"/>
        <v>6</v>
      </c>
      <c r="N37" s="107"/>
      <c r="O37" s="108">
        <f t="shared" si="4"/>
        <v>5</v>
      </c>
      <c r="P37" s="107"/>
      <c r="Q37" s="107"/>
      <c r="R37" s="107"/>
      <c r="S37" s="21">
        <f t="shared" si="5"/>
        <v>14</v>
      </c>
      <c r="T37" s="22" t="str">
        <f t="shared" si="1"/>
        <v>OK</v>
      </c>
      <c r="U37" s="148"/>
      <c r="V37" s="146">
        <v>2</v>
      </c>
      <c r="W37" s="148"/>
      <c r="X37" s="148"/>
      <c r="Y37" s="148"/>
      <c r="Z37" s="148"/>
      <c r="AA37" s="148"/>
      <c r="AB37" s="148"/>
      <c r="AC37" s="148"/>
      <c r="AD37" s="148"/>
      <c r="AE37" s="148"/>
      <c r="AF37" s="148"/>
      <c r="AG37" s="148"/>
      <c r="AH37" s="146">
        <v>2</v>
      </c>
      <c r="AI37" s="148"/>
      <c r="AJ37" s="148"/>
      <c r="AK37" s="148"/>
      <c r="AL37" s="148"/>
      <c r="AM37" s="146">
        <v>2</v>
      </c>
      <c r="AN37" s="148"/>
      <c r="AO37" s="148"/>
      <c r="AP37" s="148"/>
      <c r="AQ37" s="35"/>
      <c r="AR37" s="35"/>
    </row>
    <row r="38" spans="1:44" ht="30.2" customHeight="1" x14ac:dyDescent="0.25">
      <c r="A38" s="256"/>
      <c r="B38" s="238" t="s">
        <v>49</v>
      </c>
      <c r="C38" s="239">
        <v>21</v>
      </c>
      <c r="D38" s="76">
        <v>41</v>
      </c>
      <c r="E38" s="238" t="s">
        <v>14</v>
      </c>
      <c r="F38" s="77" t="s">
        <v>20</v>
      </c>
      <c r="G38" s="78" t="s">
        <v>27</v>
      </c>
      <c r="H38" s="78" t="s">
        <v>10</v>
      </c>
      <c r="I38" s="78" t="s">
        <v>12</v>
      </c>
      <c r="J38" s="79">
        <v>13.05</v>
      </c>
      <c r="K38" s="75">
        <f>4000</f>
        <v>4000</v>
      </c>
      <c r="L38" s="105">
        <f t="shared" si="2"/>
        <v>1435</v>
      </c>
      <c r="M38" s="105">
        <f t="shared" si="3"/>
        <v>1435</v>
      </c>
      <c r="N38" s="107"/>
      <c r="O38" s="108">
        <f t="shared" si="4"/>
        <v>1000</v>
      </c>
      <c r="P38" s="107"/>
      <c r="Q38" s="107"/>
      <c r="R38" s="107"/>
      <c r="S38" s="21">
        <f t="shared" si="5"/>
        <v>2565</v>
      </c>
      <c r="T38" s="22" t="str">
        <f t="shared" si="1"/>
        <v>OK</v>
      </c>
      <c r="U38" s="148"/>
      <c r="V38" s="146">
        <v>250</v>
      </c>
      <c r="W38" s="148"/>
      <c r="X38" s="146">
        <v>860</v>
      </c>
      <c r="Y38" s="148"/>
      <c r="Z38" s="148"/>
      <c r="AA38" s="148"/>
      <c r="AB38" s="148"/>
      <c r="AC38" s="146">
        <v>165</v>
      </c>
      <c r="AD38" s="148"/>
      <c r="AE38" s="148"/>
      <c r="AF38" s="148"/>
      <c r="AG38" s="148"/>
      <c r="AH38" s="148"/>
      <c r="AI38" s="148"/>
      <c r="AJ38" s="146">
        <v>160</v>
      </c>
      <c r="AK38" s="148"/>
      <c r="AL38" s="148"/>
      <c r="AM38" s="148"/>
      <c r="AN38" s="148"/>
      <c r="AO38" s="148"/>
      <c r="AP38" s="148"/>
      <c r="AQ38" s="35"/>
      <c r="AR38" s="35"/>
    </row>
    <row r="39" spans="1:44" ht="30.2" customHeight="1" x14ac:dyDescent="0.25">
      <c r="A39" s="256"/>
      <c r="B39" s="238"/>
      <c r="C39" s="263"/>
      <c r="D39" s="76">
        <v>42</v>
      </c>
      <c r="E39" s="238"/>
      <c r="F39" s="77" t="s">
        <v>20</v>
      </c>
      <c r="G39" s="78" t="s">
        <v>28</v>
      </c>
      <c r="H39" s="78" t="s">
        <v>16</v>
      </c>
      <c r="I39" s="78" t="s">
        <v>12</v>
      </c>
      <c r="J39" s="79">
        <v>2100</v>
      </c>
      <c r="K39" s="75">
        <f>10</f>
        <v>10</v>
      </c>
      <c r="L39" s="105">
        <f t="shared" si="2"/>
        <v>5</v>
      </c>
      <c r="M39" s="105">
        <f t="shared" si="3"/>
        <v>5</v>
      </c>
      <c r="N39" s="107"/>
      <c r="O39" s="108">
        <f t="shared" si="4"/>
        <v>2</v>
      </c>
      <c r="P39" s="107"/>
      <c r="Q39" s="107"/>
      <c r="R39" s="107"/>
      <c r="S39" s="21">
        <f t="shared" si="5"/>
        <v>5</v>
      </c>
      <c r="T39" s="22" t="str">
        <f t="shared" si="1"/>
        <v>OK</v>
      </c>
      <c r="U39" s="148"/>
      <c r="V39" s="146">
        <v>2</v>
      </c>
      <c r="W39" s="148"/>
      <c r="X39" s="146">
        <v>3</v>
      </c>
      <c r="Y39" s="148"/>
      <c r="Z39" s="148"/>
      <c r="AA39" s="148"/>
      <c r="AB39" s="148"/>
      <c r="AC39" s="148"/>
      <c r="AD39" s="148"/>
      <c r="AE39" s="148"/>
      <c r="AF39" s="148"/>
      <c r="AG39" s="148"/>
      <c r="AH39" s="148"/>
      <c r="AI39" s="148"/>
      <c r="AJ39" s="148"/>
      <c r="AK39" s="148"/>
      <c r="AL39" s="148"/>
      <c r="AM39" s="148"/>
      <c r="AN39" s="148"/>
      <c r="AO39" s="148"/>
      <c r="AP39" s="148"/>
      <c r="AQ39" s="35"/>
      <c r="AR39" s="35"/>
    </row>
    <row r="40" spans="1:44" ht="30.2" customHeight="1" x14ac:dyDescent="0.25">
      <c r="A40" s="256"/>
      <c r="B40" s="201" t="s">
        <v>26</v>
      </c>
      <c r="C40" s="218">
        <v>22</v>
      </c>
      <c r="D40" s="72">
        <v>43</v>
      </c>
      <c r="E40" s="201" t="s">
        <v>15</v>
      </c>
      <c r="F40" s="63" t="s">
        <v>20</v>
      </c>
      <c r="G40" s="64" t="s">
        <v>27</v>
      </c>
      <c r="H40" s="64" t="s">
        <v>10</v>
      </c>
      <c r="I40" s="64" t="s">
        <v>12</v>
      </c>
      <c r="J40" s="61">
        <v>17.420000000000002</v>
      </c>
      <c r="K40" s="75">
        <f>7000</f>
        <v>7000</v>
      </c>
      <c r="L40" s="105">
        <f t="shared" si="2"/>
        <v>1200</v>
      </c>
      <c r="M40" s="105">
        <f t="shared" si="3"/>
        <v>1200</v>
      </c>
      <c r="N40" s="107">
        <v>-1620</v>
      </c>
      <c r="O40" s="108">
        <f t="shared" si="4"/>
        <v>1750</v>
      </c>
      <c r="P40" s="107"/>
      <c r="Q40" s="107"/>
      <c r="R40" s="107"/>
      <c r="S40" s="21">
        <f t="shared" si="5"/>
        <v>4180</v>
      </c>
      <c r="T40" s="22" t="str">
        <f t="shared" si="1"/>
        <v>OK</v>
      </c>
      <c r="U40" s="148"/>
      <c r="V40" s="148"/>
      <c r="W40" s="148"/>
      <c r="X40" s="148"/>
      <c r="Y40" s="146">
        <v>1200</v>
      </c>
      <c r="Z40" s="148"/>
      <c r="AA40" s="148"/>
      <c r="AB40" s="148"/>
      <c r="AC40" s="148"/>
      <c r="AD40" s="148"/>
      <c r="AE40" s="148"/>
      <c r="AF40" s="148"/>
      <c r="AG40" s="148"/>
      <c r="AH40" s="148"/>
      <c r="AI40" s="148"/>
      <c r="AJ40" s="148"/>
      <c r="AK40" s="148"/>
      <c r="AL40" s="148"/>
      <c r="AM40" s="148"/>
      <c r="AN40" s="148"/>
      <c r="AO40" s="148"/>
      <c r="AP40" s="148"/>
      <c r="AQ40" s="35"/>
      <c r="AR40" s="35"/>
    </row>
    <row r="41" spans="1:44" ht="30.2" customHeight="1" x14ac:dyDescent="0.25">
      <c r="A41" s="256"/>
      <c r="B41" s="201"/>
      <c r="C41" s="264"/>
      <c r="D41" s="72">
        <v>44</v>
      </c>
      <c r="E41" s="201"/>
      <c r="F41" s="63" t="s">
        <v>20</v>
      </c>
      <c r="G41" s="64" t="s">
        <v>28</v>
      </c>
      <c r="H41" s="64" t="s">
        <v>16</v>
      </c>
      <c r="I41" s="64" t="s">
        <v>12</v>
      </c>
      <c r="J41" s="61">
        <v>1500</v>
      </c>
      <c r="K41" s="75">
        <f>12</f>
        <v>12</v>
      </c>
      <c r="L41" s="105">
        <f t="shared" si="2"/>
        <v>6</v>
      </c>
      <c r="M41" s="105">
        <f t="shared" si="3"/>
        <v>6</v>
      </c>
      <c r="N41" s="107">
        <v>-1.5</v>
      </c>
      <c r="O41" s="108">
        <f t="shared" si="4"/>
        <v>3</v>
      </c>
      <c r="P41" s="107"/>
      <c r="Q41" s="107"/>
      <c r="R41" s="107"/>
      <c r="S41" s="21">
        <f t="shared" si="5"/>
        <v>4.5</v>
      </c>
      <c r="T41" s="22" t="str">
        <f t="shared" si="1"/>
        <v>OK</v>
      </c>
      <c r="U41" s="148"/>
      <c r="V41" s="148"/>
      <c r="W41" s="148"/>
      <c r="X41" s="148"/>
      <c r="Y41" s="146">
        <v>4</v>
      </c>
      <c r="Z41" s="148"/>
      <c r="AA41" s="148"/>
      <c r="AB41" s="148"/>
      <c r="AC41" s="148"/>
      <c r="AD41" s="148"/>
      <c r="AE41" s="148"/>
      <c r="AF41" s="148"/>
      <c r="AG41" s="148"/>
      <c r="AH41" s="148"/>
      <c r="AI41" s="148"/>
      <c r="AJ41" s="148"/>
      <c r="AK41" s="148"/>
      <c r="AL41" s="148"/>
      <c r="AM41" s="148"/>
      <c r="AN41" s="148"/>
      <c r="AO41" s="146">
        <v>2</v>
      </c>
      <c r="AP41" s="148"/>
      <c r="AQ41" s="35"/>
      <c r="AR41" s="35"/>
    </row>
    <row r="42" spans="1:44" s="7" customFormat="1" ht="30.2" customHeight="1" x14ac:dyDescent="0.25">
      <c r="A42" s="256"/>
      <c r="B42" s="238" t="s">
        <v>50</v>
      </c>
      <c r="C42" s="239">
        <v>23</v>
      </c>
      <c r="D42" s="76">
        <v>45</v>
      </c>
      <c r="E42" s="238" t="s">
        <v>11</v>
      </c>
      <c r="F42" s="77" t="s">
        <v>20</v>
      </c>
      <c r="G42" s="78" t="s">
        <v>27</v>
      </c>
      <c r="H42" s="78" t="s">
        <v>10</v>
      </c>
      <c r="I42" s="78" t="s">
        <v>12</v>
      </c>
      <c r="J42" s="79">
        <v>16.2</v>
      </c>
      <c r="K42" s="75">
        <f>3000</f>
        <v>3000</v>
      </c>
      <c r="L42" s="105">
        <f t="shared" si="2"/>
        <v>1830</v>
      </c>
      <c r="M42" s="105">
        <f t="shared" si="3"/>
        <v>1830</v>
      </c>
      <c r="N42" s="107"/>
      <c r="O42" s="108">
        <f t="shared" si="4"/>
        <v>750</v>
      </c>
      <c r="P42" s="107"/>
      <c r="Q42" s="107"/>
      <c r="R42" s="107"/>
      <c r="S42" s="21">
        <f t="shared" si="5"/>
        <v>1170</v>
      </c>
      <c r="T42" s="22" t="str">
        <f t="shared" si="1"/>
        <v>OK</v>
      </c>
      <c r="U42" s="153"/>
      <c r="V42" s="153"/>
      <c r="W42" s="153"/>
      <c r="X42" s="156"/>
      <c r="Y42" s="153"/>
      <c r="Z42" s="146">
        <v>150</v>
      </c>
      <c r="AA42" s="146">
        <v>750</v>
      </c>
      <c r="AB42" s="159">
        <v>144</v>
      </c>
      <c r="AC42" s="153"/>
      <c r="AD42" s="143">
        <v>120</v>
      </c>
      <c r="AE42" s="146">
        <v>290</v>
      </c>
      <c r="AF42" s="153"/>
      <c r="AG42" s="156"/>
      <c r="AH42" s="156"/>
      <c r="AI42" s="156"/>
      <c r="AJ42" s="156"/>
      <c r="AK42" s="146">
        <v>376</v>
      </c>
      <c r="AL42" s="156"/>
      <c r="AM42" s="156"/>
      <c r="AN42" s="156"/>
      <c r="AO42" s="156"/>
      <c r="AP42" s="156"/>
      <c r="AQ42" s="28"/>
      <c r="AR42" s="28"/>
    </row>
    <row r="43" spans="1:44" s="7" customFormat="1" ht="30.2" customHeight="1" x14ac:dyDescent="0.25">
      <c r="A43" s="256"/>
      <c r="B43" s="238"/>
      <c r="C43" s="263"/>
      <c r="D43" s="76">
        <v>46</v>
      </c>
      <c r="E43" s="238"/>
      <c r="F43" s="77" t="s">
        <v>20</v>
      </c>
      <c r="G43" s="78" t="s">
        <v>28</v>
      </c>
      <c r="H43" s="78" t="s">
        <v>16</v>
      </c>
      <c r="I43" s="78" t="s">
        <v>12</v>
      </c>
      <c r="J43" s="79">
        <v>2648</v>
      </c>
      <c r="K43" s="75">
        <f>10</f>
        <v>10</v>
      </c>
      <c r="L43" s="105">
        <f t="shared" si="2"/>
        <v>1</v>
      </c>
      <c r="M43" s="105">
        <f t="shared" si="3"/>
        <v>1</v>
      </c>
      <c r="N43" s="107"/>
      <c r="O43" s="108">
        <f t="shared" si="4"/>
        <v>2</v>
      </c>
      <c r="P43" s="107"/>
      <c r="Q43" s="107"/>
      <c r="R43" s="107"/>
      <c r="S43" s="21">
        <f t="shared" si="5"/>
        <v>9</v>
      </c>
      <c r="T43" s="22" t="str">
        <f t="shared" si="1"/>
        <v>OK</v>
      </c>
      <c r="U43" s="153"/>
      <c r="V43" s="153"/>
      <c r="W43" s="153"/>
      <c r="X43" s="156"/>
      <c r="Y43" s="153"/>
      <c r="Z43" s="146">
        <v>1</v>
      </c>
      <c r="AA43" s="156"/>
      <c r="AB43" s="158"/>
      <c r="AC43" s="153"/>
      <c r="AD43" s="153"/>
      <c r="AE43" s="156"/>
      <c r="AF43" s="153"/>
      <c r="AG43" s="156"/>
      <c r="AH43" s="156"/>
      <c r="AI43" s="156"/>
      <c r="AJ43" s="156"/>
      <c r="AK43" s="156"/>
      <c r="AL43" s="156"/>
      <c r="AM43" s="156"/>
      <c r="AN43" s="156"/>
      <c r="AO43" s="156"/>
      <c r="AP43" s="156"/>
      <c r="AQ43" s="28"/>
      <c r="AR43" s="28"/>
    </row>
    <row r="44" spans="1:44" s="7" customFormat="1" ht="30.2" customHeight="1" x14ac:dyDescent="0.25">
      <c r="A44" s="256"/>
      <c r="B44" s="201" t="s">
        <v>51</v>
      </c>
      <c r="C44" s="218">
        <v>24</v>
      </c>
      <c r="D44" s="72">
        <v>47</v>
      </c>
      <c r="E44" s="201" t="s">
        <v>52</v>
      </c>
      <c r="F44" s="63" t="s">
        <v>20</v>
      </c>
      <c r="G44" s="64" t="s">
        <v>27</v>
      </c>
      <c r="H44" s="64" t="s">
        <v>10</v>
      </c>
      <c r="I44" s="64" t="s">
        <v>12</v>
      </c>
      <c r="J44" s="61">
        <v>17.09</v>
      </c>
      <c r="K44" s="75">
        <f>1000</f>
        <v>1000</v>
      </c>
      <c r="L44" s="105">
        <f t="shared" si="2"/>
        <v>0</v>
      </c>
      <c r="M44" s="105">
        <f t="shared" si="3"/>
        <v>0</v>
      </c>
      <c r="N44" s="107"/>
      <c r="O44" s="108">
        <f t="shared" si="4"/>
        <v>250</v>
      </c>
      <c r="P44" s="107"/>
      <c r="Q44" s="107"/>
      <c r="R44" s="107"/>
      <c r="S44" s="21">
        <f t="shared" si="5"/>
        <v>1000</v>
      </c>
      <c r="T44" s="22" t="str">
        <f t="shared" si="1"/>
        <v>OK</v>
      </c>
      <c r="U44" s="153"/>
      <c r="V44" s="153"/>
      <c r="W44" s="156"/>
      <c r="X44" s="156"/>
      <c r="Y44" s="156"/>
      <c r="Z44" s="156"/>
      <c r="AA44" s="156"/>
      <c r="AB44" s="158"/>
      <c r="AC44" s="153"/>
      <c r="AD44" s="153"/>
      <c r="AE44" s="153"/>
      <c r="AF44" s="153"/>
      <c r="AG44" s="156"/>
      <c r="AH44" s="156"/>
      <c r="AI44" s="156"/>
      <c r="AJ44" s="156"/>
      <c r="AK44" s="156"/>
      <c r="AL44" s="156"/>
      <c r="AM44" s="156"/>
      <c r="AN44" s="156"/>
      <c r="AO44" s="156"/>
      <c r="AP44" s="156"/>
      <c r="AQ44" s="28"/>
      <c r="AR44" s="28"/>
    </row>
    <row r="45" spans="1:44" s="7" customFormat="1" ht="30.2" customHeight="1" x14ac:dyDescent="0.25">
      <c r="A45" s="256"/>
      <c r="B45" s="201"/>
      <c r="C45" s="264"/>
      <c r="D45" s="72">
        <v>48</v>
      </c>
      <c r="E45" s="201"/>
      <c r="F45" s="63" t="s">
        <v>20</v>
      </c>
      <c r="G45" s="64" t="s">
        <v>28</v>
      </c>
      <c r="H45" s="64" t="s">
        <v>16</v>
      </c>
      <c r="I45" s="64" t="s">
        <v>12</v>
      </c>
      <c r="J45" s="61">
        <v>2674</v>
      </c>
      <c r="K45" s="75">
        <f>5</f>
        <v>5</v>
      </c>
      <c r="L45" s="105">
        <f t="shared" si="2"/>
        <v>0</v>
      </c>
      <c r="M45" s="105">
        <f t="shared" si="3"/>
        <v>0</v>
      </c>
      <c r="N45" s="107"/>
      <c r="O45" s="108">
        <f t="shared" si="4"/>
        <v>1</v>
      </c>
      <c r="P45" s="107"/>
      <c r="Q45" s="107"/>
      <c r="R45" s="107"/>
      <c r="S45" s="21">
        <f t="shared" si="5"/>
        <v>5</v>
      </c>
      <c r="T45" s="22" t="str">
        <f t="shared" si="1"/>
        <v>OK</v>
      </c>
      <c r="U45" s="153"/>
      <c r="V45" s="153"/>
      <c r="W45" s="156"/>
      <c r="X45" s="156"/>
      <c r="Y45" s="156"/>
      <c r="Z45" s="156"/>
      <c r="AA45" s="156"/>
      <c r="AB45" s="158"/>
      <c r="AC45" s="153"/>
      <c r="AD45" s="153"/>
      <c r="AE45" s="153"/>
      <c r="AF45" s="153"/>
      <c r="AG45" s="156"/>
      <c r="AH45" s="156"/>
      <c r="AI45" s="156"/>
      <c r="AJ45" s="156"/>
      <c r="AK45" s="156"/>
      <c r="AL45" s="156"/>
      <c r="AM45" s="156"/>
      <c r="AN45" s="156"/>
      <c r="AO45" s="156"/>
      <c r="AP45" s="156"/>
      <c r="AQ45" s="28"/>
      <c r="AR45" s="28"/>
    </row>
    <row r="46" spans="1:44" s="7" customFormat="1" ht="30.2" customHeight="1" x14ac:dyDescent="0.25">
      <c r="A46" s="256"/>
      <c r="B46" s="238" t="s">
        <v>50</v>
      </c>
      <c r="C46" s="239">
        <v>25</v>
      </c>
      <c r="D46" s="76">
        <v>49</v>
      </c>
      <c r="E46" s="238" t="s">
        <v>21</v>
      </c>
      <c r="F46" s="77" t="s">
        <v>20</v>
      </c>
      <c r="G46" s="78" t="s">
        <v>27</v>
      </c>
      <c r="H46" s="78" t="s">
        <v>10</v>
      </c>
      <c r="I46" s="78" t="s">
        <v>12</v>
      </c>
      <c r="J46" s="79">
        <v>6.93</v>
      </c>
      <c r="K46" s="75">
        <f>3000</f>
        <v>3000</v>
      </c>
      <c r="L46" s="105">
        <f t="shared" si="2"/>
        <v>500</v>
      </c>
      <c r="M46" s="105">
        <f t="shared" si="3"/>
        <v>500</v>
      </c>
      <c r="N46" s="107"/>
      <c r="O46" s="108">
        <f t="shared" si="4"/>
        <v>750</v>
      </c>
      <c r="P46" s="107"/>
      <c r="Q46" s="107"/>
      <c r="R46" s="107"/>
      <c r="S46" s="21">
        <f t="shared" si="5"/>
        <v>2500</v>
      </c>
      <c r="T46" s="22" t="str">
        <f t="shared" si="1"/>
        <v>OK</v>
      </c>
      <c r="U46" s="153"/>
      <c r="V46" s="153"/>
      <c r="W46" s="146">
        <v>250</v>
      </c>
      <c r="X46" s="153"/>
      <c r="Y46" s="156"/>
      <c r="Z46" s="153"/>
      <c r="AA46" s="156"/>
      <c r="AB46" s="158"/>
      <c r="AC46" s="153"/>
      <c r="AD46" s="153"/>
      <c r="AE46" s="156"/>
      <c r="AF46" s="153"/>
      <c r="AG46" s="156"/>
      <c r="AH46" s="156"/>
      <c r="AI46" s="156"/>
      <c r="AJ46" s="156"/>
      <c r="AK46" s="156"/>
      <c r="AL46" s="156"/>
      <c r="AM46" s="156"/>
      <c r="AN46" s="146">
        <v>250</v>
      </c>
      <c r="AO46" s="156"/>
      <c r="AP46" s="156"/>
      <c r="AQ46" s="28"/>
      <c r="AR46" s="28"/>
    </row>
    <row r="47" spans="1:44" s="7" customFormat="1" ht="30.2" customHeight="1" x14ac:dyDescent="0.25">
      <c r="A47" s="257"/>
      <c r="B47" s="238"/>
      <c r="C47" s="263"/>
      <c r="D47" s="76">
        <v>50</v>
      </c>
      <c r="E47" s="238"/>
      <c r="F47" s="77" t="s">
        <v>20</v>
      </c>
      <c r="G47" s="78" t="s">
        <v>28</v>
      </c>
      <c r="H47" s="78" t="s">
        <v>16</v>
      </c>
      <c r="I47" s="78" t="s">
        <v>12</v>
      </c>
      <c r="J47" s="79">
        <v>1364</v>
      </c>
      <c r="K47" s="75">
        <f>10</f>
        <v>10</v>
      </c>
      <c r="L47" s="105">
        <f t="shared" si="2"/>
        <v>2</v>
      </c>
      <c r="M47" s="105">
        <f t="shared" si="3"/>
        <v>2</v>
      </c>
      <c r="N47" s="107"/>
      <c r="O47" s="108">
        <f t="shared" si="4"/>
        <v>2</v>
      </c>
      <c r="P47" s="107"/>
      <c r="Q47" s="107"/>
      <c r="R47" s="107"/>
      <c r="S47" s="21">
        <f t="shared" si="5"/>
        <v>8</v>
      </c>
      <c r="T47" s="22" t="str">
        <f t="shared" si="1"/>
        <v>OK</v>
      </c>
      <c r="U47" s="153"/>
      <c r="V47" s="153"/>
      <c r="W47" s="146">
        <v>1</v>
      </c>
      <c r="X47" s="153"/>
      <c r="Y47" s="156"/>
      <c r="Z47" s="153"/>
      <c r="AA47" s="156"/>
      <c r="AB47" s="158"/>
      <c r="AC47" s="153"/>
      <c r="AD47" s="153"/>
      <c r="AE47" s="156"/>
      <c r="AF47" s="153"/>
      <c r="AG47" s="156"/>
      <c r="AH47" s="156"/>
      <c r="AI47" s="156"/>
      <c r="AJ47" s="156"/>
      <c r="AK47" s="156"/>
      <c r="AL47" s="156"/>
      <c r="AM47" s="156"/>
      <c r="AN47" s="146">
        <v>1</v>
      </c>
      <c r="AO47" s="156"/>
      <c r="AP47" s="156"/>
      <c r="AQ47" s="28"/>
      <c r="AR47" s="28"/>
    </row>
    <row r="48" spans="1:44" s="7" customFormat="1" ht="30.2" customHeight="1" x14ac:dyDescent="0.25">
      <c r="A48" s="255" t="s">
        <v>53</v>
      </c>
      <c r="B48" s="201" t="s">
        <v>47</v>
      </c>
      <c r="C48" s="218">
        <v>26</v>
      </c>
      <c r="D48" s="72">
        <v>51</v>
      </c>
      <c r="E48" s="201" t="s">
        <v>13</v>
      </c>
      <c r="F48" s="63" t="s">
        <v>20</v>
      </c>
      <c r="G48" s="64" t="s">
        <v>27</v>
      </c>
      <c r="H48" s="64" t="s">
        <v>10</v>
      </c>
      <c r="I48" s="64" t="s">
        <v>12</v>
      </c>
      <c r="J48" s="61">
        <v>8.8699999999999992</v>
      </c>
      <c r="K48" s="75">
        <f>3000</f>
        <v>3000</v>
      </c>
      <c r="L48" s="105">
        <f t="shared" si="2"/>
        <v>950</v>
      </c>
      <c r="M48" s="105">
        <f t="shared" si="3"/>
        <v>950</v>
      </c>
      <c r="N48" s="107">
        <v>-700</v>
      </c>
      <c r="O48" s="108">
        <f t="shared" si="4"/>
        <v>750</v>
      </c>
      <c r="P48" s="107"/>
      <c r="Q48" s="107"/>
      <c r="R48" s="107"/>
      <c r="S48" s="21">
        <f t="shared" si="5"/>
        <v>1350</v>
      </c>
      <c r="T48" s="22" t="str">
        <f t="shared" si="1"/>
        <v>OK</v>
      </c>
      <c r="U48" s="143">
        <v>500</v>
      </c>
      <c r="V48" s="153"/>
      <c r="W48" s="156"/>
      <c r="X48" s="153"/>
      <c r="Y48" s="156"/>
      <c r="Z48" s="153"/>
      <c r="AA48" s="156"/>
      <c r="AB48" s="158"/>
      <c r="AC48" s="153"/>
      <c r="AD48" s="153"/>
      <c r="AE48" s="156"/>
      <c r="AF48" s="153"/>
      <c r="AG48" s="156"/>
      <c r="AH48" s="156"/>
      <c r="AI48" s="146">
        <v>200</v>
      </c>
      <c r="AJ48" s="156"/>
      <c r="AK48" s="156"/>
      <c r="AL48" s="146">
        <v>250</v>
      </c>
      <c r="AM48" s="156"/>
      <c r="AN48" s="156"/>
      <c r="AO48" s="156"/>
      <c r="AP48" s="156"/>
      <c r="AQ48" s="28"/>
      <c r="AR48" s="28"/>
    </row>
    <row r="49" spans="1:44" s="7" customFormat="1" ht="30.2" customHeight="1" x14ac:dyDescent="0.25">
      <c r="A49" s="256"/>
      <c r="B49" s="201"/>
      <c r="C49" s="264"/>
      <c r="D49" s="72">
        <v>52</v>
      </c>
      <c r="E49" s="201"/>
      <c r="F49" s="63" t="s">
        <v>20</v>
      </c>
      <c r="G49" s="64" t="s">
        <v>28</v>
      </c>
      <c r="H49" s="64" t="s">
        <v>16</v>
      </c>
      <c r="I49" s="64" t="s">
        <v>12</v>
      </c>
      <c r="J49" s="61">
        <v>1638.99</v>
      </c>
      <c r="K49" s="75">
        <f>10</f>
        <v>10</v>
      </c>
      <c r="L49" s="105">
        <f t="shared" si="2"/>
        <v>4</v>
      </c>
      <c r="M49" s="105">
        <f t="shared" si="3"/>
        <v>4</v>
      </c>
      <c r="N49" s="107"/>
      <c r="O49" s="108">
        <f t="shared" si="4"/>
        <v>2</v>
      </c>
      <c r="P49" s="107"/>
      <c r="Q49" s="107"/>
      <c r="R49" s="107"/>
      <c r="S49" s="21">
        <f t="shared" si="5"/>
        <v>6</v>
      </c>
      <c r="T49" s="22" t="str">
        <f t="shared" si="1"/>
        <v>OK</v>
      </c>
      <c r="U49" s="143">
        <v>2</v>
      </c>
      <c r="V49" s="153"/>
      <c r="W49" s="156"/>
      <c r="X49" s="153"/>
      <c r="Y49" s="156"/>
      <c r="Z49" s="153"/>
      <c r="AA49" s="156"/>
      <c r="AB49" s="158"/>
      <c r="AC49" s="153"/>
      <c r="AD49" s="153"/>
      <c r="AE49" s="156"/>
      <c r="AF49" s="153"/>
      <c r="AG49" s="156"/>
      <c r="AH49" s="156"/>
      <c r="AI49" s="156"/>
      <c r="AJ49" s="156"/>
      <c r="AK49" s="156"/>
      <c r="AL49" s="146">
        <v>2</v>
      </c>
      <c r="AM49" s="156"/>
      <c r="AN49" s="156"/>
      <c r="AO49" s="156"/>
      <c r="AP49" s="156"/>
      <c r="AQ49" s="28"/>
      <c r="AR49" s="28"/>
    </row>
    <row r="50" spans="1:44" ht="30.2" customHeight="1" x14ac:dyDescent="0.25">
      <c r="A50" s="256"/>
      <c r="B50" s="238" t="s">
        <v>43</v>
      </c>
      <c r="C50" s="239">
        <v>27</v>
      </c>
      <c r="D50" s="76">
        <v>53</v>
      </c>
      <c r="E50" s="238" t="s">
        <v>14</v>
      </c>
      <c r="F50" s="77" t="s">
        <v>20</v>
      </c>
      <c r="G50" s="78" t="s">
        <v>27</v>
      </c>
      <c r="H50" s="78" t="s">
        <v>10</v>
      </c>
      <c r="I50" s="78" t="s">
        <v>12</v>
      </c>
      <c r="J50" s="79">
        <v>13.18</v>
      </c>
      <c r="K50" s="75">
        <f>2000</f>
        <v>2000</v>
      </c>
      <c r="L50" s="105">
        <f t="shared" si="2"/>
        <v>0</v>
      </c>
      <c r="M50" s="105">
        <f t="shared" si="3"/>
        <v>0</v>
      </c>
      <c r="N50" s="107"/>
      <c r="O50" s="108">
        <f t="shared" si="4"/>
        <v>500</v>
      </c>
      <c r="P50" s="107"/>
      <c r="Q50" s="107"/>
      <c r="R50" s="107"/>
      <c r="S50" s="21">
        <f t="shared" si="5"/>
        <v>2000</v>
      </c>
      <c r="T50" s="22" t="str">
        <f t="shared" si="1"/>
        <v>OK</v>
      </c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8"/>
      <c r="AF50" s="148"/>
      <c r="AG50" s="148"/>
      <c r="AH50" s="148"/>
      <c r="AI50" s="148"/>
      <c r="AJ50" s="148"/>
      <c r="AK50" s="148"/>
      <c r="AL50" s="148"/>
      <c r="AM50" s="148"/>
      <c r="AN50" s="148"/>
      <c r="AO50" s="148"/>
      <c r="AP50" s="148"/>
      <c r="AQ50" s="35"/>
      <c r="AR50" s="35"/>
    </row>
    <row r="51" spans="1:44" ht="30.2" customHeight="1" x14ac:dyDescent="0.25">
      <c r="A51" s="256"/>
      <c r="B51" s="238"/>
      <c r="C51" s="263"/>
      <c r="D51" s="76">
        <v>54</v>
      </c>
      <c r="E51" s="238"/>
      <c r="F51" s="77" t="s">
        <v>20</v>
      </c>
      <c r="G51" s="78" t="s">
        <v>28</v>
      </c>
      <c r="H51" s="78" t="s">
        <v>16</v>
      </c>
      <c r="I51" s="78" t="s">
        <v>12</v>
      </c>
      <c r="J51" s="79">
        <v>2026.99</v>
      </c>
      <c r="K51" s="75">
        <f>5</f>
        <v>5</v>
      </c>
      <c r="L51" s="105">
        <f t="shared" si="2"/>
        <v>1</v>
      </c>
      <c r="M51" s="105">
        <f t="shared" si="3"/>
        <v>1</v>
      </c>
      <c r="N51" s="107"/>
      <c r="O51" s="108">
        <f t="shared" si="4"/>
        <v>1</v>
      </c>
      <c r="P51" s="107"/>
      <c r="Q51" s="107"/>
      <c r="R51" s="107"/>
      <c r="S51" s="21">
        <f t="shared" si="5"/>
        <v>4</v>
      </c>
      <c r="T51" s="22" t="str">
        <f t="shared" si="1"/>
        <v>OK</v>
      </c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8"/>
      <c r="AF51" s="146">
        <v>1</v>
      </c>
      <c r="AG51" s="148"/>
      <c r="AH51" s="148"/>
      <c r="AI51" s="148"/>
      <c r="AJ51" s="148"/>
      <c r="AK51" s="148"/>
      <c r="AL51" s="148"/>
      <c r="AM51" s="148"/>
      <c r="AN51" s="148"/>
      <c r="AO51" s="148"/>
      <c r="AP51" s="148"/>
      <c r="AQ51" s="35"/>
      <c r="AR51" s="35"/>
    </row>
    <row r="52" spans="1:44" ht="30.2" customHeight="1" x14ac:dyDescent="0.25">
      <c r="A52" s="256"/>
      <c r="B52" s="201" t="s">
        <v>43</v>
      </c>
      <c r="C52" s="218">
        <v>28</v>
      </c>
      <c r="D52" s="72">
        <v>55</v>
      </c>
      <c r="E52" s="201" t="s">
        <v>15</v>
      </c>
      <c r="F52" s="63" t="s">
        <v>20</v>
      </c>
      <c r="G52" s="64" t="s">
        <v>27</v>
      </c>
      <c r="H52" s="64" t="s">
        <v>10</v>
      </c>
      <c r="I52" s="64" t="s">
        <v>12</v>
      </c>
      <c r="J52" s="61">
        <v>18.78</v>
      </c>
      <c r="K52" s="75">
        <f>3000</f>
        <v>3000</v>
      </c>
      <c r="L52" s="105">
        <f t="shared" si="2"/>
        <v>1130</v>
      </c>
      <c r="M52" s="105">
        <f t="shared" si="3"/>
        <v>1130</v>
      </c>
      <c r="N52" s="107"/>
      <c r="O52" s="108">
        <f t="shared" si="4"/>
        <v>750</v>
      </c>
      <c r="P52" s="107"/>
      <c r="Q52" s="107"/>
      <c r="R52" s="107"/>
      <c r="S52" s="21">
        <f t="shared" si="5"/>
        <v>1870</v>
      </c>
      <c r="T52" s="22" t="str">
        <f t="shared" si="1"/>
        <v>OK</v>
      </c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8"/>
      <c r="AF52" s="148"/>
      <c r="AG52" s="148"/>
      <c r="AH52" s="148"/>
      <c r="AI52" s="148"/>
      <c r="AJ52" s="148"/>
      <c r="AK52" s="148"/>
      <c r="AL52" s="148"/>
      <c r="AM52" s="148"/>
      <c r="AN52" s="148"/>
      <c r="AO52" s="148"/>
      <c r="AP52" s="146">
        <v>1130</v>
      </c>
      <c r="AQ52" s="35"/>
      <c r="AR52" s="35"/>
    </row>
    <row r="53" spans="1:44" ht="30.2" customHeight="1" x14ac:dyDescent="0.25">
      <c r="A53" s="256"/>
      <c r="B53" s="201"/>
      <c r="C53" s="264"/>
      <c r="D53" s="72">
        <v>56</v>
      </c>
      <c r="E53" s="201"/>
      <c r="F53" s="63" t="s">
        <v>20</v>
      </c>
      <c r="G53" s="64" t="s">
        <v>28</v>
      </c>
      <c r="H53" s="64" t="s">
        <v>16</v>
      </c>
      <c r="I53" s="64" t="s">
        <v>12</v>
      </c>
      <c r="J53" s="61">
        <v>2865.99</v>
      </c>
      <c r="K53" s="75">
        <f>10</f>
        <v>10</v>
      </c>
      <c r="L53" s="105">
        <f t="shared" si="2"/>
        <v>3</v>
      </c>
      <c r="M53" s="105">
        <f t="shared" si="3"/>
        <v>3</v>
      </c>
      <c r="N53" s="107"/>
      <c r="O53" s="108">
        <f t="shared" si="4"/>
        <v>2</v>
      </c>
      <c r="P53" s="107"/>
      <c r="Q53" s="107"/>
      <c r="R53" s="107"/>
      <c r="S53" s="21">
        <f t="shared" si="5"/>
        <v>7</v>
      </c>
      <c r="T53" s="22" t="str">
        <f t="shared" si="1"/>
        <v>OK</v>
      </c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8"/>
      <c r="AF53" s="148"/>
      <c r="AG53" s="148"/>
      <c r="AH53" s="148"/>
      <c r="AI53" s="148"/>
      <c r="AJ53" s="148"/>
      <c r="AK53" s="148"/>
      <c r="AL53" s="148"/>
      <c r="AM53" s="148"/>
      <c r="AN53" s="148"/>
      <c r="AO53" s="148"/>
      <c r="AP53" s="146">
        <v>3</v>
      </c>
      <c r="AQ53" s="35"/>
      <c r="AR53" s="35"/>
    </row>
    <row r="54" spans="1:44" ht="30.2" customHeight="1" x14ac:dyDescent="0.25">
      <c r="A54" s="256"/>
      <c r="B54" s="238" t="s">
        <v>51</v>
      </c>
      <c r="C54" s="239">
        <v>29</v>
      </c>
      <c r="D54" s="76">
        <v>57</v>
      </c>
      <c r="E54" s="238" t="s">
        <v>11</v>
      </c>
      <c r="F54" s="77" t="s">
        <v>20</v>
      </c>
      <c r="G54" s="78" t="s">
        <v>27</v>
      </c>
      <c r="H54" s="78" t="s">
        <v>10</v>
      </c>
      <c r="I54" s="78" t="s">
        <v>12</v>
      </c>
      <c r="J54" s="79">
        <v>16.2</v>
      </c>
      <c r="K54" s="75">
        <f>2000</f>
        <v>2000</v>
      </c>
      <c r="L54" s="105">
        <f t="shared" si="2"/>
        <v>250</v>
      </c>
      <c r="M54" s="105">
        <f t="shared" si="3"/>
        <v>250</v>
      </c>
      <c r="N54" s="107"/>
      <c r="O54" s="108">
        <f t="shared" si="4"/>
        <v>500</v>
      </c>
      <c r="P54" s="107"/>
      <c r="Q54" s="107"/>
      <c r="R54" s="107"/>
      <c r="S54" s="21">
        <f t="shared" si="5"/>
        <v>1750</v>
      </c>
      <c r="T54" s="22" t="str">
        <f t="shared" si="1"/>
        <v>OK</v>
      </c>
      <c r="U54" s="148"/>
      <c r="V54" s="148"/>
      <c r="W54" s="148"/>
      <c r="X54" s="148"/>
      <c r="Y54" s="148"/>
      <c r="Z54" s="148"/>
      <c r="AA54" s="148"/>
      <c r="AB54" s="148"/>
      <c r="AC54" s="148"/>
      <c r="AD54" s="148"/>
      <c r="AE54" s="148"/>
      <c r="AF54" s="148"/>
      <c r="AG54" s="148"/>
      <c r="AH54" s="148"/>
      <c r="AI54" s="148"/>
      <c r="AJ54" s="148"/>
      <c r="AK54" s="148"/>
      <c r="AL54" s="148"/>
      <c r="AM54" s="148"/>
      <c r="AN54" s="146">
        <v>250</v>
      </c>
      <c r="AO54" s="148"/>
      <c r="AP54" s="148"/>
      <c r="AQ54" s="35"/>
      <c r="AR54" s="35"/>
    </row>
    <row r="55" spans="1:44" ht="30.2" customHeight="1" x14ac:dyDescent="0.25">
      <c r="A55" s="256"/>
      <c r="B55" s="238"/>
      <c r="C55" s="263"/>
      <c r="D55" s="76">
        <v>58</v>
      </c>
      <c r="E55" s="238"/>
      <c r="F55" s="77" t="s">
        <v>20</v>
      </c>
      <c r="G55" s="78" t="s">
        <v>28</v>
      </c>
      <c r="H55" s="78" t="s">
        <v>16</v>
      </c>
      <c r="I55" s="78" t="s">
        <v>12</v>
      </c>
      <c r="J55" s="79">
        <v>2648</v>
      </c>
      <c r="K55" s="75">
        <f>10</f>
        <v>10</v>
      </c>
      <c r="L55" s="105">
        <f t="shared" si="2"/>
        <v>0</v>
      </c>
      <c r="M55" s="105">
        <f t="shared" si="3"/>
        <v>0</v>
      </c>
      <c r="N55" s="107"/>
      <c r="O55" s="108">
        <f t="shared" si="4"/>
        <v>2</v>
      </c>
      <c r="P55" s="107"/>
      <c r="Q55" s="107"/>
      <c r="R55" s="107"/>
      <c r="S55" s="21">
        <f t="shared" si="5"/>
        <v>10</v>
      </c>
      <c r="T55" s="22" t="str">
        <f t="shared" si="1"/>
        <v>OK</v>
      </c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  <c r="AF55" s="148"/>
      <c r="AG55" s="148"/>
      <c r="AH55" s="148"/>
      <c r="AI55" s="148"/>
      <c r="AJ55" s="148"/>
      <c r="AK55" s="148"/>
      <c r="AL55" s="148"/>
      <c r="AM55" s="148"/>
      <c r="AN55" s="148"/>
      <c r="AO55" s="148"/>
      <c r="AP55" s="148"/>
      <c r="AQ55" s="35"/>
      <c r="AR55" s="35"/>
    </row>
    <row r="56" spans="1:44" ht="30.2" customHeight="1" x14ac:dyDescent="0.25">
      <c r="A56" s="256"/>
      <c r="B56" s="201" t="s">
        <v>50</v>
      </c>
      <c r="C56" s="218">
        <v>31</v>
      </c>
      <c r="D56" s="72">
        <v>61</v>
      </c>
      <c r="E56" s="201" t="s">
        <v>21</v>
      </c>
      <c r="F56" s="63" t="s">
        <v>20</v>
      </c>
      <c r="G56" s="64" t="s">
        <v>27</v>
      </c>
      <c r="H56" s="64" t="s">
        <v>10</v>
      </c>
      <c r="I56" s="64" t="s">
        <v>12</v>
      </c>
      <c r="J56" s="61">
        <v>6.93</v>
      </c>
      <c r="K56" s="75">
        <f>1200</f>
        <v>1200</v>
      </c>
      <c r="L56" s="105">
        <f t="shared" si="2"/>
        <v>700</v>
      </c>
      <c r="M56" s="105">
        <f t="shared" si="3"/>
        <v>700</v>
      </c>
      <c r="N56" s="107"/>
      <c r="O56" s="108">
        <f t="shared" si="4"/>
        <v>300</v>
      </c>
      <c r="P56" s="107"/>
      <c r="Q56" s="107"/>
      <c r="R56" s="107"/>
      <c r="S56" s="21">
        <f t="shared" si="5"/>
        <v>500</v>
      </c>
      <c r="T56" s="22" t="str">
        <f t="shared" si="1"/>
        <v>OK</v>
      </c>
      <c r="U56" s="148"/>
      <c r="V56" s="148"/>
      <c r="W56" s="146">
        <v>250</v>
      </c>
      <c r="X56" s="148"/>
      <c r="Y56" s="148"/>
      <c r="Z56" s="148"/>
      <c r="AA56" s="148"/>
      <c r="AB56" s="148"/>
      <c r="AC56" s="148"/>
      <c r="AD56" s="148"/>
      <c r="AE56" s="148"/>
      <c r="AF56" s="148"/>
      <c r="AG56" s="146">
        <v>200</v>
      </c>
      <c r="AH56" s="148"/>
      <c r="AI56" s="148"/>
      <c r="AJ56" s="148"/>
      <c r="AK56" s="148"/>
      <c r="AL56" s="148"/>
      <c r="AM56" s="148"/>
      <c r="AN56" s="146">
        <v>250</v>
      </c>
      <c r="AO56" s="148"/>
      <c r="AP56" s="148"/>
      <c r="AQ56" s="35"/>
      <c r="AR56" s="35"/>
    </row>
    <row r="57" spans="1:44" ht="30.2" customHeight="1" x14ac:dyDescent="0.25">
      <c r="A57" s="257"/>
      <c r="B57" s="201"/>
      <c r="C57" s="218"/>
      <c r="D57" s="72">
        <v>62</v>
      </c>
      <c r="E57" s="201"/>
      <c r="F57" s="63" t="s">
        <v>20</v>
      </c>
      <c r="G57" s="64" t="s">
        <v>28</v>
      </c>
      <c r="H57" s="64" t="s">
        <v>16</v>
      </c>
      <c r="I57" s="64" t="s">
        <v>12</v>
      </c>
      <c r="J57" s="61">
        <v>1364</v>
      </c>
      <c r="K57" s="75">
        <f>5</f>
        <v>5</v>
      </c>
      <c r="L57" s="105">
        <f t="shared" si="2"/>
        <v>2</v>
      </c>
      <c r="M57" s="105">
        <f t="shared" si="3"/>
        <v>2</v>
      </c>
      <c r="N57" s="107"/>
      <c r="O57" s="108">
        <f t="shared" si="4"/>
        <v>1</v>
      </c>
      <c r="P57" s="107"/>
      <c r="Q57" s="107"/>
      <c r="R57" s="107"/>
      <c r="S57" s="21">
        <f t="shared" si="5"/>
        <v>3</v>
      </c>
      <c r="T57" s="22" t="str">
        <f t="shared" si="1"/>
        <v>OK</v>
      </c>
      <c r="U57" s="148"/>
      <c r="V57" s="148"/>
      <c r="W57" s="146">
        <v>1</v>
      </c>
      <c r="X57" s="148"/>
      <c r="Y57" s="148"/>
      <c r="Z57" s="148"/>
      <c r="AA57" s="148"/>
      <c r="AB57" s="148"/>
      <c r="AC57" s="148"/>
      <c r="AD57" s="148"/>
      <c r="AE57" s="148"/>
      <c r="AF57" s="148"/>
      <c r="AG57" s="148"/>
      <c r="AH57" s="148"/>
      <c r="AI57" s="148"/>
      <c r="AJ57" s="148"/>
      <c r="AK57" s="148"/>
      <c r="AL57" s="148"/>
      <c r="AM57" s="148"/>
      <c r="AN57" s="146">
        <v>1</v>
      </c>
      <c r="AO57" s="148"/>
      <c r="AP57" s="148"/>
      <c r="AQ57" s="35"/>
      <c r="AR57" s="35"/>
    </row>
    <row r="58" spans="1:44" x14ac:dyDescent="0.25">
      <c r="K58" s="110">
        <f>SUMPRODUCT($J$4:$J$57,K4:K57)</f>
        <v>680580.75000000012</v>
      </c>
      <c r="L58" s="110">
        <f t="shared" ref="L58:M58" si="6">SUMPRODUCT($J$4:$J$57,L4:L57)</f>
        <v>173145.57</v>
      </c>
      <c r="M58" s="110">
        <f t="shared" si="6"/>
        <v>173145.57</v>
      </c>
      <c r="S58" s="6">
        <f>SUM(S4:S57)</f>
        <v>24210.5</v>
      </c>
      <c r="U58" s="160">
        <v>7712.98</v>
      </c>
      <c r="V58" s="160">
        <v>15442.5</v>
      </c>
      <c r="W58" s="160">
        <v>6193</v>
      </c>
      <c r="X58" s="160">
        <v>17523</v>
      </c>
      <c r="Y58" s="160">
        <v>26904</v>
      </c>
      <c r="Z58" s="160">
        <v>5078</v>
      </c>
      <c r="AA58" s="160">
        <v>12150</v>
      </c>
      <c r="AB58" s="160">
        <v>2332.8000000000002</v>
      </c>
      <c r="AC58" s="160">
        <v>2153.25</v>
      </c>
      <c r="AD58" s="160">
        <v>1944</v>
      </c>
      <c r="AE58" s="160">
        <v>4698</v>
      </c>
      <c r="AF58" s="160">
        <v>2026.99</v>
      </c>
      <c r="AG58" s="160">
        <v>1386</v>
      </c>
      <c r="AH58" s="160">
        <v>3400</v>
      </c>
      <c r="AI58" s="160">
        <v>1774</v>
      </c>
      <c r="AJ58" s="160">
        <v>2088</v>
      </c>
      <c r="AK58" s="160">
        <v>6091.2</v>
      </c>
      <c r="AL58" s="160">
        <v>5495.48</v>
      </c>
      <c r="AM58" s="160">
        <v>5690</v>
      </c>
      <c r="AN58" s="160">
        <v>10243</v>
      </c>
      <c r="AO58" s="160">
        <v>3000</v>
      </c>
      <c r="AP58" s="160">
        <v>29819.37</v>
      </c>
      <c r="AQ58" s="39">
        <f t="shared" ref="AQ58:AR58" si="7">SUMPRODUCT($J$4:$J$57,AQ4:AQ57)</f>
        <v>0</v>
      </c>
      <c r="AR58" s="39">
        <f t="shared" si="7"/>
        <v>0</v>
      </c>
    </row>
    <row r="59" spans="1:44" ht="18.75" x14ac:dyDescent="0.25">
      <c r="K59" s="6">
        <f>SUM(K4:K57)</f>
        <v>35307</v>
      </c>
      <c r="U59" s="154"/>
      <c r="V59" s="154"/>
      <c r="W59" s="151"/>
      <c r="X59" s="151"/>
      <c r="Y59" s="151"/>
      <c r="Z59" s="151"/>
      <c r="AA59" s="151"/>
      <c r="AB59" s="151"/>
      <c r="AC59" s="151"/>
      <c r="AD59" s="151"/>
      <c r="AE59" s="151"/>
      <c r="AF59" s="151"/>
      <c r="AG59" s="151"/>
      <c r="AH59" s="151"/>
      <c r="AI59" s="151"/>
      <c r="AJ59" s="151"/>
      <c r="AK59" s="151"/>
      <c r="AL59" s="151"/>
      <c r="AM59" s="151"/>
      <c r="AN59" s="151"/>
      <c r="AO59" s="151"/>
      <c r="AP59" s="151"/>
    </row>
    <row r="60" spans="1:44" x14ac:dyDescent="0.25">
      <c r="U60" s="151"/>
      <c r="V60" s="151"/>
      <c r="W60" s="151"/>
      <c r="X60" s="151"/>
      <c r="Y60" s="151"/>
      <c r="Z60" s="151"/>
      <c r="AA60" s="151"/>
      <c r="AB60" s="151"/>
      <c r="AC60" s="151"/>
      <c r="AD60" s="151"/>
      <c r="AE60" s="151"/>
      <c r="AF60" s="151"/>
      <c r="AG60" s="151"/>
      <c r="AH60" s="151"/>
      <c r="AI60" s="151"/>
      <c r="AJ60" s="151"/>
      <c r="AK60" s="151"/>
      <c r="AL60" s="151"/>
      <c r="AM60" s="151"/>
      <c r="AN60" s="151"/>
      <c r="AO60" s="151"/>
      <c r="AP60" s="151"/>
    </row>
    <row r="61" spans="1:44" ht="18.95" customHeight="1" x14ac:dyDescent="0.25">
      <c r="B61" s="223" t="s">
        <v>56</v>
      </c>
      <c r="C61" s="224"/>
      <c r="D61" s="224"/>
      <c r="E61" s="224"/>
      <c r="F61" s="224"/>
      <c r="G61" s="224"/>
      <c r="H61" s="224"/>
      <c r="I61" s="224"/>
      <c r="J61" s="224"/>
      <c r="K61" s="224"/>
      <c r="L61" s="224"/>
      <c r="M61" s="224"/>
      <c r="N61" s="224"/>
      <c r="O61" s="224"/>
      <c r="P61" s="224"/>
      <c r="Q61" s="224"/>
      <c r="R61" s="224"/>
      <c r="S61" s="224"/>
      <c r="T61" s="225"/>
      <c r="U61" s="154"/>
      <c r="V61" s="161"/>
      <c r="W61" s="161"/>
      <c r="X61" s="151"/>
      <c r="Y61" s="151"/>
      <c r="Z61" s="151"/>
      <c r="AA61" s="151"/>
      <c r="AB61" s="151"/>
      <c r="AC61" s="151"/>
      <c r="AD61" s="151"/>
      <c r="AE61" s="151"/>
      <c r="AF61" s="151"/>
      <c r="AG61" s="151"/>
      <c r="AH61" s="151"/>
      <c r="AI61" s="151"/>
      <c r="AJ61" s="151"/>
      <c r="AK61" s="151"/>
      <c r="AL61" s="151"/>
      <c r="AM61" s="151"/>
      <c r="AN61" s="151"/>
      <c r="AO61" s="151"/>
      <c r="AP61" s="151"/>
    </row>
    <row r="62" spans="1:44" x14ac:dyDescent="0.25">
      <c r="U62" s="151"/>
      <c r="V62" s="151"/>
      <c r="W62" s="161"/>
      <c r="X62" s="151"/>
      <c r="Y62" s="151"/>
      <c r="Z62" s="151"/>
      <c r="AA62" s="151"/>
      <c r="AB62" s="151"/>
      <c r="AC62" s="151"/>
      <c r="AD62" s="151"/>
      <c r="AE62" s="151"/>
      <c r="AF62" s="151"/>
      <c r="AG62" s="151"/>
      <c r="AH62" s="151"/>
      <c r="AI62" s="151"/>
      <c r="AJ62" s="151"/>
      <c r="AK62" s="151"/>
      <c r="AL62" s="151"/>
      <c r="AM62" s="151"/>
      <c r="AN62" s="151"/>
      <c r="AO62" s="151"/>
      <c r="AP62" s="151"/>
    </row>
    <row r="63" spans="1:44" x14ac:dyDescent="0.25">
      <c r="U63" s="151"/>
      <c r="V63" s="151"/>
      <c r="W63" s="151"/>
      <c r="X63" s="151"/>
      <c r="Y63" s="151"/>
      <c r="Z63" s="151"/>
      <c r="AA63" s="151"/>
      <c r="AB63" s="151"/>
      <c r="AC63" s="151"/>
      <c r="AD63" s="151"/>
      <c r="AE63" s="151"/>
      <c r="AF63" s="151"/>
      <c r="AG63" s="151"/>
      <c r="AH63" s="151"/>
      <c r="AI63" s="151"/>
      <c r="AJ63" s="151"/>
      <c r="AK63" s="151"/>
      <c r="AL63" s="151"/>
      <c r="AM63" s="151"/>
      <c r="AN63" s="151"/>
      <c r="AO63" s="151"/>
      <c r="AP63" s="151"/>
    </row>
    <row r="64" spans="1:44" x14ac:dyDescent="0.25">
      <c r="U64" s="151"/>
      <c r="V64" s="151"/>
      <c r="W64" s="151"/>
      <c r="X64" s="151"/>
      <c r="Y64" s="151"/>
      <c r="Z64" s="151"/>
      <c r="AA64" s="151"/>
      <c r="AB64" s="151"/>
      <c r="AC64" s="151"/>
      <c r="AD64" s="151"/>
      <c r="AE64" s="151"/>
      <c r="AF64" s="151"/>
      <c r="AG64" s="151"/>
      <c r="AH64" s="151"/>
      <c r="AI64" s="151"/>
      <c r="AJ64" s="151"/>
      <c r="AK64" s="151"/>
      <c r="AL64" s="151"/>
      <c r="AM64" s="151"/>
      <c r="AN64" s="151"/>
      <c r="AO64" s="151"/>
      <c r="AP64" s="151"/>
    </row>
    <row r="65" spans="21:42" x14ac:dyDescent="0.25">
      <c r="U65" s="151"/>
      <c r="V65" s="151"/>
      <c r="W65" s="151"/>
      <c r="X65" s="151"/>
      <c r="Y65" s="151"/>
      <c r="Z65" s="151"/>
      <c r="AA65" s="151"/>
      <c r="AB65" s="151"/>
      <c r="AC65" s="151"/>
      <c r="AD65" s="151"/>
      <c r="AE65" s="151"/>
      <c r="AF65" s="151"/>
      <c r="AG65" s="151"/>
      <c r="AH65" s="151"/>
      <c r="AI65" s="151"/>
      <c r="AJ65" s="151"/>
      <c r="AK65" s="151"/>
      <c r="AL65" s="151"/>
      <c r="AM65" s="151"/>
      <c r="AN65" s="151"/>
      <c r="AO65" s="151"/>
      <c r="AP65" s="151"/>
    </row>
    <row r="66" spans="21:42" x14ac:dyDescent="0.25">
      <c r="U66" s="151"/>
      <c r="V66" s="151"/>
      <c r="W66" s="151"/>
      <c r="X66" s="151"/>
      <c r="Y66" s="151"/>
      <c r="Z66" s="151"/>
      <c r="AA66" s="151"/>
      <c r="AB66" s="151"/>
      <c r="AC66" s="151"/>
      <c r="AD66" s="151"/>
      <c r="AE66" s="151"/>
      <c r="AF66" s="151"/>
      <c r="AG66" s="151"/>
      <c r="AH66" s="151"/>
      <c r="AI66" s="151"/>
      <c r="AJ66" s="151"/>
      <c r="AK66" s="151"/>
      <c r="AL66" s="151"/>
      <c r="AM66" s="151"/>
      <c r="AN66" s="151"/>
      <c r="AO66" s="151"/>
      <c r="AP66" s="151"/>
    </row>
    <row r="67" spans="21:42" ht="18.75" x14ac:dyDescent="0.25">
      <c r="U67" s="151"/>
      <c r="V67" s="151"/>
      <c r="W67" s="151"/>
      <c r="X67" s="151"/>
      <c r="Y67" s="151"/>
      <c r="Z67" s="151"/>
      <c r="AA67" s="151"/>
      <c r="AB67" s="151"/>
      <c r="AC67" s="151"/>
      <c r="AD67" s="151"/>
      <c r="AE67" s="151"/>
      <c r="AF67" s="151"/>
      <c r="AG67" s="151"/>
      <c r="AH67" s="151"/>
      <c r="AI67" s="151"/>
      <c r="AJ67" s="151"/>
      <c r="AK67" s="162"/>
      <c r="AL67" s="151"/>
      <c r="AM67" s="151"/>
      <c r="AN67" s="151"/>
      <c r="AO67" s="151"/>
      <c r="AP67" s="151"/>
    </row>
  </sheetData>
  <mergeCells count="117">
    <mergeCell ref="A8:A15"/>
    <mergeCell ref="B8:B9"/>
    <mergeCell ref="C8:C9"/>
    <mergeCell ref="E8:E9"/>
    <mergeCell ref="B10:B11"/>
    <mergeCell ref="C10:C11"/>
    <mergeCell ref="E10:E11"/>
    <mergeCell ref="AN1:AN2"/>
    <mergeCell ref="AO1:AO2"/>
    <mergeCell ref="K1:T1"/>
    <mergeCell ref="U1:U2"/>
    <mergeCell ref="V1:V2"/>
    <mergeCell ref="W1:W2"/>
    <mergeCell ref="AJ1:AJ2"/>
    <mergeCell ref="Z1:Z2"/>
    <mergeCell ref="AA1:AA2"/>
    <mergeCell ref="AB1:AB2"/>
    <mergeCell ref="AC1:AC2"/>
    <mergeCell ref="B12:B13"/>
    <mergeCell ref="C12:C13"/>
    <mergeCell ref="E12:E13"/>
    <mergeCell ref="AQ1:AQ2"/>
    <mergeCell ref="AR1:AR2"/>
    <mergeCell ref="A2:T2"/>
    <mergeCell ref="A4:A7"/>
    <mergeCell ref="B4:B5"/>
    <mergeCell ref="C4:C5"/>
    <mergeCell ref="E4:E5"/>
    <mergeCell ref="B6:B7"/>
    <mergeCell ref="C6:C7"/>
    <mergeCell ref="AD1:AD2"/>
    <mergeCell ref="AE1:AE2"/>
    <mergeCell ref="AF1:AF2"/>
    <mergeCell ref="AG1:AG2"/>
    <mergeCell ref="AH1:AH2"/>
    <mergeCell ref="AI1:AI2"/>
    <mergeCell ref="X1:X2"/>
    <mergeCell ref="Y1:Y2"/>
    <mergeCell ref="E6:E7"/>
    <mergeCell ref="A1:B1"/>
    <mergeCell ref="C1:J1"/>
    <mergeCell ref="AK1:AK2"/>
    <mergeCell ref="AL1:AL2"/>
    <mergeCell ref="AM1:AM2"/>
    <mergeCell ref="AP1:AP2"/>
    <mergeCell ref="E18:E19"/>
    <mergeCell ref="B14:B15"/>
    <mergeCell ref="C14:C15"/>
    <mergeCell ref="E14:E15"/>
    <mergeCell ref="B30:B31"/>
    <mergeCell ref="C30:C31"/>
    <mergeCell ref="E30:E31"/>
    <mergeCell ref="B20:B21"/>
    <mergeCell ref="C20:C21"/>
    <mergeCell ref="E20:E21"/>
    <mergeCell ref="B22:B23"/>
    <mergeCell ref="C22:C23"/>
    <mergeCell ref="E22:E23"/>
    <mergeCell ref="B16:B17"/>
    <mergeCell ref="C16:C17"/>
    <mergeCell ref="E16:E17"/>
    <mergeCell ref="B18:B19"/>
    <mergeCell ref="C18:C19"/>
    <mergeCell ref="B34:B35"/>
    <mergeCell ref="C34:C35"/>
    <mergeCell ref="E34:E35"/>
    <mergeCell ref="A24:A31"/>
    <mergeCell ref="B24:B25"/>
    <mergeCell ref="C24:C25"/>
    <mergeCell ref="E24:E25"/>
    <mergeCell ref="B26:B27"/>
    <mergeCell ref="C26:C27"/>
    <mergeCell ref="E26:E27"/>
    <mergeCell ref="B28:B29"/>
    <mergeCell ref="C28:C29"/>
    <mergeCell ref="E28:E29"/>
    <mergeCell ref="A16:A23"/>
    <mergeCell ref="B42:B43"/>
    <mergeCell ref="C42:C43"/>
    <mergeCell ref="E42:E43"/>
    <mergeCell ref="B44:B45"/>
    <mergeCell ref="C44:C45"/>
    <mergeCell ref="E44:E45"/>
    <mergeCell ref="A36:A47"/>
    <mergeCell ref="B36:B37"/>
    <mergeCell ref="C36:C37"/>
    <mergeCell ref="E36:E37"/>
    <mergeCell ref="B38:B39"/>
    <mergeCell ref="C38:C39"/>
    <mergeCell ref="E38:E39"/>
    <mergeCell ref="B40:B41"/>
    <mergeCell ref="C40:C41"/>
    <mergeCell ref="E40:E41"/>
    <mergeCell ref="B46:B47"/>
    <mergeCell ref="C46:C47"/>
    <mergeCell ref="E46:E47"/>
    <mergeCell ref="A32:A35"/>
    <mergeCell ref="B32:B33"/>
    <mergeCell ref="C32:C33"/>
    <mergeCell ref="E32:E33"/>
    <mergeCell ref="B61:T61"/>
    <mergeCell ref="B52:B53"/>
    <mergeCell ref="C52:C53"/>
    <mergeCell ref="E52:E53"/>
    <mergeCell ref="B54:B55"/>
    <mergeCell ref="C54:C55"/>
    <mergeCell ref="E54:E55"/>
    <mergeCell ref="A48:A57"/>
    <mergeCell ref="B48:B49"/>
    <mergeCell ref="C48:C49"/>
    <mergeCell ref="E48:E49"/>
    <mergeCell ref="B50:B51"/>
    <mergeCell ref="C50:C51"/>
    <mergeCell ref="E50:E51"/>
    <mergeCell ref="B56:B57"/>
    <mergeCell ref="C56:C57"/>
    <mergeCell ref="E56:E57"/>
  </mergeCells>
  <conditionalFormatting sqref="AQ4:AR57">
    <cfRule type="cellIs" dxfId="0" priority="1" operator="greaterThan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C000"/>
  </sheetPr>
  <dimension ref="A1:W239"/>
  <sheetViews>
    <sheetView tabSelected="1" topLeftCell="B43" zoomScale="70" zoomScaleNormal="70" workbookViewId="0">
      <selection activeCell="T77" sqref="T77"/>
    </sheetView>
  </sheetViews>
  <sheetFormatPr defaultColWidth="9.7109375" defaultRowHeight="15" x14ac:dyDescent="0.25"/>
  <cols>
    <col min="1" max="1" width="12.140625" style="2" bestFit="1" customWidth="1"/>
    <col min="2" max="2" width="27.28515625" style="1" customWidth="1"/>
    <col min="3" max="3" width="11" style="1" customWidth="1"/>
    <col min="4" max="4" width="11.7109375" style="1" customWidth="1"/>
    <col min="5" max="5" width="24.85546875" style="1" customWidth="1"/>
    <col min="6" max="6" width="9.140625" style="24" customWidth="1"/>
    <col min="7" max="8" width="12.28515625" style="1" customWidth="1"/>
    <col min="9" max="9" width="14.85546875" style="1" customWidth="1"/>
    <col min="10" max="10" width="18.140625" style="1" customWidth="1"/>
    <col min="11" max="12" width="12" style="6" customWidth="1"/>
    <col min="13" max="15" width="13.28515625" style="23" customWidth="1"/>
    <col min="16" max="16" width="12.5703125" style="4" customWidth="1"/>
    <col min="17" max="17" width="16.5703125" style="2" bestFit="1" customWidth="1"/>
    <col min="18" max="18" width="16.5703125" style="2" customWidth="1"/>
    <col min="19" max="19" width="20.140625" style="2" bestFit="1" customWidth="1"/>
    <col min="20" max="20" width="25.7109375" style="2" bestFit="1" customWidth="1"/>
    <col min="21" max="21" width="27.28515625" style="2" bestFit="1" customWidth="1"/>
    <col min="22" max="22" width="31.140625" style="2" bestFit="1" customWidth="1"/>
    <col min="23" max="23" width="19.7109375" style="2" bestFit="1" customWidth="1"/>
    <col min="24" max="16384" width="9.7109375" style="2"/>
  </cols>
  <sheetData>
    <row r="1" spans="1:23" ht="38.1" customHeight="1" x14ac:dyDescent="0.25">
      <c r="A1" s="276" t="s">
        <v>54</v>
      </c>
      <c r="B1" s="277"/>
      <c r="C1" s="278" t="s">
        <v>29</v>
      </c>
      <c r="D1" s="279"/>
      <c r="E1" s="279"/>
      <c r="F1" s="279"/>
      <c r="G1" s="279"/>
      <c r="H1" s="279"/>
      <c r="I1" s="279"/>
      <c r="J1" s="280"/>
      <c r="K1" s="270" t="s">
        <v>72</v>
      </c>
      <c r="L1" s="271"/>
      <c r="M1" s="271"/>
      <c r="N1" s="271"/>
      <c r="O1" s="271"/>
      <c r="P1" s="271"/>
      <c r="Q1" s="271"/>
      <c r="R1" s="271"/>
      <c r="S1" s="272"/>
    </row>
    <row r="2" spans="1:23" ht="27.2" customHeight="1" x14ac:dyDescent="0.25">
      <c r="A2" s="268" t="s">
        <v>71</v>
      </c>
      <c r="B2" s="268"/>
      <c r="C2" s="268"/>
      <c r="D2" s="268"/>
      <c r="E2" s="268"/>
      <c r="F2" s="268"/>
      <c r="G2" s="268"/>
      <c r="H2" s="268"/>
      <c r="I2" s="268"/>
      <c r="J2" s="269"/>
      <c r="K2" s="273"/>
      <c r="L2" s="274"/>
      <c r="M2" s="274"/>
      <c r="N2" s="274"/>
      <c r="O2" s="274"/>
      <c r="P2" s="274"/>
      <c r="Q2" s="274"/>
      <c r="R2" s="274"/>
      <c r="S2" s="275"/>
    </row>
    <row r="3" spans="1:23" s="3" customFormat="1" ht="46.5" customHeight="1" x14ac:dyDescent="0.25">
      <c r="A3" s="41" t="s">
        <v>22</v>
      </c>
      <c r="B3" s="41" t="s">
        <v>38</v>
      </c>
      <c r="C3" s="41" t="s">
        <v>36</v>
      </c>
      <c r="D3" s="41" t="s">
        <v>17</v>
      </c>
      <c r="E3" s="41" t="s">
        <v>39</v>
      </c>
      <c r="F3" s="41" t="s">
        <v>18</v>
      </c>
      <c r="G3" s="41" t="s">
        <v>19</v>
      </c>
      <c r="H3" s="41" t="s">
        <v>40</v>
      </c>
      <c r="I3" s="41" t="s">
        <v>41</v>
      </c>
      <c r="J3" s="41" t="s">
        <v>42</v>
      </c>
      <c r="K3" s="101" t="s">
        <v>3</v>
      </c>
      <c r="L3" s="101" t="s">
        <v>79</v>
      </c>
      <c r="M3" s="19" t="s">
        <v>80</v>
      </c>
      <c r="N3" s="19" t="s">
        <v>81</v>
      </c>
      <c r="O3" s="19" t="s">
        <v>82</v>
      </c>
      <c r="P3" s="33" t="s">
        <v>4</v>
      </c>
      <c r="Q3" s="25" t="s">
        <v>83</v>
      </c>
      <c r="R3" s="25" t="s">
        <v>84</v>
      </c>
      <c r="S3" s="25" t="s">
        <v>5</v>
      </c>
      <c r="T3" s="266" t="s">
        <v>108</v>
      </c>
      <c r="U3" s="266"/>
      <c r="V3" s="266"/>
      <c r="W3" s="266"/>
    </row>
    <row r="4" spans="1:23" ht="30.2" customHeight="1" x14ac:dyDescent="0.25">
      <c r="A4" s="247" t="s">
        <v>30</v>
      </c>
      <c r="B4" s="250" t="s">
        <v>34</v>
      </c>
      <c r="C4" s="252">
        <v>1</v>
      </c>
      <c r="D4" s="93">
        <v>1</v>
      </c>
      <c r="E4" s="250" t="s">
        <v>13</v>
      </c>
      <c r="F4" s="85" t="s">
        <v>20</v>
      </c>
      <c r="G4" s="86" t="s">
        <v>27</v>
      </c>
      <c r="H4" s="86" t="s">
        <v>10</v>
      </c>
      <c r="I4" s="86" t="s">
        <v>12</v>
      </c>
      <c r="J4" s="87">
        <v>7.65</v>
      </c>
      <c r="K4" s="26">
        <f>'REITORIA-PROEX'!K4+'REITORIA-SETRAN'!K4+ESAG!K4+CEART!K4+CEAD!K4+FAED!K4+CEFID!K4+CERES!K4+CESFI!K4+CEAVI!K4+CCT!K4+CEPLAN!K4+CAV!K4+CESMO!K4+CEO!K4</f>
        <v>84100</v>
      </c>
      <c r="L4" s="99">
        <f>'REITORIA-PROEX'!L4+'REITORIA-SETRAN'!L4+ESAG!L4+CEART!L4+CEAD!L4+FAED!L4+CEFID!L4+CERES!L4+CESFI!L4+CEAVI!L4+CCT!L4+CEPLAN!L4+CAV!L4+CESMO!L4+CEO!L4</f>
        <v>19542</v>
      </c>
      <c r="M4" s="31">
        <f>'REITORIA-PROEX'!M4+'REITORIA-SETRAN'!M4+ESAG!M4+CEART!M4+CEAD!M4+FAED!M4+CEFID!M4+CERES!M4+CESFI!M4+CEAVI!M4+CCT!M4+CEPLAN!M4+CAV!M4+CESMO!M4+CEO!M4</f>
        <v>19542</v>
      </c>
      <c r="N4" s="100">
        <f>'REITORIA-PROEX'!O4+'REITORIA-SETRAN'!O4+ESAG!O4+CEART!O4+CEAD!O4+FAED!O4+CEFID!O4+CERES!O4+CESFI!O4+CEAVI!O4+CCT!O4+CEPLAN!O4+CAV!O4+CESMO!O4+CEO!O4</f>
        <v>21025</v>
      </c>
      <c r="O4" s="100">
        <f>'REITORIA-PROEX'!P4+'REITORIA-SETRAN'!P4+ESAG!P4+CEART!P4+CEAD!P4+FAED!P4+CEFID!P4+CERES!P4+CESFI!P4+CEAVI!P4+CCT!P4+CEPLAN!P4+CAV!P4+CESMO!P4+CEO!P4+'REITORIA-PROEX'!Q4+'REITORIA-SETRAN'!Q4+ESAG!Q4+CEART!Q4+CEAD!Q4+FAED!Q4+CEFID!Q4+CERES!Q4+CESFI!Q4+CEAVI!Q4+CCT!Q4+CEPLAN!Q4+CAV!Q4+CESMO!Q4+CEO!Q4</f>
        <v>0</v>
      </c>
      <c r="P4" s="18">
        <f>K4-M4+O4</f>
        <v>64558</v>
      </c>
      <c r="Q4" s="27">
        <f>J4*K4</f>
        <v>643365</v>
      </c>
      <c r="R4" s="27">
        <f>J4*O4</f>
        <v>0</v>
      </c>
      <c r="S4" s="27">
        <f>M4*J4</f>
        <v>149496.30000000002</v>
      </c>
      <c r="T4" s="131" t="s">
        <v>109</v>
      </c>
      <c r="U4" s="131" t="s">
        <v>110</v>
      </c>
      <c r="V4" s="131" t="s">
        <v>111</v>
      </c>
      <c r="W4" s="131" t="s">
        <v>107</v>
      </c>
    </row>
    <row r="5" spans="1:23" ht="30.2" customHeight="1" x14ac:dyDescent="0.25">
      <c r="A5" s="248"/>
      <c r="B5" s="251"/>
      <c r="C5" s="253"/>
      <c r="D5" s="94">
        <v>2</v>
      </c>
      <c r="E5" s="251"/>
      <c r="F5" s="55" t="s">
        <v>20</v>
      </c>
      <c r="G5" s="56" t="s">
        <v>28</v>
      </c>
      <c r="H5" s="56" t="s">
        <v>16</v>
      </c>
      <c r="I5" s="56" t="s">
        <v>12</v>
      </c>
      <c r="J5" s="87">
        <v>400</v>
      </c>
      <c r="K5" s="26">
        <f>'REITORIA-PROEX'!K5+'REITORIA-SETRAN'!K5+ESAG!K5+CEART!K5+CEAD!K5+FAED!K5+CEFID!K5+CERES!K5+CESFI!K5+CEAVI!K5+CCT!K5+CEPLAN!K5+CAV!K5+CESMO!K5+CEO!K5</f>
        <v>504</v>
      </c>
      <c r="L5" s="99">
        <f>'REITORIA-PROEX'!L5+'REITORIA-SETRAN'!L5+ESAG!L5+CEART!L5+CEAD!L5+FAED!L5+CEFID!L5+CERES!L5+CESFI!L5+CEAVI!L5+CCT!L5+CEPLAN!L5+CAV!L5+CESMO!L5+CEO!L5</f>
        <v>72</v>
      </c>
      <c r="M5" s="31">
        <f>'REITORIA-PROEX'!M5+'REITORIA-SETRAN'!M5+ESAG!M5+CEART!M5+CEAD!M5+FAED!M5+CEFID!M5+CERES!M5+CESFI!M5+CEAVI!M5+CCT!M5+CEPLAN!M5+CAV!M5+CESMO!M5+CEO!M5</f>
        <v>72</v>
      </c>
      <c r="N5" s="100">
        <f>'REITORIA-PROEX'!O5+'REITORIA-SETRAN'!O5+ESAG!O5+CEART!O5+CEAD!O5+FAED!O5+CEFID!O5+CERES!O5+CESFI!O5+CEAVI!O5+CCT!O5+CEPLAN!O5+CAV!O5+CESMO!O5+CEO!O5</f>
        <v>124</v>
      </c>
      <c r="O5" s="100">
        <f>'REITORIA-PROEX'!P5+'REITORIA-SETRAN'!P5+ESAG!P5+CEART!P5+CEAD!P5+FAED!P5+CEFID!P5+CERES!P5+CESFI!P5+CEAVI!P5+CCT!P5+CEPLAN!P5+CAV!P5+CESMO!P5+CEO!P5+'REITORIA-PROEX'!Q5+'REITORIA-SETRAN'!Q5+ESAG!Q5+CEART!Q5+CEAD!Q5+FAED!Q5+CEFID!Q5+CERES!Q5+CESFI!Q5+CEAVI!Q5+CCT!Q5+CEPLAN!Q5+CAV!Q5+CESMO!Q5+CEO!Q5</f>
        <v>0</v>
      </c>
      <c r="P5" s="18">
        <f t="shared" ref="P5:P57" si="0">K5-M5+O5</f>
        <v>432</v>
      </c>
      <c r="Q5" s="27">
        <f t="shared" ref="Q5:Q57" si="1">J5*K5</f>
        <v>201600</v>
      </c>
      <c r="R5" s="27">
        <f t="shared" ref="R5:R57" si="2">J5*O5</f>
        <v>0</v>
      </c>
      <c r="S5" s="27">
        <f>M5*J5</f>
        <v>28800</v>
      </c>
      <c r="T5" s="132"/>
      <c r="U5" s="132"/>
      <c r="V5" s="132"/>
      <c r="W5" s="132"/>
    </row>
    <row r="6" spans="1:23" ht="30.2" customHeight="1" x14ac:dyDescent="0.25">
      <c r="A6" s="248"/>
      <c r="B6" s="242" t="s">
        <v>25</v>
      </c>
      <c r="C6" s="254">
        <v>5</v>
      </c>
      <c r="D6" s="95">
        <v>9</v>
      </c>
      <c r="E6" s="242" t="s">
        <v>21</v>
      </c>
      <c r="F6" s="81" t="s">
        <v>20</v>
      </c>
      <c r="G6" s="82" t="s">
        <v>27</v>
      </c>
      <c r="H6" s="82" t="s">
        <v>10</v>
      </c>
      <c r="I6" s="82" t="s">
        <v>12</v>
      </c>
      <c r="J6" s="90">
        <v>4.1500000000000004</v>
      </c>
      <c r="K6" s="26">
        <f>'REITORIA-PROEX'!K6+'REITORIA-SETRAN'!K6+ESAG!K6+CEART!K6+CEAD!K6+FAED!K6+CEFID!K6+CERES!K6+CESFI!K6+CEAVI!K6+CCT!K6+CEPLAN!K6+CAV!K6+CESMO!K6+CEO!K6</f>
        <v>51000</v>
      </c>
      <c r="L6" s="99">
        <f>'REITORIA-PROEX'!L6+'REITORIA-SETRAN'!L6+ESAG!L6+CEART!L6+CEAD!L6+FAED!L6+CEFID!L6+CERES!L6+CESFI!L6+CEAVI!L6+CCT!L6+CEPLAN!L6+CAV!L6+CESMO!L6+CEO!L6</f>
        <v>9900</v>
      </c>
      <c r="M6" s="31">
        <f>'REITORIA-PROEX'!M6+'REITORIA-SETRAN'!M6+ESAG!M6+CEART!M6+CEAD!M6+FAED!M6+CEFID!M6+CERES!M6+CESFI!M6+CEAVI!M6+CCT!M6+CEPLAN!M6+CAV!M6+CESMO!M6+CEO!M6</f>
        <v>9900</v>
      </c>
      <c r="N6" s="100">
        <f>'REITORIA-PROEX'!O6+'REITORIA-SETRAN'!O6+ESAG!O6+CEART!O6+CEAD!O6+FAED!O6+CEFID!O6+CERES!O6+CESFI!O6+CEAVI!O6+CCT!O6+CEPLAN!O6+CAV!O6+CESMO!O6+CEO!O6</f>
        <v>12750</v>
      </c>
      <c r="O6" s="100">
        <f>'REITORIA-PROEX'!P6+'REITORIA-SETRAN'!P6+ESAG!P6+CEART!P6+CEAD!P6+FAED!P6+CEFID!P6+CERES!P6+CESFI!P6+CEAVI!P6+CCT!P6+CEPLAN!P6+CAV!P6+CESMO!P6+CEO!P6+'REITORIA-PROEX'!Q6+'REITORIA-SETRAN'!Q6+ESAG!Q6+CEART!Q6+CEAD!Q6+FAED!Q6+CEFID!Q6+CERES!Q6+CESFI!Q6+CEAVI!Q6+CCT!Q6+CEPLAN!Q6+CAV!Q6+CESMO!Q6+CEO!Q6</f>
        <v>0</v>
      </c>
      <c r="P6" s="18">
        <f t="shared" si="0"/>
        <v>41100</v>
      </c>
      <c r="Q6" s="27">
        <f t="shared" si="1"/>
        <v>211650.00000000003</v>
      </c>
      <c r="R6" s="27">
        <f t="shared" si="2"/>
        <v>0</v>
      </c>
      <c r="S6" s="27">
        <f t="shared" ref="S6:S57" si="3">M6*J6</f>
        <v>41085</v>
      </c>
      <c r="T6" s="132"/>
      <c r="U6" s="132"/>
      <c r="V6" s="132"/>
      <c r="W6" s="132"/>
    </row>
    <row r="7" spans="1:23" ht="30.2" customHeight="1" x14ac:dyDescent="0.25">
      <c r="A7" s="249"/>
      <c r="B7" s="242"/>
      <c r="C7" s="254"/>
      <c r="D7" s="95">
        <v>10</v>
      </c>
      <c r="E7" s="242"/>
      <c r="F7" s="81" t="s">
        <v>20</v>
      </c>
      <c r="G7" s="82" t="s">
        <v>28</v>
      </c>
      <c r="H7" s="82" t="s">
        <v>16</v>
      </c>
      <c r="I7" s="82" t="s">
        <v>12</v>
      </c>
      <c r="J7" s="90">
        <v>699.26</v>
      </c>
      <c r="K7" s="26">
        <f>'REITORIA-PROEX'!K7+'REITORIA-SETRAN'!K7+ESAG!K7+CEART!K7+CEAD!K7+FAED!K7+CEFID!K7+CERES!K7+CESFI!K7+CEAVI!K7+CCT!K7+CEPLAN!K7+CAV!K7+CESMO!K7+CEO!K7</f>
        <v>205</v>
      </c>
      <c r="L7" s="99">
        <f>'REITORIA-PROEX'!L7+'REITORIA-SETRAN'!L7+ESAG!L7+CEART!L7+CEAD!L7+FAED!L7+CEFID!L7+CERES!L7+CESFI!L7+CEAVI!L7+CCT!L7+CEPLAN!L7+CAV!L7+CESMO!L7+CEO!L7</f>
        <v>23</v>
      </c>
      <c r="M7" s="31">
        <f>'REITORIA-PROEX'!M7+'REITORIA-SETRAN'!M7+ESAG!M7+CEART!M7+CEAD!M7+FAED!M7+CEFID!M7+CERES!M7+CESFI!M7+CEAVI!M7+CCT!M7+CEPLAN!M7+CAV!M7+CESMO!M7+CEO!M7</f>
        <v>23</v>
      </c>
      <c r="N7" s="100">
        <f>'REITORIA-PROEX'!O7+'REITORIA-SETRAN'!O7+ESAG!O7+CEART!O7+CEAD!O7+FAED!O7+CEFID!O7+CERES!O7+CESFI!O7+CEAVI!O7+CCT!O7+CEPLAN!O7+CAV!O7+CESMO!O7+CEO!O7</f>
        <v>49</v>
      </c>
      <c r="O7" s="100">
        <f>'REITORIA-PROEX'!P7+'REITORIA-SETRAN'!P7+ESAG!P7+CEART!P7+CEAD!P7+FAED!P7+CEFID!P7+CERES!P7+CESFI!P7+CEAVI!P7+CCT!P7+CEPLAN!P7+CAV!P7+CESMO!P7+CEO!P7+'REITORIA-PROEX'!Q7+'REITORIA-SETRAN'!Q7+ESAG!Q7+CEART!Q7+CEAD!Q7+FAED!Q7+CEFID!Q7+CERES!Q7+CESFI!Q7+CEAVI!Q7+CCT!Q7+CEPLAN!Q7+CAV!Q7+CESMO!Q7+CEO!Q7</f>
        <v>0</v>
      </c>
      <c r="P7" s="18">
        <f t="shared" si="0"/>
        <v>182</v>
      </c>
      <c r="Q7" s="27">
        <f t="shared" si="1"/>
        <v>143348.29999999999</v>
      </c>
      <c r="R7" s="27">
        <f t="shared" si="2"/>
        <v>0</v>
      </c>
      <c r="S7" s="27">
        <f t="shared" si="3"/>
        <v>16082.98</v>
      </c>
      <c r="T7" s="132"/>
      <c r="U7" s="132"/>
      <c r="V7" s="132"/>
      <c r="W7" s="132"/>
    </row>
    <row r="8" spans="1:23" ht="30.2" customHeight="1" x14ac:dyDescent="0.25">
      <c r="A8" s="247" t="s">
        <v>23</v>
      </c>
      <c r="B8" s="251" t="s">
        <v>32</v>
      </c>
      <c r="C8" s="253">
        <v>6</v>
      </c>
      <c r="D8" s="94">
        <v>11</v>
      </c>
      <c r="E8" s="251" t="s">
        <v>13</v>
      </c>
      <c r="F8" s="55" t="s">
        <v>20</v>
      </c>
      <c r="G8" s="56" t="s">
        <v>27</v>
      </c>
      <c r="H8" s="56" t="s">
        <v>10</v>
      </c>
      <c r="I8" s="56" t="s">
        <v>12</v>
      </c>
      <c r="J8" s="87">
        <v>7.84</v>
      </c>
      <c r="K8" s="26">
        <f>'REITORIA-PROEX'!K8+'REITORIA-SETRAN'!K8+ESAG!K8+CEART!K8+CEAD!K8+FAED!K8+CEFID!K8+CERES!K8+CESFI!K8+CEAVI!K8+CCT!K8+CEPLAN!K8+CAV!K8+CESMO!K8+CEO!K8</f>
        <v>2000</v>
      </c>
      <c r="L8" s="99">
        <f>'REITORIA-PROEX'!L8+'REITORIA-SETRAN'!L8+ESAG!L8+CEART!L8+CEAD!L8+FAED!L8+CEFID!L8+CERES!L8+CESFI!L8+CEAVI!L8+CCT!L8+CEPLAN!L8+CAV!L8+CESMO!L8+CEO!L8</f>
        <v>1335</v>
      </c>
      <c r="M8" s="31">
        <f>'REITORIA-PROEX'!M8+'REITORIA-SETRAN'!M8+ESAG!M8+CEART!M8+CEAD!M8+FAED!M8+CEFID!M8+CERES!M8+CESFI!M8+CEAVI!M8+CCT!M8+CEPLAN!M8+CAV!M8+CESMO!M8+CEO!M8</f>
        <v>1335</v>
      </c>
      <c r="N8" s="100">
        <f>'REITORIA-PROEX'!O8+'REITORIA-SETRAN'!O8+ESAG!O8+CEART!O8+CEAD!O8+FAED!O8+CEFID!O8+CERES!O8+CESFI!O8+CEAVI!O8+CCT!O8+CEPLAN!O8+CAV!O8+CESMO!O8+CEO!O8</f>
        <v>500</v>
      </c>
      <c r="O8" s="100">
        <f>'REITORIA-PROEX'!P8+'REITORIA-SETRAN'!P8+ESAG!P8+CEART!P8+CEAD!P8+FAED!P8+CEFID!P8+CERES!P8+CESFI!P8+CEAVI!P8+CCT!P8+CEPLAN!P8+CAV!P8+CESMO!P8+CEO!P8+'REITORIA-PROEX'!Q8+'REITORIA-SETRAN'!Q8+ESAG!Q8+CEART!Q8+CEAD!Q8+FAED!Q8+CEFID!Q8+CERES!Q8+CESFI!Q8+CEAVI!Q8+CCT!Q8+CEPLAN!Q8+CAV!Q8+CESMO!Q8+CEO!Q8</f>
        <v>0</v>
      </c>
      <c r="P8" s="18">
        <f t="shared" si="0"/>
        <v>665</v>
      </c>
      <c r="Q8" s="27">
        <f t="shared" si="1"/>
        <v>15680</v>
      </c>
      <c r="R8" s="27">
        <f t="shared" si="2"/>
        <v>0</v>
      </c>
      <c r="S8" s="27">
        <f t="shared" si="3"/>
        <v>10466.4</v>
      </c>
      <c r="T8" s="132"/>
      <c r="U8" s="132"/>
      <c r="V8" s="132"/>
      <c r="W8" s="132"/>
    </row>
    <row r="9" spans="1:23" ht="30.2" customHeight="1" x14ac:dyDescent="0.25">
      <c r="A9" s="248"/>
      <c r="B9" s="251"/>
      <c r="C9" s="253"/>
      <c r="D9" s="94">
        <v>12</v>
      </c>
      <c r="E9" s="251"/>
      <c r="F9" s="55" t="s">
        <v>20</v>
      </c>
      <c r="G9" s="56" t="s">
        <v>28</v>
      </c>
      <c r="H9" s="56" t="s">
        <v>16</v>
      </c>
      <c r="I9" s="56" t="s">
        <v>12</v>
      </c>
      <c r="J9" s="87">
        <v>1700</v>
      </c>
      <c r="K9" s="26">
        <f>'REITORIA-PROEX'!K9+'REITORIA-SETRAN'!K9+ESAG!K9+CEART!K9+CEAD!K9+FAED!K9+CEFID!K9+CERES!K9+CESFI!K9+CEAVI!K9+CCT!K9+CEPLAN!K9+CAV!K9+CESMO!K9+CEO!K9</f>
        <v>29</v>
      </c>
      <c r="L9" s="99">
        <f>'REITORIA-PROEX'!L9+'REITORIA-SETRAN'!L9+ESAG!L9+CEART!L9+CEAD!L9+FAED!L9+CEFID!L9+CERES!L9+CESFI!L9+CEAVI!L9+CCT!L9+CEPLAN!L9+CAV!L9+CESMO!L9+CEO!L9</f>
        <v>19.5</v>
      </c>
      <c r="M9" s="31">
        <f>'REITORIA-PROEX'!M9+'REITORIA-SETRAN'!M9+ESAG!M9+CEART!M9+CEAD!M9+FAED!M9+CEFID!M9+CERES!M9+CESFI!M9+CEAVI!M9+CCT!M9+CEPLAN!M9+CAV!M9+CESMO!M9+CEO!M9</f>
        <v>19.5</v>
      </c>
      <c r="N9" s="100">
        <f>'REITORIA-PROEX'!O9+'REITORIA-SETRAN'!O9+ESAG!O9+CEART!O9+CEAD!O9+FAED!O9+CEFID!O9+CERES!O9+CESFI!O9+CEAVI!O9+CCT!O9+CEPLAN!O9+CAV!O9+CESMO!O9+CEO!O9</f>
        <v>7</v>
      </c>
      <c r="O9" s="100">
        <f>'REITORIA-PROEX'!P9+'REITORIA-SETRAN'!P9+ESAG!P9+CEART!P9+CEAD!P9+FAED!P9+CEFID!P9+CERES!P9+CESFI!P9+CEAVI!P9+CCT!P9+CEPLAN!P9+CAV!P9+CESMO!P9+CEO!P9+'REITORIA-PROEX'!Q9+'REITORIA-SETRAN'!Q9+ESAG!Q9+CEART!Q9+CEAD!Q9+FAED!Q9+CEFID!Q9+CERES!Q9+CESFI!Q9+CEAVI!Q9+CCT!Q9+CEPLAN!Q9+CAV!Q9+CESMO!Q9+CEO!Q9</f>
        <v>0</v>
      </c>
      <c r="P9" s="18">
        <f t="shared" si="0"/>
        <v>9.5</v>
      </c>
      <c r="Q9" s="27">
        <f t="shared" si="1"/>
        <v>49300</v>
      </c>
      <c r="R9" s="27">
        <f t="shared" si="2"/>
        <v>0</v>
      </c>
      <c r="S9" s="27">
        <f t="shared" si="3"/>
        <v>33150</v>
      </c>
      <c r="T9" s="132"/>
      <c r="U9" s="132"/>
      <c r="V9" s="132"/>
      <c r="W9" s="132"/>
    </row>
    <row r="10" spans="1:23" ht="30.2" customHeight="1" x14ac:dyDescent="0.25">
      <c r="A10" s="248"/>
      <c r="B10" s="242" t="s">
        <v>25</v>
      </c>
      <c r="C10" s="254">
        <v>7</v>
      </c>
      <c r="D10" s="95">
        <v>13</v>
      </c>
      <c r="E10" s="242" t="s">
        <v>14</v>
      </c>
      <c r="F10" s="81" t="s">
        <v>20</v>
      </c>
      <c r="G10" s="82" t="s">
        <v>27</v>
      </c>
      <c r="H10" s="82" t="s">
        <v>10</v>
      </c>
      <c r="I10" s="82" t="s">
        <v>12</v>
      </c>
      <c r="J10" s="90">
        <v>11</v>
      </c>
      <c r="K10" s="26">
        <f>'REITORIA-PROEX'!K10+'REITORIA-SETRAN'!K10+ESAG!K10+CEART!K10+CEAD!K10+FAED!K10+CEFID!K10+CERES!K10+CESFI!K10+CEAVI!K10+CCT!K10+CEPLAN!K10+CAV!K10+CESMO!K10+CEO!K10</f>
        <v>1200</v>
      </c>
      <c r="L10" s="99">
        <f>'REITORIA-PROEX'!L10+'REITORIA-SETRAN'!L10+ESAG!L10+CEART!L10+CEAD!L10+FAED!L10+CEFID!L10+CERES!L10+CESFI!L10+CEAVI!L10+CCT!L10+CEPLAN!L10+CAV!L10+CESMO!L10+CEO!L10</f>
        <v>700</v>
      </c>
      <c r="M10" s="31">
        <f>'REITORIA-PROEX'!M10+'REITORIA-SETRAN'!M10+ESAG!M10+CEART!M10+CEAD!M10+FAED!M10+CEFID!M10+CERES!M10+CESFI!M10+CEAVI!M10+CCT!M10+CEPLAN!M10+CAV!M10+CESMO!M10+CEO!M10</f>
        <v>700</v>
      </c>
      <c r="N10" s="100">
        <f>'REITORIA-PROEX'!O10+'REITORIA-SETRAN'!O10+ESAG!O10+CEART!O10+CEAD!O10+FAED!O10+CEFID!O10+CERES!O10+CESFI!O10+CEAVI!O10+CCT!O10+CEPLAN!O10+CAV!O10+CESMO!O10+CEO!O10</f>
        <v>300</v>
      </c>
      <c r="O10" s="100">
        <f>'REITORIA-PROEX'!P10+'REITORIA-SETRAN'!P10+ESAG!P10+CEART!P10+CEAD!P10+FAED!P10+CEFID!P10+CERES!P10+CESFI!P10+CEAVI!P10+CCT!P10+CEPLAN!P10+CAV!P10+CESMO!P10+CEO!P10+'REITORIA-PROEX'!Q10+'REITORIA-SETRAN'!Q10+ESAG!Q10+CEART!Q10+CEAD!Q10+FAED!Q10+CEFID!Q10+CERES!Q10+CESFI!Q10+CEAVI!Q10+CCT!Q10+CEPLAN!Q10+CAV!Q10+CESMO!Q10+CEO!Q10</f>
        <v>0</v>
      </c>
      <c r="P10" s="18">
        <f t="shared" si="0"/>
        <v>500</v>
      </c>
      <c r="Q10" s="27">
        <f t="shared" si="1"/>
        <v>13200</v>
      </c>
      <c r="R10" s="27">
        <f t="shared" si="2"/>
        <v>0</v>
      </c>
      <c r="S10" s="27">
        <f t="shared" si="3"/>
        <v>7700</v>
      </c>
      <c r="T10" s="132"/>
      <c r="U10" s="132"/>
      <c r="V10" s="132"/>
      <c r="W10" s="132"/>
    </row>
    <row r="11" spans="1:23" ht="30.2" customHeight="1" x14ac:dyDescent="0.25">
      <c r="A11" s="248"/>
      <c r="B11" s="242"/>
      <c r="C11" s="254"/>
      <c r="D11" s="95">
        <v>14</v>
      </c>
      <c r="E11" s="242"/>
      <c r="F11" s="81" t="s">
        <v>20</v>
      </c>
      <c r="G11" s="82" t="s">
        <v>28</v>
      </c>
      <c r="H11" s="82" t="s">
        <v>16</v>
      </c>
      <c r="I11" s="82" t="s">
        <v>12</v>
      </c>
      <c r="J11" s="90">
        <v>1828.57</v>
      </c>
      <c r="K11" s="26">
        <f>'REITORIA-PROEX'!K11+'REITORIA-SETRAN'!K11+ESAG!K11+CEART!K11+CEAD!K11+FAED!K11+CEFID!K11+CERES!K11+CESFI!K11+CEAVI!K11+CCT!K11+CEPLAN!K11+CAV!K11+CESMO!K11+CEO!K11</f>
        <v>7</v>
      </c>
      <c r="L11" s="99">
        <f>'REITORIA-PROEX'!L11+'REITORIA-SETRAN'!L11+ESAG!L11+CEART!L11+CEAD!L11+FAED!L11+CEFID!L11+CERES!L11+CESFI!L11+CEAVI!L11+CCT!L11+CEPLAN!L11+CAV!L11+CESMO!L11+CEO!L11</f>
        <v>2</v>
      </c>
      <c r="M11" s="31">
        <f>'REITORIA-PROEX'!M11+'REITORIA-SETRAN'!M11+ESAG!M11+CEART!M11+CEAD!M11+FAED!M11+CEFID!M11+CERES!M11+CESFI!M11+CEAVI!M11+CCT!M11+CEPLAN!M11+CAV!M11+CESMO!M11+CEO!M11</f>
        <v>2</v>
      </c>
      <c r="N11" s="100">
        <f>'REITORIA-PROEX'!O11+'REITORIA-SETRAN'!O11+ESAG!O11+CEART!O11+CEAD!O11+FAED!O11+CEFID!O11+CERES!O11+CESFI!O11+CEAVI!O11+CCT!O11+CEPLAN!O11+CAV!O11+CESMO!O11+CEO!O11</f>
        <v>1</v>
      </c>
      <c r="O11" s="100">
        <f>'REITORIA-PROEX'!P11+'REITORIA-SETRAN'!P11+ESAG!P11+CEART!P11+CEAD!P11+FAED!P11+CEFID!P11+CERES!P11+CESFI!P11+CEAVI!P11+CCT!P11+CEPLAN!P11+CAV!P11+CESMO!P11+CEO!P11+'REITORIA-PROEX'!Q11+'REITORIA-SETRAN'!Q11+ESAG!Q11+CEART!Q11+CEAD!Q11+FAED!Q11+CEFID!Q11+CERES!Q11+CESFI!Q11+CEAVI!Q11+CCT!Q11+CEPLAN!Q11+CAV!Q11+CESMO!Q11+CEO!Q11</f>
        <v>0</v>
      </c>
      <c r="P11" s="18">
        <f t="shared" si="0"/>
        <v>5</v>
      </c>
      <c r="Q11" s="27">
        <f t="shared" si="1"/>
        <v>12799.99</v>
      </c>
      <c r="R11" s="27">
        <f t="shared" si="2"/>
        <v>0</v>
      </c>
      <c r="S11" s="27">
        <f t="shared" si="3"/>
        <v>3657.14</v>
      </c>
      <c r="T11" s="132"/>
      <c r="U11" s="132"/>
      <c r="V11" s="132"/>
      <c r="W11" s="132"/>
    </row>
    <row r="12" spans="1:23" ht="30.2" customHeight="1" x14ac:dyDescent="0.25">
      <c r="A12" s="248"/>
      <c r="B12" s="251" t="s">
        <v>25</v>
      </c>
      <c r="C12" s="253">
        <v>8</v>
      </c>
      <c r="D12" s="94">
        <v>15</v>
      </c>
      <c r="E12" s="251" t="s">
        <v>15</v>
      </c>
      <c r="F12" s="55" t="s">
        <v>20</v>
      </c>
      <c r="G12" s="56" t="s">
        <v>27</v>
      </c>
      <c r="H12" s="56" t="s">
        <v>10</v>
      </c>
      <c r="I12" s="56" t="s">
        <v>12</v>
      </c>
      <c r="J12" s="87">
        <v>18.399999999999999</v>
      </c>
      <c r="K12" s="26">
        <f>'REITORIA-PROEX'!K12+'REITORIA-SETRAN'!K12+ESAG!K12+CEART!K12+CEAD!K12+FAED!K12+CEFID!K12+CERES!K12+CESFI!K12+CEAVI!K12+CCT!K12+CEPLAN!K12+CAV!K12+CESMO!K12+CEO!K12</f>
        <v>2500</v>
      </c>
      <c r="L12" s="99">
        <f>'REITORIA-PROEX'!L12+'REITORIA-SETRAN'!L12+ESAG!L12+CEART!L12+CEAD!L12+FAED!L12+CEFID!L12+CERES!L12+CESFI!L12+CEAVI!L12+CCT!L12+CEPLAN!L12+CAV!L12+CESMO!L12+CEO!L12</f>
        <v>1770</v>
      </c>
      <c r="M12" s="31">
        <f>'REITORIA-PROEX'!M12+'REITORIA-SETRAN'!M12+ESAG!M12+CEART!M12+CEAD!M12+FAED!M12+CEFID!M12+CERES!M12+CESFI!M12+CEAVI!M12+CCT!M12+CEPLAN!M12+CAV!M12+CESMO!M12+CEO!M12</f>
        <v>1770</v>
      </c>
      <c r="N12" s="100">
        <f>'REITORIA-PROEX'!O12+'REITORIA-SETRAN'!O12+ESAG!O12+CEART!O12+CEAD!O12+FAED!O12+CEFID!O12+CERES!O12+CESFI!O12+CEAVI!O12+CCT!O12+CEPLAN!O12+CAV!O12+CESMO!O12+CEO!O12</f>
        <v>625</v>
      </c>
      <c r="O12" s="100">
        <f>'REITORIA-PROEX'!P12+'REITORIA-SETRAN'!P12+ESAG!P12+CEART!P12+CEAD!P12+FAED!P12+CEFID!P12+CERES!P12+CESFI!P12+CEAVI!P12+CCT!P12+CEPLAN!P12+CAV!P12+CESMO!P12+CEO!P12+'REITORIA-PROEX'!Q12+'REITORIA-SETRAN'!Q12+ESAG!Q12+CEART!Q12+CEAD!Q12+FAED!Q12+CEFID!Q12+CERES!Q12+CESFI!Q12+CEAVI!Q12+CCT!Q12+CEPLAN!Q12+CAV!Q12+CESMO!Q12+CEO!Q12</f>
        <v>0</v>
      </c>
      <c r="P12" s="18">
        <f t="shared" si="0"/>
        <v>730</v>
      </c>
      <c r="Q12" s="27">
        <f t="shared" si="1"/>
        <v>46000</v>
      </c>
      <c r="R12" s="27">
        <f t="shared" si="2"/>
        <v>0</v>
      </c>
      <c r="S12" s="27">
        <f t="shared" si="3"/>
        <v>32567.999999999996</v>
      </c>
      <c r="T12" s="132"/>
      <c r="U12" s="132"/>
      <c r="V12" s="132"/>
      <c r="W12" s="132"/>
    </row>
    <row r="13" spans="1:23" ht="30.2" customHeight="1" x14ac:dyDescent="0.25">
      <c r="A13" s="248"/>
      <c r="B13" s="251"/>
      <c r="C13" s="253"/>
      <c r="D13" s="94">
        <v>16</v>
      </c>
      <c r="E13" s="251"/>
      <c r="F13" s="55" t="s">
        <v>20</v>
      </c>
      <c r="G13" s="56" t="s">
        <v>28</v>
      </c>
      <c r="H13" s="56" t="s">
        <v>16</v>
      </c>
      <c r="I13" s="56" t="s">
        <v>12</v>
      </c>
      <c r="J13" s="87">
        <v>2900</v>
      </c>
      <c r="K13" s="26">
        <f>'REITORIA-PROEX'!K13+'REITORIA-SETRAN'!K13+ESAG!K13+CEART!K13+CEAD!K13+FAED!K13+CEFID!K13+CERES!K13+CESFI!K13+CEAVI!K13+CCT!K13+CEPLAN!K13+CAV!K13+CESMO!K13+CEO!K13</f>
        <v>10</v>
      </c>
      <c r="L13" s="99">
        <f>'REITORIA-PROEX'!L13+'REITORIA-SETRAN'!L13+ESAG!L13+CEART!L13+CEAD!L13+FAED!L13+CEFID!L13+CERES!L13+CESFI!L13+CEAVI!L13+CCT!L13+CEPLAN!L13+CAV!L13+CESMO!L13+CEO!L13</f>
        <v>0</v>
      </c>
      <c r="M13" s="31">
        <f>'REITORIA-PROEX'!M13+'REITORIA-SETRAN'!M13+ESAG!M13+CEART!M13+CEAD!M13+FAED!M13+CEFID!M13+CERES!M13+CESFI!M13+CEAVI!M13+CCT!M13+CEPLAN!M13+CAV!M13+CESMO!M13+CEO!M13</f>
        <v>0</v>
      </c>
      <c r="N13" s="100">
        <f>'REITORIA-PROEX'!O13+'REITORIA-SETRAN'!O13+ESAG!O13+CEART!O13+CEAD!O13+FAED!O13+CEFID!O13+CERES!O13+CESFI!O13+CEAVI!O13+CCT!O13+CEPLAN!O13+CAV!O13+CESMO!O13+CEO!O13</f>
        <v>2</v>
      </c>
      <c r="O13" s="100">
        <f>'REITORIA-PROEX'!P13+'REITORIA-SETRAN'!P13+ESAG!P13+CEART!P13+CEAD!P13+FAED!P13+CEFID!P13+CERES!P13+CESFI!P13+CEAVI!P13+CCT!P13+CEPLAN!P13+CAV!P13+CESMO!P13+CEO!P13+'REITORIA-PROEX'!Q13+'REITORIA-SETRAN'!Q13+ESAG!Q13+CEART!Q13+CEAD!Q13+FAED!Q13+CEFID!Q13+CERES!Q13+CESFI!Q13+CEAVI!Q13+CCT!Q13+CEPLAN!Q13+CAV!Q13+CESMO!Q13+CEO!Q13</f>
        <v>0</v>
      </c>
      <c r="P13" s="18">
        <f t="shared" si="0"/>
        <v>10</v>
      </c>
      <c r="Q13" s="27">
        <f t="shared" si="1"/>
        <v>29000</v>
      </c>
      <c r="R13" s="27">
        <f t="shared" si="2"/>
        <v>0</v>
      </c>
      <c r="S13" s="27">
        <f t="shared" si="3"/>
        <v>0</v>
      </c>
      <c r="T13" s="132"/>
      <c r="U13" s="132"/>
      <c r="V13" s="132"/>
      <c r="W13" s="132"/>
    </row>
    <row r="14" spans="1:23" ht="30.2" customHeight="1" x14ac:dyDescent="0.25">
      <c r="A14" s="248"/>
      <c r="B14" s="242" t="s">
        <v>32</v>
      </c>
      <c r="C14" s="254">
        <v>9</v>
      </c>
      <c r="D14" s="95">
        <v>17</v>
      </c>
      <c r="E14" s="242" t="s">
        <v>11</v>
      </c>
      <c r="F14" s="81" t="s">
        <v>20</v>
      </c>
      <c r="G14" s="82" t="s">
        <v>27</v>
      </c>
      <c r="H14" s="82" t="s">
        <v>10</v>
      </c>
      <c r="I14" s="82" t="s">
        <v>12</v>
      </c>
      <c r="J14" s="90">
        <v>16.21</v>
      </c>
      <c r="K14" s="26">
        <f>'REITORIA-PROEX'!K14+'REITORIA-SETRAN'!K14+ESAG!K14+CEART!K14+CEAD!K14+FAED!K14+CEFID!K14+CERES!K14+CESFI!K14+CEAVI!K14+CCT!K14+CEPLAN!K14+CAV!K14+CESMO!K14+CEO!K14</f>
        <v>500</v>
      </c>
      <c r="L14" s="99">
        <f>'REITORIA-PROEX'!L14+'REITORIA-SETRAN'!L14+ESAG!L14+CEART!L14+CEAD!L14+FAED!L14+CEFID!L14+CERES!L14+CESFI!L14+CEAVI!L14+CCT!L14+CEPLAN!L14+CAV!L14+CESMO!L14+CEO!L14</f>
        <v>466</v>
      </c>
      <c r="M14" s="31">
        <f>'REITORIA-PROEX'!M14+'REITORIA-SETRAN'!M14+ESAG!M14+CEART!M14+CEAD!M14+FAED!M14+CEFID!M14+CERES!M14+CESFI!M14+CEAVI!M14+CCT!M14+CEPLAN!M14+CAV!M14+CESMO!M14+CEO!M14</f>
        <v>466</v>
      </c>
      <c r="N14" s="100">
        <f>'REITORIA-PROEX'!O14+'REITORIA-SETRAN'!O14+ESAG!O14+CEART!O14+CEAD!O14+FAED!O14+CEFID!O14+CERES!O14+CESFI!O14+CEAVI!O14+CCT!O14+CEPLAN!O14+CAV!O14+CESMO!O14+CEO!O14</f>
        <v>125</v>
      </c>
      <c r="O14" s="100">
        <f>'REITORIA-PROEX'!P14+'REITORIA-SETRAN'!P14+ESAG!P14+CEART!P14+CEAD!P14+FAED!P14+CEFID!P14+CERES!P14+CESFI!P14+CEAVI!P14+CCT!P14+CEPLAN!P14+CAV!P14+CESMO!P14+CEO!P14+'REITORIA-PROEX'!Q14+'REITORIA-SETRAN'!Q14+ESAG!Q14+CEART!Q14+CEAD!Q14+FAED!Q14+CEFID!Q14+CERES!Q14+CESFI!Q14+CEAVI!Q14+CCT!Q14+CEPLAN!Q14+CAV!Q14+CESMO!Q14+CEO!Q14</f>
        <v>0</v>
      </c>
      <c r="P14" s="18">
        <f t="shared" si="0"/>
        <v>34</v>
      </c>
      <c r="Q14" s="27">
        <f t="shared" si="1"/>
        <v>8105</v>
      </c>
      <c r="R14" s="27">
        <f t="shared" si="2"/>
        <v>0</v>
      </c>
      <c r="S14" s="27">
        <f t="shared" si="3"/>
        <v>7553.8600000000006</v>
      </c>
      <c r="T14" s="132"/>
      <c r="U14" s="132"/>
      <c r="V14" s="132"/>
      <c r="W14" s="132"/>
    </row>
    <row r="15" spans="1:23" ht="30.2" customHeight="1" x14ac:dyDescent="0.25">
      <c r="A15" s="249"/>
      <c r="B15" s="242"/>
      <c r="C15" s="254"/>
      <c r="D15" s="95">
        <v>18</v>
      </c>
      <c r="E15" s="242"/>
      <c r="F15" s="81" t="s">
        <v>20</v>
      </c>
      <c r="G15" s="82" t="s">
        <v>28</v>
      </c>
      <c r="H15" s="82" t="s">
        <v>16</v>
      </c>
      <c r="I15" s="82" t="s">
        <v>12</v>
      </c>
      <c r="J15" s="90">
        <v>2650</v>
      </c>
      <c r="K15" s="26">
        <f>'REITORIA-PROEX'!K15+'REITORIA-SETRAN'!K15+ESAG!K15+CEART!K15+CEAD!K15+FAED!K15+CEFID!K15+CERES!K15+CESFI!K15+CEAVI!K15+CCT!K15+CEPLAN!K15+CAV!K15+CESMO!K15+CEO!K15</f>
        <v>24</v>
      </c>
      <c r="L15" s="99">
        <f>'REITORIA-PROEX'!L15+'REITORIA-SETRAN'!L15+ESAG!L15+CEART!L15+CEAD!L15+FAED!L15+CEFID!L15+CERES!L15+CESFI!L15+CEAVI!L15+CCT!L15+CEPLAN!L15+CAV!L15+CESMO!L15+CEO!L15</f>
        <v>8.5</v>
      </c>
      <c r="M15" s="31">
        <f>'REITORIA-PROEX'!M15+'REITORIA-SETRAN'!M15+ESAG!M15+CEART!M15+CEAD!M15+FAED!M15+CEFID!M15+CERES!M15+CESFI!M15+CEAVI!M15+CCT!M15+CEPLAN!M15+CAV!M15+CESMO!M15+CEO!M15</f>
        <v>8.5</v>
      </c>
      <c r="N15" s="100">
        <f>'REITORIA-PROEX'!O15+'REITORIA-SETRAN'!O15+ESAG!O15+CEART!O15+CEAD!O15+FAED!O15+CEFID!O15+CERES!O15+CESFI!O15+CEAVI!O15+CCT!O15+CEPLAN!O15+CAV!O15+CESMO!O15+CEO!O15</f>
        <v>6</v>
      </c>
      <c r="O15" s="100">
        <f>'REITORIA-PROEX'!P15+'REITORIA-SETRAN'!P15+ESAG!P15+CEART!P15+CEAD!P15+FAED!P15+CEFID!P15+CERES!P15+CESFI!P15+CEAVI!P15+CCT!P15+CEPLAN!P15+CAV!P15+CESMO!P15+CEO!P15+'REITORIA-PROEX'!Q15+'REITORIA-SETRAN'!Q15+ESAG!Q15+CEART!Q15+CEAD!Q15+FAED!Q15+CEFID!Q15+CERES!Q15+CESFI!Q15+CEAVI!Q15+CCT!Q15+CEPLAN!Q15+CAV!Q15+CESMO!Q15+CEO!Q15</f>
        <v>0</v>
      </c>
      <c r="P15" s="18">
        <f t="shared" si="0"/>
        <v>15.5</v>
      </c>
      <c r="Q15" s="27">
        <f t="shared" si="1"/>
        <v>63600</v>
      </c>
      <c r="R15" s="27">
        <f t="shared" si="2"/>
        <v>0</v>
      </c>
      <c r="S15" s="27">
        <f t="shared" si="3"/>
        <v>22525</v>
      </c>
      <c r="T15" s="132"/>
      <c r="U15" s="132"/>
      <c r="V15" s="132"/>
      <c r="W15" s="132"/>
    </row>
    <row r="16" spans="1:23" ht="30.2" customHeight="1" x14ac:dyDescent="0.25">
      <c r="A16" s="258" t="s">
        <v>31</v>
      </c>
      <c r="B16" s="251" t="s">
        <v>43</v>
      </c>
      <c r="C16" s="253">
        <v>10</v>
      </c>
      <c r="D16" s="94">
        <v>19</v>
      </c>
      <c r="E16" s="251" t="s">
        <v>13</v>
      </c>
      <c r="F16" s="55" t="s">
        <v>20</v>
      </c>
      <c r="G16" s="56" t="s">
        <v>27</v>
      </c>
      <c r="H16" s="56" t="s">
        <v>10</v>
      </c>
      <c r="I16" s="56" t="s">
        <v>12</v>
      </c>
      <c r="J16" s="87">
        <v>7.9</v>
      </c>
      <c r="K16" s="26">
        <f>'REITORIA-PROEX'!K16+'REITORIA-SETRAN'!K16+ESAG!K16+CEART!K16+CEAD!K16+FAED!K16+CEFID!K16+CERES!K16+CESFI!K16+CEAVI!K16+CCT!K16+CEPLAN!K16+CAV!K16+CESMO!K16+CEO!K16</f>
        <v>1000</v>
      </c>
      <c r="L16" s="99">
        <f>'REITORIA-PROEX'!L16+'REITORIA-SETRAN'!L16+ESAG!L16+CEART!L16+CEAD!L16+FAED!L16+CEFID!L16+CERES!L16+CESFI!L16+CEAVI!L16+CCT!L16+CEPLAN!L16+CAV!L16+CESMO!L16+CEO!L16</f>
        <v>0</v>
      </c>
      <c r="M16" s="31">
        <f>'REITORIA-PROEX'!M16+'REITORIA-SETRAN'!M16+ESAG!M16+CEART!M16+CEAD!M16+FAED!M16+CEFID!M16+CERES!M16+CESFI!M16+CEAVI!M16+CCT!M16+CEPLAN!M16+CAV!M16+CESMO!M16+CEO!M16</f>
        <v>0</v>
      </c>
      <c r="N16" s="100">
        <f>'REITORIA-PROEX'!O16+'REITORIA-SETRAN'!O16+ESAG!O16+CEART!O16+CEAD!O16+FAED!O16+CEFID!O16+CERES!O16+CESFI!O16+CEAVI!O16+CCT!O16+CEPLAN!O16+CAV!O16+CESMO!O16+CEO!O16</f>
        <v>250</v>
      </c>
      <c r="O16" s="100">
        <f>'REITORIA-PROEX'!P16+'REITORIA-SETRAN'!P16+ESAG!P16+CEART!P16+CEAD!P16+FAED!P16+CEFID!P16+CERES!P16+CESFI!P16+CEAVI!P16+CCT!P16+CEPLAN!P16+CAV!P16+CESMO!P16+CEO!P16+'REITORIA-PROEX'!Q16+'REITORIA-SETRAN'!Q16+ESAG!Q16+CEART!Q16+CEAD!Q16+FAED!Q16+CEFID!Q16+CERES!Q16+CESFI!Q16+CEAVI!Q16+CCT!Q16+CEPLAN!Q16+CAV!Q16+CESMO!Q16+CEO!Q16</f>
        <v>0</v>
      </c>
      <c r="P16" s="18">
        <f t="shared" si="0"/>
        <v>1000</v>
      </c>
      <c r="Q16" s="27">
        <f t="shared" si="1"/>
        <v>7900</v>
      </c>
      <c r="R16" s="27">
        <f t="shared" si="2"/>
        <v>0</v>
      </c>
      <c r="S16" s="27">
        <f t="shared" si="3"/>
        <v>0</v>
      </c>
      <c r="T16" s="132"/>
      <c r="U16" s="132"/>
      <c r="V16" s="132"/>
      <c r="W16" s="132"/>
    </row>
    <row r="17" spans="1:23" ht="30.2" customHeight="1" x14ac:dyDescent="0.25">
      <c r="A17" s="259"/>
      <c r="B17" s="251"/>
      <c r="C17" s="253"/>
      <c r="D17" s="94">
        <v>20</v>
      </c>
      <c r="E17" s="251"/>
      <c r="F17" s="55" t="s">
        <v>20</v>
      </c>
      <c r="G17" s="56" t="s">
        <v>28</v>
      </c>
      <c r="H17" s="56" t="s">
        <v>16</v>
      </c>
      <c r="I17" s="56" t="s">
        <v>12</v>
      </c>
      <c r="J17" s="87">
        <v>1632.32</v>
      </c>
      <c r="K17" s="26">
        <f>'REITORIA-PROEX'!K17+'REITORIA-SETRAN'!K17+ESAG!K17+CEART!K17+CEAD!K17+FAED!K17+CEFID!K17+CERES!K17+CESFI!K17+CEAVI!K17+CCT!K17+CEPLAN!K17+CAV!K17+CESMO!K17+CEO!K17</f>
        <v>6</v>
      </c>
      <c r="L17" s="99">
        <f>'REITORIA-PROEX'!L17+'REITORIA-SETRAN'!L17+ESAG!L17+CEART!L17+CEAD!L17+FAED!L17+CEFID!L17+CERES!L17+CESFI!L17+CEAVI!L17+CCT!L17+CEPLAN!L17+CAV!L17+CESMO!L17+CEO!L17</f>
        <v>0</v>
      </c>
      <c r="M17" s="31">
        <f>'REITORIA-PROEX'!M17+'REITORIA-SETRAN'!M17+ESAG!M17+CEART!M17+CEAD!M17+FAED!M17+CEFID!M17+CERES!M17+CESFI!M17+CEAVI!M17+CCT!M17+CEPLAN!M17+CAV!M17+CESMO!M17+CEO!M17</f>
        <v>0</v>
      </c>
      <c r="N17" s="100">
        <f>'REITORIA-PROEX'!O17+'REITORIA-SETRAN'!O17+ESAG!O17+CEART!O17+CEAD!O17+FAED!O17+CEFID!O17+CERES!O17+CESFI!O17+CEAVI!O17+CCT!O17+CEPLAN!O17+CAV!O17+CESMO!O17+CEO!O17</f>
        <v>1</v>
      </c>
      <c r="O17" s="100">
        <f>'REITORIA-PROEX'!P17+'REITORIA-SETRAN'!P17+ESAG!P17+CEART!P17+CEAD!P17+FAED!P17+CEFID!P17+CERES!P17+CESFI!P17+CEAVI!P17+CCT!P17+CEPLAN!P17+CAV!P17+CESMO!P17+CEO!P17+'REITORIA-PROEX'!Q17+'REITORIA-SETRAN'!Q17+ESAG!Q17+CEART!Q17+CEAD!Q17+FAED!Q17+CEFID!Q17+CERES!Q17+CESFI!Q17+CEAVI!Q17+CCT!Q17+CEPLAN!Q17+CAV!Q17+CESMO!Q17+CEO!Q17</f>
        <v>0</v>
      </c>
      <c r="P17" s="18">
        <f t="shared" si="0"/>
        <v>6</v>
      </c>
      <c r="Q17" s="27">
        <f t="shared" si="1"/>
        <v>9793.92</v>
      </c>
      <c r="R17" s="27">
        <f t="shared" si="2"/>
        <v>0</v>
      </c>
      <c r="S17" s="27">
        <f t="shared" si="3"/>
        <v>0</v>
      </c>
      <c r="T17" s="132"/>
      <c r="U17" s="132"/>
      <c r="V17" s="132"/>
      <c r="W17" s="132"/>
    </row>
    <row r="18" spans="1:23" ht="30.2" customHeight="1" x14ac:dyDescent="0.25">
      <c r="A18" s="259"/>
      <c r="B18" s="242" t="s">
        <v>43</v>
      </c>
      <c r="C18" s="254">
        <v>11</v>
      </c>
      <c r="D18" s="95">
        <v>21</v>
      </c>
      <c r="E18" s="242" t="s">
        <v>14</v>
      </c>
      <c r="F18" s="81" t="s">
        <v>20</v>
      </c>
      <c r="G18" s="82" t="s">
        <v>27</v>
      </c>
      <c r="H18" s="82" t="s">
        <v>10</v>
      </c>
      <c r="I18" s="82" t="s">
        <v>12</v>
      </c>
      <c r="J18" s="90">
        <v>8</v>
      </c>
      <c r="K18" s="26">
        <f>'REITORIA-PROEX'!K18+'REITORIA-SETRAN'!K18+ESAG!K18+CEART!K18+CEAD!K18+FAED!K18+CEFID!K18+CERES!K18+CESFI!K18+CEAVI!K18+CCT!K18+CEPLAN!K18+CAV!K18+CESMO!K18+CEO!K18</f>
        <v>2500</v>
      </c>
      <c r="L18" s="99">
        <f>'REITORIA-PROEX'!L18+'REITORIA-SETRAN'!L18+ESAG!L18+CEART!L18+CEAD!L18+FAED!L18+CEFID!L18+CERES!L18+CESFI!L18+CEAVI!L18+CCT!L18+CEPLAN!L18+CAV!L18+CESMO!L18+CEO!L18</f>
        <v>0</v>
      </c>
      <c r="M18" s="31">
        <f>'REITORIA-PROEX'!M18+'REITORIA-SETRAN'!M18+ESAG!M18+CEART!M18+CEAD!M18+FAED!M18+CEFID!M18+CERES!M18+CESFI!M18+CEAVI!M18+CCT!M18+CEPLAN!M18+CAV!M18+CESMO!M18+CEO!M18</f>
        <v>0</v>
      </c>
      <c r="N18" s="100">
        <f>'REITORIA-PROEX'!O18+'REITORIA-SETRAN'!O18+ESAG!O18+CEART!O18+CEAD!O18+FAED!O18+CEFID!O18+CERES!O18+CESFI!O18+CEAVI!O18+CCT!O18+CEPLAN!O18+CAV!O18+CESMO!O18+CEO!O18</f>
        <v>625</v>
      </c>
      <c r="O18" s="100">
        <f>'REITORIA-PROEX'!P18+'REITORIA-SETRAN'!P18+ESAG!P18+CEART!P18+CEAD!P18+FAED!P18+CEFID!P18+CERES!P18+CESFI!P18+CEAVI!P18+CCT!P18+CEPLAN!P18+CAV!P18+CESMO!P18+CEO!P18+'REITORIA-PROEX'!Q18+'REITORIA-SETRAN'!Q18+ESAG!Q18+CEART!Q18+CEAD!Q18+FAED!Q18+CEFID!Q18+CERES!Q18+CESFI!Q18+CEAVI!Q18+CCT!Q18+CEPLAN!Q18+CAV!Q18+CESMO!Q18+CEO!Q18</f>
        <v>0</v>
      </c>
      <c r="P18" s="18">
        <f t="shared" si="0"/>
        <v>2500</v>
      </c>
      <c r="Q18" s="27">
        <f t="shared" si="1"/>
        <v>20000</v>
      </c>
      <c r="R18" s="27">
        <f t="shared" si="2"/>
        <v>0</v>
      </c>
      <c r="S18" s="27">
        <f t="shared" si="3"/>
        <v>0</v>
      </c>
      <c r="T18" s="132"/>
      <c r="U18" s="132"/>
      <c r="V18" s="132"/>
      <c r="W18" s="132"/>
    </row>
    <row r="19" spans="1:23" ht="30.2" customHeight="1" x14ac:dyDescent="0.25">
      <c r="A19" s="259"/>
      <c r="B19" s="242"/>
      <c r="C19" s="254"/>
      <c r="D19" s="95">
        <v>22</v>
      </c>
      <c r="E19" s="242"/>
      <c r="F19" s="81" t="s">
        <v>20</v>
      </c>
      <c r="G19" s="82" t="s">
        <v>28</v>
      </c>
      <c r="H19" s="82" t="s">
        <v>16</v>
      </c>
      <c r="I19" s="82" t="s">
        <v>12</v>
      </c>
      <c r="J19" s="90">
        <v>992.32</v>
      </c>
      <c r="K19" s="26">
        <f>'REITORIA-PROEX'!K19+'REITORIA-SETRAN'!K19+ESAG!K19+CEART!K19+CEAD!K19+FAED!K19+CEFID!K19+CERES!K19+CESFI!K19+CEAVI!K19+CCT!K19+CEPLAN!K19+CAV!K19+CESMO!K19+CEO!K19</f>
        <v>15</v>
      </c>
      <c r="L19" s="99">
        <f>'REITORIA-PROEX'!L19+'REITORIA-SETRAN'!L19+ESAG!L19+CEART!L19+CEAD!L19+FAED!L19+CEFID!L19+CERES!L19+CESFI!L19+CEAVI!L19+CCT!L19+CEPLAN!L19+CAV!L19+CESMO!L19+CEO!L19</f>
        <v>0</v>
      </c>
      <c r="M19" s="31">
        <f>'REITORIA-PROEX'!M19+'REITORIA-SETRAN'!M19+ESAG!M19+CEART!M19+CEAD!M19+FAED!M19+CEFID!M19+CERES!M19+CESFI!M19+CEAVI!M19+CCT!M19+CEPLAN!M19+CAV!M19+CESMO!M19+CEO!M19</f>
        <v>0</v>
      </c>
      <c r="N19" s="100">
        <f>'REITORIA-PROEX'!O19+'REITORIA-SETRAN'!O19+ESAG!O19+CEART!O19+CEAD!O19+FAED!O19+CEFID!O19+CERES!O19+CESFI!O19+CEAVI!O19+CCT!O19+CEPLAN!O19+CAV!O19+CESMO!O19+CEO!O19</f>
        <v>3</v>
      </c>
      <c r="O19" s="100">
        <f>'REITORIA-PROEX'!P19+'REITORIA-SETRAN'!P19+ESAG!P19+CEART!P19+CEAD!P19+FAED!P19+CEFID!P19+CERES!P19+CESFI!P19+CEAVI!P19+CCT!P19+CEPLAN!P19+CAV!P19+CESMO!P19+CEO!P19+'REITORIA-PROEX'!Q19+'REITORIA-SETRAN'!Q19+ESAG!Q19+CEART!Q19+CEAD!Q19+FAED!Q19+CEFID!Q19+CERES!Q19+CESFI!Q19+CEAVI!Q19+CCT!Q19+CEPLAN!Q19+CAV!Q19+CESMO!Q19+CEO!Q19</f>
        <v>0</v>
      </c>
      <c r="P19" s="18">
        <f t="shared" si="0"/>
        <v>15</v>
      </c>
      <c r="Q19" s="27">
        <f t="shared" si="1"/>
        <v>14884.800000000001</v>
      </c>
      <c r="R19" s="27">
        <f t="shared" si="2"/>
        <v>0</v>
      </c>
      <c r="S19" s="27">
        <f t="shared" si="3"/>
        <v>0</v>
      </c>
      <c r="T19" s="132"/>
      <c r="U19" s="132"/>
      <c r="V19" s="132"/>
      <c r="W19" s="132"/>
    </row>
    <row r="20" spans="1:23" ht="30.2" customHeight="1" x14ac:dyDescent="0.25">
      <c r="A20" s="259"/>
      <c r="B20" s="251" t="s">
        <v>44</v>
      </c>
      <c r="C20" s="253">
        <v>12</v>
      </c>
      <c r="D20" s="94">
        <v>23</v>
      </c>
      <c r="E20" s="251" t="s">
        <v>15</v>
      </c>
      <c r="F20" s="55" t="s">
        <v>20</v>
      </c>
      <c r="G20" s="56" t="s">
        <v>27</v>
      </c>
      <c r="H20" s="56" t="s">
        <v>10</v>
      </c>
      <c r="I20" s="56" t="s">
        <v>12</v>
      </c>
      <c r="J20" s="87">
        <v>15.72</v>
      </c>
      <c r="K20" s="26">
        <f>'REITORIA-PROEX'!K20+'REITORIA-SETRAN'!K20+ESAG!K20+CEART!K20+CEAD!K20+FAED!K20+CEFID!K20+CERES!K20+CESFI!K20+CEAVI!K20+CCT!K20+CEPLAN!K20+CAV!K20+CESMO!K20+CEO!K20</f>
        <v>12000</v>
      </c>
      <c r="L20" s="99">
        <f>'REITORIA-PROEX'!L20+'REITORIA-SETRAN'!L20+ESAG!L20+CEART!L20+CEAD!L20+FAED!L20+CEFID!L20+CERES!L20+CESFI!L20+CEAVI!L20+CCT!L20+CEPLAN!L20+CAV!L20+CESMO!L20+CEO!L20</f>
        <v>1745</v>
      </c>
      <c r="M20" s="31">
        <f>'REITORIA-PROEX'!M20+'REITORIA-SETRAN'!M20+ESAG!M20+CEART!M20+CEAD!M20+FAED!M20+CEFID!M20+CERES!M20+CESFI!M20+CEAVI!M20+CCT!M20+CEPLAN!M20+CAV!M20+CESMO!M20+CEO!M20</f>
        <v>1745</v>
      </c>
      <c r="N20" s="100">
        <f>'REITORIA-PROEX'!O20+'REITORIA-SETRAN'!O20+ESAG!O20+CEART!O20+CEAD!O20+FAED!O20+CEFID!O20+CERES!O20+CESFI!O20+CEAVI!O20+CCT!O20+CEPLAN!O20+CAV!O20+CESMO!O20+CEO!O20</f>
        <v>3000</v>
      </c>
      <c r="O20" s="100">
        <f>'REITORIA-PROEX'!P20+'REITORIA-SETRAN'!P20+ESAG!P20+CEART!P20+CEAD!P20+FAED!P20+CEFID!P20+CERES!P20+CESFI!P20+CEAVI!P20+CCT!P20+CEPLAN!P20+CAV!P20+CESMO!P20+CEO!P20+'REITORIA-PROEX'!Q20+'REITORIA-SETRAN'!Q20+ESAG!Q20+CEART!Q20+CEAD!Q20+FAED!Q20+CEFID!Q20+CERES!Q20+CESFI!Q20+CEAVI!Q20+CCT!Q20+CEPLAN!Q20+CAV!Q20+CESMO!Q20+CEO!Q20</f>
        <v>0</v>
      </c>
      <c r="P20" s="18">
        <f t="shared" si="0"/>
        <v>10255</v>
      </c>
      <c r="Q20" s="27">
        <f t="shared" si="1"/>
        <v>188640</v>
      </c>
      <c r="R20" s="27">
        <f t="shared" si="2"/>
        <v>0</v>
      </c>
      <c r="S20" s="27">
        <f t="shared" si="3"/>
        <v>27431.4</v>
      </c>
      <c r="T20" s="132"/>
      <c r="U20" s="132"/>
      <c r="V20" s="132"/>
      <c r="W20" s="132"/>
    </row>
    <row r="21" spans="1:23" ht="30.2" customHeight="1" x14ac:dyDescent="0.25">
      <c r="A21" s="259"/>
      <c r="B21" s="251"/>
      <c r="C21" s="253"/>
      <c r="D21" s="94">
        <v>24</v>
      </c>
      <c r="E21" s="251"/>
      <c r="F21" s="55" t="s">
        <v>20</v>
      </c>
      <c r="G21" s="56" t="s">
        <v>28</v>
      </c>
      <c r="H21" s="56" t="s">
        <v>16</v>
      </c>
      <c r="I21" s="56" t="s">
        <v>12</v>
      </c>
      <c r="J21" s="87">
        <v>2252.44</v>
      </c>
      <c r="K21" s="26">
        <f>'REITORIA-PROEX'!K21+'REITORIA-SETRAN'!K21+ESAG!K21+CEART!K21+CEAD!K21+FAED!K21+CEFID!K21+CERES!K21+CESFI!K21+CEAVI!K21+CCT!K21+CEPLAN!K21+CAV!K21+CESMO!K21+CEO!K21</f>
        <v>45</v>
      </c>
      <c r="L21" s="99">
        <f>'REITORIA-PROEX'!L21+'REITORIA-SETRAN'!L21+ESAG!L21+CEART!L21+CEAD!L21+FAED!L21+CEFID!L21+CERES!L21+CESFI!L21+CEAVI!L21+CCT!L21+CEPLAN!L21+CAV!L21+CESMO!L21+CEO!L21</f>
        <v>30</v>
      </c>
      <c r="M21" s="31">
        <f>'REITORIA-PROEX'!M21+'REITORIA-SETRAN'!M21+ESAG!M21+CEART!M21+CEAD!M21+FAED!M21+CEFID!M21+CERES!M21+CESFI!M21+CEAVI!M21+CCT!M21+CEPLAN!M21+CAV!M21+CESMO!M21+CEO!M21</f>
        <v>30</v>
      </c>
      <c r="N21" s="100">
        <f>'REITORIA-PROEX'!O21+'REITORIA-SETRAN'!O21+ESAG!O21+CEART!O21+CEAD!O21+FAED!O21+CEFID!O21+CERES!O21+CESFI!O21+CEAVI!O21+CCT!O21+CEPLAN!O21+CAV!O21+CESMO!O21+CEO!O21</f>
        <v>11</v>
      </c>
      <c r="O21" s="100">
        <f>'REITORIA-PROEX'!P21+'REITORIA-SETRAN'!P21+ESAG!P21+CEART!P21+CEAD!P21+FAED!P21+CEFID!P21+CERES!P21+CESFI!P21+CEAVI!P21+CCT!P21+CEPLAN!P21+CAV!P21+CESMO!P21+CEO!P21+'REITORIA-PROEX'!Q21+'REITORIA-SETRAN'!Q21+ESAG!Q21+CEART!Q21+CEAD!Q21+FAED!Q21+CEFID!Q21+CERES!Q21+CESFI!Q21+CEAVI!Q21+CCT!Q21+CEPLAN!Q21+CAV!Q21+CESMO!Q21+CEO!Q21</f>
        <v>0</v>
      </c>
      <c r="P21" s="18">
        <f t="shared" si="0"/>
        <v>15</v>
      </c>
      <c r="Q21" s="27">
        <f t="shared" si="1"/>
        <v>101359.8</v>
      </c>
      <c r="R21" s="27">
        <f t="shared" si="2"/>
        <v>0</v>
      </c>
      <c r="S21" s="27">
        <f t="shared" si="3"/>
        <v>67573.2</v>
      </c>
      <c r="T21" s="132"/>
      <c r="U21" s="132"/>
      <c r="V21" s="132"/>
      <c r="W21" s="132"/>
    </row>
    <row r="22" spans="1:23" ht="30.2" customHeight="1" x14ac:dyDescent="0.25">
      <c r="A22" s="259"/>
      <c r="B22" s="242" t="s">
        <v>32</v>
      </c>
      <c r="C22" s="254">
        <v>13</v>
      </c>
      <c r="D22" s="95">
        <v>25</v>
      </c>
      <c r="E22" s="242" t="s">
        <v>11</v>
      </c>
      <c r="F22" s="81" t="s">
        <v>20</v>
      </c>
      <c r="G22" s="82" t="s">
        <v>27</v>
      </c>
      <c r="H22" s="82" t="s">
        <v>10</v>
      </c>
      <c r="I22" s="82" t="s">
        <v>12</v>
      </c>
      <c r="J22" s="90">
        <v>15.44</v>
      </c>
      <c r="K22" s="26">
        <f>'REITORIA-PROEX'!K22+'REITORIA-SETRAN'!K22+ESAG!K22+CEART!K22+CEAD!K22+FAED!K22+CEFID!K22+CERES!K22+CESFI!K22+CEAVI!K22+CCT!K22+CEPLAN!K22+CAV!K22+CESMO!K22+CEO!K22</f>
        <v>3600</v>
      </c>
      <c r="L22" s="99">
        <f>'REITORIA-PROEX'!L22+'REITORIA-SETRAN'!L22+ESAG!L22+CEART!L22+CEAD!L22+FAED!L22+CEFID!L22+CERES!L22+CESFI!L22+CEAVI!L22+CCT!L22+CEPLAN!L22+CAV!L22+CESMO!L22+CEO!L22</f>
        <v>0</v>
      </c>
      <c r="M22" s="31">
        <f>'REITORIA-PROEX'!M22+'REITORIA-SETRAN'!M22+ESAG!M22+CEART!M22+CEAD!M22+FAED!M22+CEFID!M22+CERES!M22+CESFI!M22+CEAVI!M22+CCT!M22+CEPLAN!M22+CAV!M22+CESMO!M22+CEO!M22</f>
        <v>0</v>
      </c>
      <c r="N22" s="100">
        <f>'REITORIA-PROEX'!O22+'REITORIA-SETRAN'!O22+ESAG!O22+CEART!O22+CEAD!O22+FAED!O22+CEFID!O22+CERES!O22+CESFI!O22+CEAVI!O22+CCT!O22+CEPLAN!O22+CAV!O22+CESMO!O22+CEO!O22</f>
        <v>900</v>
      </c>
      <c r="O22" s="100">
        <f>'REITORIA-PROEX'!P22+'REITORIA-SETRAN'!P22+ESAG!P22+CEART!P22+CEAD!P22+FAED!P22+CEFID!P22+CERES!P22+CESFI!P22+CEAVI!P22+CCT!P22+CEPLAN!P22+CAV!P22+CESMO!P22+CEO!P22+'REITORIA-PROEX'!Q22+'REITORIA-SETRAN'!Q22+ESAG!Q22+CEART!Q22+CEAD!Q22+FAED!Q22+CEFID!Q22+CERES!Q22+CESFI!Q22+CEAVI!Q22+CCT!Q22+CEPLAN!Q22+CAV!Q22+CESMO!Q22+CEO!Q22</f>
        <v>0</v>
      </c>
      <c r="P22" s="18">
        <f t="shared" si="0"/>
        <v>3600</v>
      </c>
      <c r="Q22" s="27">
        <f t="shared" si="1"/>
        <v>55584</v>
      </c>
      <c r="R22" s="27">
        <f t="shared" si="2"/>
        <v>0</v>
      </c>
      <c r="S22" s="27">
        <f t="shared" si="3"/>
        <v>0</v>
      </c>
      <c r="T22" s="132"/>
      <c r="U22" s="132"/>
      <c r="V22" s="132"/>
      <c r="W22" s="132"/>
    </row>
    <row r="23" spans="1:23" ht="30.2" customHeight="1" x14ac:dyDescent="0.25">
      <c r="A23" s="260"/>
      <c r="B23" s="242"/>
      <c r="C23" s="254"/>
      <c r="D23" s="95">
        <v>26</v>
      </c>
      <c r="E23" s="242"/>
      <c r="F23" s="81" t="s">
        <v>20</v>
      </c>
      <c r="G23" s="82" t="s">
        <v>28</v>
      </c>
      <c r="H23" s="82" t="s">
        <v>16</v>
      </c>
      <c r="I23" s="82" t="s">
        <v>12</v>
      </c>
      <c r="J23" s="90">
        <v>2650</v>
      </c>
      <c r="K23" s="26">
        <f>'REITORIA-PROEX'!K23+'REITORIA-SETRAN'!K23+ESAG!K23+CEART!K23+CEAD!K23+FAED!K23+CEFID!K23+CERES!K23+CESFI!K23+CEAVI!K23+CCT!K23+CEPLAN!K23+CAV!K23+CESMO!K23+CEO!K23</f>
        <v>36</v>
      </c>
      <c r="L23" s="99">
        <f>'REITORIA-PROEX'!L23+'REITORIA-SETRAN'!L23+ESAG!L23+CEART!L23+CEAD!L23+FAED!L23+CEFID!L23+CERES!L23+CESFI!L23+CEAVI!L23+CCT!L23+CEPLAN!L23+CAV!L23+CESMO!L23+CEO!L23</f>
        <v>0</v>
      </c>
      <c r="M23" s="31">
        <f>'REITORIA-PROEX'!M23+'REITORIA-SETRAN'!M23+ESAG!M23+CEART!M23+CEAD!M23+FAED!M23+CEFID!M23+CERES!M23+CESFI!M23+CEAVI!M23+CCT!M23+CEPLAN!M23+CAV!M23+CESMO!M23+CEO!M23</f>
        <v>0</v>
      </c>
      <c r="N23" s="100">
        <f>'REITORIA-PROEX'!O23+'REITORIA-SETRAN'!O23+ESAG!O23+CEART!O23+CEAD!O23+FAED!O23+CEFID!O23+CERES!O23+CESFI!O23+CEAVI!O23+CCT!O23+CEPLAN!O23+CAV!O23+CESMO!O23+CEO!O23</f>
        <v>8</v>
      </c>
      <c r="O23" s="100">
        <f>'REITORIA-PROEX'!P23+'REITORIA-SETRAN'!P23+ESAG!P23+CEART!P23+CEAD!P23+FAED!P23+CEFID!P23+CERES!P23+CESFI!P23+CEAVI!P23+CCT!P23+CEPLAN!P23+CAV!P23+CESMO!P23+CEO!P23+'REITORIA-PROEX'!Q23+'REITORIA-SETRAN'!Q23+ESAG!Q23+CEART!Q23+CEAD!Q23+FAED!Q23+CEFID!Q23+CERES!Q23+CESFI!Q23+CEAVI!Q23+CCT!Q23+CEPLAN!Q23+CAV!Q23+CESMO!Q23+CEO!Q23</f>
        <v>0</v>
      </c>
      <c r="P23" s="18">
        <f t="shared" si="0"/>
        <v>36</v>
      </c>
      <c r="Q23" s="27">
        <f t="shared" si="1"/>
        <v>95400</v>
      </c>
      <c r="R23" s="27">
        <f t="shared" si="2"/>
        <v>0</v>
      </c>
      <c r="S23" s="27">
        <f t="shared" si="3"/>
        <v>0</v>
      </c>
      <c r="T23" s="132"/>
      <c r="U23" s="132"/>
      <c r="V23" s="132"/>
      <c r="W23" s="132"/>
    </row>
    <row r="24" spans="1:23" ht="30.2" customHeight="1" x14ac:dyDescent="0.25">
      <c r="A24" s="258" t="s">
        <v>24</v>
      </c>
      <c r="B24" s="267" t="s">
        <v>45</v>
      </c>
      <c r="C24" s="253">
        <v>14</v>
      </c>
      <c r="D24" s="94">
        <v>27</v>
      </c>
      <c r="E24" s="251" t="s">
        <v>13</v>
      </c>
      <c r="F24" s="55" t="s">
        <v>20</v>
      </c>
      <c r="G24" s="56" t="s">
        <v>27</v>
      </c>
      <c r="H24" s="56" t="s">
        <v>10</v>
      </c>
      <c r="I24" s="56" t="s">
        <v>12</v>
      </c>
      <c r="J24" s="87">
        <v>3.75</v>
      </c>
      <c r="K24" s="26">
        <f>'REITORIA-PROEX'!K24+'REITORIA-SETRAN'!K24+ESAG!K24+CEART!K24+CEAD!K24+FAED!K24+CEFID!K24+CERES!K24+CESFI!K24+CEAVI!K24+CCT!K24+CEPLAN!K24+CAV!K24+CESMO!K24+CEO!K24</f>
        <v>25000</v>
      </c>
      <c r="L24" s="99">
        <f>'REITORIA-PROEX'!L24+'REITORIA-SETRAN'!L24+ESAG!L24+CEART!L24+CEAD!L24+FAED!L24+CEFID!L24+CERES!L24+CESFI!L24+CEAVI!L24+CCT!L24+CEPLAN!L24+CAV!L24+CESMO!L24+CEO!L24</f>
        <v>25000</v>
      </c>
      <c r="M24" s="31">
        <f>'REITORIA-PROEX'!M24+'REITORIA-SETRAN'!M24+ESAG!M24+CEART!M24+CEAD!M24+FAED!M24+CEFID!M24+CERES!M24+CESFI!M24+CEAVI!M24+CCT!M24+CEPLAN!M24+CAV!M24+CESMO!M24+CEO!M24</f>
        <v>31250</v>
      </c>
      <c r="N24" s="100">
        <f>'REITORIA-PROEX'!O24+'REITORIA-SETRAN'!O24+ESAG!O24+CEART!O24+CEAD!O24+FAED!O24+CEFID!O24+CERES!O24+CESFI!O24+CEAVI!O24+CCT!O24+CEPLAN!O24+CAV!O24+CESMO!O24+CEO!O24</f>
        <v>0</v>
      </c>
      <c r="O24" s="100">
        <f>'REITORIA-PROEX'!P24+'REITORIA-SETRAN'!P24+ESAG!P24+CEART!P24+CEAD!P24+FAED!P24+CEFID!P24+CERES!P24+CESFI!P24+CEAVI!P24+CCT!P24+CEPLAN!P24+CAV!P24+CESMO!P24+CEO!P24+'REITORIA-PROEX'!Q24+'REITORIA-SETRAN'!Q24+ESAG!Q24+CEART!Q24+CEAD!Q24+FAED!Q24+CEFID!Q24+CERES!Q24+CESFI!Q24+CEAVI!Q24+CCT!Q24+CEPLAN!Q24+CAV!Q24+CESMO!Q24+CEO!Q24</f>
        <v>6250</v>
      </c>
      <c r="P24" s="18">
        <f t="shared" si="0"/>
        <v>0</v>
      </c>
      <c r="Q24" s="27">
        <f t="shared" si="1"/>
        <v>93750</v>
      </c>
      <c r="R24" s="27">
        <f t="shared" si="2"/>
        <v>23437.5</v>
      </c>
      <c r="S24" s="27">
        <f t="shared" si="3"/>
        <v>117187.5</v>
      </c>
      <c r="T24" s="132">
        <v>6250</v>
      </c>
      <c r="U24" s="133">
        <f>T24/K24</f>
        <v>0.25</v>
      </c>
      <c r="V24" s="134">
        <f>T24*J24</f>
        <v>23437.5</v>
      </c>
      <c r="W24" s="135">
        <f>V24/Q58</f>
        <v>6.564122309700598E-3</v>
      </c>
    </row>
    <row r="25" spans="1:23" ht="30.2" customHeight="1" x14ac:dyDescent="0.25">
      <c r="A25" s="259"/>
      <c r="B25" s="251"/>
      <c r="C25" s="253"/>
      <c r="D25" s="94">
        <v>28</v>
      </c>
      <c r="E25" s="251"/>
      <c r="F25" s="55" t="s">
        <v>20</v>
      </c>
      <c r="G25" s="56" t="s">
        <v>28</v>
      </c>
      <c r="H25" s="56" t="s">
        <v>16</v>
      </c>
      <c r="I25" s="56" t="s">
        <v>12</v>
      </c>
      <c r="J25" s="87">
        <v>115</v>
      </c>
      <c r="K25" s="26">
        <f>'REITORIA-PROEX'!K25+'REITORIA-SETRAN'!K25+ESAG!K25+CEART!K25+CEAD!K25+FAED!K25+CEFID!K25+CERES!K25+CESFI!K25+CEAVI!K25+CCT!K25+CEPLAN!K25+CAV!K25+CESMO!K25+CEO!K25</f>
        <v>10</v>
      </c>
      <c r="L25" s="99">
        <f>'REITORIA-PROEX'!L25+'REITORIA-SETRAN'!L25+ESAG!L25+CEART!L25+CEAD!L25+FAED!L25+CEFID!L25+CERES!L25+CESFI!L25+CEAVI!L25+CCT!L25+CEPLAN!L25+CAV!L25+CESMO!L25+CEO!L25</f>
        <v>1</v>
      </c>
      <c r="M25" s="31">
        <f>'REITORIA-PROEX'!M25+'REITORIA-SETRAN'!M25+ESAG!M25+CEART!M25+CEAD!M25+FAED!M25+CEFID!M25+CERES!M25+CESFI!M25+CEAVI!M25+CCT!M25+CEPLAN!M25+CAV!M25+CESMO!M25+CEO!M25</f>
        <v>1</v>
      </c>
      <c r="N25" s="100">
        <f>'REITORIA-PROEX'!O25+'REITORIA-SETRAN'!O25+ESAG!O25+CEART!O25+CEAD!O25+FAED!O25+CEFID!O25+CERES!O25+CESFI!O25+CEAVI!O25+CCT!O25+CEPLAN!O25+CAV!O25+CESMO!O25+CEO!O25</f>
        <v>2</v>
      </c>
      <c r="O25" s="100">
        <f>'REITORIA-PROEX'!P25+'REITORIA-SETRAN'!P25+ESAG!P25+CEART!P25+CEAD!P25+FAED!P25+CEFID!P25+CERES!P25+CESFI!P25+CEAVI!P25+CCT!P25+CEPLAN!P25+CAV!P25+CESMO!P25+CEO!P25+'REITORIA-PROEX'!Q25+'REITORIA-SETRAN'!Q25+ESAG!Q25+CEART!Q25+CEAD!Q25+FAED!Q25+CEFID!Q25+CERES!Q25+CESFI!Q25+CEAVI!Q25+CCT!Q25+CEPLAN!Q25+CAV!Q25+CESMO!Q25+CEO!Q25</f>
        <v>0</v>
      </c>
      <c r="P25" s="18">
        <f t="shared" si="0"/>
        <v>9</v>
      </c>
      <c r="Q25" s="27">
        <f t="shared" si="1"/>
        <v>1150</v>
      </c>
      <c r="R25" s="27">
        <f t="shared" si="2"/>
        <v>0</v>
      </c>
      <c r="S25" s="27">
        <f t="shared" si="3"/>
        <v>115</v>
      </c>
      <c r="T25" s="132"/>
      <c r="U25" s="132"/>
      <c r="V25" s="132"/>
      <c r="W25" s="132"/>
    </row>
    <row r="26" spans="1:23" ht="30.2" customHeight="1" x14ac:dyDescent="0.25">
      <c r="A26" s="259"/>
      <c r="B26" s="242" t="s">
        <v>26</v>
      </c>
      <c r="C26" s="254">
        <v>15</v>
      </c>
      <c r="D26" s="95">
        <v>29</v>
      </c>
      <c r="E26" s="242" t="s">
        <v>14</v>
      </c>
      <c r="F26" s="81" t="s">
        <v>20</v>
      </c>
      <c r="G26" s="82" t="s">
        <v>27</v>
      </c>
      <c r="H26" s="82" t="s">
        <v>10</v>
      </c>
      <c r="I26" s="82" t="s">
        <v>12</v>
      </c>
      <c r="J26" s="90">
        <v>5.9</v>
      </c>
      <c r="K26" s="26">
        <f>'REITORIA-PROEX'!K26+'REITORIA-SETRAN'!K26+ESAG!K26+CEART!K26+CEAD!K26+FAED!K26+CEFID!K26+CERES!K26+CESFI!K26+CEAVI!K26+CCT!K26+CEPLAN!K26+CAV!K26+CESMO!K26+CEO!K26</f>
        <v>30000</v>
      </c>
      <c r="L26" s="99">
        <f>'REITORIA-PROEX'!L26+'REITORIA-SETRAN'!L26+ESAG!L26+CEART!L26+CEAD!L26+FAED!L26+CEFID!L26+CERES!L26+CESFI!L26+CEAVI!L26+CCT!L26+CEPLAN!L26+CAV!L26+CESMO!L26+CEO!L26</f>
        <v>11000</v>
      </c>
      <c r="M26" s="31">
        <f>'REITORIA-PROEX'!M26+'REITORIA-SETRAN'!M26+ESAG!M26+CEART!M26+CEAD!M26+FAED!M26+CEFID!M26+CERES!M26+CESFI!M26+CEAVI!M26+CCT!M26+CEPLAN!M26+CAV!M26+CESMO!M26+CEO!M26</f>
        <v>11000</v>
      </c>
      <c r="N26" s="100">
        <f>'REITORIA-PROEX'!O26+'REITORIA-SETRAN'!O26+ESAG!O26+CEART!O26+CEAD!O26+FAED!O26+CEFID!O26+CERES!O26+CESFI!O26+CEAVI!O26+CCT!O26+CEPLAN!O26+CAV!O26+CESMO!O26+CEO!O26</f>
        <v>7500</v>
      </c>
      <c r="O26" s="100">
        <f>'REITORIA-PROEX'!P26+'REITORIA-SETRAN'!P26+ESAG!P26+CEART!P26+CEAD!P26+FAED!P26+CEFID!P26+CERES!P26+CESFI!P26+CEAVI!P26+CCT!P26+CEPLAN!P26+CAV!P26+CESMO!P26+CEO!P26+'REITORIA-PROEX'!Q26+'REITORIA-SETRAN'!Q26+ESAG!Q26+CEART!Q26+CEAD!Q26+FAED!Q26+CEFID!Q26+CERES!Q26+CESFI!Q26+CEAVI!Q26+CCT!Q26+CEPLAN!Q26+CAV!Q26+CESMO!Q26+CEO!Q26</f>
        <v>0</v>
      </c>
      <c r="P26" s="18">
        <f t="shared" si="0"/>
        <v>19000</v>
      </c>
      <c r="Q26" s="27">
        <f t="shared" si="1"/>
        <v>177000</v>
      </c>
      <c r="R26" s="27">
        <f t="shared" si="2"/>
        <v>0</v>
      </c>
      <c r="S26" s="27">
        <f t="shared" si="3"/>
        <v>64900.000000000007</v>
      </c>
      <c r="T26" s="132"/>
      <c r="U26" s="132"/>
      <c r="V26" s="132"/>
      <c r="W26" s="132"/>
    </row>
    <row r="27" spans="1:23" ht="30.2" customHeight="1" x14ac:dyDescent="0.25">
      <c r="A27" s="259"/>
      <c r="B27" s="242"/>
      <c r="C27" s="254"/>
      <c r="D27" s="95">
        <v>30</v>
      </c>
      <c r="E27" s="242"/>
      <c r="F27" s="81" t="s">
        <v>20</v>
      </c>
      <c r="G27" s="82" t="s">
        <v>28</v>
      </c>
      <c r="H27" s="82" t="s">
        <v>16</v>
      </c>
      <c r="I27" s="82" t="s">
        <v>12</v>
      </c>
      <c r="J27" s="90">
        <v>600</v>
      </c>
      <c r="K27" s="26">
        <f>'REITORIA-PROEX'!K27+'REITORIA-SETRAN'!K27+ESAG!K27+CEART!K27+CEAD!K27+FAED!K27+CEFID!K27+CERES!K27+CESFI!K27+CEAVI!K27+CCT!K27+CEPLAN!K27+CAV!K27+CESMO!K27+CEO!K27</f>
        <v>30</v>
      </c>
      <c r="L27" s="99">
        <f>'REITORIA-PROEX'!L27+'REITORIA-SETRAN'!L27+ESAG!L27+CEART!L27+CEAD!L27+FAED!L27+CEFID!L27+CERES!L27+CESFI!L27+CEAVI!L27+CCT!L27+CEPLAN!L27+CAV!L27+CESMO!L27+CEO!L27</f>
        <v>13</v>
      </c>
      <c r="M27" s="31">
        <f>'REITORIA-PROEX'!M27+'REITORIA-SETRAN'!M27+ESAG!M27+CEART!M27+CEAD!M27+FAED!M27+CEFID!M27+CERES!M27+CESFI!M27+CEAVI!M27+CCT!M27+CEPLAN!M27+CAV!M27+CESMO!M27+CEO!M27</f>
        <v>13</v>
      </c>
      <c r="N27" s="100">
        <f>'REITORIA-PROEX'!O27+'REITORIA-SETRAN'!O27+ESAG!O27+CEART!O27+CEAD!O27+FAED!O27+CEFID!O27+CERES!O27+CESFI!O27+CEAVI!O27+CCT!O27+CEPLAN!O27+CAV!O27+CESMO!O27+CEO!O27</f>
        <v>7</v>
      </c>
      <c r="O27" s="100">
        <f>'REITORIA-PROEX'!P27+'REITORIA-SETRAN'!P27+ESAG!P27+CEART!P27+CEAD!P27+FAED!P27+CEFID!P27+CERES!P27+CESFI!P27+CEAVI!P27+CCT!P27+CEPLAN!P27+CAV!P27+CESMO!P27+CEO!P27+'REITORIA-PROEX'!Q27+'REITORIA-SETRAN'!Q27+ESAG!Q27+CEART!Q27+CEAD!Q27+FAED!Q27+CEFID!Q27+CERES!Q27+CESFI!Q27+CEAVI!Q27+CCT!Q27+CEPLAN!Q27+CAV!Q27+CESMO!Q27+CEO!Q27</f>
        <v>0</v>
      </c>
      <c r="P27" s="18">
        <f t="shared" si="0"/>
        <v>17</v>
      </c>
      <c r="Q27" s="27">
        <f t="shared" si="1"/>
        <v>18000</v>
      </c>
      <c r="R27" s="27">
        <f t="shared" si="2"/>
        <v>0</v>
      </c>
      <c r="S27" s="27">
        <f t="shared" si="3"/>
        <v>7800</v>
      </c>
      <c r="T27" s="132"/>
      <c r="U27" s="132"/>
      <c r="V27" s="132"/>
      <c r="W27" s="132"/>
    </row>
    <row r="28" spans="1:23" ht="30.2" customHeight="1" x14ac:dyDescent="0.25">
      <c r="A28" s="259"/>
      <c r="B28" s="251" t="s">
        <v>26</v>
      </c>
      <c r="C28" s="253">
        <v>16</v>
      </c>
      <c r="D28" s="94">
        <v>31</v>
      </c>
      <c r="E28" s="251" t="s">
        <v>15</v>
      </c>
      <c r="F28" s="55" t="s">
        <v>20</v>
      </c>
      <c r="G28" s="56" t="s">
        <v>27</v>
      </c>
      <c r="H28" s="56" t="s">
        <v>10</v>
      </c>
      <c r="I28" s="56" t="s">
        <v>12</v>
      </c>
      <c r="J28" s="87">
        <v>11.44</v>
      </c>
      <c r="K28" s="26">
        <f>'REITORIA-PROEX'!K28+'REITORIA-SETRAN'!K28+ESAG!K28+CEART!K28+CEAD!K28+FAED!K28+CEFID!K28+CERES!K28+CESFI!K28+CEAVI!K28+CCT!K28+CEPLAN!K28+CAV!K28+CESMO!K28+CEO!K28</f>
        <v>25000</v>
      </c>
      <c r="L28" s="99">
        <f>'REITORIA-PROEX'!L28+'REITORIA-SETRAN'!L28+ESAG!L28+CEART!L28+CEAD!L28+FAED!L28+CEFID!L28+CERES!L28+CESFI!L28+CEAVI!L28+CCT!L28+CEPLAN!L28+CAV!L28+CESMO!L28+CEO!L28</f>
        <v>0</v>
      </c>
      <c r="M28" s="31">
        <f>'REITORIA-PROEX'!M28+'REITORIA-SETRAN'!M28+ESAG!M28+CEART!M28+CEAD!M28+FAED!M28+CEFID!M28+CERES!M28+CESFI!M28+CEAVI!M28+CCT!M28+CEPLAN!M28+CAV!M28+CESMO!M28+CEO!M28</f>
        <v>0</v>
      </c>
      <c r="N28" s="100">
        <f>'REITORIA-PROEX'!O28+'REITORIA-SETRAN'!O28+ESAG!O28+CEART!O28+CEAD!O28+FAED!O28+CEFID!O28+CERES!O28+CESFI!O28+CEAVI!O28+CCT!O28+CEPLAN!O28+CAV!O28+CESMO!O28+CEO!O28</f>
        <v>6250</v>
      </c>
      <c r="O28" s="100">
        <f>'REITORIA-PROEX'!P28+'REITORIA-SETRAN'!P28+ESAG!P28+CEART!P28+CEAD!P28+FAED!P28+CEFID!P28+CERES!P28+CESFI!P28+CEAVI!P28+CCT!P28+CEPLAN!P28+CAV!P28+CESMO!P28+CEO!P28+'REITORIA-PROEX'!Q28+'REITORIA-SETRAN'!Q28+ESAG!Q28+CEART!Q28+CEAD!Q28+FAED!Q28+CEFID!Q28+CERES!Q28+CESFI!Q28+CEAVI!Q28+CCT!Q28+CEPLAN!Q28+CAV!Q28+CESMO!Q28+CEO!Q28</f>
        <v>0</v>
      </c>
      <c r="P28" s="18">
        <f t="shared" si="0"/>
        <v>25000</v>
      </c>
      <c r="Q28" s="27">
        <f t="shared" si="1"/>
        <v>286000</v>
      </c>
      <c r="R28" s="27">
        <f t="shared" si="2"/>
        <v>0</v>
      </c>
      <c r="S28" s="27">
        <f t="shared" si="3"/>
        <v>0</v>
      </c>
      <c r="T28" s="132"/>
      <c r="U28" s="132"/>
      <c r="V28" s="132"/>
      <c r="W28" s="132"/>
    </row>
    <row r="29" spans="1:23" ht="30.2" customHeight="1" x14ac:dyDescent="0.25">
      <c r="A29" s="259"/>
      <c r="B29" s="251"/>
      <c r="C29" s="253"/>
      <c r="D29" s="94">
        <v>32</v>
      </c>
      <c r="E29" s="251"/>
      <c r="F29" s="55" t="s">
        <v>20</v>
      </c>
      <c r="G29" s="56" t="s">
        <v>28</v>
      </c>
      <c r="H29" s="56" t="s">
        <v>16</v>
      </c>
      <c r="I29" s="56" t="s">
        <v>12</v>
      </c>
      <c r="J29" s="87">
        <v>800</v>
      </c>
      <c r="K29" s="26">
        <f>'REITORIA-PROEX'!K29+'REITORIA-SETRAN'!K29+ESAG!K29+CEART!K29+CEAD!K29+FAED!K29+CEFID!K29+CERES!K29+CESFI!K29+CEAVI!K29+CCT!K29+CEPLAN!K29+CAV!K29+CESMO!K29+CEO!K29</f>
        <v>10</v>
      </c>
      <c r="L29" s="99">
        <f>'REITORIA-PROEX'!L29+'REITORIA-SETRAN'!L29+ESAG!L29+CEART!L29+CEAD!L29+FAED!L29+CEFID!L29+CERES!L29+CESFI!L29+CEAVI!L29+CCT!L29+CEPLAN!L29+CAV!L29+CESMO!L29+CEO!L29</f>
        <v>0</v>
      </c>
      <c r="M29" s="31">
        <f>'REITORIA-PROEX'!M29+'REITORIA-SETRAN'!M29+ESAG!M29+CEART!M29+CEAD!M29+FAED!M29+CEFID!M29+CERES!M29+CESFI!M29+CEAVI!M29+CCT!M29+CEPLAN!M29+CAV!M29+CESMO!M29+CEO!M29</f>
        <v>0</v>
      </c>
      <c r="N29" s="100">
        <f>'REITORIA-PROEX'!O29+'REITORIA-SETRAN'!O29+ESAG!O29+CEART!O29+CEAD!O29+FAED!O29+CEFID!O29+CERES!O29+CESFI!O29+CEAVI!O29+CCT!O29+CEPLAN!O29+CAV!O29+CESMO!O29+CEO!O29</f>
        <v>2</v>
      </c>
      <c r="O29" s="100">
        <f>'REITORIA-PROEX'!P29+'REITORIA-SETRAN'!P29+ESAG!P29+CEART!P29+CEAD!P29+FAED!P29+CEFID!P29+CERES!P29+CESFI!P29+CEAVI!P29+CCT!P29+CEPLAN!P29+CAV!P29+CESMO!P29+CEO!P29+'REITORIA-PROEX'!Q29+'REITORIA-SETRAN'!Q29+ESAG!Q29+CEART!Q29+CEAD!Q29+FAED!Q29+CEFID!Q29+CERES!Q29+CESFI!Q29+CEAVI!Q29+CCT!Q29+CEPLAN!Q29+CAV!Q29+CESMO!Q29+CEO!Q29</f>
        <v>0</v>
      </c>
      <c r="P29" s="18">
        <f t="shared" si="0"/>
        <v>10</v>
      </c>
      <c r="Q29" s="27">
        <f t="shared" si="1"/>
        <v>8000</v>
      </c>
      <c r="R29" s="27">
        <f t="shared" si="2"/>
        <v>0</v>
      </c>
      <c r="S29" s="27">
        <f t="shared" si="3"/>
        <v>0</v>
      </c>
      <c r="T29" s="132"/>
      <c r="U29" s="132"/>
      <c r="V29" s="132"/>
      <c r="W29" s="132"/>
    </row>
    <row r="30" spans="1:23" ht="30.2" customHeight="1" x14ac:dyDescent="0.25">
      <c r="A30" s="259"/>
      <c r="B30" s="242" t="s">
        <v>46</v>
      </c>
      <c r="C30" s="254">
        <v>17</v>
      </c>
      <c r="D30" s="95">
        <v>33</v>
      </c>
      <c r="E30" s="242" t="s">
        <v>11</v>
      </c>
      <c r="F30" s="81" t="s">
        <v>20</v>
      </c>
      <c r="G30" s="82" t="s">
        <v>27</v>
      </c>
      <c r="H30" s="82" t="s">
        <v>10</v>
      </c>
      <c r="I30" s="82" t="s">
        <v>12</v>
      </c>
      <c r="J30" s="90">
        <v>10.25</v>
      </c>
      <c r="K30" s="26">
        <f>'REITORIA-PROEX'!K30+'REITORIA-SETRAN'!K30+ESAG!K30+CEART!K30+CEAD!K30+FAED!K30+CEFID!K30+CERES!K30+CESFI!K30+CEAVI!K30+CCT!K30+CEPLAN!K30+CAV!K30+CESMO!K30+CEO!K30</f>
        <v>25000</v>
      </c>
      <c r="L30" s="99">
        <f>'REITORIA-PROEX'!L30+'REITORIA-SETRAN'!L30+ESAG!L30+CEART!L30+CEAD!L30+FAED!L30+CEFID!L30+CERES!L30+CESFI!L30+CEAVI!L30+CCT!L30+CEPLAN!L30+CAV!L30+CESMO!L30+CEO!L30</f>
        <v>13574</v>
      </c>
      <c r="M30" s="31">
        <f>'REITORIA-PROEX'!M30+'REITORIA-SETRAN'!M30+ESAG!M30+CEART!M30+CEAD!M30+FAED!M30+CEFID!M30+CERES!M30+CESFI!M30+CEAVI!M30+CCT!M30+CEPLAN!M30+CAV!M30+CESMO!M30+CEO!M30</f>
        <v>13574</v>
      </c>
      <c r="N30" s="100">
        <f>'REITORIA-PROEX'!O30+'REITORIA-SETRAN'!O30+ESAG!O30+CEART!O30+CEAD!O30+FAED!O30+CEFID!O30+CERES!O30+CESFI!O30+CEAVI!O30+CCT!O30+CEPLAN!O30+CAV!O30+CESMO!O30+CEO!O30</f>
        <v>6250</v>
      </c>
      <c r="O30" s="100">
        <f>'REITORIA-PROEX'!P30+'REITORIA-SETRAN'!P30+ESAG!P30+CEART!P30+CEAD!P30+FAED!P30+CEFID!P30+CERES!P30+CESFI!P30+CEAVI!P30+CCT!P30+CEPLAN!P30+CAV!P30+CESMO!P30+CEO!P30+'REITORIA-PROEX'!Q30+'REITORIA-SETRAN'!Q30+ESAG!Q30+CEART!Q30+CEAD!Q30+FAED!Q30+CEFID!Q30+CERES!Q30+CESFI!Q30+CEAVI!Q30+CCT!Q30+CEPLAN!Q30+CAV!Q30+CESMO!Q30+CEO!Q30</f>
        <v>0</v>
      </c>
      <c r="P30" s="18">
        <f t="shared" si="0"/>
        <v>11426</v>
      </c>
      <c r="Q30" s="27">
        <f t="shared" si="1"/>
        <v>256250</v>
      </c>
      <c r="R30" s="27">
        <f t="shared" si="2"/>
        <v>0</v>
      </c>
      <c r="S30" s="27">
        <f t="shared" si="3"/>
        <v>139133.5</v>
      </c>
      <c r="T30" s="132"/>
      <c r="U30" s="132"/>
      <c r="V30" s="132"/>
      <c r="W30" s="132"/>
    </row>
    <row r="31" spans="1:23" ht="30.2" customHeight="1" x14ac:dyDescent="0.25">
      <c r="A31" s="260"/>
      <c r="B31" s="242"/>
      <c r="C31" s="254"/>
      <c r="D31" s="95">
        <v>34</v>
      </c>
      <c r="E31" s="242"/>
      <c r="F31" s="81" t="s">
        <v>20</v>
      </c>
      <c r="G31" s="82" t="s">
        <v>28</v>
      </c>
      <c r="H31" s="82" t="s">
        <v>16</v>
      </c>
      <c r="I31" s="82" t="s">
        <v>12</v>
      </c>
      <c r="J31" s="90">
        <v>750</v>
      </c>
      <c r="K31" s="26">
        <f>'REITORIA-PROEX'!K31+'REITORIA-SETRAN'!K31+ESAG!K31+CEART!K31+CEAD!K31+FAED!K31+CEFID!K31+CERES!K31+CESFI!K31+CEAVI!K31+CCT!K31+CEPLAN!K31+CAV!K31+CESMO!K31+CEO!K31</f>
        <v>25</v>
      </c>
      <c r="L31" s="99">
        <f>'REITORIA-PROEX'!L31+'REITORIA-SETRAN'!L31+ESAG!L31+CEART!L31+CEAD!L31+FAED!L31+CEFID!L31+CERES!L31+CESFI!L31+CEAVI!L31+CCT!L31+CEPLAN!L31+CAV!L31+CESMO!L31+CEO!L31</f>
        <v>14</v>
      </c>
      <c r="M31" s="31">
        <f>'REITORIA-PROEX'!M31+'REITORIA-SETRAN'!M31+ESAG!M31+CEART!M31+CEAD!M31+FAED!M31+CEFID!M31+CERES!M31+CESFI!M31+CEAVI!M31+CCT!M31+CEPLAN!M31+CAV!M31+CESMO!M31+CEO!M31</f>
        <v>14</v>
      </c>
      <c r="N31" s="100">
        <f>'REITORIA-PROEX'!O31+'REITORIA-SETRAN'!O31+ESAG!O31+CEART!O31+CEAD!O31+FAED!O31+CEFID!O31+CERES!O31+CESFI!O31+CEAVI!O31+CCT!O31+CEPLAN!O31+CAV!O31+CESMO!O31+CEO!O31</f>
        <v>6</v>
      </c>
      <c r="O31" s="100">
        <f>'REITORIA-PROEX'!P31+'REITORIA-SETRAN'!P31+ESAG!P31+CEART!P31+CEAD!P31+FAED!P31+CEFID!P31+CERES!P31+CESFI!P31+CEAVI!P31+CCT!P31+CEPLAN!P31+CAV!P31+CESMO!P31+CEO!P31+'REITORIA-PROEX'!Q31+'REITORIA-SETRAN'!Q31+ESAG!Q31+CEART!Q31+CEAD!Q31+FAED!Q31+CEFID!Q31+CERES!Q31+CESFI!Q31+CEAVI!Q31+CCT!Q31+CEPLAN!Q31+CAV!Q31+CESMO!Q31+CEO!Q31</f>
        <v>0</v>
      </c>
      <c r="P31" s="18">
        <f t="shared" si="0"/>
        <v>11</v>
      </c>
      <c r="Q31" s="27">
        <f t="shared" si="1"/>
        <v>18750</v>
      </c>
      <c r="R31" s="27">
        <f t="shared" si="2"/>
        <v>0</v>
      </c>
      <c r="S31" s="27">
        <f t="shared" si="3"/>
        <v>10500</v>
      </c>
      <c r="T31" s="132"/>
      <c r="U31" s="132"/>
      <c r="V31" s="132"/>
      <c r="W31" s="132"/>
    </row>
    <row r="32" spans="1:23" ht="30.2" customHeight="1" x14ac:dyDescent="0.25">
      <c r="A32" s="258" t="s">
        <v>33</v>
      </c>
      <c r="B32" s="251" t="s">
        <v>47</v>
      </c>
      <c r="C32" s="253">
        <v>18</v>
      </c>
      <c r="D32" s="94">
        <v>35</v>
      </c>
      <c r="E32" s="251" t="s">
        <v>13</v>
      </c>
      <c r="F32" s="55" t="s">
        <v>20</v>
      </c>
      <c r="G32" s="56" t="s">
        <v>27</v>
      </c>
      <c r="H32" s="56" t="s">
        <v>10</v>
      </c>
      <c r="I32" s="56" t="s">
        <v>12</v>
      </c>
      <c r="J32" s="87">
        <v>9.19</v>
      </c>
      <c r="K32" s="26">
        <f>'REITORIA-PROEX'!K32+'REITORIA-SETRAN'!K32+ESAG!K32+CEART!K32+CEAD!K32+FAED!K32+CEFID!K32+CERES!K32+CESFI!K32+CEAVI!K32+CCT!K32+CEPLAN!K32+CAV!K32+CESMO!K32+CEO!K32</f>
        <v>1000</v>
      </c>
      <c r="L32" s="99">
        <f>'REITORIA-PROEX'!L32+'REITORIA-SETRAN'!L32+ESAG!L32+CEART!L32+CEAD!L32+FAED!L32+CEFID!L32+CERES!L32+CESFI!L32+CEAVI!L32+CCT!L32+CEPLAN!L32+CAV!L32+CESMO!L32+CEO!L32</f>
        <v>1700</v>
      </c>
      <c r="M32" s="31">
        <f>'REITORIA-PROEX'!M32+'REITORIA-SETRAN'!M32+ESAG!M32+CEART!M32+CEAD!M32+FAED!M32+CEFID!M32+CERES!M32+CESFI!M32+CEAVI!M32+CCT!M32+CEPLAN!M32+CAV!M32+CESMO!M32+CEO!M32</f>
        <v>1700</v>
      </c>
      <c r="N32" s="100">
        <f>'REITORIA-PROEX'!O32+'REITORIA-SETRAN'!O32+ESAG!O32+CEART!O32+CEAD!O32+FAED!O32+CEFID!O32+CERES!O32+CESFI!O32+CEAVI!O32+CCT!O32+CEPLAN!O32+CAV!O32+CESMO!O32+CEO!O32</f>
        <v>250</v>
      </c>
      <c r="O32" s="100">
        <f>'REITORIA-PROEX'!P32+'REITORIA-SETRAN'!P32+ESAG!P32+CEART!P32+CEAD!P32+FAED!P32+CEFID!P32+CERES!P32+CESFI!P32+CEAVI!P32+CCT!P32+CEPLAN!P32+CAV!P32+CESMO!P32+CEO!P32+'REITORIA-PROEX'!Q32+'REITORIA-SETRAN'!Q32+ESAG!Q32+CEART!Q32+CEAD!Q32+FAED!Q32+CEFID!Q32+CERES!Q32+CESFI!Q32+CEAVI!Q32+CCT!Q32+CEPLAN!Q32+CAV!Q32+CESMO!Q32+CEO!Q32</f>
        <v>0</v>
      </c>
      <c r="P32" s="18">
        <f t="shared" si="0"/>
        <v>-700</v>
      </c>
      <c r="Q32" s="27">
        <f t="shared" si="1"/>
        <v>9190</v>
      </c>
      <c r="R32" s="27">
        <f t="shared" si="2"/>
        <v>0</v>
      </c>
      <c r="S32" s="27">
        <f t="shared" si="3"/>
        <v>15623</v>
      </c>
      <c r="T32" s="132"/>
      <c r="U32" s="132"/>
      <c r="V32" s="132"/>
      <c r="W32" s="132"/>
    </row>
    <row r="33" spans="1:23" ht="30.2" customHeight="1" x14ac:dyDescent="0.25">
      <c r="A33" s="259"/>
      <c r="B33" s="251"/>
      <c r="C33" s="253"/>
      <c r="D33" s="94">
        <v>36</v>
      </c>
      <c r="E33" s="251"/>
      <c r="F33" s="55" t="s">
        <v>20</v>
      </c>
      <c r="G33" s="56" t="s">
        <v>28</v>
      </c>
      <c r="H33" s="56" t="s">
        <v>16</v>
      </c>
      <c r="I33" s="56" t="s">
        <v>12</v>
      </c>
      <c r="J33" s="87">
        <v>1698.99</v>
      </c>
      <c r="K33" s="26">
        <f>'REITORIA-PROEX'!K33+'REITORIA-SETRAN'!K33+ESAG!K33+CEART!K33+CEAD!K33+FAED!K33+CEFID!K33+CERES!K33+CESFI!K33+CEAVI!K33+CCT!K33+CEPLAN!K33+CAV!K33+CESMO!K33+CEO!K33</f>
        <v>6</v>
      </c>
      <c r="L33" s="99">
        <f>'REITORIA-PROEX'!L33+'REITORIA-SETRAN'!L33+ESAG!L33+CEART!L33+CEAD!L33+FAED!L33+CEFID!L33+CERES!L33+CESFI!L33+CEAVI!L33+CCT!L33+CEPLAN!L33+CAV!L33+CESMO!L33+CEO!L33</f>
        <v>6</v>
      </c>
      <c r="M33" s="31">
        <f>'REITORIA-PROEX'!M33+'REITORIA-SETRAN'!M33+ESAG!M33+CEART!M33+CEAD!M33+FAED!M33+CEFID!M33+CERES!M33+CESFI!M33+CEAVI!M33+CCT!M33+CEPLAN!M33+CAV!M33+CESMO!M33+CEO!M33</f>
        <v>6</v>
      </c>
      <c r="N33" s="100">
        <f>'REITORIA-PROEX'!O33+'REITORIA-SETRAN'!O33+ESAG!O33+CEART!O33+CEAD!O33+FAED!O33+CEFID!O33+CERES!O33+CESFI!O33+CEAVI!O33+CCT!O33+CEPLAN!O33+CAV!O33+CESMO!O33+CEO!O33</f>
        <v>1</v>
      </c>
      <c r="O33" s="100">
        <f>'REITORIA-PROEX'!P33+'REITORIA-SETRAN'!P33+ESAG!P33+CEART!P33+CEAD!P33+FAED!P33+CEFID!P33+CERES!P33+CESFI!P33+CEAVI!P33+CCT!P33+CEPLAN!P33+CAV!P33+CESMO!P33+CEO!P33+'REITORIA-PROEX'!Q33+'REITORIA-SETRAN'!Q33+ESAG!Q33+CEART!Q33+CEAD!Q33+FAED!Q33+CEFID!Q33+CERES!Q33+CESFI!Q33+CEAVI!Q33+CCT!Q33+CEPLAN!Q33+CAV!Q33+CESMO!Q33+CEO!Q33</f>
        <v>0</v>
      </c>
      <c r="P33" s="18">
        <f t="shared" si="0"/>
        <v>0</v>
      </c>
      <c r="Q33" s="27">
        <f t="shared" si="1"/>
        <v>10193.94</v>
      </c>
      <c r="R33" s="27">
        <f t="shared" si="2"/>
        <v>0</v>
      </c>
      <c r="S33" s="27">
        <f t="shared" si="3"/>
        <v>10193.94</v>
      </c>
      <c r="T33" s="132"/>
      <c r="U33" s="132"/>
      <c r="V33" s="132"/>
      <c r="W33" s="132"/>
    </row>
    <row r="34" spans="1:23" ht="30.2" customHeight="1" x14ac:dyDescent="0.25">
      <c r="A34" s="259"/>
      <c r="B34" s="242" t="s">
        <v>46</v>
      </c>
      <c r="C34" s="254">
        <v>19</v>
      </c>
      <c r="D34" s="95">
        <v>37</v>
      </c>
      <c r="E34" s="242" t="s">
        <v>15</v>
      </c>
      <c r="F34" s="81" t="s">
        <v>20</v>
      </c>
      <c r="G34" s="82" t="s">
        <v>27</v>
      </c>
      <c r="H34" s="82" t="s">
        <v>10</v>
      </c>
      <c r="I34" s="82" t="s">
        <v>12</v>
      </c>
      <c r="J34" s="90">
        <v>15.2</v>
      </c>
      <c r="K34" s="26">
        <f>'REITORIA-PROEX'!K34+'REITORIA-SETRAN'!K34+ESAG!K34+CEART!K34+CEAD!K34+FAED!K34+CEFID!K34+CERES!K34+CESFI!K34+CEAVI!K34+CCT!K34+CEPLAN!K34+CAV!K34+CESMO!K34+CEO!K34</f>
        <v>2500</v>
      </c>
      <c r="L34" s="99">
        <f>'REITORIA-PROEX'!L34+'REITORIA-SETRAN'!L34+ESAG!L34+CEART!L34+CEAD!L34+FAED!L34+CEFID!L34+CERES!L34+CESFI!L34+CEAVI!L34+CCT!L34+CEPLAN!L34+CAV!L34+CESMO!L34+CEO!L34</f>
        <v>1600</v>
      </c>
      <c r="M34" s="31">
        <f>'REITORIA-PROEX'!M34+'REITORIA-SETRAN'!M34+ESAG!M34+CEART!M34+CEAD!M34+FAED!M34+CEFID!M34+CERES!M34+CESFI!M34+CEAVI!M34+CCT!M34+CEPLAN!M34+CAV!M34+CESMO!M34+CEO!M34</f>
        <v>1600</v>
      </c>
      <c r="N34" s="100">
        <f>'REITORIA-PROEX'!O34+'REITORIA-SETRAN'!O34+ESAG!O34+CEART!O34+CEAD!O34+FAED!O34+CEFID!O34+CERES!O34+CESFI!O34+CEAVI!O34+CCT!O34+CEPLAN!O34+CAV!O34+CESMO!O34+CEO!O34</f>
        <v>625</v>
      </c>
      <c r="O34" s="100">
        <f>'REITORIA-PROEX'!P34+'REITORIA-SETRAN'!P34+ESAG!P34+CEART!P34+CEAD!P34+FAED!P34+CEFID!P34+CERES!P34+CESFI!P34+CEAVI!P34+CCT!P34+CEPLAN!P34+CAV!P34+CESMO!P34+CEO!P34+'REITORIA-PROEX'!Q34+'REITORIA-SETRAN'!Q34+ESAG!Q34+CEART!Q34+CEAD!Q34+FAED!Q34+CEFID!Q34+CERES!Q34+CESFI!Q34+CEAVI!Q34+CCT!Q34+CEPLAN!Q34+CAV!Q34+CESMO!Q34+CEO!Q34</f>
        <v>0</v>
      </c>
      <c r="P34" s="18">
        <f t="shared" si="0"/>
        <v>900</v>
      </c>
      <c r="Q34" s="27">
        <f t="shared" si="1"/>
        <v>38000</v>
      </c>
      <c r="R34" s="27">
        <f t="shared" si="2"/>
        <v>0</v>
      </c>
      <c r="S34" s="27">
        <f t="shared" si="3"/>
        <v>24320</v>
      </c>
      <c r="T34" s="132"/>
      <c r="U34" s="132"/>
      <c r="V34" s="132"/>
      <c r="W34" s="132"/>
    </row>
    <row r="35" spans="1:23" ht="30.2" customHeight="1" x14ac:dyDescent="0.25">
      <c r="A35" s="260"/>
      <c r="B35" s="242"/>
      <c r="C35" s="265"/>
      <c r="D35" s="95">
        <v>38</v>
      </c>
      <c r="E35" s="242"/>
      <c r="F35" s="81" t="s">
        <v>20</v>
      </c>
      <c r="G35" s="82" t="s">
        <v>28</v>
      </c>
      <c r="H35" s="82" t="s">
        <v>16</v>
      </c>
      <c r="I35" s="82" t="s">
        <v>12</v>
      </c>
      <c r="J35" s="90">
        <v>1000</v>
      </c>
      <c r="K35" s="26">
        <f>'REITORIA-PROEX'!K35+'REITORIA-SETRAN'!K35+ESAG!K35+CEART!K35+CEAD!K35+FAED!K35+CEFID!K35+CERES!K35+CESFI!K35+CEAVI!K35+CCT!K35+CEPLAN!K35+CAV!K35+CESMO!K35+CEO!K35</f>
        <v>12</v>
      </c>
      <c r="L35" s="99">
        <f>'REITORIA-PROEX'!L35+'REITORIA-SETRAN'!L35+ESAG!L35+CEART!L35+CEAD!L35+FAED!L35+CEFID!L35+CERES!L35+CESFI!L35+CEAVI!L35+CCT!L35+CEPLAN!L35+CAV!L35+CESMO!L35+CEO!L35</f>
        <v>3</v>
      </c>
      <c r="M35" s="31">
        <f>'REITORIA-PROEX'!M35+'REITORIA-SETRAN'!M35+ESAG!M35+CEART!M35+CEAD!M35+FAED!M35+CEFID!M35+CERES!M35+CESFI!M35+CEAVI!M35+CCT!M35+CEPLAN!M35+CAV!M35+CESMO!M35+CEO!M35</f>
        <v>3</v>
      </c>
      <c r="N35" s="100">
        <f>'REITORIA-PROEX'!O35+'REITORIA-SETRAN'!O35+ESAG!O35+CEART!O35+CEAD!O35+FAED!O35+CEFID!O35+CERES!O35+CESFI!O35+CEAVI!O35+CCT!O35+CEPLAN!O35+CAV!O35+CESMO!O35+CEO!O35</f>
        <v>3</v>
      </c>
      <c r="O35" s="100">
        <f>'REITORIA-PROEX'!P35+'REITORIA-SETRAN'!P35+ESAG!P35+CEART!P35+CEAD!P35+FAED!P35+CEFID!P35+CERES!P35+CESFI!P35+CEAVI!P35+CCT!P35+CEPLAN!P35+CAV!P35+CESMO!P35+CEO!P35+'REITORIA-PROEX'!Q35+'REITORIA-SETRAN'!Q35+ESAG!Q35+CEART!Q35+CEAD!Q35+FAED!Q35+CEFID!Q35+CERES!Q35+CESFI!Q35+CEAVI!Q35+CCT!Q35+CEPLAN!Q35+CAV!Q35+CESMO!Q35+CEO!Q35</f>
        <v>0</v>
      </c>
      <c r="P35" s="18">
        <f t="shared" si="0"/>
        <v>9</v>
      </c>
      <c r="Q35" s="27">
        <f t="shared" si="1"/>
        <v>12000</v>
      </c>
      <c r="R35" s="27">
        <f t="shared" si="2"/>
        <v>0</v>
      </c>
      <c r="S35" s="27">
        <f t="shared" si="3"/>
        <v>3000</v>
      </c>
      <c r="T35" s="132"/>
      <c r="U35" s="132"/>
      <c r="V35" s="132"/>
      <c r="W35" s="132"/>
    </row>
    <row r="36" spans="1:23" ht="30.2" customHeight="1" x14ac:dyDescent="0.25">
      <c r="A36" s="255" t="s">
        <v>48</v>
      </c>
      <c r="B36" s="201" t="s">
        <v>49</v>
      </c>
      <c r="C36" s="218">
        <v>20</v>
      </c>
      <c r="D36" s="91">
        <v>39</v>
      </c>
      <c r="E36" s="201" t="s">
        <v>13</v>
      </c>
      <c r="F36" s="63" t="s">
        <v>20</v>
      </c>
      <c r="G36" s="64" t="s">
        <v>27</v>
      </c>
      <c r="H36" s="64" t="s">
        <v>10</v>
      </c>
      <c r="I36" s="64" t="s">
        <v>12</v>
      </c>
      <c r="J36" s="61">
        <v>9.16</v>
      </c>
      <c r="K36" s="26">
        <f>'REITORIA-PROEX'!K36+'REITORIA-SETRAN'!K36+ESAG!K36+CEART!K36+CEAD!K36+FAED!K36+CEFID!K36+CERES!K36+CESFI!K36+CEAVI!K36+CCT!K36+CEPLAN!K36+CAV!K36+CESMO!K36+CEO!K36</f>
        <v>6000</v>
      </c>
      <c r="L36" s="99">
        <f>'REITORIA-PROEX'!L36+'REITORIA-SETRAN'!L36+ESAG!L36+CEART!L36+CEAD!L36+FAED!L36+CEFID!L36+CERES!L36+CESFI!L36+CEAVI!L36+CCT!L36+CEPLAN!L36+CAV!L36+CESMO!L36+CEO!L36</f>
        <v>750</v>
      </c>
      <c r="M36" s="31">
        <f>'REITORIA-PROEX'!M36+'REITORIA-SETRAN'!M36+ESAG!M36+CEART!M36+CEAD!M36+FAED!M36+CEFID!M36+CERES!M36+CESFI!M36+CEAVI!M36+CCT!M36+CEPLAN!M36+CAV!M36+CESMO!M36+CEO!M36</f>
        <v>750</v>
      </c>
      <c r="N36" s="100">
        <f>'REITORIA-PROEX'!O36+'REITORIA-SETRAN'!O36+ESAG!O36+CEART!O36+CEAD!O36+FAED!O36+CEFID!O36+CERES!O36+CESFI!O36+CEAVI!O36+CCT!O36+CEPLAN!O36+CAV!O36+CESMO!O36+CEO!O36</f>
        <v>1500</v>
      </c>
      <c r="O36" s="100">
        <f>'REITORIA-PROEX'!P36+'REITORIA-SETRAN'!P36+ESAG!P36+CEART!P36+CEAD!P36+FAED!P36+CEFID!P36+CERES!P36+CESFI!P36+CEAVI!P36+CCT!P36+CEPLAN!P36+CAV!P36+CESMO!P36+CEO!P36+'REITORIA-PROEX'!Q36+'REITORIA-SETRAN'!Q36+ESAG!Q36+CEART!Q36+CEAD!Q36+FAED!Q36+CEFID!Q36+CERES!Q36+CESFI!Q36+CEAVI!Q36+CCT!Q36+CEPLAN!Q36+CAV!Q36+CESMO!Q36+CEO!Q36</f>
        <v>0</v>
      </c>
      <c r="P36" s="18">
        <f t="shared" si="0"/>
        <v>5250</v>
      </c>
      <c r="Q36" s="27">
        <f t="shared" si="1"/>
        <v>54960</v>
      </c>
      <c r="R36" s="27">
        <f t="shared" si="2"/>
        <v>0</v>
      </c>
      <c r="S36" s="27">
        <f t="shared" si="3"/>
        <v>6870</v>
      </c>
      <c r="T36" s="132"/>
      <c r="U36" s="132"/>
      <c r="V36" s="132"/>
      <c r="W36" s="132"/>
    </row>
    <row r="37" spans="1:23" ht="30.2" customHeight="1" x14ac:dyDescent="0.25">
      <c r="A37" s="256"/>
      <c r="B37" s="201"/>
      <c r="C37" s="264"/>
      <c r="D37" s="91">
        <v>40</v>
      </c>
      <c r="E37" s="201"/>
      <c r="F37" s="63" t="s">
        <v>20</v>
      </c>
      <c r="G37" s="64" t="s">
        <v>28</v>
      </c>
      <c r="H37" s="64" t="s">
        <v>16</v>
      </c>
      <c r="I37" s="64" t="s">
        <v>12</v>
      </c>
      <c r="J37" s="61">
        <v>1700</v>
      </c>
      <c r="K37" s="26">
        <f>'REITORIA-PROEX'!K37+'REITORIA-SETRAN'!K37+ESAG!K37+CEART!K37+CEAD!K37+FAED!K37+CEFID!K37+CERES!K37+CESFI!K37+CEAVI!K37+CCT!K37+CEPLAN!K37+CAV!K37+CESMO!K37+CEO!K37</f>
        <v>20</v>
      </c>
      <c r="L37" s="99">
        <f>'REITORIA-PROEX'!L37+'REITORIA-SETRAN'!L37+ESAG!L37+CEART!L37+CEAD!L37+FAED!L37+CEFID!L37+CERES!L37+CESFI!L37+CEAVI!L37+CCT!L37+CEPLAN!L37+CAV!L37+CESMO!L37+CEO!L37</f>
        <v>6</v>
      </c>
      <c r="M37" s="31">
        <f>'REITORIA-PROEX'!M37+'REITORIA-SETRAN'!M37+ESAG!M37+CEART!M37+CEAD!M37+FAED!M37+CEFID!M37+CERES!M37+CESFI!M37+CEAVI!M37+CCT!M37+CEPLAN!M37+CAV!M37+CESMO!M37+CEO!M37</f>
        <v>6</v>
      </c>
      <c r="N37" s="100">
        <f>'REITORIA-PROEX'!O37+'REITORIA-SETRAN'!O37+ESAG!O37+CEART!O37+CEAD!O37+FAED!O37+CEFID!O37+CERES!O37+CESFI!O37+CEAVI!O37+CCT!O37+CEPLAN!O37+CAV!O37+CESMO!O37+CEO!O37</f>
        <v>5</v>
      </c>
      <c r="O37" s="100">
        <f>'REITORIA-PROEX'!P37+'REITORIA-SETRAN'!P37+ESAG!P37+CEART!P37+CEAD!P37+FAED!P37+CEFID!P37+CERES!P37+CESFI!P37+CEAVI!P37+CCT!P37+CEPLAN!P37+CAV!P37+CESMO!P37+CEO!P37+'REITORIA-PROEX'!Q37+'REITORIA-SETRAN'!Q37+ESAG!Q37+CEART!Q37+CEAD!Q37+FAED!Q37+CEFID!Q37+CERES!Q37+CESFI!Q37+CEAVI!Q37+CCT!Q37+CEPLAN!Q37+CAV!Q37+CESMO!Q37+CEO!Q37</f>
        <v>0</v>
      </c>
      <c r="P37" s="18">
        <f t="shared" si="0"/>
        <v>14</v>
      </c>
      <c r="Q37" s="27">
        <f t="shared" si="1"/>
        <v>34000</v>
      </c>
      <c r="R37" s="27">
        <f t="shared" si="2"/>
        <v>0</v>
      </c>
      <c r="S37" s="27">
        <f t="shared" si="3"/>
        <v>10200</v>
      </c>
      <c r="T37" s="132"/>
      <c r="U37" s="132"/>
      <c r="V37" s="132"/>
      <c r="W37" s="132"/>
    </row>
    <row r="38" spans="1:23" ht="30.2" customHeight="1" x14ac:dyDescent="0.25">
      <c r="A38" s="256"/>
      <c r="B38" s="238" t="s">
        <v>49</v>
      </c>
      <c r="C38" s="239">
        <v>21</v>
      </c>
      <c r="D38" s="92">
        <v>41</v>
      </c>
      <c r="E38" s="238" t="s">
        <v>14</v>
      </c>
      <c r="F38" s="77" t="s">
        <v>20</v>
      </c>
      <c r="G38" s="78" t="s">
        <v>27</v>
      </c>
      <c r="H38" s="78" t="s">
        <v>10</v>
      </c>
      <c r="I38" s="78" t="s">
        <v>12</v>
      </c>
      <c r="J38" s="79">
        <v>13.05</v>
      </c>
      <c r="K38" s="26">
        <f>'REITORIA-PROEX'!K38+'REITORIA-SETRAN'!K38+ESAG!K38+CEART!K38+CEAD!K38+FAED!K38+CEFID!K38+CERES!K38+CESFI!K38+CEAVI!K38+CCT!K38+CEPLAN!K38+CAV!K38+CESMO!K38+CEO!K38</f>
        <v>4000</v>
      </c>
      <c r="L38" s="99">
        <f>'REITORIA-PROEX'!L38+'REITORIA-SETRAN'!L38+ESAG!L38+CEART!L38+CEAD!L38+FAED!L38+CEFID!L38+CERES!L38+CESFI!L38+CEAVI!L38+CCT!L38+CEPLAN!L38+CAV!L38+CESMO!L38+CEO!L38</f>
        <v>1435</v>
      </c>
      <c r="M38" s="31">
        <f>'REITORIA-PROEX'!M38+'REITORIA-SETRAN'!M38+ESAG!M38+CEART!M38+CEAD!M38+FAED!M38+CEFID!M38+CERES!M38+CESFI!M38+CEAVI!M38+CCT!M38+CEPLAN!M38+CAV!M38+CESMO!M38+CEO!M38</f>
        <v>1435</v>
      </c>
      <c r="N38" s="100">
        <f>'REITORIA-PROEX'!O38+'REITORIA-SETRAN'!O38+ESAG!O38+CEART!O38+CEAD!O38+FAED!O38+CEFID!O38+CERES!O38+CESFI!O38+CEAVI!O38+CCT!O38+CEPLAN!O38+CAV!O38+CESMO!O38+CEO!O38</f>
        <v>1000</v>
      </c>
      <c r="O38" s="100">
        <f>'REITORIA-PROEX'!P38+'REITORIA-SETRAN'!P38+ESAG!P38+CEART!P38+CEAD!P38+FAED!P38+CEFID!P38+CERES!P38+CESFI!P38+CEAVI!P38+CCT!P38+CEPLAN!P38+CAV!P38+CESMO!P38+CEO!P38+'REITORIA-PROEX'!Q38+'REITORIA-SETRAN'!Q38+ESAG!Q38+CEART!Q38+CEAD!Q38+FAED!Q38+CEFID!Q38+CERES!Q38+CESFI!Q38+CEAVI!Q38+CCT!Q38+CEPLAN!Q38+CAV!Q38+CESMO!Q38+CEO!Q38</f>
        <v>0</v>
      </c>
      <c r="P38" s="18">
        <f t="shared" si="0"/>
        <v>2565</v>
      </c>
      <c r="Q38" s="27">
        <f t="shared" si="1"/>
        <v>52200</v>
      </c>
      <c r="R38" s="27">
        <f t="shared" si="2"/>
        <v>0</v>
      </c>
      <c r="S38" s="27">
        <f t="shared" si="3"/>
        <v>18726.75</v>
      </c>
      <c r="T38" s="132"/>
      <c r="U38" s="132"/>
      <c r="V38" s="132"/>
      <c r="W38" s="132"/>
    </row>
    <row r="39" spans="1:23" ht="30.2" customHeight="1" x14ac:dyDescent="0.25">
      <c r="A39" s="256"/>
      <c r="B39" s="238"/>
      <c r="C39" s="263"/>
      <c r="D39" s="92">
        <v>42</v>
      </c>
      <c r="E39" s="238"/>
      <c r="F39" s="77" t="s">
        <v>20</v>
      </c>
      <c r="G39" s="78" t="s">
        <v>28</v>
      </c>
      <c r="H39" s="78" t="s">
        <v>16</v>
      </c>
      <c r="I39" s="78" t="s">
        <v>12</v>
      </c>
      <c r="J39" s="79">
        <v>2100</v>
      </c>
      <c r="K39" s="26">
        <f>'REITORIA-PROEX'!K39+'REITORIA-SETRAN'!K39+ESAG!K39+CEART!K39+CEAD!K39+FAED!K39+CEFID!K39+CERES!K39+CESFI!K39+CEAVI!K39+CCT!K39+CEPLAN!K39+CAV!K39+CESMO!K39+CEO!K39</f>
        <v>10</v>
      </c>
      <c r="L39" s="99">
        <f>'REITORIA-PROEX'!L39+'REITORIA-SETRAN'!L39+ESAG!L39+CEART!L39+CEAD!L39+FAED!L39+CEFID!L39+CERES!L39+CESFI!L39+CEAVI!L39+CCT!L39+CEPLAN!L39+CAV!L39+CESMO!L39+CEO!L39</f>
        <v>5</v>
      </c>
      <c r="M39" s="31">
        <f>'REITORIA-PROEX'!M39+'REITORIA-SETRAN'!M39+ESAG!M39+CEART!M39+CEAD!M39+FAED!M39+CEFID!M39+CERES!M39+CESFI!M39+CEAVI!M39+CCT!M39+CEPLAN!M39+CAV!M39+CESMO!M39+CEO!M39</f>
        <v>5</v>
      </c>
      <c r="N39" s="100">
        <f>'REITORIA-PROEX'!O39+'REITORIA-SETRAN'!O39+ESAG!O39+CEART!O39+CEAD!O39+FAED!O39+CEFID!O39+CERES!O39+CESFI!O39+CEAVI!O39+CCT!O39+CEPLAN!O39+CAV!O39+CESMO!O39+CEO!O39</f>
        <v>2</v>
      </c>
      <c r="O39" s="100">
        <f>'REITORIA-PROEX'!P39+'REITORIA-SETRAN'!P39+ESAG!P39+CEART!P39+CEAD!P39+FAED!P39+CEFID!P39+CERES!P39+CESFI!P39+CEAVI!P39+CCT!P39+CEPLAN!P39+CAV!P39+CESMO!P39+CEO!P39+'REITORIA-PROEX'!Q39+'REITORIA-SETRAN'!Q39+ESAG!Q39+CEART!Q39+CEAD!Q39+FAED!Q39+CEFID!Q39+CERES!Q39+CESFI!Q39+CEAVI!Q39+CCT!Q39+CEPLAN!Q39+CAV!Q39+CESMO!Q39+CEO!Q39</f>
        <v>0</v>
      </c>
      <c r="P39" s="18">
        <f t="shared" si="0"/>
        <v>5</v>
      </c>
      <c r="Q39" s="27">
        <f t="shared" si="1"/>
        <v>21000</v>
      </c>
      <c r="R39" s="27">
        <f t="shared" si="2"/>
        <v>0</v>
      </c>
      <c r="S39" s="27">
        <f t="shared" si="3"/>
        <v>10500</v>
      </c>
      <c r="T39" s="132"/>
      <c r="U39" s="132"/>
      <c r="V39" s="132"/>
      <c r="W39" s="132"/>
    </row>
    <row r="40" spans="1:23" ht="30.2" customHeight="1" x14ac:dyDescent="0.25">
      <c r="A40" s="256"/>
      <c r="B40" s="201" t="s">
        <v>26</v>
      </c>
      <c r="C40" s="218">
        <v>22</v>
      </c>
      <c r="D40" s="91">
        <v>43</v>
      </c>
      <c r="E40" s="201" t="s">
        <v>15</v>
      </c>
      <c r="F40" s="63" t="s">
        <v>20</v>
      </c>
      <c r="G40" s="64" t="s">
        <v>27</v>
      </c>
      <c r="H40" s="64" t="s">
        <v>10</v>
      </c>
      <c r="I40" s="64" t="s">
        <v>12</v>
      </c>
      <c r="J40" s="61">
        <v>17.420000000000002</v>
      </c>
      <c r="K40" s="26">
        <f>'REITORIA-PROEX'!K40+'REITORIA-SETRAN'!K40+ESAG!K40+CEART!K40+CEAD!K40+FAED!K40+CEFID!K40+CERES!K40+CESFI!K40+CEAVI!K40+CCT!K40+CEPLAN!K40+CAV!K40+CESMO!K40+CEO!K40</f>
        <v>8620</v>
      </c>
      <c r="L40" s="99">
        <f>'REITORIA-PROEX'!L40+'REITORIA-SETRAN'!L40+ESAG!L40+CEART!L40+CEAD!L40+FAED!L40+CEFID!L40+CERES!L40+CESFI!L40+CEAVI!L40+CCT!L40+CEPLAN!L40+CAV!L40+CESMO!L40+CEO!L40</f>
        <v>2820</v>
      </c>
      <c r="M40" s="31">
        <f>'REITORIA-PROEX'!M40+'REITORIA-SETRAN'!M40+ESAG!M40+CEART!M40+CEAD!M40+FAED!M40+CEFID!M40+CERES!M40+CESFI!M40+CEAVI!M40+CCT!M40+CEPLAN!M40+CAV!M40+CESMO!M40+CEO!M40</f>
        <v>2820</v>
      </c>
      <c r="N40" s="100">
        <f>'REITORIA-PROEX'!O40+'REITORIA-SETRAN'!O40+ESAG!O40+CEART!O40+CEAD!O40+FAED!O40+CEFID!O40+CERES!O40+CESFI!O40+CEAVI!O40+CCT!O40+CEPLAN!O40+CAV!O40+CESMO!O40+CEO!O40</f>
        <v>2155</v>
      </c>
      <c r="O40" s="100">
        <f>'REITORIA-PROEX'!P40+'REITORIA-SETRAN'!P40+ESAG!P40+CEART!P40+CEAD!P40+FAED!P40+CEFID!P40+CERES!P40+CESFI!P40+CEAVI!P40+CCT!P40+CEPLAN!P40+CAV!P40+CESMO!P40+CEO!P40+'REITORIA-PROEX'!Q40+'REITORIA-SETRAN'!Q40+ESAG!Q40+CEART!Q40+CEAD!Q40+FAED!Q40+CEFID!Q40+CERES!Q40+CESFI!Q40+CEAVI!Q40+CCT!Q40+CEPLAN!Q40+CAV!Q40+CESMO!Q40+CEO!Q40</f>
        <v>0</v>
      </c>
      <c r="P40" s="18">
        <f t="shared" si="0"/>
        <v>5800</v>
      </c>
      <c r="Q40" s="27">
        <f t="shared" si="1"/>
        <v>150160.40000000002</v>
      </c>
      <c r="R40" s="27">
        <f t="shared" si="2"/>
        <v>0</v>
      </c>
      <c r="S40" s="27">
        <f t="shared" si="3"/>
        <v>49124.4</v>
      </c>
      <c r="T40" s="132"/>
      <c r="U40" s="132"/>
      <c r="V40" s="132"/>
      <c r="W40" s="132"/>
    </row>
    <row r="41" spans="1:23" ht="30.2" customHeight="1" x14ac:dyDescent="0.25">
      <c r="A41" s="256"/>
      <c r="B41" s="201"/>
      <c r="C41" s="264"/>
      <c r="D41" s="91">
        <v>44</v>
      </c>
      <c r="E41" s="201"/>
      <c r="F41" s="63" t="s">
        <v>20</v>
      </c>
      <c r="G41" s="64" t="s">
        <v>28</v>
      </c>
      <c r="H41" s="64" t="s">
        <v>16</v>
      </c>
      <c r="I41" s="64" t="s">
        <v>12</v>
      </c>
      <c r="J41" s="61">
        <v>1500</v>
      </c>
      <c r="K41" s="26">
        <f>'REITORIA-PROEX'!K41+'REITORIA-SETRAN'!K41+ESAG!K41+CEART!K41+CEAD!K41+FAED!K41+CEFID!K41+CERES!K41+CESFI!K41+CEAVI!K41+CCT!K41+CEPLAN!K41+CAV!K41+CESMO!K41+CEO!K41</f>
        <v>13.5</v>
      </c>
      <c r="L41" s="99">
        <f>'REITORIA-PROEX'!L41+'REITORIA-SETRAN'!L41+ESAG!L41+CEART!L41+CEAD!L41+FAED!L41+CEFID!L41+CERES!L41+CESFI!L41+CEAVI!L41+CCT!L41+CEPLAN!L41+CAV!L41+CESMO!L41+CEO!L41</f>
        <v>7.5</v>
      </c>
      <c r="M41" s="31">
        <f>'REITORIA-PROEX'!M41+'REITORIA-SETRAN'!M41+ESAG!M41+CEART!M41+CEAD!M41+FAED!M41+CEFID!M41+CERES!M41+CESFI!M41+CEAVI!M41+CCT!M41+CEPLAN!M41+CAV!M41+CESMO!M41+CEO!M41</f>
        <v>7.5</v>
      </c>
      <c r="N41" s="100">
        <f>'REITORIA-PROEX'!O41+'REITORIA-SETRAN'!O41+ESAG!O41+CEART!O41+CEAD!O41+FAED!O41+CEFID!O41+CERES!O41+CESFI!O41+CEAVI!O41+CCT!O41+CEPLAN!O41+CAV!O41+CESMO!O41+CEO!O41</f>
        <v>3</v>
      </c>
      <c r="O41" s="100">
        <f>'REITORIA-PROEX'!P41+'REITORIA-SETRAN'!P41+ESAG!P41+CEART!P41+CEAD!P41+FAED!P41+CEFID!P41+CERES!P41+CESFI!P41+CEAVI!P41+CCT!P41+CEPLAN!P41+CAV!P41+CESMO!P41+CEO!P41+'REITORIA-PROEX'!Q41+'REITORIA-SETRAN'!Q41+ESAG!Q41+CEART!Q41+CEAD!Q41+FAED!Q41+CEFID!Q41+CERES!Q41+CESFI!Q41+CEAVI!Q41+CCT!Q41+CEPLAN!Q41+CAV!Q41+CESMO!Q41+CEO!Q41</f>
        <v>0</v>
      </c>
      <c r="P41" s="18">
        <f t="shared" si="0"/>
        <v>6</v>
      </c>
      <c r="Q41" s="27">
        <f t="shared" si="1"/>
        <v>20250</v>
      </c>
      <c r="R41" s="27">
        <f t="shared" si="2"/>
        <v>0</v>
      </c>
      <c r="S41" s="27">
        <f t="shared" si="3"/>
        <v>11250</v>
      </c>
      <c r="T41" s="132"/>
      <c r="U41" s="132"/>
      <c r="V41" s="132"/>
      <c r="W41" s="132"/>
    </row>
    <row r="42" spans="1:23" ht="30.2" customHeight="1" x14ac:dyDescent="0.25">
      <c r="A42" s="256"/>
      <c r="B42" s="238" t="s">
        <v>50</v>
      </c>
      <c r="C42" s="239">
        <v>23</v>
      </c>
      <c r="D42" s="92">
        <v>45</v>
      </c>
      <c r="E42" s="238" t="s">
        <v>11</v>
      </c>
      <c r="F42" s="77" t="s">
        <v>20</v>
      </c>
      <c r="G42" s="78" t="s">
        <v>27</v>
      </c>
      <c r="H42" s="78" t="s">
        <v>10</v>
      </c>
      <c r="I42" s="78" t="s">
        <v>12</v>
      </c>
      <c r="J42" s="79">
        <v>16.2</v>
      </c>
      <c r="K42" s="26">
        <f>'REITORIA-PROEX'!K42+'REITORIA-SETRAN'!K42+ESAG!K42+CEART!K42+CEAD!K42+FAED!K42+CEFID!K42+CERES!K42+CESFI!K42+CEAVI!K42+CCT!K42+CEPLAN!K42+CAV!K42+CESMO!K42+CEO!K42</f>
        <v>3000</v>
      </c>
      <c r="L42" s="99">
        <f>'REITORIA-PROEX'!L42+'REITORIA-SETRAN'!L42+ESAG!L42+CEART!L42+CEAD!L42+FAED!L42+CEFID!L42+CERES!L42+CESFI!L42+CEAVI!L42+CCT!L42+CEPLAN!L42+CAV!L42+CESMO!L42+CEO!L42</f>
        <v>1830</v>
      </c>
      <c r="M42" s="31">
        <f>'REITORIA-PROEX'!M42+'REITORIA-SETRAN'!M42+ESAG!M42+CEART!M42+CEAD!M42+FAED!M42+CEFID!M42+CERES!M42+CESFI!M42+CEAVI!M42+CCT!M42+CEPLAN!M42+CAV!M42+CESMO!M42+CEO!M42</f>
        <v>1830</v>
      </c>
      <c r="N42" s="100">
        <f>'REITORIA-PROEX'!O42+'REITORIA-SETRAN'!O42+ESAG!O42+CEART!O42+CEAD!O42+FAED!O42+CEFID!O42+CERES!O42+CESFI!O42+CEAVI!O42+CCT!O42+CEPLAN!O42+CAV!O42+CESMO!O42+CEO!O42</f>
        <v>750</v>
      </c>
      <c r="O42" s="100">
        <f>'REITORIA-PROEX'!P42+'REITORIA-SETRAN'!P42+ESAG!P42+CEART!P42+CEAD!P42+FAED!P42+CEFID!P42+CERES!P42+CESFI!P42+CEAVI!P42+CCT!P42+CEPLAN!P42+CAV!P42+CESMO!P42+CEO!P42+'REITORIA-PROEX'!Q42+'REITORIA-SETRAN'!Q42+ESAG!Q42+CEART!Q42+CEAD!Q42+FAED!Q42+CEFID!Q42+CERES!Q42+CESFI!Q42+CEAVI!Q42+CCT!Q42+CEPLAN!Q42+CAV!Q42+CESMO!Q42+CEO!Q42</f>
        <v>0</v>
      </c>
      <c r="P42" s="18">
        <f t="shared" si="0"/>
        <v>1170</v>
      </c>
      <c r="Q42" s="27">
        <f t="shared" si="1"/>
        <v>48600</v>
      </c>
      <c r="R42" s="27">
        <f t="shared" si="2"/>
        <v>0</v>
      </c>
      <c r="S42" s="27">
        <f t="shared" si="3"/>
        <v>29646</v>
      </c>
      <c r="T42" s="132"/>
      <c r="U42" s="132"/>
      <c r="V42" s="132"/>
      <c r="W42" s="132"/>
    </row>
    <row r="43" spans="1:23" ht="30.2" customHeight="1" x14ac:dyDescent="0.25">
      <c r="A43" s="256"/>
      <c r="B43" s="238"/>
      <c r="C43" s="263"/>
      <c r="D43" s="92">
        <v>46</v>
      </c>
      <c r="E43" s="238"/>
      <c r="F43" s="77" t="s">
        <v>20</v>
      </c>
      <c r="G43" s="78" t="s">
        <v>28</v>
      </c>
      <c r="H43" s="78" t="s">
        <v>16</v>
      </c>
      <c r="I43" s="78" t="s">
        <v>12</v>
      </c>
      <c r="J43" s="79">
        <v>2648</v>
      </c>
      <c r="K43" s="26">
        <f>'REITORIA-PROEX'!K43+'REITORIA-SETRAN'!K43+ESAG!K43+CEART!K43+CEAD!K43+FAED!K43+CEFID!K43+CERES!K43+CESFI!K43+CEAVI!K43+CCT!K43+CEPLAN!K43+CAV!K43+CESMO!K43+CEO!K43</f>
        <v>10</v>
      </c>
      <c r="L43" s="99">
        <f>'REITORIA-PROEX'!L43+'REITORIA-SETRAN'!L43+ESAG!L43+CEART!L43+CEAD!L43+FAED!L43+CEFID!L43+CERES!L43+CESFI!L43+CEAVI!L43+CCT!L43+CEPLAN!L43+CAV!L43+CESMO!L43+CEO!L43</f>
        <v>1</v>
      </c>
      <c r="M43" s="31">
        <f>'REITORIA-PROEX'!M43+'REITORIA-SETRAN'!M43+ESAG!M43+CEART!M43+CEAD!M43+FAED!M43+CEFID!M43+CERES!M43+CESFI!M43+CEAVI!M43+CCT!M43+CEPLAN!M43+CAV!M43+CESMO!M43+CEO!M43</f>
        <v>1</v>
      </c>
      <c r="N43" s="100">
        <f>'REITORIA-PROEX'!O43+'REITORIA-SETRAN'!O43+ESAG!O43+CEART!O43+CEAD!O43+FAED!O43+CEFID!O43+CERES!O43+CESFI!O43+CEAVI!O43+CCT!O43+CEPLAN!O43+CAV!O43+CESMO!O43+CEO!O43</f>
        <v>2</v>
      </c>
      <c r="O43" s="100">
        <f>'REITORIA-PROEX'!P43+'REITORIA-SETRAN'!P43+ESAG!P43+CEART!P43+CEAD!P43+FAED!P43+CEFID!P43+CERES!P43+CESFI!P43+CEAVI!P43+CCT!P43+CEPLAN!P43+CAV!P43+CESMO!P43+CEO!P43+'REITORIA-PROEX'!Q43+'REITORIA-SETRAN'!Q43+ESAG!Q43+CEART!Q43+CEAD!Q43+FAED!Q43+CEFID!Q43+CERES!Q43+CESFI!Q43+CEAVI!Q43+CCT!Q43+CEPLAN!Q43+CAV!Q43+CESMO!Q43+CEO!Q43</f>
        <v>0</v>
      </c>
      <c r="P43" s="18">
        <f t="shared" si="0"/>
        <v>9</v>
      </c>
      <c r="Q43" s="27">
        <f t="shared" si="1"/>
        <v>26480</v>
      </c>
      <c r="R43" s="27">
        <f t="shared" si="2"/>
        <v>0</v>
      </c>
      <c r="S43" s="27">
        <f t="shared" si="3"/>
        <v>2648</v>
      </c>
      <c r="T43" s="132"/>
      <c r="U43" s="132"/>
      <c r="V43" s="132"/>
      <c r="W43" s="132"/>
    </row>
    <row r="44" spans="1:23" ht="30.2" customHeight="1" x14ac:dyDescent="0.25">
      <c r="A44" s="256"/>
      <c r="B44" s="201" t="s">
        <v>51</v>
      </c>
      <c r="C44" s="218">
        <v>24</v>
      </c>
      <c r="D44" s="91">
        <v>47</v>
      </c>
      <c r="E44" s="201" t="s">
        <v>52</v>
      </c>
      <c r="F44" s="63" t="s">
        <v>20</v>
      </c>
      <c r="G44" s="64" t="s">
        <v>27</v>
      </c>
      <c r="H44" s="64" t="s">
        <v>10</v>
      </c>
      <c r="I44" s="64" t="s">
        <v>12</v>
      </c>
      <c r="J44" s="61">
        <v>17.09</v>
      </c>
      <c r="K44" s="26">
        <f>'REITORIA-PROEX'!K44+'REITORIA-SETRAN'!K44+ESAG!K44+CEART!K44+CEAD!K44+FAED!K44+CEFID!K44+CERES!K44+CESFI!K44+CEAVI!K44+CCT!K44+CEPLAN!K44+CAV!K44+CESMO!K44+CEO!K44</f>
        <v>1000</v>
      </c>
      <c r="L44" s="99">
        <f>'REITORIA-PROEX'!L44+'REITORIA-SETRAN'!L44+ESAG!L44+CEART!L44+CEAD!L44+FAED!L44+CEFID!L44+CERES!L44+CESFI!L44+CEAVI!L44+CCT!L44+CEPLAN!L44+CAV!L44+CESMO!L44+CEO!L44</f>
        <v>0</v>
      </c>
      <c r="M44" s="31">
        <f>'REITORIA-PROEX'!M44+'REITORIA-SETRAN'!M44+ESAG!M44+CEART!M44+CEAD!M44+FAED!M44+CEFID!M44+CERES!M44+CESFI!M44+CEAVI!M44+CCT!M44+CEPLAN!M44+CAV!M44+CESMO!M44+CEO!M44</f>
        <v>0</v>
      </c>
      <c r="N44" s="100">
        <f>'REITORIA-PROEX'!O44+'REITORIA-SETRAN'!O44+ESAG!O44+CEART!O44+CEAD!O44+FAED!O44+CEFID!O44+CERES!O44+CESFI!O44+CEAVI!O44+CCT!O44+CEPLAN!O44+CAV!O44+CESMO!O44+CEO!O44</f>
        <v>250</v>
      </c>
      <c r="O44" s="100">
        <f>'REITORIA-PROEX'!P44+'REITORIA-SETRAN'!P44+ESAG!P44+CEART!P44+CEAD!P44+FAED!P44+CEFID!P44+CERES!P44+CESFI!P44+CEAVI!P44+CCT!P44+CEPLAN!P44+CAV!P44+CESMO!P44+CEO!P44+'REITORIA-PROEX'!Q44+'REITORIA-SETRAN'!Q44+ESAG!Q44+CEART!Q44+CEAD!Q44+FAED!Q44+CEFID!Q44+CERES!Q44+CESFI!Q44+CEAVI!Q44+CCT!Q44+CEPLAN!Q44+CAV!Q44+CESMO!Q44+CEO!Q44</f>
        <v>0</v>
      </c>
      <c r="P44" s="18">
        <f t="shared" si="0"/>
        <v>1000</v>
      </c>
      <c r="Q44" s="27">
        <f t="shared" si="1"/>
        <v>17090</v>
      </c>
      <c r="R44" s="27">
        <f t="shared" si="2"/>
        <v>0</v>
      </c>
      <c r="S44" s="27">
        <f t="shared" si="3"/>
        <v>0</v>
      </c>
      <c r="T44" s="132"/>
      <c r="U44" s="132"/>
      <c r="V44" s="132"/>
      <c r="W44" s="132"/>
    </row>
    <row r="45" spans="1:23" ht="30.2" customHeight="1" x14ac:dyDescent="0.25">
      <c r="A45" s="256"/>
      <c r="B45" s="201"/>
      <c r="C45" s="264"/>
      <c r="D45" s="91">
        <v>48</v>
      </c>
      <c r="E45" s="201"/>
      <c r="F45" s="63" t="s">
        <v>20</v>
      </c>
      <c r="G45" s="64" t="s">
        <v>28</v>
      </c>
      <c r="H45" s="64" t="s">
        <v>16</v>
      </c>
      <c r="I45" s="64" t="s">
        <v>12</v>
      </c>
      <c r="J45" s="61">
        <v>2674</v>
      </c>
      <c r="K45" s="26">
        <f>'REITORIA-PROEX'!K45+'REITORIA-SETRAN'!K45+ESAG!K45+CEART!K45+CEAD!K45+FAED!K45+CEFID!K45+CERES!K45+CESFI!K45+CEAVI!K45+CCT!K45+CEPLAN!K45+CAV!K45+CESMO!K45+CEO!K45</f>
        <v>5</v>
      </c>
      <c r="L45" s="99">
        <f>'REITORIA-PROEX'!L45+'REITORIA-SETRAN'!L45+ESAG!L45+CEART!L45+CEAD!L45+FAED!L45+CEFID!L45+CERES!L45+CESFI!L45+CEAVI!L45+CCT!L45+CEPLAN!L45+CAV!L45+CESMO!L45+CEO!L45</f>
        <v>0</v>
      </c>
      <c r="M45" s="31">
        <f>'REITORIA-PROEX'!M45+'REITORIA-SETRAN'!M45+ESAG!M45+CEART!M45+CEAD!M45+FAED!M45+CEFID!M45+CERES!M45+CESFI!M45+CEAVI!M45+CCT!M45+CEPLAN!M45+CAV!M45+CESMO!M45+CEO!M45</f>
        <v>0</v>
      </c>
      <c r="N45" s="100">
        <f>'REITORIA-PROEX'!O45+'REITORIA-SETRAN'!O45+ESAG!O45+CEART!O45+CEAD!O45+FAED!O45+CEFID!O45+CERES!O45+CESFI!O45+CEAVI!O45+CCT!O45+CEPLAN!O45+CAV!O45+CESMO!O45+CEO!O45</f>
        <v>1</v>
      </c>
      <c r="O45" s="100">
        <f>'REITORIA-PROEX'!P45+'REITORIA-SETRAN'!P45+ESAG!P45+CEART!P45+CEAD!P45+FAED!P45+CEFID!P45+CERES!P45+CESFI!P45+CEAVI!P45+CCT!P45+CEPLAN!P45+CAV!P45+CESMO!P45+CEO!P45+'REITORIA-PROEX'!Q45+'REITORIA-SETRAN'!Q45+ESAG!Q45+CEART!Q45+CEAD!Q45+FAED!Q45+CEFID!Q45+CERES!Q45+CESFI!Q45+CEAVI!Q45+CCT!Q45+CEPLAN!Q45+CAV!Q45+CESMO!Q45+CEO!Q45</f>
        <v>0</v>
      </c>
      <c r="P45" s="18">
        <f t="shared" si="0"/>
        <v>5</v>
      </c>
      <c r="Q45" s="27">
        <f t="shared" si="1"/>
        <v>13370</v>
      </c>
      <c r="R45" s="27">
        <f t="shared" si="2"/>
        <v>0</v>
      </c>
      <c r="S45" s="27">
        <f t="shared" si="3"/>
        <v>0</v>
      </c>
      <c r="T45" s="132"/>
      <c r="U45" s="132"/>
      <c r="V45" s="132"/>
      <c r="W45" s="132"/>
    </row>
    <row r="46" spans="1:23" ht="30.2" customHeight="1" x14ac:dyDescent="0.25">
      <c r="A46" s="256"/>
      <c r="B46" s="238" t="s">
        <v>50</v>
      </c>
      <c r="C46" s="239">
        <v>25</v>
      </c>
      <c r="D46" s="92">
        <v>49</v>
      </c>
      <c r="E46" s="238" t="s">
        <v>21</v>
      </c>
      <c r="F46" s="77" t="s">
        <v>20</v>
      </c>
      <c r="G46" s="78" t="s">
        <v>27</v>
      </c>
      <c r="H46" s="78" t="s">
        <v>10</v>
      </c>
      <c r="I46" s="78" t="s">
        <v>12</v>
      </c>
      <c r="J46" s="79">
        <v>6.93</v>
      </c>
      <c r="K46" s="26">
        <f>'REITORIA-PROEX'!K46+'REITORIA-SETRAN'!K46+ESAG!K46+CEART!K46+CEAD!K46+FAED!K46+CEFID!K46+CERES!K46+CESFI!K46+CEAVI!K46+CCT!K46+CEPLAN!K46+CAV!K46+CESMO!K46+CEO!K46</f>
        <v>3000</v>
      </c>
      <c r="L46" s="99">
        <f>'REITORIA-PROEX'!L46+'REITORIA-SETRAN'!L46+ESAG!L46+CEART!L46+CEAD!L46+FAED!L46+CEFID!L46+CERES!L46+CESFI!L46+CEAVI!L46+CCT!L46+CEPLAN!L46+CAV!L46+CESMO!L46+CEO!L46</f>
        <v>500</v>
      </c>
      <c r="M46" s="31">
        <f>'REITORIA-PROEX'!M46+'REITORIA-SETRAN'!M46+ESAG!M46+CEART!M46+CEAD!M46+FAED!M46+CEFID!M46+CERES!M46+CESFI!M46+CEAVI!M46+CCT!M46+CEPLAN!M46+CAV!M46+CESMO!M46+CEO!M46</f>
        <v>500</v>
      </c>
      <c r="N46" s="100">
        <f>'REITORIA-PROEX'!O46+'REITORIA-SETRAN'!O46+ESAG!O46+CEART!O46+CEAD!O46+FAED!O46+CEFID!O46+CERES!O46+CESFI!O46+CEAVI!O46+CCT!O46+CEPLAN!O46+CAV!O46+CESMO!O46+CEO!O46</f>
        <v>750</v>
      </c>
      <c r="O46" s="100">
        <f>'REITORIA-PROEX'!P46+'REITORIA-SETRAN'!P46+ESAG!P46+CEART!P46+CEAD!P46+FAED!P46+CEFID!P46+CERES!P46+CESFI!P46+CEAVI!P46+CCT!P46+CEPLAN!P46+CAV!P46+CESMO!P46+CEO!P46+'REITORIA-PROEX'!Q46+'REITORIA-SETRAN'!Q46+ESAG!Q46+CEART!Q46+CEAD!Q46+FAED!Q46+CEFID!Q46+CERES!Q46+CESFI!Q46+CEAVI!Q46+CCT!Q46+CEPLAN!Q46+CAV!Q46+CESMO!Q46+CEO!Q46</f>
        <v>0</v>
      </c>
      <c r="P46" s="18">
        <f t="shared" si="0"/>
        <v>2500</v>
      </c>
      <c r="Q46" s="27">
        <f t="shared" si="1"/>
        <v>20790</v>
      </c>
      <c r="R46" s="27">
        <f t="shared" si="2"/>
        <v>0</v>
      </c>
      <c r="S46" s="27">
        <f t="shared" si="3"/>
        <v>3465</v>
      </c>
      <c r="T46" s="132"/>
      <c r="U46" s="132"/>
      <c r="V46" s="132"/>
      <c r="W46" s="132"/>
    </row>
    <row r="47" spans="1:23" ht="30.2" customHeight="1" x14ac:dyDescent="0.25">
      <c r="A47" s="257"/>
      <c r="B47" s="238"/>
      <c r="C47" s="263"/>
      <c r="D47" s="92">
        <v>50</v>
      </c>
      <c r="E47" s="238"/>
      <c r="F47" s="77" t="s">
        <v>20</v>
      </c>
      <c r="G47" s="78" t="s">
        <v>28</v>
      </c>
      <c r="H47" s="78" t="s">
        <v>16</v>
      </c>
      <c r="I47" s="78" t="s">
        <v>12</v>
      </c>
      <c r="J47" s="79">
        <v>1364</v>
      </c>
      <c r="K47" s="26">
        <f>'REITORIA-PROEX'!K47+'REITORIA-SETRAN'!K47+ESAG!K47+CEART!K47+CEAD!K47+FAED!K47+CEFID!K47+CERES!K47+CESFI!K47+CEAVI!K47+CCT!K47+CEPLAN!K47+CAV!K47+CESMO!K47+CEO!K47</f>
        <v>10</v>
      </c>
      <c r="L47" s="99">
        <f>'REITORIA-PROEX'!L47+'REITORIA-SETRAN'!L47+ESAG!L47+CEART!L47+CEAD!L47+FAED!L47+CEFID!L47+CERES!L47+CESFI!L47+CEAVI!L47+CCT!L47+CEPLAN!L47+CAV!L47+CESMO!L47+CEO!L47</f>
        <v>2</v>
      </c>
      <c r="M47" s="31">
        <f>'REITORIA-PROEX'!M47+'REITORIA-SETRAN'!M47+ESAG!M47+CEART!M47+CEAD!M47+FAED!M47+CEFID!M47+CERES!M47+CESFI!M47+CEAVI!M47+CCT!M47+CEPLAN!M47+CAV!M47+CESMO!M47+CEO!M47</f>
        <v>2</v>
      </c>
      <c r="N47" s="100">
        <f>'REITORIA-PROEX'!O47+'REITORIA-SETRAN'!O47+ESAG!O47+CEART!O47+CEAD!O47+FAED!O47+CEFID!O47+CERES!O47+CESFI!O47+CEAVI!O47+CCT!O47+CEPLAN!O47+CAV!O47+CESMO!O47+CEO!O47</f>
        <v>2</v>
      </c>
      <c r="O47" s="100">
        <f>'REITORIA-PROEX'!P47+'REITORIA-SETRAN'!P47+ESAG!P47+CEART!P47+CEAD!P47+FAED!P47+CEFID!P47+CERES!P47+CESFI!P47+CEAVI!P47+CCT!P47+CEPLAN!P47+CAV!P47+CESMO!P47+CEO!P47+'REITORIA-PROEX'!Q47+'REITORIA-SETRAN'!Q47+ESAG!Q47+CEART!Q47+CEAD!Q47+FAED!Q47+CEFID!Q47+CERES!Q47+CESFI!Q47+CEAVI!Q47+CCT!Q47+CEPLAN!Q47+CAV!Q47+CESMO!Q47+CEO!Q47</f>
        <v>0</v>
      </c>
      <c r="P47" s="18">
        <f t="shared" si="0"/>
        <v>8</v>
      </c>
      <c r="Q47" s="27">
        <f t="shared" si="1"/>
        <v>13640</v>
      </c>
      <c r="R47" s="27">
        <f t="shared" si="2"/>
        <v>0</v>
      </c>
      <c r="S47" s="27">
        <f t="shared" si="3"/>
        <v>2728</v>
      </c>
      <c r="T47" s="132"/>
      <c r="U47" s="132"/>
      <c r="V47" s="132"/>
      <c r="W47" s="132"/>
    </row>
    <row r="48" spans="1:23" ht="30.2" customHeight="1" x14ac:dyDescent="0.25">
      <c r="A48" s="255" t="s">
        <v>53</v>
      </c>
      <c r="B48" s="201" t="s">
        <v>47</v>
      </c>
      <c r="C48" s="218">
        <v>26</v>
      </c>
      <c r="D48" s="91">
        <v>51</v>
      </c>
      <c r="E48" s="201" t="s">
        <v>13</v>
      </c>
      <c r="F48" s="63" t="s">
        <v>20</v>
      </c>
      <c r="G48" s="64" t="s">
        <v>27</v>
      </c>
      <c r="H48" s="64" t="s">
        <v>10</v>
      </c>
      <c r="I48" s="64" t="s">
        <v>12</v>
      </c>
      <c r="J48" s="61">
        <v>8.8699999999999992</v>
      </c>
      <c r="K48" s="26">
        <f>'REITORIA-PROEX'!K48+'REITORIA-SETRAN'!K48+ESAG!K48+CEART!K48+CEAD!K48+FAED!K48+CEFID!K48+CERES!K48+CESFI!K48+CEAVI!K48+CCT!K48+CEPLAN!K48+CAV!K48+CESMO!K48+CEO!K48</f>
        <v>3000</v>
      </c>
      <c r="L48" s="99">
        <f>'REITORIA-PROEX'!L48+'REITORIA-SETRAN'!L48+ESAG!L48+CEART!L48+CEAD!L48+FAED!L48+CEFID!L48+CERES!L48+CESFI!L48+CEAVI!L48+CCT!L48+CEPLAN!L48+CAV!L48+CESMO!L48+CEO!L48</f>
        <v>950</v>
      </c>
      <c r="M48" s="31">
        <f>'REITORIA-PROEX'!M48+'REITORIA-SETRAN'!M48+ESAG!M48+CEART!M48+CEAD!M48+FAED!M48+CEFID!M48+CERES!M48+CESFI!M48+CEAVI!M48+CCT!M48+CEPLAN!M48+CAV!M48+CESMO!M48+CEO!M48</f>
        <v>950</v>
      </c>
      <c r="N48" s="100">
        <f>'REITORIA-PROEX'!O48+'REITORIA-SETRAN'!O48+ESAG!O48+CEART!O48+CEAD!O48+FAED!O48+CEFID!O48+CERES!O48+CESFI!O48+CEAVI!O48+CCT!O48+CEPLAN!O48+CAV!O48+CESMO!O48+CEO!O48</f>
        <v>750</v>
      </c>
      <c r="O48" s="100">
        <f>'REITORIA-PROEX'!P48+'REITORIA-SETRAN'!P48+ESAG!P48+CEART!P48+CEAD!P48+FAED!P48+CEFID!P48+CERES!P48+CESFI!P48+CEAVI!P48+CCT!P48+CEPLAN!P48+CAV!P48+CESMO!P48+CEO!P48+'REITORIA-PROEX'!Q48+'REITORIA-SETRAN'!Q48+ESAG!Q48+CEART!Q48+CEAD!Q48+FAED!Q48+CEFID!Q48+CERES!Q48+CESFI!Q48+CEAVI!Q48+CCT!Q48+CEPLAN!Q48+CAV!Q48+CESMO!Q48+CEO!Q48</f>
        <v>0</v>
      </c>
      <c r="P48" s="18">
        <f t="shared" si="0"/>
        <v>2050</v>
      </c>
      <c r="Q48" s="27">
        <f t="shared" si="1"/>
        <v>26609.999999999996</v>
      </c>
      <c r="R48" s="27">
        <f t="shared" si="2"/>
        <v>0</v>
      </c>
      <c r="S48" s="27">
        <f t="shared" si="3"/>
        <v>8426.5</v>
      </c>
      <c r="T48" s="132"/>
      <c r="U48" s="132"/>
      <c r="V48" s="132"/>
      <c r="W48" s="132"/>
    </row>
    <row r="49" spans="1:23" ht="30.2" customHeight="1" x14ac:dyDescent="0.25">
      <c r="A49" s="256"/>
      <c r="B49" s="201"/>
      <c r="C49" s="264"/>
      <c r="D49" s="91">
        <v>52</v>
      </c>
      <c r="E49" s="201"/>
      <c r="F49" s="63" t="s">
        <v>20</v>
      </c>
      <c r="G49" s="64" t="s">
        <v>28</v>
      </c>
      <c r="H49" s="64" t="s">
        <v>16</v>
      </c>
      <c r="I49" s="64" t="s">
        <v>12</v>
      </c>
      <c r="J49" s="61">
        <v>1638.99</v>
      </c>
      <c r="K49" s="26">
        <f>'REITORIA-PROEX'!K49+'REITORIA-SETRAN'!K49+ESAG!K49+CEART!K49+CEAD!K49+FAED!K49+CEFID!K49+CERES!K49+CESFI!K49+CEAVI!K49+CCT!K49+CEPLAN!K49+CAV!K49+CESMO!K49+CEO!K49</f>
        <v>10</v>
      </c>
      <c r="L49" s="99">
        <f>'REITORIA-PROEX'!L49+'REITORIA-SETRAN'!L49+ESAG!L49+CEART!L49+CEAD!L49+FAED!L49+CEFID!L49+CERES!L49+CESFI!L49+CEAVI!L49+CCT!L49+CEPLAN!L49+CAV!L49+CESMO!L49+CEO!L49</f>
        <v>4</v>
      </c>
      <c r="M49" s="31">
        <f>'REITORIA-PROEX'!M49+'REITORIA-SETRAN'!M49+ESAG!M49+CEART!M49+CEAD!M49+FAED!M49+CEFID!M49+CERES!M49+CESFI!M49+CEAVI!M49+CCT!M49+CEPLAN!M49+CAV!M49+CESMO!M49+CEO!M49</f>
        <v>4</v>
      </c>
      <c r="N49" s="100">
        <f>'REITORIA-PROEX'!O49+'REITORIA-SETRAN'!O49+ESAG!O49+CEART!O49+CEAD!O49+FAED!O49+CEFID!O49+CERES!O49+CESFI!O49+CEAVI!O49+CCT!O49+CEPLAN!O49+CAV!O49+CESMO!O49+CEO!O49</f>
        <v>2</v>
      </c>
      <c r="O49" s="100">
        <f>'REITORIA-PROEX'!P49+'REITORIA-SETRAN'!P49+ESAG!P49+CEART!P49+CEAD!P49+FAED!P49+CEFID!P49+CERES!P49+CESFI!P49+CEAVI!P49+CCT!P49+CEPLAN!P49+CAV!P49+CESMO!P49+CEO!P49+'REITORIA-PROEX'!Q49+'REITORIA-SETRAN'!Q49+ESAG!Q49+CEART!Q49+CEAD!Q49+FAED!Q49+CEFID!Q49+CERES!Q49+CESFI!Q49+CEAVI!Q49+CCT!Q49+CEPLAN!Q49+CAV!Q49+CESMO!Q49+CEO!Q49</f>
        <v>0</v>
      </c>
      <c r="P49" s="18">
        <f t="shared" si="0"/>
        <v>6</v>
      </c>
      <c r="Q49" s="27">
        <f t="shared" si="1"/>
        <v>16389.900000000001</v>
      </c>
      <c r="R49" s="27">
        <f t="shared" si="2"/>
        <v>0</v>
      </c>
      <c r="S49" s="27">
        <f t="shared" si="3"/>
        <v>6555.96</v>
      </c>
      <c r="T49" s="132"/>
      <c r="U49" s="132"/>
      <c r="V49" s="132"/>
      <c r="W49" s="132"/>
    </row>
    <row r="50" spans="1:23" ht="30.2" customHeight="1" x14ac:dyDescent="0.25">
      <c r="A50" s="256"/>
      <c r="B50" s="238" t="s">
        <v>43</v>
      </c>
      <c r="C50" s="239">
        <v>27</v>
      </c>
      <c r="D50" s="92">
        <v>53</v>
      </c>
      <c r="E50" s="238" t="s">
        <v>14</v>
      </c>
      <c r="F50" s="77" t="s">
        <v>20</v>
      </c>
      <c r="G50" s="78" t="s">
        <v>27</v>
      </c>
      <c r="H50" s="78" t="s">
        <v>10</v>
      </c>
      <c r="I50" s="78" t="s">
        <v>12</v>
      </c>
      <c r="J50" s="79">
        <v>13.18</v>
      </c>
      <c r="K50" s="26">
        <f>'REITORIA-PROEX'!K50+'REITORIA-SETRAN'!K50+ESAG!K50+CEART!K50+CEAD!K50+FAED!K50+CEFID!K50+CERES!K50+CESFI!K50+CEAVI!K50+CCT!K50+CEPLAN!K50+CAV!K50+CESMO!K50+CEO!K50</f>
        <v>2000</v>
      </c>
      <c r="L50" s="99">
        <f>'REITORIA-PROEX'!L50+'REITORIA-SETRAN'!L50+ESAG!L50+CEART!L50+CEAD!L50+FAED!L50+CEFID!L50+CERES!L50+CESFI!L50+CEAVI!L50+CCT!L50+CEPLAN!L50+CAV!L50+CESMO!L50+CEO!L50</f>
        <v>0</v>
      </c>
      <c r="M50" s="31">
        <f>'REITORIA-PROEX'!M50+'REITORIA-SETRAN'!M50+ESAG!M50+CEART!M50+CEAD!M50+FAED!M50+CEFID!M50+CERES!M50+CESFI!M50+CEAVI!M50+CCT!M50+CEPLAN!M50+CAV!M50+CESMO!M50+CEO!M50</f>
        <v>0</v>
      </c>
      <c r="N50" s="100">
        <f>'REITORIA-PROEX'!O50+'REITORIA-SETRAN'!O50+ESAG!O50+CEART!O50+CEAD!O50+FAED!O50+CEFID!O50+CERES!O50+CESFI!O50+CEAVI!O50+CCT!O50+CEPLAN!O50+CAV!O50+CESMO!O50+CEO!O50</f>
        <v>500</v>
      </c>
      <c r="O50" s="100">
        <f>'REITORIA-PROEX'!P50+'REITORIA-SETRAN'!P50+ESAG!P50+CEART!P50+CEAD!P50+FAED!P50+CEFID!P50+CERES!P50+CESFI!P50+CEAVI!P50+CCT!P50+CEPLAN!P50+CAV!P50+CESMO!P50+CEO!P50+'REITORIA-PROEX'!Q50+'REITORIA-SETRAN'!Q50+ESAG!Q50+CEART!Q50+CEAD!Q50+FAED!Q50+CEFID!Q50+CERES!Q50+CESFI!Q50+CEAVI!Q50+CCT!Q50+CEPLAN!Q50+CAV!Q50+CESMO!Q50+CEO!Q50</f>
        <v>0</v>
      </c>
      <c r="P50" s="18">
        <f t="shared" si="0"/>
        <v>2000</v>
      </c>
      <c r="Q50" s="27">
        <f t="shared" si="1"/>
        <v>26360</v>
      </c>
      <c r="R50" s="27">
        <f t="shared" si="2"/>
        <v>0</v>
      </c>
      <c r="S50" s="27">
        <f t="shared" si="3"/>
        <v>0</v>
      </c>
      <c r="T50" s="132"/>
      <c r="U50" s="132"/>
      <c r="V50" s="132"/>
      <c r="W50" s="132"/>
    </row>
    <row r="51" spans="1:23" ht="30.2" customHeight="1" x14ac:dyDescent="0.25">
      <c r="A51" s="256"/>
      <c r="B51" s="238"/>
      <c r="C51" s="263"/>
      <c r="D51" s="92">
        <v>54</v>
      </c>
      <c r="E51" s="238"/>
      <c r="F51" s="77" t="s">
        <v>20</v>
      </c>
      <c r="G51" s="78" t="s">
        <v>28</v>
      </c>
      <c r="H51" s="78" t="s">
        <v>16</v>
      </c>
      <c r="I51" s="78" t="s">
        <v>12</v>
      </c>
      <c r="J51" s="79">
        <v>2026.99</v>
      </c>
      <c r="K51" s="26">
        <f>'REITORIA-PROEX'!K51+'REITORIA-SETRAN'!K51+ESAG!K51+CEART!K51+CEAD!K51+FAED!K51+CEFID!K51+CERES!K51+CESFI!K51+CEAVI!K51+CCT!K51+CEPLAN!K51+CAV!K51+CESMO!K51+CEO!K51</f>
        <v>5</v>
      </c>
      <c r="L51" s="99">
        <f>'REITORIA-PROEX'!L51+'REITORIA-SETRAN'!L51+ESAG!L51+CEART!L51+CEAD!L51+FAED!L51+CEFID!L51+CERES!L51+CESFI!L51+CEAVI!L51+CCT!L51+CEPLAN!L51+CAV!L51+CESMO!L51+CEO!L51</f>
        <v>1</v>
      </c>
      <c r="M51" s="31">
        <f>'REITORIA-PROEX'!M51+'REITORIA-SETRAN'!M51+ESAG!M51+CEART!M51+CEAD!M51+FAED!M51+CEFID!M51+CERES!M51+CESFI!M51+CEAVI!M51+CCT!M51+CEPLAN!M51+CAV!M51+CESMO!M51+CEO!M51</f>
        <v>1</v>
      </c>
      <c r="N51" s="100">
        <f>'REITORIA-PROEX'!O51+'REITORIA-SETRAN'!O51+ESAG!O51+CEART!O51+CEAD!O51+FAED!O51+CEFID!O51+CERES!O51+CESFI!O51+CEAVI!O51+CCT!O51+CEPLAN!O51+CAV!O51+CESMO!O51+CEO!O51</f>
        <v>1</v>
      </c>
      <c r="O51" s="100">
        <f>'REITORIA-PROEX'!P51+'REITORIA-SETRAN'!P51+ESAG!P51+CEART!P51+CEAD!P51+FAED!P51+CEFID!P51+CERES!P51+CESFI!P51+CEAVI!P51+CCT!P51+CEPLAN!P51+CAV!P51+CESMO!P51+CEO!P51+'REITORIA-PROEX'!Q51+'REITORIA-SETRAN'!Q51+ESAG!Q51+CEART!Q51+CEAD!Q51+FAED!Q51+CEFID!Q51+CERES!Q51+CESFI!Q51+CEAVI!Q51+CCT!Q51+CEPLAN!Q51+CAV!Q51+CESMO!Q51+CEO!Q51</f>
        <v>0</v>
      </c>
      <c r="P51" s="18">
        <f t="shared" si="0"/>
        <v>4</v>
      </c>
      <c r="Q51" s="27">
        <f t="shared" si="1"/>
        <v>10134.950000000001</v>
      </c>
      <c r="R51" s="27">
        <f t="shared" si="2"/>
        <v>0</v>
      </c>
      <c r="S51" s="27">
        <f t="shared" si="3"/>
        <v>2026.99</v>
      </c>
      <c r="T51" s="132"/>
      <c r="U51" s="132"/>
      <c r="V51" s="132"/>
      <c r="W51" s="132"/>
    </row>
    <row r="52" spans="1:23" ht="30.2" customHeight="1" x14ac:dyDescent="0.25">
      <c r="A52" s="256"/>
      <c r="B52" s="201" t="s">
        <v>43</v>
      </c>
      <c r="C52" s="218">
        <v>28</v>
      </c>
      <c r="D52" s="91">
        <v>55</v>
      </c>
      <c r="E52" s="201" t="s">
        <v>15</v>
      </c>
      <c r="F52" s="63" t="s">
        <v>20</v>
      </c>
      <c r="G52" s="64" t="s">
        <v>27</v>
      </c>
      <c r="H52" s="64" t="s">
        <v>10</v>
      </c>
      <c r="I52" s="64" t="s">
        <v>12</v>
      </c>
      <c r="J52" s="61">
        <v>18.78</v>
      </c>
      <c r="K52" s="26">
        <f>'REITORIA-PROEX'!K52+'REITORIA-SETRAN'!K52+ESAG!K52+CEART!K52+CEAD!K52+FAED!K52+CEFID!K52+CERES!K52+CESFI!K52+CEAVI!K52+CCT!K52+CEPLAN!K52+CAV!K52+CESMO!K52+CEO!K52</f>
        <v>3000</v>
      </c>
      <c r="L52" s="99">
        <f>'REITORIA-PROEX'!L52+'REITORIA-SETRAN'!L52+ESAG!L52+CEART!L52+CEAD!L52+FAED!L52+CEFID!L52+CERES!L52+CESFI!L52+CEAVI!L52+CCT!L52+CEPLAN!L52+CAV!L52+CESMO!L52+CEO!L52</f>
        <v>1130</v>
      </c>
      <c r="M52" s="31">
        <f>'REITORIA-PROEX'!M52+'REITORIA-SETRAN'!M52+ESAG!M52+CEART!M52+CEAD!M52+FAED!M52+CEFID!M52+CERES!M52+CESFI!M52+CEAVI!M52+CCT!M52+CEPLAN!M52+CAV!M52+CESMO!M52+CEO!M52</f>
        <v>1130</v>
      </c>
      <c r="N52" s="100">
        <f>'REITORIA-PROEX'!O52+'REITORIA-SETRAN'!O52+ESAG!O52+CEART!O52+CEAD!O52+FAED!O52+CEFID!O52+CERES!O52+CESFI!O52+CEAVI!O52+CCT!O52+CEPLAN!O52+CAV!O52+CESMO!O52+CEO!O52</f>
        <v>750</v>
      </c>
      <c r="O52" s="100">
        <f>'REITORIA-PROEX'!P52+'REITORIA-SETRAN'!P52+ESAG!P52+CEART!P52+CEAD!P52+FAED!P52+CEFID!P52+CERES!P52+CESFI!P52+CEAVI!P52+CCT!P52+CEPLAN!P52+CAV!P52+CESMO!P52+CEO!P52+'REITORIA-PROEX'!Q52+'REITORIA-SETRAN'!Q52+ESAG!Q52+CEART!Q52+CEAD!Q52+FAED!Q52+CEFID!Q52+CERES!Q52+CESFI!Q52+CEAVI!Q52+CCT!Q52+CEPLAN!Q52+CAV!Q52+CESMO!Q52+CEO!Q52</f>
        <v>0</v>
      </c>
      <c r="P52" s="18">
        <f t="shared" si="0"/>
        <v>1870</v>
      </c>
      <c r="Q52" s="27">
        <f t="shared" si="1"/>
        <v>56340</v>
      </c>
      <c r="R52" s="27">
        <f t="shared" si="2"/>
        <v>0</v>
      </c>
      <c r="S52" s="27">
        <f t="shared" si="3"/>
        <v>21221.4</v>
      </c>
      <c r="T52" s="132"/>
      <c r="U52" s="132"/>
      <c r="V52" s="132"/>
      <c r="W52" s="132"/>
    </row>
    <row r="53" spans="1:23" ht="30.2" customHeight="1" x14ac:dyDescent="0.25">
      <c r="A53" s="256"/>
      <c r="B53" s="201"/>
      <c r="C53" s="264"/>
      <c r="D53" s="91">
        <v>56</v>
      </c>
      <c r="E53" s="201"/>
      <c r="F53" s="63" t="s">
        <v>20</v>
      </c>
      <c r="G53" s="64" t="s">
        <v>28</v>
      </c>
      <c r="H53" s="64" t="s">
        <v>16</v>
      </c>
      <c r="I53" s="64" t="s">
        <v>12</v>
      </c>
      <c r="J53" s="61">
        <v>2865.99</v>
      </c>
      <c r="K53" s="26">
        <f>'REITORIA-PROEX'!K53+'REITORIA-SETRAN'!K53+ESAG!K53+CEART!K53+CEAD!K53+FAED!K53+CEFID!K53+CERES!K53+CESFI!K53+CEAVI!K53+CCT!K53+CEPLAN!K53+CAV!K53+CESMO!K53+CEO!K53</f>
        <v>10</v>
      </c>
      <c r="L53" s="99">
        <f>'REITORIA-PROEX'!L53+'REITORIA-SETRAN'!L53+ESAG!L53+CEART!L53+CEAD!L53+FAED!L53+CEFID!L53+CERES!L53+CESFI!L53+CEAVI!L53+CCT!L53+CEPLAN!L53+CAV!L53+CESMO!L53+CEO!L53</f>
        <v>3</v>
      </c>
      <c r="M53" s="31">
        <f>'REITORIA-PROEX'!M53+'REITORIA-SETRAN'!M53+ESAG!M53+CEART!M53+CEAD!M53+FAED!M53+CEFID!M53+CERES!M53+CESFI!M53+CEAVI!M53+CCT!M53+CEPLAN!M53+CAV!M53+CESMO!M53+CEO!M53</f>
        <v>3</v>
      </c>
      <c r="N53" s="100">
        <f>'REITORIA-PROEX'!O53+'REITORIA-SETRAN'!O53+ESAG!O53+CEART!O53+CEAD!O53+FAED!O53+CEFID!O53+CERES!O53+CESFI!O53+CEAVI!O53+CCT!O53+CEPLAN!O53+CAV!O53+CESMO!O53+CEO!O53</f>
        <v>2</v>
      </c>
      <c r="O53" s="100">
        <f>'REITORIA-PROEX'!P53+'REITORIA-SETRAN'!P53+ESAG!P53+CEART!P53+CEAD!P53+FAED!P53+CEFID!P53+CERES!P53+CESFI!P53+CEAVI!P53+CCT!P53+CEPLAN!P53+CAV!P53+CESMO!P53+CEO!P53+'REITORIA-PROEX'!Q53+'REITORIA-SETRAN'!Q53+ESAG!Q53+CEART!Q53+CEAD!Q53+FAED!Q53+CEFID!Q53+CERES!Q53+CESFI!Q53+CEAVI!Q53+CCT!Q53+CEPLAN!Q53+CAV!Q53+CESMO!Q53+CEO!Q53</f>
        <v>0</v>
      </c>
      <c r="P53" s="18">
        <f t="shared" si="0"/>
        <v>7</v>
      </c>
      <c r="Q53" s="27">
        <f t="shared" si="1"/>
        <v>28659.899999999998</v>
      </c>
      <c r="R53" s="27">
        <f t="shared" si="2"/>
        <v>0</v>
      </c>
      <c r="S53" s="27">
        <f t="shared" si="3"/>
        <v>8597.9699999999993</v>
      </c>
      <c r="T53" s="132"/>
      <c r="U53" s="132"/>
      <c r="V53" s="132"/>
      <c r="W53" s="132"/>
    </row>
    <row r="54" spans="1:23" ht="30.2" customHeight="1" x14ac:dyDescent="0.25">
      <c r="A54" s="256"/>
      <c r="B54" s="238" t="s">
        <v>51</v>
      </c>
      <c r="C54" s="239">
        <v>29</v>
      </c>
      <c r="D54" s="92">
        <v>57</v>
      </c>
      <c r="E54" s="238" t="s">
        <v>11</v>
      </c>
      <c r="F54" s="77" t="s">
        <v>20</v>
      </c>
      <c r="G54" s="78" t="s">
        <v>27</v>
      </c>
      <c r="H54" s="78" t="s">
        <v>10</v>
      </c>
      <c r="I54" s="78" t="s">
        <v>12</v>
      </c>
      <c r="J54" s="79">
        <v>16.2</v>
      </c>
      <c r="K54" s="26">
        <f>'REITORIA-PROEX'!K54+'REITORIA-SETRAN'!K54+ESAG!K54+CEART!K54+CEAD!K54+FAED!K54+CEFID!K54+CERES!K54+CESFI!K54+CEAVI!K54+CCT!K54+CEPLAN!K54+CAV!K54+CESMO!K54+CEO!K54</f>
        <v>2000</v>
      </c>
      <c r="L54" s="99">
        <f>'REITORIA-PROEX'!L54+'REITORIA-SETRAN'!L54+ESAG!L54+CEART!L54+CEAD!L54+FAED!L54+CEFID!L54+CERES!L54+CESFI!L54+CEAVI!L54+CCT!L54+CEPLAN!L54+CAV!L54+CESMO!L54+CEO!L54</f>
        <v>250</v>
      </c>
      <c r="M54" s="31">
        <f>'REITORIA-PROEX'!M54+'REITORIA-SETRAN'!M54+ESAG!M54+CEART!M54+CEAD!M54+FAED!M54+CEFID!M54+CERES!M54+CESFI!M54+CEAVI!M54+CCT!M54+CEPLAN!M54+CAV!M54+CESMO!M54+CEO!M54</f>
        <v>250</v>
      </c>
      <c r="N54" s="100">
        <f>'REITORIA-PROEX'!O54+'REITORIA-SETRAN'!O54+ESAG!O54+CEART!O54+CEAD!O54+FAED!O54+CEFID!O54+CERES!O54+CESFI!O54+CEAVI!O54+CCT!O54+CEPLAN!O54+CAV!O54+CESMO!O54+CEO!O54</f>
        <v>500</v>
      </c>
      <c r="O54" s="100">
        <f>'REITORIA-PROEX'!P54+'REITORIA-SETRAN'!P54+ESAG!P54+CEART!P54+CEAD!P54+FAED!P54+CEFID!P54+CERES!P54+CESFI!P54+CEAVI!P54+CCT!P54+CEPLAN!P54+CAV!P54+CESMO!P54+CEO!P54+'REITORIA-PROEX'!Q54+'REITORIA-SETRAN'!Q54+ESAG!Q54+CEART!Q54+CEAD!Q54+FAED!Q54+CEFID!Q54+CERES!Q54+CESFI!Q54+CEAVI!Q54+CCT!Q54+CEPLAN!Q54+CAV!Q54+CESMO!Q54+CEO!Q54</f>
        <v>0</v>
      </c>
      <c r="P54" s="18">
        <f t="shared" si="0"/>
        <v>1750</v>
      </c>
      <c r="Q54" s="27">
        <f t="shared" si="1"/>
        <v>32400</v>
      </c>
      <c r="R54" s="27">
        <f t="shared" si="2"/>
        <v>0</v>
      </c>
      <c r="S54" s="27">
        <f t="shared" si="3"/>
        <v>4050</v>
      </c>
      <c r="T54" s="132"/>
      <c r="U54" s="132"/>
      <c r="V54" s="132"/>
      <c r="W54" s="132"/>
    </row>
    <row r="55" spans="1:23" ht="30.2" customHeight="1" x14ac:dyDescent="0.25">
      <c r="A55" s="256"/>
      <c r="B55" s="238"/>
      <c r="C55" s="263"/>
      <c r="D55" s="92">
        <v>58</v>
      </c>
      <c r="E55" s="238"/>
      <c r="F55" s="77" t="s">
        <v>20</v>
      </c>
      <c r="G55" s="78" t="s">
        <v>28</v>
      </c>
      <c r="H55" s="78" t="s">
        <v>16</v>
      </c>
      <c r="I55" s="78" t="s">
        <v>12</v>
      </c>
      <c r="J55" s="79">
        <v>2648</v>
      </c>
      <c r="K55" s="26">
        <f>'REITORIA-PROEX'!K55+'REITORIA-SETRAN'!K55+ESAG!K55+CEART!K55+CEAD!K55+FAED!K55+CEFID!K55+CERES!K55+CESFI!K55+CEAVI!K55+CCT!K55+CEPLAN!K55+CAV!K55+CESMO!K55+CEO!K55</f>
        <v>10</v>
      </c>
      <c r="L55" s="99">
        <f>'REITORIA-PROEX'!L55+'REITORIA-SETRAN'!L55+ESAG!L55+CEART!L55+CEAD!L55+FAED!L55+CEFID!L55+CERES!L55+CESFI!L55+CEAVI!L55+CCT!L55+CEPLAN!L55+CAV!L55+CESMO!L55+CEO!L55</f>
        <v>0</v>
      </c>
      <c r="M55" s="31">
        <f>'REITORIA-PROEX'!M55+'REITORIA-SETRAN'!M55+ESAG!M55+CEART!M55+CEAD!M55+FAED!M55+CEFID!M55+CERES!M55+CESFI!M55+CEAVI!M55+CCT!M55+CEPLAN!M55+CAV!M55+CESMO!M55+CEO!M55</f>
        <v>0</v>
      </c>
      <c r="N55" s="100">
        <f>'REITORIA-PROEX'!O55+'REITORIA-SETRAN'!O55+ESAG!O55+CEART!O55+CEAD!O55+FAED!O55+CEFID!O55+CERES!O55+CESFI!O55+CEAVI!O55+CCT!O55+CEPLAN!O55+CAV!O55+CESMO!O55+CEO!O55</f>
        <v>2</v>
      </c>
      <c r="O55" s="100">
        <f>'REITORIA-PROEX'!P55+'REITORIA-SETRAN'!P55+ESAG!P55+CEART!P55+CEAD!P55+FAED!P55+CEFID!P55+CERES!P55+CESFI!P55+CEAVI!P55+CCT!P55+CEPLAN!P55+CAV!P55+CESMO!P55+CEO!P55+'REITORIA-PROEX'!Q55+'REITORIA-SETRAN'!Q55+ESAG!Q55+CEART!Q55+CEAD!Q55+FAED!Q55+CEFID!Q55+CERES!Q55+CESFI!Q55+CEAVI!Q55+CCT!Q55+CEPLAN!Q55+CAV!Q55+CESMO!Q55+CEO!Q55</f>
        <v>0</v>
      </c>
      <c r="P55" s="18">
        <f t="shared" si="0"/>
        <v>10</v>
      </c>
      <c r="Q55" s="27">
        <f t="shared" si="1"/>
        <v>26480</v>
      </c>
      <c r="R55" s="27">
        <f t="shared" si="2"/>
        <v>0</v>
      </c>
      <c r="S55" s="27">
        <f t="shared" si="3"/>
        <v>0</v>
      </c>
      <c r="T55" s="132"/>
      <c r="U55" s="132"/>
      <c r="V55" s="132"/>
      <c r="W55" s="132"/>
    </row>
    <row r="56" spans="1:23" ht="30.2" customHeight="1" x14ac:dyDescent="0.25">
      <c r="A56" s="256"/>
      <c r="B56" s="201" t="s">
        <v>50</v>
      </c>
      <c r="C56" s="218">
        <v>31</v>
      </c>
      <c r="D56" s="91">
        <v>61</v>
      </c>
      <c r="E56" s="201" t="s">
        <v>21</v>
      </c>
      <c r="F56" s="63" t="s">
        <v>20</v>
      </c>
      <c r="G56" s="64" t="s">
        <v>27</v>
      </c>
      <c r="H56" s="64" t="s">
        <v>10</v>
      </c>
      <c r="I56" s="64" t="s">
        <v>12</v>
      </c>
      <c r="J56" s="61">
        <v>6.93</v>
      </c>
      <c r="K56" s="26">
        <f>'REITORIA-PROEX'!K56+'REITORIA-SETRAN'!K56+ESAG!K56+CEART!K56+CEAD!K56+FAED!K56+CEFID!K56+CERES!K56+CESFI!K56+CEAVI!K56+CCT!K56+CEPLAN!K56+CAV!K56+CESMO!K56+CEO!K56</f>
        <v>1200</v>
      </c>
      <c r="L56" s="99">
        <f>'REITORIA-PROEX'!L56+'REITORIA-SETRAN'!L56+ESAG!L56+CEART!L56+CEAD!L56+FAED!L56+CEFID!L56+CERES!L56+CESFI!L56+CEAVI!L56+CCT!L56+CEPLAN!L56+CAV!L56+CESMO!L56+CEO!L56</f>
        <v>700</v>
      </c>
      <c r="M56" s="31">
        <f>'REITORIA-PROEX'!M56+'REITORIA-SETRAN'!M56+ESAG!M56+CEART!M56+CEAD!M56+FAED!M56+CEFID!M56+CERES!M56+CESFI!M56+CEAVI!M56+CCT!M56+CEPLAN!M56+CAV!M56+CESMO!M56+CEO!M56</f>
        <v>700</v>
      </c>
      <c r="N56" s="100">
        <f>'REITORIA-PROEX'!O56+'REITORIA-SETRAN'!O56+ESAG!O56+CEART!O56+CEAD!O56+FAED!O56+CEFID!O56+CERES!O56+CESFI!O56+CEAVI!O56+CCT!O56+CEPLAN!O56+CAV!O56+CESMO!O56+CEO!O56</f>
        <v>300</v>
      </c>
      <c r="O56" s="100">
        <f>'REITORIA-PROEX'!P56+'REITORIA-SETRAN'!P56+ESAG!P56+CEART!P56+CEAD!P56+FAED!P56+CEFID!P56+CERES!P56+CESFI!P56+CEAVI!P56+CCT!P56+CEPLAN!P56+CAV!P56+CESMO!P56+CEO!P56+'REITORIA-PROEX'!Q56+'REITORIA-SETRAN'!Q56+ESAG!Q56+CEART!Q56+CEAD!Q56+FAED!Q56+CEFID!Q56+CERES!Q56+CESFI!Q56+CEAVI!Q56+CCT!Q56+CEPLAN!Q56+CAV!Q56+CESMO!Q56+CEO!Q56</f>
        <v>0</v>
      </c>
      <c r="P56" s="18">
        <f t="shared" si="0"/>
        <v>500</v>
      </c>
      <c r="Q56" s="27">
        <f t="shared" si="1"/>
        <v>8316</v>
      </c>
      <c r="R56" s="27">
        <f t="shared" si="2"/>
        <v>0</v>
      </c>
      <c r="S56" s="27">
        <f t="shared" si="3"/>
        <v>4851</v>
      </c>
      <c r="T56" s="132"/>
      <c r="U56" s="132"/>
      <c r="V56" s="132"/>
      <c r="W56" s="132"/>
    </row>
    <row r="57" spans="1:23" ht="30.2" customHeight="1" x14ac:dyDescent="0.25">
      <c r="A57" s="257"/>
      <c r="B57" s="201"/>
      <c r="C57" s="218"/>
      <c r="D57" s="91">
        <v>62</v>
      </c>
      <c r="E57" s="201"/>
      <c r="F57" s="63" t="s">
        <v>20</v>
      </c>
      <c r="G57" s="64" t="s">
        <v>28</v>
      </c>
      <c r="H57" s="64" t="s">
        <v>16</v>
      </c>
      <c r="I57" s="64" t="s">
        <v>12</v>
      </c>
      <c r="J57" s="61">
        <v>1364</v>
      </c>
      <c r="K57" s="26">
        <f>'REITORIA-PROEX'!K57+'REITORIA-SETRAN'!K57+ESAG!K57+CEART!K57+CEAD!K57+FAED!K57+CEFID!K57+CERES!K57+CESFI!K57+CEAVI!K57+CCT!K57+CEPLAN!K57+CAV!K57+CESMO!K57+CEO!K57</f>
        <v>5</v>
      </c>
      <c r="L57" s="99">
        <f>'REITORIA-PROEX'!L57+'REITORIA-SETRAN'!L57+ESAG!L57+CEART!L57+CEAD!L57+FAED!L57+CEFID!L57+CERES!L57+CESFI!L57+CEAVI!L57+CCT!L57+CEPLAN!L57+CAV!L57+CESMO!L57+CEO!L57</f>
        <v>2</v>
      </c>
      <c r="M57" s="31">
        <f>'REITORIA-PROEX'!M57+'REITORIA-SETRAN'!M57+ESAG!M57+CEART!M57+CEAD!M57+FAED!M57+CEFID!M57+CERES!M57+CESFI!M57+CEAVI!M57+CCT!M57+CEPLAN!M57+CAV!M57+CESMO!M57+CEO!M57</f>
        <v>2</v>
      </c>
      <c r="N57" s="100">
        <f>'REITORIA-PROEX'!O57+'REITORIA-SETRAN'!O57+ESAG!O57+CEART!O57+CEAD!O57+FAED!O57+CEFID!O57+CERES!O57+CESFI!O57+CEAVI!O57+CCT!O57+CEPLAN!O57+CAV!O57+CESMO!O57+CEO!O57</f>
        <v>1</v>
      </c>
      <c r="O57" s="100">
        <f>'REITORIA-PROEX'!P57+'REITORIA-SETRAN'!P57+ESAG!P57+CEART!P57+CEAD!P57+FAED!P57+CEFID!P57+CERES!P57+CESFI!P57+CEAVI!P57+CCT!P57+CEPLAN!P57+CAV!P57+CESMO!P57+CEO!P57+'REITORIA-PROEX'!Q57+'REITORIA-SETRAN'!Q57+ESAG!Q57+CEART!Q57+CEAD!Q57+FAED!Q57+CEFID!Q57+CERES!Q57+CESFI!Q57+CEAVI!Q57+CCT!Q57+CEPLAN!Q57+CAV!Q57+CESMO!Q57+CEO!Q57</f>
        <v>0</v>
      </c>
      <c r="P57" s="18">
        <f t="shared" si="0"/>
        <v>3</v>
      </c>
      <c r="Q57" s="27">
        <f t="shared" si="1"/>
        <v>6820</v>
      </c>
      <c r="R57" s="27">
        <f t="shared" si="2"/>
        <v>0</v>
      </c>
      <c r="S57" s="27">
        <f t="shared" si="3"/>
        <v>2728</v>
      </c>
      <c r="T57" s="132"/>
      <c r="U57" s="132"/>
      <c r="V57" s="132"/>
      <c r="W57" s="132"/>
    </row>
    <row r="58" spans="1:23" s="7" customFormat="1" x14ac:dyDescent="0.25">
      <c r="K58" s="98">
        <f>SUM(K4:K57)</f>
        <v>306802.5</v>
      </c>
      <c r="L58" s="98"/>
      <c r="M58" s="98"/>
      <c r="N58" s="98"/>
      <c r="O58" s="98"/>
      <c r="P58" s="98"/>
      <c r="Q58" s="97">
        <f>SUM(Q4:Q57)</f>
        <v>3570545.9</v>
      </c>
      <c r="R58" s="97">
        <f>SUM(R4:R57)</f>
        <v>23437.5</v>
      </c>
      <c r="S58" s="97">
        <f>SUM(S4:S57)</f>
        <v>1044478.19</v>
      </c>
      <c r="T58" s="136"/>
      <c r="U58" s="136"/>
      <c r="V58" s="137">
        <f>V24+Q58</f>
        <v>3593983.4</v>
      </c>
      <c r="W58" s="138"/>
    </row>
    <row r="59" spans="1:23" s="7" customFormat="1" x14ac:dyDescent="0.25">
      <c r="A59" s="2"/>
      <c r="B59" s="1"/>
      <c r="C59" s="1"/>
      <c r="D59" s="1"/>
      <c r="E59" s="1"/>
      <c r="F59" s="24"/>
      <c r="G59" s="1"/>
      <c r="H59" s="1"/>
      <c r="I59" s="1"/>
      <c r="J59" s="1"/>
    </row>
    <row r="60" spans="1:23" s="7" customFormat="1" x14ac:dyDescent="0.25">
      <c r="A60" s="2"/>
      <c r="B60" s="1"/>
      <c r="C60" s="1"/>
      <c r="D60" s="1"/>
      <c r="E60" s="1"/>
      <c r="F60" s="24"/>
      <c r="G60" s="1"/>
      <c r="H60" s="1"/>
      <c r="I60" s="1"/>
      <c r="J60" s="1"/>
    </row>
    <row r="61" spans="1:23" s="7" customFormat="1" ht="15.75" x14ac:dyDescent="0.25">
      <c r="A61" s="2"/>
      <c r="K61" s="284" t="str">
        <f>C1</f>
        <v>OBJETO: CONTRATAÇÃO DE EMPRESA PARA LOCAÇÃO DE VEÍCULOS COM MOTORISTA PARA A UDESC</v>
      </c>
      <c r="L61" s="285"/>
      <c r="M61" s="285"/>
      <c r="N61" s="285"/>
      <c r="O61" s="285"/>
      <c r="P61" s="285"/>
      <c r="Q61" s="285"/>
      <c r="R61" s="285"/>
      <c r="S61" s="286"/>
      <c r="U61" s="139" t="s">
        <v>106</v>
      </c>
      <c r="V61" s="140">
        <f>W24</f>
        <v>6.564122309700598E-3</v>
      </c>
    </row>
    <row r="62" spans="1:23" s="7" customFormat="1" ht="15.75" x14ac:dyDescent="0.25">
      <c r="A62" s="2"/>
      <c r="B62" s="1"/>
      <c r="C62" s="1"/>
      <c r="D62" s="1"/>
      <c r="E62" s="1"/>
      <c r="F62" s="24"/>
      <c r="G62" s="1"/>
      <c r="H62" s="1"/>
      <c r="I62" s="1"/>
      <c r="J62" s="1"/>
      <c r="K62" s="287" t="str">
        <f>A1</f>
        <v>PE 0651/2024 SRP - SGPE 5436/2024</v>
      </c>
      <c r="L62" s="288"/>
      <c r="M62" s="288"/>
      <c r="N62" s="288"/>
      <c r="O62" s="288"/>
      <c r="P62" s="288"/>
      <c r="Q62" s="288"/>
      <c r="R62" s="288"/>
      <c r="S62" s="289"/>
      <c r="U62" s="139" t="s">
        <v>112</v>
      </c>
      <c r="V62" s="140">
        <f>SUM(V61)</f>
        <v>6.564122309700598E-3</v>
      </c>
    </row>
    <row r="63" spans="1:23" s="7" customFormat="1" ht="15.75" x14ac:dyDescent="0.25">
      <c r="A63" s="2"/>
      <c r="B63" s="1"/>
      <c r="C63" s="1"/>
      <c r="D63" s="1"/>
      <c r="E63" s="1"/>
      <c r="F63" s="24"/>
      <c r="G63" s="1"/>
      <c r="H63" s="1"/>
      <c r="I63" s="1"/>
      <c r="J63" s="1"/>
      <c r="K63" s="290" t="str">
        <f>K1</f>
        <v>VIGÊNCIA DA ATA: 13/06/2024 até 13/06/2025</v>
      </c>
      <c r="L63" s="291"/>
      <c r="M63" s="291"/>
      <c r="N63" s="291"/>
      <c r="O63" s="291"/>
      <c r="P63" s="291"/>
      <c r="Q63" s="291"/>
      <c r="R63" s="291"/>
      <c r="S63" s="292"/>
    </row>
    <row r="64" spans="1:23" s="7" customFormat="1" ht="15.75" x14ac:dyDescent="0.25">
      <c r="A64" s="2"/>
      <c r="B64" s="1"/>
      <c r="C64" s="1"/>
      <c r="D64" s="1"/>
      <c r="E64" s="1"/>
      <c r="F64" s="24"/>
      <c r="G64" s="1"/>
      <c r="H64" s="1"/>
      <c r="I64" s="1"/>
      <c r="J64" s="1"/>
      <c r="K64" s="12" t="s">
        <v>6</v>
      </c>
      <c r="L64" s="13"/>
      <c r="M64" s="13"/>
      <c r="N64" s="13"/>
      <c r="O64" s="13"/>
      <c r="P64" s="13"/>
      <c r="Q64" s="13"/>
      <c r="R64" s="13"/>
      <c r="S64" s="9">
        <f>Q58</f>
        <v>3570545.9</v>
      </c>
    </row>
    <row r="65" spans="1:19" s="7" customFormat="1" ht="15.75" x14ac:dyDescent="0.25">
      <c r="A65" s="2"/>
      <c r="B65" s="1"/>
      <c r="C65" s="1"/>
      <c r="D65" s="1"/>
      <c r="E65" s="1"/>
      <c r="F65" s="24"/>
      <c r="G65" s="1"/>
      <c r="H65" s="1"/>
      <c r="I65" s="1"/>
      <c r="J65" s="1"/>
      <c r="K65" s="14" t="s">
        <v>7</v>
      </c>
      <c r="L65" s="15"/>
      <c r="M65" s="15"/>
      <c r="N65" s="15"/>
      <c r="O65" s="15"/>
      <c r="P65" s="15"/>
      <c r="Q65" s="15"/>
      <c r="R65" s="15"/>
      <c r="S65" s="10">
        <f>S58</f>
        <v>1044478.19</v>
      </c>
    </row>
    <row r="66" spans="1:19" s="7" customFormat="1" ht="15.75" x14ac:dyDescent="0.25">
      <c r="A66" s="2"/>
      <c r="B66" s="1"/>
      <c r="C66" s="1"/>
      <c r="D66" s="1"/>
      <c r="E66" s="1"/>
      <c r="F66" s="24"/>
      <c r="G66" s="1"/>
      <c r="H66" s="1"/>
      <c r="I66" s="1"/>
      <c r="J66" s="1"/>
      <c r="K66" s="14" t="s">
        <v>8</v>
      </c>
      <c r="L66" s="15"/>
      <c r="M66" s="15"/>
      <c r="N66" s="15"/>
      <c r="O66" s="15"/>
      <c r="P66" s="15"/>
      <c r="Q66" s="15"/>
      <c r="R66" s="15"/>
      <c r="S66" s="11"/>
    </row>
    <row r="67" spans="1:19" s="7" customFormat="1" ht="15.75" x14ac:dyDescent="0.25">
      <c r="A67" s="2"/>
      <c r="B67" s="1"/>
      <c r="C67" s="1"/>
      <c r="D67" s="1"/>
      <c r="E67" s="1"/>
      <c r="F67" s="24"/>
      <c r="G67" s="1"/>
      <c r="H67" s="1"/>
      <c r="I67" s="1"/>
      <c r="J67" s="1"/>
      <c r="K67" s="16" t="s">
        <v>9</v>
      </c>
      <c r="L67" s="17"/>
      <c r="M67" s="17"/>
      <c r="N67" s="17"/>
      <c r="O67" s="17"/>
      <c r="P67" s="17"/>
      <c r="Q67" s="17"/>
      <c r="R67" s="17"/>
      <c r="S67" s="294">
        <f>S65/S64</f>
        <v>0.2925261904629205</v>
      </c>
    </row>
    <row r="68" spans="1:19" s="7" customFormat="1" ht="15.75" x14ac:dyDescent="0.25">
      <c r="A68" s="2"/>
      <c r="B68" s="1"/>
      <c r="C68" s="1"/>
      <c r="D68" s="1"/>
      <c r="E68" s="1"/>
      <c r="F68" s="24"/>
      <c r="G68" s="1"/>
      <c r="H68" s="1"/>
      <c r="I68" s="1"/>
      <c r="J68" s="1"/>
      <c r="K68" s="281" t="s">
        <v>184</v>
      </c>
      <c r="L68" s="282"/>
      <c r="M68" s="282"/>
      <c r="N68" s="282"/>
      <c r="O68" s="282"/>
      <c r="P68" s="282"/>
      <c r="Q68" s="282"/>
      <c r="R68" s="282"/>
      <c r="S68" s="283"/>
    </row>
    <row r="69" spans="1:19" s="7" customFormat="1" x14ac:dyDescent="0.25">
      <c r="A69" s="2"/>
      <c r="B69" s="1"/>
      <c r="C69" s="1"/>
      <c r="D69" s="1"/>
      <c r="E69" s="1"/>
      <c r="F69" s="24"/>
      <c r="G69" s="1"/>
      <c r="H69" s="1"/>
      <c r="I69" s="1"/>
      <c r="J69" s="1"/>
    </row>
    <row r="70" spans="1:19" s="7" customFormat="1" x14ac:dyDescent="0.25">
      <c r="A70" s="2"/>
      <c r="B70" s="1"/>
      <c r="C70" s="1"/>
      <c r="D70" s="1"/>
      <c r="E70" s="1"/>
      <c r="F70" s="24"/>
      <c r="G70" s="1"/>
      <c r="H70" s="1"/>
      <c r="I70" s="1"/>
      <c r="J70" s="1"/>
    </row>
    <row r="71" spans="1:19" s="7" customFormat="1" x14ac:dyDescent="0.25">
      <c r="A71" s="2"/>
      <c r="B71" s="1"/>
      <c r="C71" s="1"/>
      <c r="D71" s="1"/>
      <c r="E71" s="1"/>
      <c r="F71" s="24"/>
      <c r="G71" s="1"/>
      <c r="H71" s="1"/>
      <c r="I71" s="1"/>
      <c r="J71" s="1"/>
    </row>
    <row r="72" spans="1:19" s="7" customFormat="1" x14ac:dyDescent="0.25">
      <c r="A72" s="2"/>
      <c r="B72" s="1"/>
      <c r="C72" s="1"/>
      <c r="D72" s="1"/>
      <c r="E72" s="1"/>
      <c r="F72" s="24"/>
      <c r="G72" s="1"/>
      <c r="H72" s="1"/>
      <c r="I72" s="1"/>
      <c r="J72" s="1"/>
      <c r="K72" s="6"/>
      <c r="L72" s="6"/>
      <c r="M72" s="23"/>
      <c r="N72" s="23"/>
      <c r="O72" s="23"/>
      <c r="P72" s="8"/>
    </row>
    <row r="73" spans="1:19" s="7" customFormat="1" x14ac:dyDescent="0.25">
      <c r="A73" s="2"/>
      <c r="B73" s="1"/>
      <c r="C73" s="1"/>
      <c r="D73" s="1"/>
      <c r="E73" s="1"/>
      <c r="F73" s="24"/>
      <c r="G73" s="1"/>
      <c r="H73" s="1"/>
      <c r="I73" s="1"/>
      <c r="J73" s="1"/>
      <c r="K73" s="6"/>
      <c r="L73" s="6"/>
      <c r="M73" s="23"/>
      <c r="N73" s="23"/>
      <c r="O73" s="23"/>
      <c r="P73" s="8"/>
    </row>
    <row r="74" spans="1:19" s="7" customFormat="1" x14ac:dyDescent="0.25">
      <c r="A74" s="2"/>
      <c r="B74" s="1"/>
      <c r="C74" s="1"/>
      <c r="D74" s="1"/>
      <c r="E74" s="1"/>
      <c r="F74" s="24"/>
      <c r="G74" s="1"/>
      <c r="H74" s="1"/>
      <c r="I74" s="1"/>
      <c r="J74" s="1"/>
      <c r="K74" s="6"/>
      <c r="L74" s="6"/>
      <c r="M74" s="23"/>
      <c r="N74" s="23"/>
      <c r="O74" s="23"/>
      <c r="P74" s="8"/>
    </row>
    <row r="75" spans="1:19" s="7" customFormat="1" x14ac:dyDescent="0.25">
      <c r="A75" s="2"/>
      <c r="B75" s="1"/>
      <c r="C75" s="1"/>
      <c r="D75" s="1"/>
      <c r="E75" s="1"/>
      <c r="F75" s="24"/>
      <c r="G75" s="1"/>
      <c r="H75" s="1"/>
      <c r="I75" s="1"/>
      <c r="J75" s="1"/>
      <c r="K75" s="6"/>
      <c r="L75" s="6"/>
      <c r="M75" s="23"/>
      <c r="N75" s="23"/>
      <c r="O75" s="23"/>
      <c r="P75" s="8"/>
    </row>
    <row r="76" spans="1:19" s="7" customFormat="1" x14ac:dyDescent="0.25">
      <c r="A76" s="2"/>
      <c r="B76" s="1"/>
      <c r="C76" s="1"/>
      <c r="D76" s="1"/>
      <c r="E76" s="1"/>
      <c r="F76" s="24"/>
      <c r="G76" s="1"/>
      <c r="H76" s="1"/>
      <c r="I76" s="1"/>
      <c r="J76" s="1"/>
      <c r="K76" s="6"/>
      <c r="L76" s="6"/>
      <c r="M76" s="23"/>
      <c r="N76" s="23"/>
      <c r="O76" s="23"/>
      <c r="P76" s="8"/>
    </row>
    <row r="77" spans="1:19" s="7" customFormat="1" x14ac:dyDescent="0.25">
      <c r="A77" s="2"/>
      <c r="B77" s="1"/>
      <c r="C77" s="1"/>
      <c r="D77" s="1"/>
      <c r="E77" s="1"/>
      <c r="F77" s="24"/>
      <c r="G77" s="1"/>
      <c r="H77" s="1"/>
      <c r="I77" s="1"/>
      <c r="J77" s="1"/>
      <c r="K77" s="6"/>
      <c r="L77" s="6"/>
      <c r="M77" s="23"/>
      <c r="N77" s="23"/>
      <c r="O77" s="23"/>
      <c r="P77" s="8"/>
    </row>
    <row r="78" spans="1:19" s="7" customFormat="1" x14ac:dyDescent="0.25">
      <c r="A78" s="2"/>
      <c r="B78" s="1"/>
      <c r="C78" s="1"/>
      <c r="D78" s="1"/>
      <c r="E78" s="1"/>
      <c r="F78" s="24"/>
      <c r="G78" s="1"/>
      <c r="H78" s="1"/>
      <c r="I78" s="1"/>
      <c r="J78" s="1"/>
      <c r="K78" s="6"/>
      <c r="L78" s="6"/>
      <c r="M78" s="23"/>
      <c r="N78" s="23"/>
      <c r="O78" s="23"/>
      <c r="P78" s="8"/>
    </row>
    <row r="79" spans="1:19" s="7" customFormat="1" x14ac:dyDescent="0.25">
      <c r="A79" s="2"/>
      <c r="B79" s="1"/>
      <c r="C79" s="1"/>
      <c r="D79" s="1"/>
      <c r="E79" s="1"/>
      <c r="F79" s="24"/>
      <c r="G79" s="1"/>
      <c r="H79" s="1"/>
      <c r="I79" s="1"/>
      <c r="J79" s="1"/>
      <c r="K79" s="6"/>
      <c r="L79" s="6"/>
      <c r="M79" s="23"/>
      <c r="N79" s="23"/>
      <c r="O79" s="23"/>
      <c r="P79" s="8"/>
    </row>
    <row r="80" spans="1:19" s="7" customFormat="1" x14ac:dyDescent="0.25">
      <c r="A80" s="2"/>
      <c r="B80" s="1"/>
      <c r="C80" s="1"/>
      <c r="D80" s="1"/>
      <c r="E80" s="1"/>
      <c r="F80" s="24"/>
      <c r="G80" s="1"/>
      <c r="H80" s="1"/>
      <c r="I80" s="1"/>
      <c r="J80" s="1"/>
      <c r="K80" s="6"/>
      <c r="L80" s="6"/>
      <c r="M80" s="23"/>
      <c r="N80" s="23"/>
      <c r="O80" s="23"/>
      <c r="P80" s="8"/>
    </row>
    <row r="81" spans="1:16" s="7" customFormat="1" x14ac:dyDescent="0.25">
      <c r="A81" s="2"/>
      <c r="B81" s="1"/>
      <c r="C81" s="1"/>
      <c r="D81" s="1"/>
      <c r="E81" s="1"/>
      <c r="F81" s="24"/>
      <c r="G81" s="1"/>
      <c r="H81" s="1"/>
      <c r="I81" s="1"/>
      <c r="J81" s="1"/>
      <c r="K81" s="6"/>
      <c r="L81" s="6"/>
      <c r="M81" s="23"/>
      <c r="N81" s="23"/>
      <c r="O81" s="23"/>
      <c r="P81" s="8"/>
    </row>
    <row r="82" spans="1:16" s="7" customFormat="1" x14ac:dyDescent="0.25">
      <c r="A82" s="2"/>
      <c r="B82" s="1"/>
      <c r="C82" s="1"/>
      <c r="D82" s="1"/>
      <c r="E82" s="1"/>
      <c r="F82" s="24"/>
      <c r="G82" s="1"/>
      <c r="H82" s="1"/>
      <c r="I82" s="1"/>
      <c r="J82" s="1"/>
      <c r="K82" s="6"/>
      <c r="L82" s="6"/>
      <c r="M82" s="23"/>
      <c r="N82" s="23"/>
      <c r="O82" s="23"/>
      <c r="P82" s="8"/>
    </row>
    <row r="83" spans="1:16" s="7" customFormat="1" x14ac:dyDescent="0.25">
      <c r="A83" s="2"/>
      <c r="B83" s="1"/>
      <c r="C83" s="1"/>
      <c r="D83" s="1"/>
      <c r="E83" s="1"/>
      <c r="F83" s="24"/>
      <c r="G83" s="1"/>
      <c r="H83" s="1"/>
      <c r="I83" s="1"/>
      <c r="J83" s="1"/>
      <c r="K83" s="6"/>
      <c r="L83" s="6"/>
      <c r="M83" s="23"/>
      <c r="N83" s="23"/>
      <c r="O83" s="23"/>
      <c r="P83" s="8"/>
    </row>
    <row r="84" spans="1:16" s="7" customFormat="1" x14ac:dyDescent="0.25">
      <c r="A84" s="2"/>
      <c r="B84" s="1"/>
      <c r="C84" s="1"/>
      <c r="D84" s="1"/>
      <c r="E84" s="1"/>
      <c r="F84" s="24"/>
      <c r="G84" s="1"/>
      <c r="H84" s="1"/>
      <c r="I84" s="1"/>
      <c r="J84" s="1"/>
      <c r="K84" s="6"/>
      <c r="L84" s="6"/>
      <c r="M84" s="23"/>
      <c r="N84" s="23"/>
      <c r="O84" s="23"/>
      <c r="P84" s="8"/>
    </row>
    <row r="85" spans="1:16" s="7" customFormat="1" x14ac:dyDescent="0.25">
      <c r="A85" s="2"/>
      <c r="B85" s="1"/>
      <c r="C85" s="1"/>
      <c r="D85" s="1"/>
      <c r="E85" s="1"/>
      <c r="F85" s="24"/>
      <c r="G85" s="1"/>
      <c r="H85" s="1"/>
      <c r="I85" s="1"/>
      <c r="J85" s="1"/>
      <c r="K85" s="6"/>
      <c r="L85" s="6"/>
      <c r="M85" s="23"/>
      <c r="N85" s="23"/>
      <c r="O85" s="23"/>
      <c r="P85" s="8"/>
    </row>
    <row r="86" spans="1:16" s="7" customFormat="1" x14ac:dyDescent="0.25">
      <c r="A86" s="2"/>
      <c r="B86" s="1"/>
      <c r="C86" s="1"/>
      <c r="D86" s="1"/>
      <c r="E86" s="1"/>
      <c r="F86" s="24"/>
      <c r="G86" s="1"/>
      <c r="H86" s="1"/>
      <c r="I86" s="1"/>
      <c r="J86" s="1"/>
      <c r="K86" s="6"/>
      <c r="L86" s="6"/>
      <c r="M86" s="23"/>
      <c r="N86" s="23"/>
      <c r="O86" s="23"/>
      <c r="P86" s="8"/>
    </row>
    <row r="87" spans="1:16" s="7" customFormat="1" x14ac:dyDescent="0.25">
      <c r="A87" s="2"/>
      <c r="B87" s="1"/>
      <c r="C87" s="1"/>
      <c r="D87" s="1"/>
      <c r="E87" s="1"/>
      <c r="F87" s="24"/>
      <c r="G87" s="1"/>
      <c r="H87" s="1"/>
      <c r="I87" s="1"/>
      <c r="J87" s="1"/>
      <c r="K87" s="6"/>
      <c r="L87" s="6"/>
      <c r="M87" s="23"/>
      <c r="N87" s="23"/>
      <c r="O87" s="23"/>
      <c r="P87" s="8"/>
    </row>
    <row r="88" spans="1:16" s="7" customFormat="1" x14ac:dyDescent="0.25">
      <c r="A88" s="2"/>
      <c r="B88" s="1"/>
      <c r="C88" s="1"/>
      <c r="D88" s="1"/>
      <c r="E88" s="1"/>
      <c r="F88" s="24"/>
      <c r="G88" s="1"/>
      <c r="H88" s="1"/>
      <c r="I88" s="1"/>
      <c r="J88" s="1"/>
      <c r="K88" s="6"/>
      <c r="L88" s="6"/>
      <c r="M88" s="23"/>
      <c r="N88" s="23"/>
      <c r="O88" s="23"/>
      <c r="P88" s="8"/>
    </row>
    <row r="89" spans="1:16" s="7" customFormat="1" x14ac:dyDescent="0.25">
      <c r="A89" s="2"/>
      <c r="B89" s="1"/>
      <c r="C89" s="1"/>
      <c r="D89" s="1"/>
      <c r="E89" s="1"/>
      <c r="F89" s="24"/>
      <c r="G89" s="1"/>
      <c r="H89" s="1"/>
      <c r="I89" s="1"/>
      <c r="J89" s="1"/>
      <c r="K89" s="6"/>
      <c r="L89" s="6"/>
      <c r="M89" s="23"/>
      <c r="N89" s="23"/>
      <c r="O89" s="23"/>
      <c r="P89" s="8"/>
    </row>
    <row r="90" spans="1:16" s="7" customFormat="1" x14ac:dyDescent="0.25">
      <c r="A90" s="2"/>
      <c r="B90" s="1"/>
      <c r="C90" s="1"/>
      <c r="D90" s="1"/>
      <c r="E90" s="1"/>
      <c r="F90" s="24"/>
      <c r="G90" s="1"/>
      <c r="H90" s="1"/>
      <c r="I90" s="1"/>
      <c r="J90" s="1"/>
      <c r="K90" s="6"/>
      <c r="L90" s="6"/>
      <c r="M90" s="23"/>
      <c r="N90" s="23"/>
      <c r="O90" s="23"/>
      <c r="P90" s="8"/>
    </row>
    <row r="91" spans="1:16" s="7" customFormat="1" x14ac:dyDescent="0.25">
      <c r="A91" s="2"/>
      <c r="B91" s="1"/>
      <c r="C91" s="1"/>
      <c r="D91" s="1"/>
      <c r="E91" s="1"/>
      <c r="F91" s="24"/>
      <c r="G91" s="1"/>
      <c r="H91" s="1"/>
      <c r="I91" s="1"/>
      <c r="J91" s="1"/>
      <c r="K91" s="6"/>
      <c r="L91" s="6"/>
      <c r="M91" s="23"/>
      <c r="N91" s="23"/>
      <c r="O91" s="23"/>
      <c r="P91" s="8"/>
    </row>
    <row r="92" spans="1:16" s="7" customFormat="1" x14ac:dyDescent="0.25">
      <c r="A92" s="2"/>
      <c r="B92" s="1"/>
      <c r="C92" s="1"/>
      <c r="D92" s="1"/>
      <c r="E92" s="1"/>
      <c r="F92" s="24"/>
      <c r="G92" s="1"/>
      <c r="H92" s="1"/>
      <c r="I92" s="1"/>
      <c r="J92" s="1"/>
      <c r="K92" s="6"/>
      <c r="L92" s="6"/>
      <c r="M92" s="23"/>
      <c r="N92" s="23"/>
      <c r="O92" s="23"/>
      <c r="P92" s="8"/>
    </row>
    <row r="93" spans="1:16" s="7" customFormat="1" x14ac:dyDescent="0.25">
      <c r="A93" s="2"/>
      <c r="B93" s="1"/>
      <c r="C93" s="1"/>
      <c r="D93" s="1"/>
      <c r="E93" s="1"/>
      <c r="F93" s="24"/>
      <c r="G93" s="1"/>
      <c r="H93" s="1"/>
      <c r="I93" s="1"/>
      <c r="J93" s="1"/>
      <c r="K93" s="6"/>
      <c r="L93" s="6"/>
      <c r="M93" s="23"/>
      <c r="N93" s="23"/>
      <c r="O93" s="23"/>
      <c r="P93" s="8"/>
    </row>
    <row r="94" spans="1:16" s="7" customFormat="1" x14ac:dyDescent="0.25">
      <c r="A94" s="2"/>
      <c r="B94" s="1"/>
      <c r="C94" s="1"/>
      <c r="D94" s="1"/>
      <c r="E94" s="1"/>
      <c r="F94" s="24"/>
      <c r="G94" s="1"/>
      <c r="H94" s="1"/>
      <c r="I94" s="1"/>
      <c r="J94" s="1"/>
      <c r="K94" s="6"/>
      <c r="L94" s="6"/>
      <c r="M94" s="23"/>
      <c r="N94" s="23"/>
      <c r="O94" s="23"/>
      <c r="P94" s="8"/>
    </row>
    <row r="95" spans="1:16" s="7" customFormat="1" x14ac:dyDescent="0.25">
      <c r="A95" s="2"/>
      <c r="B95" s="1"/>
      <c r="C95" s="1"/>
      <c r="D95" s="1"/>
      <c r="E95" s="1"/>
      <c r="F95" s="24"/>
      <c r="G95" s="1"/>
      <c r="H95" s="1"/>
      <c r="I95" s="1"/>
      <c r="J95" s="1"/>
      <c r="K95" s="6"/>
      <c r="L95" s="6"/>
      <c r="M95" s="23"/>
      <c r="N95" s="23"/>
      <c r="O95" s="23"/>
      <c r="P95" s="8"/>
    </row>
    <row r="96" spans="1:16" s="7" customFormat="1" x14ac:dyDescent="0.25">
      <c r="A96" s="2"/>
      <c r="B96" s="1"/>
      <c r="C96" s="1"/>
      <c r="D96" s="1"/>
      <c r="E96" s="1"/>
      <c r="F96" s="24"/>
      <c r="G96" s="1"/>
      <c r="H96" s="1"/>
      <c r="I96" s="1"/>
      <c r="J96" s="1"/>
      <c r="K96" s="6"/>
      <c r="L96" s="6"/>
      <c r="M96" s="23"/>
      <c r="N96" s="23"/>
      <c r="O96" s="23"/>
      <c r="P96" s="8"/>
    </row>
    <row r="97" spans="1:16" s="7" customFormat="1" x14ac:dyDescent="0.25">
      <c r="A97" s="2"/>
      <c r="B97" s="1"/>
      <c r="C97" s="1"/>
      <c r="D97" s="1"/>
      <c r="E97" s="1"/>
      <c r="F97" s="24"/>
      <c r="G97" s="1"/>
      <c r="H97" s="1"/>
      <c r="I97" s="1"/>
      <c r="J97" s="1"/>
      <c r="K97" s="6"/>
      <c r="L97" s="6"/>
      <c r="M97" s="23"/>
      <c r="N97" s="23"/>
      <c r="O97" s="23"/>
      <c r="P97" s="8"/>
    </row>
    <row r="98" spans="1:16" s="7" customFormat="1" x14ac:dyDescent="0.25">
      <c r="A98" s="2"/>
      <c r="B98" s="1"/>
      <c r="C98" s="1"/>
      <c r="D98" s="1"/>
      <c r="E98" s="1"/>
      <c r="F98" s="24"/>
      <c r="G98" s="1"/>
      <c r="H98" s="1"/>
      <c r="I98" s="1"/>
      <c r="J98" s="1"/>
      <c r="K98" s="6"/>
      <c r="L98" s="6"/>
      <c r="M98" s="23"/>
      <c r="N98" s="23"/>
      <c r="O98" s="23"/>
      <c r="P98" s="8"/>
    </row>
    <row r="99" spans="1:16" s="7" customFormat="1" x14ac:dyDescent="0.25">
      <c r="A99" s="2"/>
      <c r="B99" s="1"/>
      <c r="C99" s="1"/>
      <c r="D99" s="1"/>
      <c r="E99" s="1"/>
      <c r="F99" s="24"/>
      <c r="G99" s="1"/>
      <c r="H99" s="1"/>
      <c r="I99" s="1"/>
      <c r="J99" s="1"/>
      <c r="K99" s="6"/>
      <c r="L99" s="6"/>
      <c r="M99" s="23"/>
      <c r="N99" s="23"/>
      <c r="O99" s="23"/>
      <c r="P99" s="8"/>
    </row>
    <row r="100" spans="1:16" s="7" customFormat="1" x14ac:dyDescent="0.25">
      <c r="A100" s="2"/>
      <c r="B100" s="1"/>
      <c r="C100" s="1"/>
      <c r="D100" s="1"/>
      <c r="E100" s="1"/>
      <c r="F100" s="24"/>
      <c r="G100" s="1"/>
      <c r="H100" s="1"/>
      <c r="I100" s="1"/>
      <c r="J100" s="1"/>
      <c r="K100" s="6"/>
      <c r="L100" s="6"/>
      <c r="M100" s="23"/>
      <c r="N100" s="23"/>
      <c r="O100" s="23"/>
      <c r="P100" s="8"/>
    </row>
    <row r="101" spans="1:16" s="7" customFormat="1" x14ac:dyDescent="0.25">
      <c r="A101" s="2"/>
      <c r="B101" s="1"/>
      <c r="C101" s="1"/>
      <c r="D101" s="1"/>
      <c r="E101" s="1"/>
      <c r="F101" s="24"/>
      <c r="G101" s="1"/>
      <c r="H101" s="1"/>
      <c r="I101" s="1"/>
      <c r="J101" s="1"/>
      <c r="K101" s="6"/>
      <c r="L101" s="6"/>
      <c r="M101" s="23"/>
      <c r="N101" s="23"/>
      <c r="O101" s="23"/>
      <c r="P101" s="8"/>
    </row>
    <row r="102" spans="1:16" s="7" customFormat="1" x14ac:dyDescent="0.25">
      <c r="A102" s="2"/>
      <c r="B102" s="1"/>
      <c r="C102" s="1"/>
      <c r="D102" s="1"/>
      <c r="E102" s="1"/>
      <c r="F102" s="24"/>
      <c r="G102" s="1"/>
      <c r="H102" s="1"/>
      <c r="I102" s="1"/>
      <c r="J102" s="1"/>
      <c r="K102" s="6"/>
      <c r="L102" s="6"/>
      <c r="M102" s="23"/>
      <c r="N102" s="23"/>
      <c r="O102" s="23"/>
      <c r="P102" s="8"/>
    </row>
    <row r="103" spans="1:16" s="7" customFormat="1" x14ac:dyDescent="0.25">
      <c r="A103" s="2"/>
      <c r="B103" s="1"/>
      <c r="C103" s="1"/>
      <c r="D103" s="1"/>
      <c r="E103" s="1"/>
      <c r="F103" s="24"/>
      <c r="G103" s="1"/>
      <c r="H103" s="1"/>
      <c r="I103" s="1"/>
      <c r="J103" s="1"/>
      <c r="K103" s="6"/>
      <c r="L103" s="6"/>
      <c r="M103" s="23"/>
      <c r="N103" s="23"/>
      <c r="O103" s="23"/>
      <c r="P103" s="8"/>
    </row>
    <row r="104" spans="1:16" s="7" customFormat="1" x14ac:dyDescent="0.25">
      <c r="A104" s="2"/>
      <c r="B104" s="1"/>
      <c r="C104" s="1"/>
      <c r="D104" s="1"/>
      <c r="E104" s="1"/>
      <c r="F104" s="24"/>
      <c r="G104" s="1"/>
      <c r="H104" s="1"/>
      <c r="I104" s="1"/>
      <c r="J104" s="1"/>
      <c r="K104" s="6"/>
      <c r="L104" s="6"/>
      <c r="M104" s="23"/>
      <c r="N104" s="23"/>
      <c r="O104" s="23"/>
      <c r="P104" s="8"/>
    </row>
    <row r="105" spans="1:16" s="7" customFormat="1" x14ac:dyDescent="0.25">
      <c r="A105" s="2"/>
      <c r="B105" s="1"/>
      <c r="C105" s="1"/>
      <c r="D105" s="1"/>
      <c r="E105" s="1"/>
      <c r="F105" s="24"/>
      <c r="G105" s="1"/>
      <c r="H105" s="1"/>
      <c r="I105" s="1"/>
      <c r="J105" s="1"/>
      <c r="K105" s="6"/>
      <c r="L105" s="6"/>
      <c r="M105" s="23"/>
      <c r="N105" s="23"/>
      <c r="O105" s="23"/>
      <c r="P105" s="8"/>
    </row>
    <row r="106" spans="1:16" s="7" customFormat="1" x14ac:dyDescent="0.25">
      <c r="A106" s="2"/>
      <c r="B106" s="1"/>
      <c r="C106" s="1"/>
      <c r="D106" s="1"/>
      <c r="E106" s="1"/>
      <c r="F106" s="24"/>
      <c r="G106" s="1"/>
      <c r="H106" s="1"/>
      <c r="I106" s="1"/>
      <c r="J106" s="1"/>
      <c r="K106" s="6"/>
      <c r="L106" s="6"/>
      <c r="M106" s="23"/>
      <c r="N106" s="23"/>
      <c r="O106" s="23"/>
      <c r="P106" s="8"/>
    </row>
    <row r="107" spans="1:16" s="7" customFormat="1" x14ac:dyDescent="0.25">
      <c r="A107" s="2"/>
      <c r="B107" s="1"/>
      <c r="C107" s="1"/>
      <c r="D107" s="1"/>
      <c r="E107" s="1"/>
      <c r="F107" s="24"/>
      <c r="G107" s="1"/>
      <c r="H107" s="1"/>
      <c r="I107" s="1"/>
      <c r="J107" s="1"/>
      <c r="K107" s="6"/>
      <c r="L107" s="6"/>
      <c r="M107" s="23"/>
      <c r="N107" s="23"/>
      <c r="O107" s="23"/>
      <c r="P107" s="8"/>
    </row>
    <row r="108" spans="1:16" s="7" customFormat="1" x14ac:dyDescent="0.25">
      <c r="A108" s="2"/>
      <c r="B108" s="1"/>
      <c r="C108" s="1"/>
      <c r="D108" s="1"/>
      <c r="E108" s="1"/>
      <c r="F108" s="24"/>
      <c r="G108" s="1"/>
      <c r="H108" s="1"/>
      <c r="I108" s="1"/>
      <c r="J108" s="1"/>
      <c r="K108" s="6"/>
      <c r="L108" s="6"/>
      <c r="M108" s="23"/>
      <c r="N108" s="23"/>
      <c r="O108" s="23"/>
      <c r="P108" s="8"/>
    </row>
    <row r="109" spans="1:16" s="7" customFormat="1" x14ac:dyDescent="0.25">
      <c r="A109" s="2"/>
      <c r="B109" s="1"/>
      <c r="C109" s="1"/>
      <c r="D109" s="1"/>
      <c r="E109" s="1"/>
      <c r="F109" s="24"/>
      <c r="G109" s="1"/>
      <c r="H109" s="1"/>
      <c r="I109" s="1"/>
      <c r="J109" s="1"/>
      <c r="K109" s="6"/>
      <c r="L109" s="6"/>
      <c r="M109" s="23"/>
      <c r="N109" s="23"/>
      <c r="O109" s="23"/>
      <c r="P109" s="8"/>
    </row>
    <row r="110" spans="1:16" s="7" customFormat="1" x14ac:dyDescent="0.25">
      <c r="A110" s="2"/>
      <c r="B110" s="1"/>
      <c r="C110" s="1"/>
      <c r="D110" s="1"/>
      <c r="E110" s="1"/>
      <c r="F110" s="24"/>
      <c r="G110" s="1"/>
      <c r="H110" s="1"/>
      <c r="I110" s="1"/>
      <c r="J110" s="1"/>
      <c r="K110" s="6"/>
      <c r="L110" s="6"/>
      <c r="M110" s="23"/>
      <c r="N110" s="23"/>
      <c r="O110" s="23"/>
      <c r="P110" s="8"/>
    </row>
    <row r="111" spans="1:16" s="7" customFormat="1" x14ac:dyDescent="0.25">
      <c r="A111" s="2"/>
      <c r="B111" s="1"/>
      <c r="C111" s="1"/>
      <c r="D111" s="1"/>
      <c r="E111" s="1"/>
      <c r="F111" s="24"/>
      <c r="G111" s="1"/>
      <c r="H111" s="1"/>
      <c r="I111" s="1"/>
      <c r="J111" s="1"/>
      <c r="K111" s="6"/>
      <c r="L111" s="6"/>
      <c r="M111" s="23"/>
      <c r="N111" s="23"/>
      <c r="O111" s="23"/>
      <c r="P111" s="8"/>
    </row>
    <row r="112" spans="1:16" s="7" customFormat="1" x14ac:dyDescent="0.25">
      <c r="A112" s="2"/>
      <c r="B112" s="1"/>
      <c r="C112" s="1"/>
      <c r="D112" s="1"/>
      <c r="E112" s="1"/>
      <c r="F112" s="24"/>
      <c r="G112" s="1"/>
      <c r="H112" s="1"/>
      <c r="I112" s="1"/>
      <c r="J112" s="1"/>
      <c r="K112" s="6"/>
      <c r="L112" s="6"/>
      <c r="M112" s="23"/>
      <c r="N112" s="23"/>
      <c r="O112" s="23"/>
      <c r="P112" s="8"/>
    </row>
    <row r="113" spans="1:16" s="7" customFormat="1" x14ac:dyDescent="0.25">
      <c r="A113" s="2"/>
      <c r="B113" s="1"/>
      <c r="C113" s="1"/>
      <c r="D113" s="1"/>
      <c r="E113" s="1"/>
      <c r="F113" s="24"/>
      <c r="G113" s="1"/>
      <c r="H113" s="1"/>
      <c r="I113" s="1"/>
      <c r="J113" s="1"/>
      <c r="K113" s="6"/>
      <c r="L113" s="6"/>
      <c r="M113" s="23"/>
      <c r="N113" s="23"/>
      <c r="O113" s="23"/>
      <c r="P113" s="8"/>
    </row>
    <row r="114" spans="1:16" s="7" customFormat="1" x14ac:dyDescent="0.25">
      <c r="A114" s="2"/>
      <c r="B114" s="1"/>
      <c r="C114" s="1"/>
      <c r="D114" s="1"/>
      <c r="E114" s="1"/>
      <c r="F114" s="24"/>
      <c r="G114" s="1"/>
      <c r="H114" s="1"/>
      <c r="I114" s="1"/>
      <c r="J114" s="1"/>
      <c r="K114" s="6"/>
      <c r="L114" s="6"/>
      <c r="M114" s="23"/>
      <c r="N114" s="23"/>
      <c r="O114" s="23"/>
      <c r="P114" s="8"/>
    </row>
    <row r="115" spans="1:16" s="7" customFormat="1" x14ac:dyDescent="0.25">
      <c r="A115" s="2"/>
      <c r="B115" s="1"/>
      <c r="C115" s="1"/>
      <c r="D115" s="1"/>
      <c r="E115" s="1"/>
      <c r="F115" s="24"/>
      <c r="G115" s="1"/>
      <c r="H115" s="1"/>
      <c r="I115" s="1"/>
      <c r="J115" s="1"/>
      <c r="K115" s="6"/>
      <c r="L115" s="6"/>
      <c r="M115" s="23"/>
      <c r="N115" s="23"/>
      <c r="O115" s="23"/>
      <c r="P115" s="8"/>
    </row>
    <row r="116" spans="1:16" s="7" customFormat="1" x14ac:dyDescent="0.25">
      <c r="A116" s="2"/>
      <c r="B116" s="1"/>
      <c r="C116" s="1"/>
      <c r="D116" s="1"/>
      <c r="E116" s="1"/>
      <c r="F116" s="24"/>
      <c r="G116" s="1"/>
      <c r="H116" s="1"/>
      <c r="I116" s="1"/>
      <c r="J116" s="1"/>
      <c r="K116" s="6"/>
      <c r="L116" s="6"/>
      <c r="M116" s="23"/>
      <c r="N116" s="23"/>
      <c r="O116" s="23"/>
      <c r="P116" s="8"/>
    </row>
    <row r="117" spans="1:16" s="7" customFormat="1" x14ac:dyDescent="0.25">
      <c r="A117" s="2"/>
      <c r="B117" s="1"/>
      <c r="C117" s="1"/>
      <c r="D117" s="1"/>
      <c r="E117" s="1"/>
      <c r="F117" s="24"/>
      <c r="G117" s="1"/>
      <c r="H117" s="1"/>
      <c r="I117" s="1"/>
      <c r="J117" s="1"/>
      <c r="K117" s="6"/>
      <c r="L117" s="6"/>
      <c r="M117" s="23"/>
      <c r="N117" s="23"/>
      <c r="O117" s="23"/>
      <c r="P117" s="8"/>
    </row>
    <row r="118" spans="1:16" s="7" customFormat="1" x14ac:dyDescent="0.25">
      <c r="A118" s="2"/>
      <c r="B118" s="1"/>
      <c r="C118" s="1"/>
      <c r="D118" s="1"/>
      <c r="E118" s="1"/>
      <c r="F118" s="24"/>
      <c r="G118" s="1"/>
      <c r="H118" s="1"/>
      <c r="I118" s="1"/>
      <c r="J118" s="1"/>
      <c r="K118" s="6"/>
      <c r="L118" s="6"/>
      <c r="M118" s="23"/>
      <c r="N118" s="23"/>
      <c r="O118" s="23"/>
      <c r="P118" s="8"/>
    </row>
    <row r="119" spans="1:16" s="7" customFormat="1" x14ac:dyDescent="0.25">
      <c r="A119" s="2"/>
      <c r="B119" s="1"/>
      <c r="C119" s="1"/>
      <c r="D119" s="1"/>
      <c r="E119" s="1"/>
      <c r="F119" s="24"/>
      <c r="G119" s="1"/>
      <c r="H119" s="1"/>
      <c r="I119" s="1"/>
      <c r="J119" s="1"/>
      <c r="K119" s="6"/>
      <c r="L119" s="6"/>
      <c r="M119" s="23"/>
      <c r="N119" s="23"/>
      <c r="O119" s="23"/>
      <c r="P119" s="8"/>
    </row>
    <row r="120" spans="1:16" s="7" customFormat="1" x14ac:dyDescent="0.25">
      <c r="A120" s="2"/>
      <c r="B120" s="1"/>
      <c r="C120" s="1"/>
      <c r="D120" s="1"/>
      <c r="E120" s="1"/>
      <c r="F120" s="24"/>
      <c r="G120" s="1"/>
      <c r="H120" s="1"/>
      <c r="I120" s="1"/>
      <c r="J120" s="1"/>
      <c r="K120" s="6"/>
      <c r="L120" s="6"/>
      <c r="M120" s="23"/>
      <c r="N120" s="23"/>
      <c r="O120" s="23"/>
      <c r="P120" s="8"/>
    </row>
    <row r="121" spans="1:16" s="7" customFormat="1" x14ac:dyDescent="0.25">
      <c r="A121" s="2"/>
      <c r="B121" s="1"/>
      <c r="C121" s="1"/>
      <c r="D121" s="1"/>
      <c r="E121" s="1"/>
      <c r="F121" s="24"/>
      <c r="G121" s="1"/>
      <c r="H121" s="1"/>
      <c r="I121" s="1"/>
      <c r="J121" s="1"/>
      <c r="K121" s="6"/>
      <c r="L121" s="6"/>
      <c r="M121" s="23"/>
      <c r="N121" s="23"/>
      <c r="O121" s="23"/>
      <c r="P121" s="8"/>
    </row>
    <row r="122" spans="1:16" s="7" customFormat="1" x14ac:dyDescent="0.25">
      <c r="A122" s="2"/>
      <c r="B122" s="1"/>
      <c r="C122" s="1"/>
      <c r="D122" s="1"/>
      <c r="E122" s="1"/>
      <c r="F122" s="24"/>
      <c r="G122" s="1"/>
      <c r="H122" s="1"/>
      <c r="I122" s="1"/>
      <c r="J122" s="1"/>
      <c r="K122" s="6"/>
      <c r="L122" s="6"/>
      <c r="M122" s="23"/>
      <c r="N122" s="23"/>
      <c r="O122" s="23"/>
      <c r="P122" s="8"/>
    </row>
    <row r="123" spans="1:16" s="7" customFormat="1" x14ac:dyDescent="0.25">
      <c r="A123" s="2"/>
      <c r="B123" s="1"/>
      <c r="C123" s="1"/>
      <c r="D123" s="1"/>
      <c r="E123" s="1"/>
      <c r="F123" s="24"/>
      <c r="G123" s="1"/>
      <c r="H123" s="1"/>
      <c r="I123" s="1"/>
      <c r="J123" s="1"/>
      <c r="K123" s="6"/>
      <c r="L123" s="6"/>
      <c r="M123" s="23"/>
      <c r="N123" s="23"/>
      <c r="O123" s="23"/>
      <c r="P123" s="8"/>
    </row>
    <row r="124" spans="1:16" s="7" customFormat="1" x14ac:dyDescent="0.25">
      <c r="A124" s="2"/>
      <c r="B124" s="1"/>
      <c r="C124" s="1"/>
      <c r="D124" s="1"/>
      <c r="E124" s="1"/>
      <c r="F124" s="24"/>
      <c r="G124" s="1"/>
      <c r="H124" s="1"/>
      <c r="I124" s="1"/>
      <c r="J124" s="1"/>
      <c r="K124" s="6"/>
      <c r="L124" s="6"/>
      <c r="M124" s="23"/>
      <c r="N124" s="23"/>
      <c r="O124" s="23"/>
      <c r="P124" s="8"/>
    </row>
    <row r="125" spans="1:16" s="7" customFormat="1" x14ac:dyDescent="0.25">
      <c r="A125" s="2"/>
      <c r="B125" s="1"/>
      <c r="C125" s="1"/>
      <c r="D125" s="1"/>
      <c r="E125" s="1"/>
      <c r="F125" s="24"/>
      <c r="G125" s="1"/>
      <c r="H125" s="1"/>
      <c r="I125" s="1"/>
      <c r="J125" s="1"/>
      <c r="K125" s="6"/>
      <c r="L125" s="6"/>
      <c r="M125" s="23"/>
      <c r="N125" s="23"/>
      <c r="O125" s="23"/>
      <c r="P125" s="8"/>
    </row>
    <row r="126" spans="1:16" s="7" customFormat="1" x14ac:dyDescent="0.25">
      <c r="A126" s="2"/>
      <c r="B126" s="1"/>
      <c r="C126" s="1"/>
      <c r="D126" s="1"/>
      <c r="E126" s="1"/>
      <c r="F126" s="24"/>
      <c r="G126" s="1"/>
      <c r="H126" s="1"/>
      <c r="I126" s="1"/>
      <c r="J126" s="1"/>
      <c r="K126" s="6"/>
      <c r="L126" s="6"/>
      <c r="M126" s="23"/>
      <c r="N126" s="23"/>
      <c r="O126" s="23"/>
      <c r="P126" s="8"/>
    </row>
    <row r="127" spans="1:16" s="7" customFormat="1" x14ac:dyDescent="0.25">
      <c r="A127" s="2"/>
      <c r="B127" s="1"/>
      <c r="C127" s="1"/>
      <c r="D127" s="1"/>
      <c r="E127" s="1"/>
      <c r="F127" s="24"/>
      <c r="G127" s="1"/>
      <c r="H127" s="1"/>
      <c r="I127" s="1"/>
      <c r="J127" s="1"/>
      <c r="K127" s="6"/>
      <c r="L127" s="6"/>
      <c r="M127" s="23"/>
      <c r="N127" s="23"/>
      <c r="O127" s="23"/>
      <c r="P127" s="8"/>
    </row>
    <row r="128" spans="1:16" s="7" customFormat="1" x14ac:dyDescent="0.25">
      <c r="A128" s="2"/>
      <c r="B128" s="1"/>
      <c r="C128" s="1"/>
      <c r="D128" s="1"/>
      <c r="E128" s="1"/>
      <c r="F128" s="24"/>
      <c r="G128" s="1"/>
      <c r="H128" s="1"/>
      <c r="I128" s="1"/>
      <c r="J128" s="1"/>
      <c r="K128" s="6"/>
      <c r="L128" s="6"/>
      <c r="M128" s="23"/>
      <c r="N128" s="23"/>
      <c r="O128" s="23"/>
      <c r="P128" s="8"/>
    </row>
    <row r="129" spans="1:16" s="7" customFormat="1" x14ac:dyDescent="0.25">
      <c r="A129" s="2"/>
      <c r="B129" s="1"/>
      <c r="C129" s="1"/>
      <c r="D129" s="1"/>
      <c r="E129" s="1"/>
      <c r="F129" s="24"/>
      <c r="G129" s="1"/>
      <c r="H129" s="1"/>
      <c r="I129" s="1"/>
      <c r="J129" s="1"/>
      <c r="K129" s="6"/>
      <c r="L129" s="6"/>
      <c r="M129" s="23"/>
      <c r="N129" s="23"/>
      <c r="O129" s="23"/>
      <c r="P129" s="8"/>
    </row>
    <row r="130" spans="1:16" s="7" customFormat="1" x14ac:dyDescent="0.25">
      <c r="A130" s="2"/>
      <c r="B130" s="1"/>
      <c r="C130" s="1"/>
      <c r="D130" s="1"/>
      <c r="E130" s="1"/>
      <c r="F130" s="24"/>
      <c r="G130" s="1"/>
      <c r="H130" s="1"/>
      <c r="I130" s="1"/>
      <c r="J130" s="1"/>
      <c r="K130" s="6"/>
      <c r="L130" s="6"/>
      <c r="M130" s="23"/>
      <c r="N130" s="23"/>
      <c r="O130" s="23"/>
      <c r="P130" s="8"/>
    </row>
    <row r="131" spans="1:16" s="7" customFormat="1" x14ac:dyDescent="0.25">
      <c r="A131" s="2"/>
      <c r="B131" s="1"/>
      <c r="C131" s="1"/>
      <c r="D131" s="1"/>
      <c r="E131" s="1"/>
      <c r="F131" s="24"/>
      <c r="G131" s="1"/>
      <c r="H131" s="1"/>
      <c r="I131" s="1"/>
      <c r="J131" s="1"/>
      <c r="K131" s="6"/>
      <c r="L131" s="6"/>
      <c r="M131" s="23"/>
      <c r="N131" s="23"/>
      <c r="O131" s="23"/>
      <c r="P131" s="8"/>
    </row>
    <row r="132" spans="1:16" s="7" customFormat="1" x14ac:dyDescent="0.25">
      <c r="A132" s="2"/>
      <c r="B132" s="1"/>
      <c r="C132" s="1"/>
      <c r="D132" s="1"/>
      <c r="E132" s="1"/>
      <c r="F132" s="24"/>
      <c r="G132" s="1"/>
      <c r="H132" s="1"/>
      <c r="I132" s="1"/>
      <c r="J132" s="1"/>
      <c r="K132" s="6"/>
      <c r="L132" s="6"/>
      <c r="M132" s="23"/>
      <c r="N132" s="23"/>
      <c r="O132" s="23"/>
      <c r="P132" s="8"/>
    </row>
    <row r="133" spans="1:16" s="7" customFormat="1" x14ac:dyDescent="0.25">
      <c r="A133" s="2"/>
      <c r="B133" s="1"/>
      <c r="C133" s="1"/>
      <c r="D133" s="1"/>
      <c r="E133" s="1"/>
      <c r="F133" s="24"/>
      <c r="G133" s="1"/>
      <c r="H133" s="1"/>
      <c r="I133" s="1"/>
      <c r="J133" s="1"/>
      <c r="K133" s="6"/>
      <c r="L133" s="6"/>
      <c r="M133" s="23"/>
      <c r="N133" s="23"/>
      <c r="O133" s="23"/>
      <c r="P133" s="8"/>
    </row>
    <row r="134" spans="1:16" s="7" customFormat="1" x14ac:dyDescent="0.25">
      <c r="A134" s="2"/>
      <c r="B134" s="1"/>
      <c r="C134" s="1"/>
      <c r="D134" s="1"/>
      <c r="E134" s="1"/>
      <c r="F134" s="24"/>
      <c r="G134" s="1"/>
      <c r="H134" s="1"/>
      <c r="I134" s="1"/>
      <c r="J134" s="1"/>
      <c r="K134" s="6"/>
      <c r="L134" s="6"/>
      <c r="M134" s="23"/>
      <c r="N134" s="23"/>
      <c r="O134" s="23"/>
      <c r="P134" s="8"/>
    </row>
    <row r="135" spans="1:16" s="7" customFormat="1" x14ac:dyDescent="0.25">
      <c r="A135" s="2"/>
      <c r="B135" s="1"/>
      <c r="C135" s="1"/>
      <c r="D135" s="1"/>
      <c r="E135" s="1"/>
      <c r="F135" s="24"/>
      <c r="G135" s="1"/>
      <c r="H135" s="1"/>
      <c r="I135" s="1"/>
      <c r="J135" s="1"/>
      <c r="K135" s="6"/>
      <c r="L135" s="6"/>
      <c r="M135" s="23"/>
      <c r="N135" s="23"/>
      <c r="O135" s="23"/>
      <c r="P135" s="8"/>
    </row>
    <row r="136" spans="1:16" s="7" customFormat="1" x14ac:dyDescent="0.25">
      <c r="A136" s="2"/>
      <c r="B136" s="1"/>
      <c r="C136" s="1"/>
      <c r="D136" s="1"/>
      <c r="E136" s="1"/>
      <c r="F136" s="24"/>
      <c r="G136" s="1"/>
      <c r="H136" s="1"/>
      <c r="I136" s="1"/>
      <c r="J136" s="1"/>
      <c r="K136" s="6"/>
      <c r="L136" s="6"/>
      <c r="M136" s="23"/>
      <c r="N136" s="23"/>
      <c r="O136" s="23"/>
      <c r="P136" s="8"/>
    </row>
    <row r="137" spans="1:16" s="7" customFormat="1" x14ac:dyDescent="0.25">
      <c r="A137" s="2"/>
      <c r="B137" s="1"/>
      <c r="C137" s="1"/>
      <c r="D137" s="1"/>
      <c r="E137" s="1"/>
      <c r="F137" s="24"/>
      <c r="G137" s="1"/>
      <c r="H137" s="1"/>
      <c r="I137" s="1"/>
      <c r="J137" s="1"/>
      <c r="K137" s="6"/>
      <c r="L137" s="6"/>
      <c r="M137" s="23"/>
      <c r="N137" s="23"/>
      <c r="O137" s="23"/>
      <c r="P137" s="8"/>
    </row>
    <row r="138" spans="1:16" s="7" customFormat="1" x14ac:dyDescent="0.25">
      <c r="A138" s="2"/>
      <c r="B138" s="1"/>
      <c r="C138" s="1"/>
      <c r="D138" s="1"/>
      <c r="E138" s="1"/>
      <c r="F138" s="24"/>
      <c r="G138" s="1"/>
      <c r="H138" s="1"/>
      <c r="I138" s="1"/>
      <c r="J138" s="1"/>
      <c r="K138" s="6"/>
      <c r="L138" s="6"/>
      <c r="M138" s="23"/>
      <c r="N138" s="23"/>
      <c r="O138" s="23"/>
      <c r="P138" s="8"/>
    </row>
    <row r="139" spans="1:16" s="7" customFormat="1" x14ac:dyDescent="0.25">
      <c r="A139" s="2"/>
      <c r="B139" s="1"/>
      <c r="C139" s="1"/>
      <c r="D139" s="1"/>
      <c r="E139" s="1"/>
      <c r="F139" s="24"/>
      <c r="G139" s="1"/>
      <c r="H139" s="1"/>
      <c r="I139" s="1"/>
      <c r="J139" s="1"/>
      <c r="K139" s="6"/>
      <c r="L139" s="6"/>
      <c r="M139" s="23"/>
      <c r="N139" s="23"/>
      <c r="O139" s="23"/>
      <c r="P139" s="8"/>
    </row>
    <row r="140" spans="1:16" s="7" customFormat="1" x14ac:dyDescent="0.25">
      <c r="A140" s="2"/>
      <c r="B140" s="1"/>
      <c r="C140" s="1"/>
      <c r="D140" s="1"/>
      <c r="E140" s="1"/>
      <c r="F140" s="24"/>
      <c r="G140" s="1"/>
      <c r="H140" s="1"/>
      <c r="I140" s="1"/>
      <c r="J140" s="1"/>
      <c r="K140" s="6"/>
      <c r="L140" s="6"/>
      <c r="M140" s="23"/>
      <c r="N140" s="23"/>
      <c r="O140" s="23"/>
      <c r="P140" s="8"/>
    </row>
    <row r="141" spans="1:16" s="7" customFormat="1" x14ac:dyDescent="0.25">
      <c r="A141" s="2"/>
      <c r="B141" s="1"/>
      <c r="C141" s="1"/>
      <c r="D141" s="1"/>
      <c r="E141" s="1"/>
      <c r="F141" s="24"/>
      <c r="G141" s="1"/>
      <c r="H141" s="1"/>
      <c r="I141" s="1"/>
      <c r="J141" s="1"/>
      <c r="K141" s="6"/>
      <c r="L141" s="6"/>
      <c r="M141" s="23"/>
      <c r="N141" s="23"/>
      <c r="O141" s="23"/>
      <c r="P141" s="8"/>
    </row>
    <row r="142" spans="1:16" s="7" customFormat="1" x14ac:dyDescent="0.25">
      <c r="A142" s="2"/>
      <c r="B142" s="1"/>
      <c r="C142" s="1"/>
      <c r="D142" s="1"/>
      <c r="E142" s="1"/>
      <c r="F142" s="24"/>
      <c r="G142" s="1"/>
      <c r="H142" s="1"/>
      <c r="I142" s="1"/>
      <c r="J142" s="1"/>
      <c r="K142" s="6"/>
      <c r="L142" s="6"/>
      <c r="M142" s="23"/>
      <c r="N142" s="23"/>
      <c r="O142" s="23"/>
      <c r="P142" s="8"/>
    </row>
    <row r="143" spans="1:16" s="7" customFormat="1" x14ac:dyDescent="0.25">
      <c r="A143" s="2"/>
      <c r="B143" s="1"/>
      <c r="C143" s="1"/>
      <c r="D143" s="1"/>
      <c r="E143" s="1"/>
      <c r="F143" s="24"/>
      <c r="G143" s="1"/>
      <c r="H143" s="1"/>
      <c r="I143" s="1"/>
      <c r="J143" s="1"/>
      <c r="K143" s="6"/>
      <c r="L143" s="6"/>
      <c r="M143" s="23"/>
      <c r="N143" s="23"/>
      <c r="O143" s="23"/>
      <c r="P143" s="8"/>
    </row>
    <row r="144" spans="1:16" s="7" customFormat="1" x14ac:dyDescent="0.25">
      <c r="A144" s="2"/>
      <c r="B144" s="1"/>
      <c r="C144" s="1"/>
      <c r="D144" s="1"/>
      <c r="E144" s="1"/>
      <c r="F144" s="24"/>
      <c r="G144" s="1"/>
      <c r="H144" s="1"/>
      <c r="I144" s="1"/>
      <c r="J144" s="1"/>
      <c r="K144" s="6"/>
      <c r="L144" s="6"/>
      <c r="M144" s="23"/>
      <c r="N144" s="23"/>
      <c r="O144" s="23"/>
      <c r="P144" s="8"/>
    </row>
    <row r="145" spans="1:16" s="7" customFormat="1" x14ac:dyDescent="0.25">
      <c r="A145" s="2"/>
      <c r="B145" s="1"/>
      <c r="C145" s="1"/>
      <c r="D145" s="1"/>
      <c r="E145" s="1"/>
      <c r="F145" s="24"/>
      <c r="G145" s="1"/>
      <c r="H145" s="1"/>
      <c r="I145" s="1"/>
      <c r="J145" s="1"/>
      <c r="K145" s="6"/>
      <c r="L145" s="6"/>
      <c r="M145" s="23"/>
      <c r="N145" s="23"/>
      <c r="O145" s="23"/>
      <c r="P145" s="8"/>
    </row>
    <row r="146" spans="1:16" s="7" customFormat="1" x14ac:dyDescent="0.25">
      <c r="A146" s="2"/>
      <c r="B146" s="1"/>
      <c r="C146" s="1"/>
      <c r="D146" s="1"/>
      <c r="E146" s="1"/>
      <c r="F146" s="24"/>
      <c r="G146" s="1"/>
      <c r="H146" s="1"/>
      <c r="I146" s="1"/>
      <c r="J146" s="1"/>
      <c r="K146" s="6"/>
      <c r="L146" s="6"/>
      <c r="M146" s="23"/>
      <c r="N146" s="23"/>
      <c r="O146" s="23"/>
      <c r="P146" s="8"/>
    </row>
    <row r="147" spans="1:16" s="7" customFormat="1" x14ac:dyDescent="0.25">
      <c r="A147" s="2"/>
      <c r="B147" s="1"/>
      <c r="C147" s="1"/>
      <c r="D147" s="1"/>
      <c r="E147" s="1"/>
      <c r="F147" s="24"/>
      <c r="G147" s="1"/>
      <c r="H147" s="1"/>
      <c r="I147" s="1"/>
      <c r="J147" s="1"/>
      <c r="K147" s="6"/>
      <c r="L147" s="6"/>
      <c r="M147" s="23"/>
      <c r="N147" s="23"/>
      <c r="O147" s="23"/>
      <c r="P147" s="8"/>
    </row>
    <row r="148" spans="1:16" s="7" customFormat="1" x14ac:dyDescent="0.25">
      <c r="A148" s="2"/>
      <c r="B148" s="1"/>
      <c r="C148" s="1"/>
      <c r="D148" s="1"/>
      <c r="E148" s="1"/>
      <c r="F148" s="24"/>
      <c r="G148" s="1"/>
      <c r="H148" s="1"/>
      <c r="I148" s="1"/>
      <c r="J148" s="1"/>
      <c r="K148" s="6"/>
      <c r="L148" s="6"/>
      <c r="M148" s="23"/>
      <c r="N148" s="23"/>
      <c r="O148" s="23"/>
      <c r="P148" s="8"/>
    </row>
    <row r="149" spans="1:16" s="7" customFormat="1" x14ac:dyDescent="0.25">
      <c r="A149" s="2"/>
      <c r="B149" s="1"/>
      <c r="C149" s="1"/>
      <c r="D149" s="1"/>
      <c r="E149" s="1"/>
      <c r="F149" s="24"/>
      <c r="G149" s="1"/>
      <c r="H149" s="1"/>
      <c r="I149" s="1"/>
      <c r="J149" s="1"/>
      <c r="K149" s="6"/>
      <c r="L149" s="6"/>
      <c r="M149" s="23"/>
      <c r="N149" s="23"/>
      <c r="O149" s="23"/>
      <c r="P149" s="8"/>
    </row>
    <row r="150" spans="1:16" s="7" customFormat="1" x14ac:dyDescent="0.25">
      <c r="A150" s="2"/>
      <c r="B150" s="1"/>
      <c r="C150" s="1"/>
      <c r="D150" s="1"/>
      <c r="E150" s="1"/>
      <c r="F150" s="24"/>
      <c r="G150" s="1"/>
      <c r="H150" s="1"/>
      <c r="I150" s="1"/>
      <c r="J150" s="1"/>
      <c r="K150" s="6"/>
      <c r="L150" s="6"/>
      <c r="M150" s="23"/>
      <c r="N150" s="23"/>
      <c r="O150" s="23"/>
      <c r="P150" s="8"/>
    </row>
    <row r="151" spans="1:16" s="7" customFormat="1" x14ac:dyDescent="0.25">
      <c r="A151" s="2"/>
      <c r="B151" s="1"/>
      <c r="C151" s="1"/>
      <c r="D151" s="1"/>
      <c r="E151" s="1"/>
      <c r="F151" s="24"/>
      <c r="G151" s="1"/>
      <c r="H151" s="1"/>
      <c r="I151" s="1"/>
      <c r="J151" s="1"/>
      <c r="K151" s="6"/>
      <c r="L151" s="6"/>
      <c r="M151" s="23"/>
      <c r="N151" s="23"/>
      <c r="O151" s="23"/>
      <c r="P151" s="8"/>
    </row>
    <row r="152" spans="1:16" s="7" customFormat="1" x14ac:dyDescent="0.25">
      <c r="A152" s="2"/>
      <c r="B152" s="1"/>
      <c r="C152" s="1"/>
      <c r="D152" s="1"/>
      <c r="E152" s="1"/>
      <c r="F152" s="24"/>
      <c r="G152" s="1"/>
      <c r="H152" s="1"/>
      <c r="I152" s="1"/>
      <c r="J152" s="1"/>
      <c r="K152" s="6"/>
      <c r="L152" s="6"/>
      <c r="M152" s="23"/>
      <c r="N152" s="23"/>
      <c r="O152" s="23"/>
      <c r="P152" s="8"/>
    </row>
    <row r="153" spans="1:16" s="7" customFormat="1" x14ac:dyDescent="0.25">
      <c r="A153" s="2"/>
      <c r="B153" s="1"/>
      <c r="C153" s="1"/>
      <c r="D153" s="1"/>
      <c r="E153" s="1"/>
      <c r="F153" s="24"/>
      <c r="G153" s="1"/>
      <c r="H153" s="1"/>
      <c r="I153" s="1"/>
      <c r="J153" s="1"/>
      <c r="K153" s="6"/>
      <c r="L153" s="6"/>
      <c r="M153" s="23"/>
      <c r="N153" s="23"/>
      <c r="O153" s="23"/>
      <c r="P153" s="8"/>
    </row>
    <row r="154" spans="1:16" s="7" customFormat="1" x14ac:dyDescent="0.25">
      <c r="A154" s="2"/>
      <c r="B154" s="1"/>
      <c r="C154" s="1"/>
      <c r="D154" s="1"/>
      <c r="E154" s="1"/>
      <c r="F154" s="24"/>
      <c r="G154" s="1"/>
      <c r="H154" s="1"/>
      <c r="I154" s="1"/>
      <c r="J154" s="1"/>
      <c r="K154" s="6"/>
      <c r="L154" s="6"/>
      <c r="M154" s="23"/>
      <c r="N154" s="23"/>
      <c r="O154" s="23"/>
      <c r="P154" s="8"/>
    </row>
    <row r="155" spans="1:16" s="7" customFormat="1" x14ac:dyDescent="0.25">
      <c r="A155" s="2"/>
      <c r="B155" s="1"/>
      <c r="C155" s="1"/>
      <c r="D155" s="1"/>
      <c r="E155" s="1"/>
      <c r="F155" s="24"/>
      <c r="G155" s="1"/>
      <c r="H155" s="1"/>
      <c r="I155" s="1"/>
      <c r="J155" s="1"/>
      <c r="K155" s="6"/>
      <c r="L155" s="6"/>
      <c r="M155" s="23"/>
      <c r="N155" s="23"/>
      <c r="O155" s="23"/>
      <c r="P155" s="8"/>
    </row>
    <row r="156" spans="1:16" s="7" customFormat="1" x14ac:dyDescent="0.25">
      <c r="A156" s="2"/>
      <c r="B156" s="1"/>
      <c r="C156" s="1"/>
      <c r="D156" s="1"/>
      <c r="E156" s="1"/>
      <c r="F156" s="24"/>
      <c r="G156" s="1"/>
      <c r="H156" s="1"/>
      <c r="I156" s="1"/>
      <c r="J156" s="1"/>
      <c r="K156" s="6"/>
      <c r="L156" s="6"/>
      <c r="M156" s="23"/>
      <c r="N156" s="23"/>
      <c r="O156" s="23"/>
      <c r="P156" s="8"/>
    </row>
    <row r="157" spans="1:16" s="7" customFormat="1" x14ac:dyDescent="0.25">
      <c r="A157" s="2"/>
      <c r="B157" s="1"/>
      <c r="C157" s="1"/>
      <c r="D157" s="1"/>
      <c r="E157" s="1"/>
      <c r="F157" s="24"/>
      <c r="G157" s="1"/>
      <c r="H157" s="1"/>
      <c r="I157" s="1"/>
      <c r="J157" s="1"/>
      <c r="K157" s="6"/>
      <c r="L157" s="6"/>
      <c r="M157" s="23"/>
      <c r="N157" s="23"/>
      <c r="O157" s="23"/>
      <c r="P157" s="8"/>
    </row>
    <row r="158" spans="1:16" s="7" customFormat="1" x14ac:dyDescent="0.25">
      <c r="A158" s="2"/>
      <c r="B158" s="1"/>
      <c r="C158" s="1"/>
      <c r="D158" s="1"/>
      <c r="E158" s="1"/>
      <c r="F158" s="24"/>
      <c r="G158" s="1"/>
      <c r="H158" s="1"/>
      <c r="I158" s="1"/>
      <c r="J158" s="1"/>
      <c r="K158" s="6"/>
      <c r="L158" s="6"/>
      <c r="M158" s="23"/>
      <c r="N158" s="23"/>
      <c r="O158" s="23"/>
      <c r="P158" s="8"/>
    </row>
    <row r="159" spans="1:16" s="7" customFormat="1" x14ac:dyDescent="0.25">
      <c r="A159" s="2"/>
      <c r="B159" s="1"/>
      <c r="C159" s="1"/>
      <c r="D159" s="1"/>
      <c r="E159" s="1"/>
      <c r="F159" s="24"/>
      <c r="G159" s="1"/>
      <c r="H159" s="1"/>
      <c r="I159" s="1"/>
      <c r="J159" s="1"/>
      <c r="K159" s="6"/>
      <c r="L159" s="6"/>
      <c r="M159" s="23"/>
      <c r="N159" s="23"/>
      <c r="O159" s="23"/>
      <c r="P159" s="8"/>
    </row>
    <row r="160" spans="1:16" s="7" customFormat="1" x14ac:dyDescent="0.25">
      <c r="A160" s="2"/>
      <c r="B160" s="1"/>
      <c r="C160" s="1"/>
      <c r="D160" s="1"/>
      <c r="E160" s="1"/>
      <c r="F160" s="24"/>
      <c r="G160" s="1"/>
      <c r="H160" s="1"/>
      <c r="I160" s="1"/>
      <c r="J160" s="1"/>
      <c r="K160" s="6"/>
      <c r="L160" s="6"/>
      <c r="M160" s="23"/>
      <c r="N160" s="23"/>
      <c r="O160" s="23"/>
      <c r="P160" s="8"/>
    </row>
    <row r="161" spans="1:16" s="7" customFormat="1" x14ac:dyDescent="0.25">
      <c r="A161" s="2"/>
      <c r="B161" s="1"/>
      <c r="C161" s="1"/>
      <c r="D161" s="1"/>
      <c r="E161" s="1"/>
      <c r="F161" s="24"/>
      <c r="G161" s="1"/>
      <c r="H161" s="1"/>
      <c r="I161" s="1"/>
      <c r="J161" s="1"/>
      <c r="K161" s="6"/>
      <c r="L161" s="6"/>
      <c r="M161" s="23"/>
      <c r="N161" s="23"/>
      <c r="O161" s="23"/>
      <c r="P161" s="8"/>
    </row>
    <row r="162" spans="1:16" s="7" customFormat="1" x14ac:dyDescent="0.25">
      <c r="A162" s="2"/>
      <c r="B162" s="1"/>
      <c r="C162" s="1"/>
      <c r="D162" s="1"/>
      <c r="E162" s="1"/>
      <c r="F162" s="24"/>
      <c r="G162" s="1"/>
      <c r="H162" s="1"/>
      <c r="I162" s="1"/>
      <c r="J162" s="1"/>
      <c r="K162" s="6"/>
      <c r="L162" s="6"/>
      <c r="M162" s="23"/>
      <c r="N162" s="23"/>
      <c r="O162" s="23"/>
      <c r="P162" s="8"/>
    </row>
    <row r="163" spans="1:16" s="7" customFormat="1" x14ac:dyDescent="0.25">
      <c r="A163" s="2"/>
      <c r="B163" s="1"/>
      <c r="C163" s="1"/>
      <c r="D163" s="1"/>
      <c r="E163" s="1"/>
      <c r="F163" s="24"/>
      <c r="G163" s="1"/>
      <c r="H163" s="1"/>
      <c r="I163" s="1"/>
      <c r="J163" s="1"/>
      <c r="K163" s="6"/>
      <c r="L163" s="6"/>
      <c r="M163" s="23"/>
      <c r="N163" s="23"/>
      <c r="O163" s="23"/>
      <c r="P163" s="8"/>
    </row>
    <row r="164" spans="1:16" s="7" customFormat="1" x14ac:dyDescent="0.25">
      <c r="A164" s="2"/>
      <c r="B164" s="1"/>
      <c r="C164" s="1"/>
      <c r="D164" s="1"/>
      <c r="E164" s="1"/>
      <c r="F164" s="24"/>
      <c r="G164" s="1"/>
      <c r="H164" s="1"/>
      <c r="I164" s="1"/>
      <c r="J164" s="1"/>
      <c r="K164" s="6"/>
      <c r="L164" s="6"/>
      <c r="M164" s="23"/>
      <c r="N164" s="23"/>
      <c r="O164" s="23"/>
      <c r="P164" s="8"/>
    </row>
    <row r="165" spans="1:16" s="7" customFormat="1" x14ac:dyDescent="0.25">
      <c r="A165" s="2"/>
      <c r="B165" s="1"/>
      <c r="C165" s="1"/>
      <c r="D165" s="1"/>
      <c r="E165" s="1"/>
      <c r="F165" s="24"/>
      <c r="G165" s="1"/>
      <c r="H165" s="1"/>
      <c r="I165" s="1"/>
      <c r="J165" s="1"/>
      <c r="K165" s="6"/>
      <c r="L165" s="6"/>
      <c r="M165" s="23"/>
      <c r="N165" s="23"/>
      <c r="O165" s="23"/>
      <c r="P165" s="8"/>
    </row>
    <row r="166" spans="1:16" s="7" customFormat="1" x14ac:dyDescent="0.25">
      <c r="A166" s="2"/>
      <c r="B166" s="1"/>
      <c r="C166" s="1"/>
      <c r="D166" s="1"/>
      <c r="E166" s="1"/>
      <c r="F166" s="24"/>
      <c r="G166" s="1"/>
      <c r="H166" s="1"/>
      <c r="I166" s="1"/>
      <c r="J166" s="1"/>
      <c r="K166" s="6"/>
      <c r="L166" s="6"/>
      <c r="M166" s="23"/>
      <c r="N166" s="23"/>
      <c r="O166" s="23"/>
      <c r="P166" s="8"/>
    </row>
    <row r="167" spans="1:16" s="7" customFormat="1" x14ac:dyDescent="0.25">
      <c r="A167" s="2"/>
      <c r="B167" s="1"/>
      <c r="C167" s="1"/>
      <c r="D167" s="1"/>
      <c r="E167" s="1"/>
      <c r="F167" s="24"/>
      <c r="G167" s="1"/>
      <c r="H167" s="1"/>
      <c r="I167" s="1"/>
      <c r="J167" s="1"/>
      <c r="K167" s="6"/>
      <c r="L167" s="6"/>
      <c r="M167" s="23"/>
      <c r="N167" s="23"/>
      <c r="O167" s="23"/>
      <c r="P167" s="8"/>
    </row>
    <row r="168" spans="1:16" s="7" customFormat="1" x14ac:dyDescent="0.25">
      <c r="A168" s="2"/>
      <c r="B168" s="1"/>
      <c r="C168" s="1"/>
      <c r="D168" s="1"/>
      <c r="E168" s="1"/>
      <c r="F168" s="24"/>
      <c r="G168" s="1"/>
      <c r="H168" s="1"/>
      <c r="I168" s="1"/>
      <c r="J168" s="1"/>
      <c r="K168" s="6"/>
      <c r="L168" s="6"/>
      <c r="M168" s="23"/>
      <c r="N168" s="23"/>
      <c r="O168" s="23"/>
      <c r="P168" s="8"/>
    </row>
    <row r="169" spans="1:16" s="7" customFormat="1" x14ac:dyDescent="0.25">
      <c r="A169" s="2"/>
      <c r="B169" s="1"/>
      <c r="C169" s="1"/>
      <c r="D169" s="1"/>
      <c r="E169" s="1"/>
      <c r="F169" s="24"/>
      <c r="G169" s="1"/>
      <c r="H169" s="1"/>
      <c r="I169" s="1"/>
      <c r="J169" s="1"/>
      <c r="K169" s="6"/>
      <c r="L169" s="6"/>
      <c r="M169" s="23"/>
      <c r="N169" s="23"/>
      <c r="O169" s="23"/>
      <c r="P169" s="8"/>
    </row>
    <row r="170" spans="1:16" s="7" customFormat="1" x14ac:dyDescent="0.25">
      <c r="A170" s="2"/>
      <c r="B170" s="1"/>
      <c r="C170" s="1"/>
      <c r="D170" s="1"/>
      <c r="E170" s="1"/>
      <c r="F170" s="24"/>
      <c r="G170" s="1"/>
      <c r="H170" s="1"/>
      <c r="I170" s="1"/>
      <c r="J170" s="1"/>
      <c r="K170" s="6"/>
      <c r="L170" s="6"/>
      <c r="M170" s="23"/>
      <c r="N170" s="23"/>
      <c r="O170" s="23"/>
      <c r="P170" s="8"/>
    </row>
    <row r="171" spans="1:16" s="7" customFormat="1" x14ac:dyDescent="0.25">
      <c r="A171" s="2"/>
      <c r="B171" s="1"/>
      <c r="C171" s="1"/>
      <c r="D171" s="1"/>
      <c r="E171" s="1"/>
      <c r="F171" s="24"/>
      <c r="G171" s="1"/>
      <c r="H171" s="1"/>
      <c r="I171" s="1"/>
      <c r="J171" s="1"/>
      <c r="K171" s="6"/>
      <c r="L171" s="6"/>
      <c r="M171" s="23"/>
      <c r="N171" s="23"/>
      <c r="O171" s="23"/>
      <c r="P171" s="8"/>
    </row>
    <row r="172" spans="1:16" s="7" customFormat="1" x14ac:dyDescent="0.25">
      <c r="A172" s="2"/>
      <c r="B172" s="1"/>
      <c r="C172" s="1"/>
      <c r="D172" s="1"/>
      <c r="E172" s="1"/>
      <c r="F172" s="24"/>
      <c r="G172" s="1"/>
      <c r="H172" s="1"/>
      <c r="I172" s="1"/>
      <c r="J172" s="1"/>
      <c r="K172" s="6"/>
      <c r="L172" s="6"/>
      <c r="M172" s="23"/>
      <c r="N172" s="23"/>
      <c r="O172" s="23"/>
      <c r="P172" s="8"/>
    </row>
    <row r="173" spans="1:16" s="7" customFormat="1" x14ac:dyDescent="0.25">
      <c r="A173" s="2"/>
      <c r="B173" s="1"/>
      <c r="C173" s="1"/>
      <c r="D173" s="1"/>
      <c r="E173" s="1"/>
      <c r="F173" s="24"/>
      <c r="G173" s="1"/>
      <c r="H173" s="1"/>
      <c r="I173" s="1"/>
      <c r="J173" s="1"/>
      <c r="K173" s="6"/>
      <c r="L173" s="6"/>
      <c r="M173" s="23"/>
      <c r="N173" s="23"/>
      <c r="O173" s="23"/>
      <c r="P173" s="8"/>
    </row>
    <row r="174" spans="1:16" s="7" customFormat="1" x14ac:dyDescent="0.25">
      <c r="A174" s="2"/>
      <c r="B174" s="1"/>
      <c r="C174" s="1"/>
      <c r="D174" s="1"/>
      <c r="E174" s="1"/>
      <c r="F174" s="24"/>
      <c r="G174" s="1"/>
      <c r="H174" s="1"/>
      <c r="I174" s="1"/>
      <c r="J174" s="1"/>
      <c r="K174" s="6"/>
      <c r="L174" s="6"/>
      <c r="M174" s="23"/>
      <c r="N174" s="23"/>
      <c r="O174" s="23"/>
      <c r="P174" s="8"/>
    </row>
    <row r="175" spans="1:16" s="7" customFormat="1" x14ac:dyDescent="0.25">
      <c r="A175" s="2"/>
      <c r="B175" s="1"/>
      <c r="C175" s="1"/>
      <c r="D175" s="1"/>
      <c r="E175" s="1"/>
      <c r="F175" s="24"/>
      <c r="G175" s="1"/>
      <c r="H175" s="1"/>
      <c r="I175" s="1"/>
      <c r="J175" s="1"/>
      <c r="K175" s="6"/>
      <c r="L175" s="6"/>
      <c r="M175" s="23"/>
      <c r="N175" s="23"/>
      <c r="O175" s="23"/>
      <c r="P175" s="8"/>
    </row>
    <row r="176" spans="1:16" s="7" customFormat="1" x14ac:dyDescent="0.25">
      <c r="A176" s="2"/>
      <c r="B176" s="1"/>
      <c r="C176" s="1"/>
      <c r="D176" s="1"/>
      <c r="E176" s="1"/>
      <c r="F176" s="24"/>
      <c r="G176" s="1"/>
      <c r="H176" s="1"/>
      <c r="I176" s="1"/>
      <c r="J176" s="1"/>
      <c r="K176" s="6"/>
      <c r="L176" s="6"/>
      <c r="M176" s="23"/>
      <c r="N176" s="23"/>
      <c r="O176" s="23"/>
      <c r="P176" s="8"/>
    </row>
    <row r="177" spans="1:16" s="7" customFormat="1" x14ac:dyDescent="0.25">
      <c r="A177" s="2"/>
      <c r="B177" s="1"/>
      <c r="C177" s="1"/>
      <c r="D177" s="1"/>
      <c r="E177" s="1"/>
      <c r="F177" s="24"/>
      <c r="G177" s="1"/>
      <c r="H177" s="1"/>
      <c r="I177" s="1"/>
      <c r="J177" s="1"/>
      <c r="K177" s="6"/>
      <c r="L177" s="6"/>
      <c r="M177" s="23"/>
      <c r="N177" s="23"/>
      <c r="O177" s="23"/>
      <c r="P177" s="8"/>
    </row>
    <row r="178" spans="1:16" s="7" customFormat="1" x14ac:dyDescent="0.25">
      <c r="A178" s="2"/>
      <c r="B178" s="1"/>
      <c r="C178" s="1"/>
      <c r="D178" s="1"/>
      <c r="E178" s="1"/>
      <c r="F178" s="24"/>
      <c r="G178" s="1"/>
      <c r="H178" s="1"/>
      <c r="I178" s="1"/>
      <c r="J178" s="1"/>
      <c r="K178" s="6"/>
      <c r="L178" s="6"/>
      <c r="M178" s="23"/>
      <c r="N178" s="23"/>
      <c r="O178" s="23"/>
      <c r="P178" s="8"/>
    </row>
    <row r="179" spans="1:16" s="7" customFormat="1" x14ac:dyDescent="0.25">
      <c r="A179" s="2"/>
      <c r="B179" s="1"/>
      <c r="C179" s="1"/>
      <c r="D179" s="1"/>
      <c r="E179" s="1"/>
      <c r="F179" s="24"/>
      <c r="G179" s="1"/>
      <c r="H179" s="1"/>
      <c r="I179" s="1"/>
      <c r="J179" s="1"/>
      <c r="K179" s="6"/>
      <c r="L179" s="6"/>
      <c r="M179" s="23"/>
      <c r="N179" s="23"/>
      <c r="O179" s="23"/>
      <c r="P179" s="8"/>
    </row>
    <row r="180" spans="1:16" s="7" customFormat="1" x14ac:dyDescent="0.25">
      <c r="A180" s="2"/>
      <c r="B180" s="1"/>
      <c r="C180" s="1"/>
      <c r="D180" s="1"/>
      <c r="E180" s="1"/>
      <c r="F180" s="24"/>
      <c r="G180" s="1"/>
      <c r="H180" s="1"/>
      <c r="I180" s="1"/>
      <c r="J180" s="1"/>
      <c r="K180" s="6"/>
      <c r="L180" s="6"/>
      <c r="M180" s="23"/>
      <c r="N180" s="23"/>
      <c r="O180" s="23"/>
      <c r="P180" s="8"/>
    </row>
    <row r="181" spans="1:16" s="7" customFormat="1" x14ac:dyDescent="0.25">
      <c r="A181" s="2"/>
      <c r="B181" s="1"/>
      <c r="C181" s="1"/>
      <c r="D181" s="1"/>
      <c r="E181" s="1"/>
      <c r="F181" s="24"/>
      <c r="G181" s="1"/>
      <c r="H181" s="1"/>
      <c r="I181" s="1"/>
      <c r="J181" s="1"/>
      <c r="K181" s="6"/>
      <c r="L181" s="6"/>
      <c r="M181" s="23"/>
      <c r="N181" s="23"/>
      <c r="O181" s="23"/>
      <c r="P181" s="8"/>
    </row>
    <row r="182" spans="1:16" s="7" customFormat="1" x14ac:dyDescent="0.25">
      <c r="A182" s="2"/>
      <c r="B182" s="1"/>
      <c r="C182" s="1"/>
      <c r="D182" s="1"/>
      <c r="E182" s="1"/>
      <c r="F182" s="24"/>
      <c r="G182" s="1"/>
      <c r="H182" s="1"/>
      <c r="I182" s="1"/>
      <c r="J182" s="1"/>
      <c r="K182" s="6"/>
      <c r="L182" s="6"/>
      <c r="M182" s="23"/>
      <c r="N182" s="23"/>
      <c r="O182" s="23"/>
      <c r="P182" s="8"/>
    </row>
    <row r="183" spans="1:16" s="7" customFormat="1" x14ac:dyDescent="0.25">
      <c r="A183" s="2"/>
      <c r="B183" s="1"/>
      <c r="C183" s="1"/>
      <c r="D183" s="1"/>
      <c r="E183" s="1"/>
      <c r="F183" s="24"/>
      <c r="G183" s="1"/>
      <c r="H183" s="1"/>
      <c r="I183" s="1"/>
      <c r="J183" s="1"/>
      <c r="K183" s="6"/>
      <c r="L183" s="6"/>
      <c r="M183" s="23"/>
      <c r="N183" s="23"/>
      <c r="O183" s="23"/>
      <c r="P183" s="8"/>
    </row>
    <row r="184" spans="1:16" s="7" customFormat="1" x14ac:dyDescent="0.25">
      <c r="A184" s="2"/>
      <c r="B184" s="1"/>
      <c r="C184" s="1"/>
      <c r="D184" s="1"/>
      <c r="E184" s="1"/>
      <c r="F184" s="24"/>
      <c r="G184" s="1"/>
      <c r="H184" s="1"/>
      <c r="I184" s="1"/>
      <c r="J184" s="1"/>
      <c r="K184" s="6"/>
      <c r="L184" s="6"/>
      <c r="M184" s="23"/>
      <c r="N184" s="23"/>
      <c r="O184" s="23"/>
      <c r="P184" s="8"/>
    </row>
    <row r="185" spans="1:16" s="7" customFormat="1" x14ac:dyDescent="0.25">
      <c r="A185" s="2"/>
      <c r="B185" s="1"/>
      <c r="C185" s="1"/>
      <c r="D185" s="1"/>
      <c r="E185" s="1"/>
      <c r="F185" s="24"/>
      <c r="G185" s="1"/>
      <c r="H185" s="1"/>
      <c r="I185" s="1"/>
      <c r="J185" s="1"/>
      <c r="K185" s="6"/>
      <c r="L185" s="6"/>
      <c r="M185" s="23"/>
      <c r="N185" s="23"/>
      <c r="O185" s="23"/>
      <c r="P185" s="8"/>
    </row>
    <row r="186" spans="1:16" s="7" customFormat="1" x14ac:dyDescent="0.25">
      <c r="A186" s="2"/>
      <c r="B186" s="1"/>
      <c r="C186" s="1"/>
      <c r="D186" s="1"/>
      <c r="E186" s="1"/>
      <c r="F186" s="24"/>
      <c r="G186" s="1"/>
      <c r="H186" s="1"/>
      <c r="I186" s="1"/>
      <c r="J186" s="1"/>
      <c r="K186" s="6"/>
      <c r="L186" s="6"/>
      <c r="M186" s="23"/>
      <c r="N186" s="23"/>
      <c r="O186" s="23"/>
      <c r="P186" s="8"/>
    </row>
    <row r="187" spans="1:16" s="7" customFormat="1" x14ac:dyDescent="0.25">
      <c r="A187" s="2"/>
      <c r="B187" s="1"/>
      <c r="C187" s="1"/>
      <c r="D187" s="1"/>
      <c r="E187" s="1"/>
      <c r="F187" s="24"/>
      <c r="G187" s="1"/>
      <c r="H187" s="1"/>
      <c r="I187" s="1"/>
      <c r="J187" s="1"/>
      <c r="K187" s="6"/>
      <c r="L187" s="6"/>
      <c r="M187" s="23"/>
      <c r="N187" s="23"/>
      <c r="O187" s="23"/>
      <c r="P187" s="8"/>
    </row>
    <row r="188" spans="1:16" s="7" customFormat="1" x14ac:dyDescent="0.25">
      <c r="A188" s="2"/>
      <c r="B188" s="1"/>
      <c r="C188" s="1"/>
      <c r="D188" s="1"/>
      <c r="E188" s="1"/>
      <c r="F188" s="24"/>
      <c r="G188" s="1"/>
      <c r="H188" s="1"/>
      <c r="I188" s="1"/>
      <c r="J188" s="1"/>
      <c r="K188" s="6"/>
      <c r="L188" s="6"/>
      <c r="M188" s="23"/>
      <c r="N188" s="23"/>
      <c r="O188" s="23"/>
      <c r="P188" s="8"/>
    </row>
    <row r="189" spans="1:16" s="7" customFormat="1" x14ac:dyDescent="0.25">
      <c r="A189" s="2"/>
      <c r="B189" s="1"/>
      <c r="C189" s="1"/>
      <c r="D189" s="1"/>
      <c r="E189" s="1"/>
      <c r="F189" s="24"/>
      <c r="G189" s="1"/>
      <c r="H189" s="1"/>
      <c r="I189" s="1"/>
      <c r="J189" s="1"/>
      <c r="K189" s="6"/>
      <c r="L189" s="6"/>
      <c r="M189" s="23"/>
      <c r="N189" s="23"/>
      <c r="O189" s="23"/>
      <c r="P189" s="8"/>
    </row>
    <row r="190" spans="1:16" s="7" customFormat="1" x14ac:dyDescent="0.25">
      <c r="A190" s="2"/>
      <c r="B190" s="1"/>
      <c r="C190" s="1"/>
      <c r="D190" s="1"/>
      <c r="E190" s="1"/>
      <c r="F190" s="24"/>
      <c r="G190" s="1"/>
      <c r="H190" s="1"/>
      <c r="I190" s="1"/>
      <c r="J190" s="1"/>
      <c r="K190" s="6"/>
      <c r="L190" s="6"/>
      <c r="M190" s="23"/>
      <c r="N190" s="23"/>
      <c r="O190" s="23"/>
      <c r="P190" s="8"/>
    </row>
    <row r="191" spans="1:16" s="7" customFormat="1" x14ac:dyDescent="0.25">
      <c r="A191" s="2"/>
      <c r="B191" s="1"/>
      <c r="C191" s="1"/>
      <c r="D191" s="1"/>
      <c r="E191" s="1"/>
      <c r="F191" s="24"/>
      <c r="G191" s="1"/>
      <c r="H191" s="1"/>
      <c r="I191" s="1"/>
      <c r="J191" s="1"/>
      <c r="K191" s="6"/>
      <c r="L191" s="6"/>
      <c r="M191" s="23"/>
      <c r="N191" s="23"/>
      <c r="O191" s="23"/>
      <c r="P191" s="8"/>
    </row>
    <row r="192" spans="1:16" s="7" customFormat="1" x14ac:dyDescent="0.25">
      <c r="A192" s="2"/>
      <c r="B192" s="1"/>
      <c r="C192" s="1"/>
      <c r="D192" s="1"/>
      <c r="E192" s="1"/>
      <c r="F192" s="24"/>
      <c r="G192" s="1"/>
      <c r="H192" s="1"/>
      <c r="I192" s="1"/>
      <c r="J192" s="1"/>
      <c r="K192" s="6"/>
      <c r="L192" s="6"/>
      <c r="M192" s="23"/>
      <c r="N192" s="23"/>
      <c r="O192" s="23"/>
      <c r="P192" s="8"/>
    </row>
    <row r="193" spans="1:16" s="7" customFormat="1" x14ac:dyDescent="0.25">
      <c r="A193" s="2"/>
      <c r="B193" s="1"/>
      <c r="C193" s="1"/>
      <c r="D193" s="1"/>
      <c r="E193" s="1"/>
      <c r="F193" s="24"/>
      <c r="G193" s="1"/>
      <c r="H193" s="1"/>
      <c r="I193" s="1"/>
      <c r="J193" s="1"/>
      <c r="K193" s="6"/>
      <c r="L193" s="6"/>
      <c r="M193" s="23"/>
      <c r="N193" s="23"/>
      <c r="O193" s="23"/>
      <c r="P193" s="8"/>
    </row>
    <row r="194" spans="1:16" s="7" customFormat="1" x14ac:dyDescent="0.25">
      <c r="A194" s="2"/>
      <c r="B194" s="1"/>
      <c r="C194" s="1"/>
      <c r="D194" s="1"/>
      <c r="E194" s="1"/>
      <c r="F194" s="24"/>
      <c r="G194" s="1"/>
      <c r="H194" s="1"/>
      <c r="I194" s="1"/>
      <c r="J194" s="1"/>
      <c r="K194" s="6"/>
      <c r="L194" s="6"/>
      <c r="M194" s="23"/>
      <c r="N194" s="23"/>
      <c r="O194" s="23"/>
      <c r="P194" s="8"/>
    </row>
    <row r="195" spans="1:16" s="7" customFormat="1" x14ac:dyDescent="0.25">
      <c r="A195" s="2"/>
      <c r="B195" s="1"/>
      <c r="C195" s="1"/>
      <c r="D195" s="1"/>
      <c r="E195" s="1"/>
      <c r="F195" s="24"/>
      <c r="G195" s="1"/>
      <c r="H195" s="1"/>
      <c r="I195" s="1"/>
      <c r="J195" s="1"/>
      <c r="K195" s="6"/>
      <c r="L195" s="6"/>
      <c r="M195" s="23"/>
      <c r="N195" s="23"/>
      <c r="O195" s="23"/>
      <c r="P195" s="8"/>
    </row>
    <row r="196" spans="1:16" s="7" customFormat="1" x14ac:dyDescent="0.25">
      <c r="A196" s="2"/>
      <c r="B196" s="1"/>
      <c r="C196" s="1"/>
      <c r="D196" s="1"/>
      <c r="E196" s="1"/>
      <c r="F196" s="24"/>
      <c r="G196" s="1"/>
      <c r="H196" s="1"/>
      <c r="I196" s="1"/>
      <c r="J196" s="1"/>
      <c r="K196" s="6"/>
      <c r="L196" s="6"/>
      <c r="M196" s="23"/>
      <c r="N196" s="23"/>
      <c r="O196" s="23"/>
      <c r="P196" s="8"/>
    </row>
    <row r="197" spans="1:16" s="7" customFormat="1" x14ac:dyDescent="0.25">
      <c r="A197" s="2"/>
      <c r="B197" s="1"/>
      <c r="C197" s="1"/>
      <c r="D197" s="1"/>
      <c r="E197" s="1"/>
      <c r="F197" s="24"/>
      <c r="G197" s="1"/>
      <c r="H197" s="1"/>
      <c r="I197" s="1"/>
      <c r="J197" s="1"/>
      <c r="K197" s="6"/>
      <c r="L197" s="6"/>
      <c r="M197" s="23"/>
      <c r="N197" s="23"/>
      <c r="O197" s="23"/>
      <c r="P197" s="8"/>
    </row>
    <row r="198" spans="1:16" s="7" customFormat="1" x14ac:dyDescent="0.25">
      <c r="A198" s="2"/>
      <c r="B198" s="1"/>
      <c r="C198" s="1"/>
      <c r="D198" s="1"/>
      <c r="E198" s="1"/>
      <c r="F198" s="24"/>
      <c r="G198" s="1"/>
      <c r="H198" s="1"/>
      <c r="I198" s="1"/>
      <c r="J198" s="1"/>
      <c r="K198" s="6"/>
      <c r="L198" s="6"/>
      <c r="M198" s="23"/>
      <c r="N198" s="23"/>
      <c r="O198" s="23"/>
      <c r="P198" s="8"/>
    </row>
    <row r="199" spans="1:16" s="7" customFormat="1" x14ac:dyDescent="0.25">
      <c r="A199" s="2"/>
      <c r="B199" s="1"/>
      <c r="C199" s="1"/>
      <c r="D199" s="1"/>
      <c r="E199" s="1"/>
      <c r="F199" s="24"/>
      <c r="G199" s="1"/>
      <c r="H199" s="1"/>
      <c r="I199" s="1"/>
      <c r="J199" s="1"/>
      <c r="K199" s="6"/>
      <c r="L199" s="6"/>
      <c r="M199" s="23"/>
      <c r="N199" s="23"/>
      <c r="O199" s="23"/>
      <c r="P199" s="8"/>
    </row>
    <row r="200" spans="1:16" s="7" customFormat="1" x14ac:dyDescent="0.25">
      <c r="A200" s="2"/>
      <c r="B200" s="1"/>
      <c r="C200" s="1"/>
      <c r="D200" s="1"/>
      <c r="E200" s="1"/>
      <c r="F200" s="24"/>
      <c r="G200" s="1"/>
      <c r="H200" s="1"/>
      <c r="I200" s="1"/>
      <c r="J200" s="1"/>
      <c r="K200" s="6"/>
      <c r="L200" s="6"/>
      <c r="M200" s="23"/>
      <c r="N200" s="23"/>
      <c r="O200" s="23"/>
      <c r="P200" s="8"/>
    </row>
    <row r="201" spans="1:16" s="7" customFormat="1" x14ac:dyDescent="0.25">
      <c r="A201" s="2"/>
      <c r="B201" s="1"/>
      <c r="C201" s="1"/>
      <c r="D201" s="1"/>
      <c r="E201" s="1"/>
      <c r="F201" s="24"/>
      <c r="G201" s="1"/>
      <c r="H201" s="1"/>
      <c r="I201" s="1"/>
      <c r="J201" s="1"/>
      <c r="K201" s="6"/>
      <c r="L201" s="6"/>
      <c r="M201" s="23"/>
      <c r="N201" s="23"/>
      <c r="O201" s="23"/>
      <c r="P201" s="8"/>
    </row>
    <row r="202" spans="1:16" s="7" customFormat="1" x14ac:dyDescent="0.25">
      <c r="A202" s="2"/>
      <c r="B202" s="1"/>
      <c r="C202" s="1"/>
      <c r="D202" s="1"/>
      <c r="E202" s="1"/>
      <c r="F202" s="24"/>
      <c r="G202" s="1"/>
      <c r="H202" s="1"/>
      <c r="I202" s="1"/>
      <c r="J202" s="1"/>
      <c r="K202" s="6"/>
      <c r="L202" s="6"/>
      <c r="M202" s="23"/>
      <c r="N202" s="23"/>
      <c r="O202" s="23"/>
      <c r="P202" s="8"/>
    </row>
    <row r="203" spans="1:16" s="7" customFormat="1" x14ac:dyDescent="0.25">
      <c r="A203" s="2"/>
      <c r="B203" s="1"/>
      <c r="C203" s="1"/>
      <c r="D203" s="1"/>
      <c r="E203" s="1"/>
      <c r="F203" s="24"/>
      <c r="G203" s="1"/>
      <c r="H203" s="1"/>
      <c r="I203" s="1"/>
      <c r="J203" s="1"/>
      <c r="K203" s="6"/>
      <c r="L203" s="6"/>
      <c r="M203" s="23"/>
      <c r="N203" s="23"/>
      <c r="O203" s="23"/>
      <c r="P203" s="8"/>
    </row>
    <row r="204" spans="1:16" s="7" customFormat="1" x14ac:dyDescent="0.25">
      <c r="A204" s="2"/>
      <c r="B204" s="1"/>
      <c r="C204" s="1"/>
      <c r="D204" s="1"/>
      <c r="E204" s="1"/>
      <c r="F204" s="24"/>
      <c r="G204" s="1"/>
      <c r="H204" s="1"/>
      <c r="I204" s="1"/>
      <c r="J204" s="1"/>
      <c r="K204" s="6"/>
      <c r="L204" s="6"/>
      <c r="M204" s="23"/>
      <c r="N204" s="23"/>
      <c r="O204" s="23"/>
      <c r="P204" s="8"/>
    </row>
    <row r="205" spans="1:16" s="7" customFormat="1" x14ac:dyDescent="0.25">
      <c r="A205" s="2"/>
      <c r="B205" s="1"/>
      <c r="C205" s="1"/>
      <c r="D205" s="1"/>
      <c r="E205" s="1"/>
      <c r="F205" s="24"/>
      <c r="G205" s="1"/>
      <c r="H205" s="1"/>
      <c r="I205" s="1"/>
      <c r="J205" s="1"/>
      <c r="K205" s="6"/>
      <c r="L205" s="6"/>
      <c r="M205" s="23"/>
      <c r="N205" s="23"/>
      <c r="O205" s="23"/>
      <c r="P205" s="8"/>
    </row>
    <row r="206" spans="1:16" s="7" customFormat="1" x14ac:dyDescent="0.25">
      <c r="A206" s="2"/>
      <c r="B206" s="1"/>
      <c r="C206" s="1"/>
      <c r="D206" s="1"/>
      <c r="E206" s="1"/>
      <c r="F206" s="24"/>
      <c r="G206" s="1"/>
      <c r="H206" s="1"/>
      <c r="I206" s="1"/>
      <c r="J206" s="1"/>
      <c r="K206" s="6"/>
      <c r="L206" s="6"/>
      <c r="M206" s="23"/>
      <c r="N206" s="23"/>
      <c r="O206" s="23"/>
      <c r="P206" s="8"/>
    </row>
    <row r="207" spans="1:16" s="7" customFormat="1" x14ac:dyDescent="0.25">
      <c r="A207" s="2"/>
      <c r="B207" s="1"/>
      <c r="C207" s="1"/>
      <c r="D207" s="1"/>
      <c r="E207" s="1"/>
      <c r="F207" s="24"/>
      <c r="G207" s="1"/>
      <c r="H207" s="1"/>
      <c r="I207" s="1"/>
      <c r="J207" s="1"/>
      <c r="K207" s="6"/>
      <c r="L207" s="6"/>
      <c r="M207" s="23"/>
      <c r="N207" s="23"/>
      <c r="O207" s="23"/>
      <c r="P207" s="8"/>
    </row>
    <row r="208" spans="1:16" s="7" customFormat="1" x14ac:dyDescent="0.25">
      <c r="A208" s="2"/>
      <c r="B208" s="1"/>
      <c r="C208" s="1"/>
      <c r="D208" s="1"/>
      <c r="E208" s="1"/>
      <c r="F208" s="24"/>
      <c r="G208" s="1"/>
      <c r="H208" s="1"/>
      <c r="I208" s="1"/>
      <c r="J208" s="1"/>
      <c r="K208" s="6"/>
      <c r="L208" s="6"/>
      <c r="M208" s="23"/>
      <c r="N208" s="23"/>
      <c r="O208" s="23"/>
      <c r="P208" s="8"/>
    </row>
    <row r="209" spans="1:16" s="7" customFormat="1" x14ac:dyDescent="0.25">
      <c r="A209" s="2"/>
      <c r="B209" s="1"/>
      <c r="C209" s="1"/>
      <c r="D209" s="1"/>
      <c r="E209" s="1"/>
      <c r="F209" s="24"/>
      <c r="G209" s="1"/>
      <c r="H209" s="1"/>
      <c r="I209" s="1"/>
      <c r="J209" s="1"/>
      <c r="K209" s="6"/>
      <c r="L209" s="6"/>
      <c r="M209" s="23"/>
      <c r="N209" s="23"/>
      <c r="O209" s="23"/>
      <c r="P209" s="8"/>
    </row>
    <row r="210" spans="1:16" s="7" customFormat="1" x14ac:dyDescent="0.25">
      <c r="A210" s="2"/>
      <c r="B210" s="1"/>
      <c r="C210" s="1"/>
      <c r="D210" s="1"/>
      <c r="E210" s="1"/>
      <c r="F210" s="24"/>
      <c r="G210" s="1"/>
      <c r="H210" s="1"/>
      <c r="I210" s="1"/>
      <c r="J210" s="1"/>
      <c r="K210" s="6"/>
      <c r="L210" s="6"/>
      <c r="M210" s="23"/>
      <c r="N210" s="23"/>
      <c r="O210" s="23"/>
      <c r="P210" s="8"/>
    </row>
    <row r="211" spans="1:16" s="7" customFormat="1" x14ac:dyDescent="0.25">
      <c r="A211" s="2"/>
      <c r="B211" s="1"/>
      <c r="C211" s="1"/>
      <c r="D211" s="1"/>
      <c r="E211" s="1"/>
      <c r="F211" s="24"/>
      <c r="G211" s="1"/>
      <c r="H211" s="1"/>
      <c r="I211" s="1"/>
      <c r="J211" s="1"/>
      <c r="K211" s="6"/>
      <c r="L211" s="6"/>
      <c r="M211" s="23"/>
      <c r="N211" s="23"/>
      <c r="O211" s="23"/>
      <c r="P211" s="8"/>
    </row>
    <row r="212" spans="1:16" s="7" customFormat="1" x14ac:dyDescent="0.25">
      <c r="A212" s="2"/>
      <c r="B212" s="1"/>
      <c r="C212" s="1"/>
      <c r="D212" s="1"/>
      <c r="E212" s="1"/>
      <c r="F212" s="24"/>
      <c r="G212" s="1"/>
      <c r="H212" s="1"/>
      <c r="I212" s="1"/>
      <c r="J212" s="1"/>
      <c r="K212" s="6"/>
      <c r="L212" s="6"/>
      <c r="M212" s="23"/>
      <c r="N212" s="23"/>
      <c r="O212" s="23"/>
      <c r="P212" s="8"/>
    </row>
    <row r="213" spans="1:16" s="7" customFormat="1" x14ac:dyDescent="0.25">
      <c r="A213" s="2"/>
      <c r="B213" s="1"/>
      <c r="C213" s="1"/>
      <c r="D213" s="1"/>
      <c r="E213" s="1"/>
      <c r="F213" s="24"/>
      <c r="G213" s="1"/>
      <c r="H213" s="1"/>
      <c r="I213" s="1"/>
      <c r="J213" s="1"/>
      <c r="K213" s="6"/>
      <c r="L213" s="6"/>
      <c r="M213" s="23"/>
      <c r="N213" s="23"/>
      <c r="O213" s="23"/>
      <c r="P213" s="8"/>
    </row>
    <row r="214" spans="1:16" s="7" customFormat="1" x14ac:dyDescent="0.25">
      <c r="A214" s="2"/>
      <c r="B214" s="1"/>
      <c r="C214" s="1"/>
      <c r="D214" s="1"/>
      <c r="E214" s="1"/>
      <c r="F214" s="24"/>
      <c r="G214" s="1"/>
      <c r="H214" s="1"/>
      <c r="I214" s="1"/>
      <c r="J214" s="1"/>
      <c r="K214" s="6"/>
      <c r="L214" s="6"/>
      <c r="M214" s="23"/>
      <c r="N214" s="23"/>
      <c r="O214" s="23"/>
      <c r="P214" s="8"/>
    </row>
    <row r="215" spans="1:16" s="7" customFormat="1" x14ac:dyDescent="0.25">
      <c r="A215" s="2"/>
      <c r="B215" s="1"/>
      <c r="C215" s="1"/>
      <c r="D215" s="1"/>
      <c r="E215" s="1"/>
      <c r="F215" s="24"/>
      <c r="G215" s="1"/>
      <c r="H215" s="1"/>
      <c r="I215" s="1"/>
      <c r="J215" s="1"/>
      <c r="K215" s="6"/>
      <c r="L215" s="6"/>
      <c r="M215" s="23"/>
      <c r="N215" s="23"/>
      <c r="O215" s="23"/>
      <c r="P215" s="8"/>
    </row>
    <row r="216" spans="1:16" s="7" customFormat="1" x14ac:dyDescent="0.25">
      <c r="A216" s="2"/>
      <c r="B216" s="1"/>
      <c r="C216" s="1"/>
      <c r="D216" s="1"/>
      <c r="E216" s="1"/>
      <c r="F216" s="24"/>
      <c r="G216" s="1"/>
      <c r="H216" s="1"/>
      <c r="I216" s="1"/>
      <c r="J216" s="1"/>
      <c r="K216" s="6"/>
      <c r="L216" s="6"/>
      <c r="M216" s="23"/>
      <c r="N216" s="23"/>
      <c r="O216" s="23"/>
      <c r="P216" s="8"/>
    </row>
    <row r="217" spans="1:16" s="7" customFormat="1" x14ac:dyDescent="0.25">
      <c r="A217" s="2"/>
      <c r="B217" s="1"/>
      <c r="C217" s="1"/>
      <c r="D217" s="1"/>
      <c r="E217" s="1"/>
      <c r="F217" s="24"/>
      <c r="G217" s="1"/>
      <c r="H217" s="1"/>
      <c r="I217" s="1"/>
      <c r="J217" s="1"/>
      <c r="K217" s="6"/>
      <c r="L217" s="6"/>
      <c r="M217" s="23"/>
      <c r="N217" s="23"/>
      <c r="O217" s="23"/>
      <c r="P217" s="8"/>
    </row>
    <row r="218" spans="1:16" s="7" customFormat="1" x14ac:dyDescent="0.25">
      <c r="A218" s="2"/>
      <c r="B218" s="1"/>
      <c r="C218" s="1"/>
      <c r="D218" s="1"/>
      <c r="E218" s="1"/>
      <c r="F218" s="24"/>
      <c r="G218" s="1"/>
      <c r="H218" s="1"/>
      <c r="I218" s="1"/>
      <c r="J218" s="1"/>
      <c r="K218" s="6"/>
      <c r="L218" s="6"/>
      <c r="M218" s="23"/>
      <c r="N218" s="23"/>
      <c r="O218" s="23"/>
      <c r="P218" s="8"/>
    </row>
    <row r="219" spans="1:16" s="7" customFormat="1" x14ac:dyDescent="0.25">
      <c r="A219" s="2"/>
      <c r="B219" s="1"/>
      <c r="C219" s="1"/>
      <c r="D219" s="1"/>
      <c r="E219" s="1"/>
      <c r="F219" s="24"/>
      <c r="G219" s="1"/>
      <c r="H219" s="1"/>
      <c r="I219" s="1"/>
      <c r="J219" s="1"/>
      <c r="K219" s="6"/>
      <c r="L219" s="6"/>
      <c r="M219" s="23"/>
      <c r="N219" s="23"/>
      <c r="O219" s="23"/>
      <c r="P219" s="8"/>
    </row>
    <row r="220" spans="1:16" s="7" customFormat="1" x14ac:dyDescent="0.25">
      <c r="A220" s="2"/>
      <c r="B220" s="1"/>
      <c r="C220" s="1"/>
      <c r="D220" s="1"/>
      <c r="E220" s="1"/>
      <c r="F220" s="24"/>
      <c r="G220" s="1"/>
      <c r="H220" s="1"/>
      <c r="I220" s="1"/>
      <c r="J220" s="1"/>
      <c r="K220" s="6"/>
      <c r="L220" s="6"/>
      <c r="M220" s="23"/>
      <c r="N220" s="23"/>
      <c r="O220" s="23"/>
      <c r="P220" s="8"/>
    </row>
    <row r="221" spans="1:16" s="7" customFormat="1" x14ac:dyDescent="0.25">
      <c r="A221" s="2"/>
      <c r="B221" s="1"/>
      <c r="C221" s="1"/>
      <c r="D221" s="1"/>
      <c r="E221" s="1"/>
      <c r="F221" s="24"/>
      <c r="G221" s="1"/>
      <c r="H221" s="1"/>
      <c r="I221" s="1"/>
      <c r="J221" s="1"/>
      <c r="K221" s="6"/>
      <c r="L221" s="6"/>
      <c r="M221" s="23"/>
      <c r="N221" s="23"/>
      <c r="O221" s="23"/>
      <c r="P221" s="8"/>
    </row>
    <row r="222" spans="1:16" s="7" customFormat="1" x14ac:dyDescent="0.25">
      <c r="A222" s="2"/>
      <c r="B222" s="1"/>
      <c r="C222" s="1"/>
      <c r="D222" s="1"/>
      <c r="E222" s="1"/>
      <c r="F222" s="24"/>
      <c r="G222" s="1"/>
      <c r="H222" s="1"/>
      <c r="I222" s="1"/>
      <c r="J222" s="1"/>
      <c r="K222" s="6"/>
      <c r="L222" s="6"/>
      <c r="M222" s="23"/>
      <c r="N222" s="23"/>
      <c r="O222" s="23"/>
      <c r="P222" s="8"/>
    </row>
    <row r="223" spans="1:16" s="7" customFormat="1" x14ac:dyDescent="0.25">
      <c r="A223" s="2"/>
      <c r="B223" s="1"/>
      <c r="C223" s="1"/>
      <c r="D223" s="1"/>
      <c r="E223" s="1"/>
      <c r="F223" s="24"/>
      <c r="G223" s="1"/>
      <c r="H223" s="1"/>
      <c r="I223" s="1"/>
      <c r="J223" s="1"/>
      <c r="K223" s="6"/>
      <c r="L223" s="6"/>
      <c r="M223" s="23"/>
      <c r="N223" s="23"/>
      <c r="O223" s="23"/>
      <c r="P223" s="8"/>
    </row>
    <row r="224" spans="1:16" s="7" customFormat="1" x14ac:dyDescent="0.25">
      <c r="A224" s="2"/>
      <c r="B224" s="1"/>
      <c r="C224" s="1"/>
      <c r="D224" s="1"/>
      <c r="E224" s="1"/>
      <c r="F224" s="24"/>
      <c r="G224" s="1"/>
      <c r="H224" s="1"/>
      <c r="I224" s="1"/>
      <c r="J224" s="1"/>
      <c r="K224" s="6"/>
      <c r="L224" s="6"/>
      <c r="M224" s="23"/>
      <c r="N224" s="23"/>
      <c r="O224" s="23"/>
      <c r="P224" s="8"/>
    </row>
    <row r="225" spans="1:19" s="7" customFormat="1" x14ac:dyDescent="0.25">
      <c r="A225" s="2"/>
      <c r="B225" s="1"/>
      <c r="C225" s="1"/>
      <c r="D225" s="1"/>
      <c r="E225" s="1"/>
      <c r="F225" s="24"/>
      <c r="G225" s="1"/>
      <c r="H225" s="1"/>
      <c r="I225" s="1"/>
      <c r="J225" s="1"/>
      <c r="K225" s="6"/>
      <c r="L225" s="6"/>
      <c r="M225" s="23"/>
      <c r="N225" s="23"/>
      <c r="O225" s="23"/>
      <c r="P225" s="8"/>
    </row>
    <row r="226" spans="1:19" s="7" customFormat="1" x14ac:dyDescent="0.25">
      <c r="A226" s="2"/>
      <c r="B226" s="1"/>
      <c r="C226" s="1"/>
      <c r="D226" s="1"/>
      <c r="E226" s="1"/>
      <c r="F226" s="24"/>
      <c r="G226" s="1"/>
      <c r="H226" s="1"/>
      <c r="I226" s="1"/>
      <c r="J226" s="1"/>
      <c r="K226" s="6"/>
      <c r="L226" s="6"/>
      <c r="M226" s="23"/>
      <c r="N226" s="23"/>
      <c r="O226" s="23"/>
      <c r="P226" s="8"/>
    </row>
    <row r="227" spans="1:19" s="7" customFormat="1" x14ac:dyDescent="0.25">
      <c r="A227" s="2"/>
      <c r="B227" s="1"/>
      <c r="C227" s="1"/>
      <c r="D227" s="1"/>
      <c r="E227" s="1"/>
      <c r="F227" s="24"/>
      <c r="G227" s="1"/>
      <c r="H227" s="1"/>
      <c r="I227" s="1"/>
      <c r="J227" s="1"/>
      <c r="K227" s="6"/>
      <c r="L227" s="6"/>
      <c r="M227" s="23"/>
      <c r="N227" s="23"/>
      <c r="O227" s="23"/>
      <c r="P227" s="8"/>
    </row>
    <row r="228" spans="1:19" s="7" customFormat="1" x14ac:dyDescent="0.25">
      <c r="A228" s="2"/>
      <c r="B228" s="1"/>
      <c r="C228" s="1"/>
      <c r="D228" s="1"/>
      <c r="E228" s="1"/>
      <c r="F228" s="24"/>
      <c r="G228" s="1"/>
      <c r="H228" s="1"/>
      <c r="I228" s="1"/>
      <c r="J228" s="1"/>
      <c r="K228" s="6"/>
      <c r="L228" s="6"/>
      <c r="M228" s="23"/>
      <c r="N228" s="23"/>
      <c r="O228" s="23"/>
      <c r="P228" s="8"/>
    </row>
    <row r="229" spans="1:19" s="7" customFormat="1" x14ac:dyDescent="0.25">
      <c r="A229" s="2"/>
      <c r="B229" s="1"/>
      <c r="C229" s="1"/>
      <c r="D229" s="1"/>
      <c r="E229" s="1"/>
      <c r="F229" s="24"/>
      <c r="G229" s="1"/>
      <c r="H229" s="1"/>
      <c r="I229" s="1"/>
      <c r="J229" s="1"/>
      <c r="K229" s="6"/>
      <c r="L229" s="6"/>
      <c r="M229" s="23"/>
      <c r="N229" s="23"/>
      <c r="O229" s="23"/>
      <c r="P229" s="8"/>
    </row>
    <row r="230" spans="1:19" s="7" customFormat="1" x14ac:dyDescent="0.25">
      <c r="A230" s="2"/>
      <c r="B230" s="1"/>
      <c r="C230" s="1"/>
      <c r="D230" s="1"/>
      <c r="E230" s="1"/>
      <c r="F230" s="24"/>
      <c r="G230" s="1"/>
      <c r="H230" s="1"/>
      <c r="I230" s="1"/>
      <c r="J230" s="1"/>
      <c r="K230" s="6"/>
      <c r="L230" s="6"/>
      <c r="M230" s="23"/>
      <c r="N230" s="23"/>
      <c r="O230" s="23"/>
      <c r="P230" s="8"/>
    </row>
    <row r="231" spans="1:19" s="7" customFormat="1" x14ac:dyDescent="0.25">
      <c r="A231" s="2"/>
      <c r="B231" s="1"/>
      <c r="C231" s="1"/>
      <c r="D231" s="1"/>
      <c r="E231" s="1"/>
      <c r="F231" s="24"/>
      <c r="G231" s="1"/>
      <c r="H231" s="1"/>
      <c r="I231" s="1"/>
      <c r="J231" s="1"/>
      <c r="K231" s="6"/>
      <c r="L231" s="6"/>
      <c r="M231" s="23"/>
      <c r="N231" s="23"/>
      <c r="O231" s="23"/>
      <c r="P231" s="8"/>
    </row>
    <row r="232" spans="1:19" s="7" customFormat="1" x14ac:dyDescent="0.25">
      <c r="A232" s="2"/>
      <c r="B232" s="1"/>
      <c r="C232" s="1"/>
      <c r="D232" s="1"/>
      <c r="E232" s="1"/>
      <c r="F232" s="24"/>
      <c r="G232" s="1"/>
      <c r="H232" s="1"/>
      <c r="I232" s="1"/>
      <c r="J232" s="1"/>
      <c r="K232" s="6"/>
      <c r="L232" s="6"/>
      <c r="M232" s="23"/>
      <c r="N232" s="23"/>
      <c r="O232" s="23"/>
      <c r="P232" s="8"/>
    </row>
    <row r="233" spans="1:19" s="7" customFormat="1" x14ac:dyDescent="0.25">
      <c r="A233" s="2"/>
      <c r="B233" s="1"/>
      <c r="C233" s="1"/>
      <c r="D233" s="1"/>
      <c r="E233" s="1"/>
      <c r="F233" s="24"/>
      <c r="G233" s="1"/>
      <c r="H233" s="1"/>
      <c r="I233" s="1"/>
      <c r="J233" s="1"/>
      <c r="K233" s="6"/>
      <c r="L233" s="6"/>
      <c r="M233" s="23"/>
      <c r="N233" s="23"/>
      <c r="O233" s="23"/>
      <c r="P233" s="8"/>
    </row>
    <row r="234" spans="1:19" s="7" customFormat="1" x14ac:dyDescent="0.25">
      <c r="A234" s="2"/>
      <c r="B234" s="1"/>
      <c r="C234" s="1"/>
      <c r="D234" s="1"/>
      <c r="E234" s="1"/>
      <c r="F234" s="24"/>
      <c r="G234" s="1"/>
      <c r="H234" s="1"/>
      <c r="I234" s="1"/>
      <c r="J234" s="1"/>
      <c r="K234" s="6"/>
      <c r="L234" s="6"/>
      <c r="M234" s="23"/>
      <c r="N234" s="23"/>
      <c r="O234" s="23"/>
      <c r="P234" s="8"/>
    </row>
    <row r="235" spans="1:19" s="7" customFormat="1" x14ac:dyDescent="0.25">
      <c r="A235" s="2"/>
      <c r="B235" s="1"/>
      <c r="C235" s="1"/>
      <c r="D235" s="1"/>
      <c r="E235" s="1"/>
      <c r="F235" s="24"/>
      <c r="G235" s="1"/>
      <c r="H235" s="1"/>
      <c r="I235" s="1"/>
      <c r="J235" s="1"/>
      <c r="K235" s="6"/>
      <c r="L235" s="6"/>
      <c r="M235" s="23"/>
      <c r="N235" s="23"/>
      <c r="O235" s="23"/>
      <c r="P235" s="8"/>
    </row>
    <row r="236" spans="1:19" s="7" customFormat="1" x14ac:dyDescent="0.25">
      <c r="A236" s="2"/>
      <c r="B236" s="1"/>
      <c r="C236" s="1"/>
      <c r="D236" s="1"/>
      <c r="E236" s="1"/>
      <c r="F236" s="24"/>
      <c r="G236" s="1"/>
      <c r="H236" s="1"/>
      <c r="I236" s="1"/>
      <c r="J236" s="1"/>
      <c r="K236" s="6"/>
      <c r="L236" s="6"/>
      <c r="M236" s="23"/>
      <c r="N236" s="23"/>
      <c r="O236" s="23"/>
      <c r="P236" s="8"/>
    </row>
    <row r="237" spans="1:19" s="7" customFormat="1" x14ac:dyDescent="0.25">
      <c r="A237" s="2"/>
      <c r="B237" s="1"/>
      <c r="C237" s="1"/>
      <c r="D237" s="1"/>
      <c r="E237" s="1"/>
      <c r="F237" s="24"/>
      <c r="G237" s="1"/>
      <c r="H237" s="1"/>
      <c r="I237" s="1"/>
      <c r="J237" s="1"/>
      <c r="K237" s="6"/>
      <c r="L237" s="6"/>
      <c r="M237" s="23"/>
      <c r="N237" s="23"/>
      <c r="O237" s="23"/>
      <c r="P237" s="4"/>
      <c r="Q237" s="2"/>
      <c r="R237" s="2"/>
      <c r="S237" s="2"/>
    </row>
    <row r="238" spans="1:19" s="7" customFormat="1" x14ac:dyDescent="0.25">
      <c r="A238" s="2"/>
      <c r="B238" s="1"/>
      <c r="C238" s="1"/>
      <c r="D238" s="1"/>
      <c r="E238" s="1"/>
      <c r="F238" s="24"/>
      <c r="G238" s="1"/>
      <c r="H238" s="1"/>
      <c r="I238" s="1"/>
      <c r="J238" s="1"/>
      <c r="K238" s="6"/>
      <c r="L238" s="6"/>
      <c r="M238" s="23"/>
      <c r="N238" s="23"/>
      <c r="O238" s="23"/>
      <c r="P238" s="4"/>
      <c r="Q238" s="2"/>
      <c r="R238" s="2"/>
      <c r="S238" s="2"/>
    </row>
    <row r="239" spans="1:19" s="7" customFormat="1" x14ac:dyDescent="0.25">
      <c r="A239" s="2"/>
      <c r="B239" s="1"/>
      <c r="C239" s="1"/>
      <c r="D239" s="1"/>
      <c r="E239" s="1"/>
      <c r="F239" s="24"/>
      <c r="G239" s="1"/>
      <c r="H239" s="1"/>
      <c r="I239" s="1"/>
      <c r="J239" s="1"/>
      <c r="K239" s="6"/>
      <c r="L239" s="6"/>
      <c r="M239" s="23"/>
      <c r="N239" s="23"/>
      <c r="O239" s="23"/>
      <c r="P239" s="4"/>
      <c r="Q239" s="2"/>
      <c r="R239" s="2"/>
      <c r="S239" s="2"/>
    </row>
  </sheetData>
  <mergeCells count="97">
    <mergeCell ref="K68:S68"/>
    <mergeCell ref="K61:S61"/>
    <mergeCell ref="K62:S62"/>
    <mergeCell ref="K63:S63"/>
    <mergeCell ref="A36:A47"/>
    <mergeCell ref="B36:B37"/>
    <mergeCell ref="B40:B41"/>
    <mergeCell ref="C40:C41"/>
    <mergeCell ref="E40:E41"/>
    <mergeCell ref="B42:B43"/>
    <mergeCell ref="C42:C43"/>
    <mergeCell ref="E42:E43"/>
    <mergeCell ref="B44:B45"/>
    <mergeCell ref="C44:C45"/>
    <mergeCell ref="E44:E45"/>
    <mergeCell ref="B46:B47"/>
    <mergeCell ref="A16:A23"/>
    <mergeCell ref="B16:B17"/>
    <mergeCell ref="C16:C17"/>
    <mergeCell ref="A8:A15"/>
    <mergeCell ref="B8:B9"/>
    <mergeCell ref="C8:C9"/>
    <mergeCell ref="B20:B21"/>
    <mergeCell ref="C20:C21"/>
    <mergeCell ref="E8:E9"/>
    <mergeCell ref="A32:A35"/>
    <mergeCell ref="B32:B33"/>
    <mergeCell ref="C32:C33"/>
    <mergeCell ref="E32:E33"/>
    <mergeCell ref="B34:B35"/>
    <mergeCell ref="C34:C35"/>
    <mergeCell ref="E34:E35"/>
    <mergeCell ref="B10:B11"/>
    <mergeCell ref="C10:C11"/>
    <mergeCell ref="E10:E11"/>
    <mergeCell ref="B12:B13"/>
    <mergeCell ref="C12:C13"/>
    <mergeCell ref="E12:E13"/>
    <mergeCell ref="B14:B15"/>
    <mergeCell ref="C14:C15"/>
    <mergeCell ref="A2:J2"/>
    <mergeCell ref="K1:S2"/>
    <mergeCell ref="A4:A7"/>
    <mergeCell ref="B4:B5"/>
    <mergeCell ref="C4:C5"/>
    <mergeCell ref="E4:E5"/>
    <mergeCell ref="B6:B7"/>
    <mergeCell ref="C6:C7"/>
    <mergeCell ref="E6:E7"/>
    <mergeCell ref="A1:B1"/>
    <mergeCell ref="C1:J1"/>
    <mergeCell ref="E14:E15"/>
    <mergeCell ref="E16:E17"/>
    <mergeCell ref="B18:B19"/>
    <mergeCell ref="C18:C19"/>
    <mergeCell ref="E18:E19"/>
    <mergeCell ref="A24:A31"/>
    <mergeCell ref="B24:B25"/>
    <mergeCell ref="C24:C25"/>
    <mergeCell ref="E24:E25"/>
    <mergeCell ref="B26:B27"/>
    <mergeCell ref="C26:C27"/>
    <mergeCell ref="E26:E27"/>
    <mergeCell ref="B28:B29"/>
    <mergeCell ref="C28:C29"/>
    <mergeCell ref="E28:E29"/>
    <mergeCell ref="B30:B31"/>
    <mergeCell ref="C30:C31"/>
    <mergeCell ref="E56:E57"/>
    <mergeCell ref="C46:C47"/>
    <mergeCell ref="E46:E47"/>
    <mergeCell ref="E20:E21"/>
    <mergeCell ref="B22:B23"/>
    <mergeCell ref="C22:C23"/>
    <mergeCell ref="E22:E23"/>
    <mergeCell ref="E30:E31"/>
    <mergeCell ref="C36:C37"/>
    <mergeCell ref="E36:E37"/>
    <mergeCell ref="B38:B39"/>
    <mergeCell ref="C38:C39"/>
    <mergeCell ref="E38:E39"/>
    <mergeCell ref="T3:W3"/>
    <mergeCell ref="A48:A57"/>
    <mergeCell ref="B48:B49"/>
    <mergeCell ref="C48:C49"/>
    <mergeCell ref="E48:E49"/>
    <mergeCell ref="B50:B51"/>
    <mergeCell ref="C50:C51"/>
    <mergeCell ref="E50:E51"/>
    <mergeCell ref="B52:B53"/>
    <mergeCell ref="C52:C53"/>
    <mergeCell ref="E52:E53"/>
    <mergeCell ref="B54:B55"/>
    <mergeCell ref="C54:C55"/>
    <mergeCell ref="E54:E55"/>
    <mergeCell ref="B56:B57"/>
    <mergeCell ref="C56:C57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13DE38-0DA4-440C-B7EA-62FC296FE4DD}">
  <dimension ref="A1:AL65"/>
  <sheetViews>
    <sheetView zoomScale="85" zoomScaleNormal="85" workbookViewId="0">
      <pane xSplit="10" ySplit="3" topLeftCell="K4" activePane="bottomRight" state="frozen"/>
      <selection pane="topRight" activeCell="K1" sqref="K1"/>
      <selection pane="bottomLeft" activeCell="A4" sqref="A4"/>
      <selection pane="bottomRight" activeCell="V61" sqref="V61:V62"/>
    </sheetView>
  </sheetViews>
  <sheetFormatPr defaultColWidth="9.7109375" defaultRowHeight="15" x14ac:dyDescent="0.25"/>
  <cols>
    <col min="1" max="1" width="9.140625" style="2" customWidth="1"/>
    <col min="2" max="2" width="22.85546875" style="1" customWidth="1"/>
    <col min="3" max="3" width="7.140625" style="1" customWidth="1"/>
    <col min="4" max="4" width="9.42578125" style="1" customWidth="1"/>
    <col min="5" max="5" width="15.85546875" style="1" customWidth="1"/>
    <col min="6" max="6" width="9.140625" style="24" customWidth="1"/>
    <col min="7" max="7" width="12" style="1" customWidth="1"/>
    <col min="8" max="8" width="12.28515625" style="1" customWidth="1"/>
    <col min="9" max="9" width="14.85546875" style="1" customWidth="1"/>
    <col min="10" max="10" width="15.42578125" style="1" customWidth="1"/>
    <col min="11" max="11" width="13.85546875" style="6" customWidth="1"/>
    <col min="12" max="12" width="16.7109375" style="6" customWidth="1"/>
    <col min="13" max="13" width="15.28515625" style="6" customWidth="1"/>
    <col min="14" max="18" width="11.28515625" style="6" customWidth="1"/>
    <col min="19" max="19" width="13.28515625" style="23" customWidth="1"/>
    <col min="20" max="20" width="12.5703125" style="4" customWidth="1"/>
    <col min="21" max="21" width="16.28515625" style="5" customWidth="1"/>
    <col min="22" max="22" width="16.5703125" style="5" customWidth="1"/>
    <col min="23" max="30" width="15.7109375" style="5" customWidth="1"/>
    <col min="31" max="38" width="15.7109375" style="2" customWidth="1"/>
    <col min="39" max="16384" width="9.7109375" style="2"/>
  </cols>
  <sheetData>
    <row r="1" spans="1:38" ht="38.85" customHeight="1" x14ac:dyDescent="0.25">
      <c r="A1" s="203" t="s">
        <v>54</v>
      </c>
      <c r="B1" s="204"/>
      <c r="C1" s="207" t="s">
        <v>96</v>
      </c>
      <c r="D1" s="208"/>
      <c r="E1" s="208"/>
      <c r="F1" s="208"/>
      <c r="G1" s="208"/>
      <c r="H1" s="208"/>
      <c r="I1" s="208"/>
      <c r="J1" s="209"/>
      <c r="K1" s="202" t="s">
        <v>35</v>
      </c>
      <c r="L1" s="202"/>
      <c r="M1" s="202"/>
      <c r="N1" s="202"/>
      <c r="O1" s="202"/>
      <c r="P1" s="202"/>
      <c r="Q1" s="202"/>
      <c r="R1" s="202"/>
      <c r="S1" s="202"/>
      <c r="T1" s="202"/>
      <c r="U1" s="205" t="s">
        <v>93</v>
      </c>
      <c r="V1" s="205" t="s">
        <v>97</v>
      </c>
      <c r="W1" s="205" t="s">
        <v>113</v>
      </c>
      <c r="X1" s="196" t="s">
        <v>95</v>
      </c>
      <c r="Y1" s="196" t="s">
        <v>95</v>
      </c>
      <c r="Z1" s="196" t="s">
        <v>95</v>
      </c>
      <c r="AA1" s="196" t="s">
        <v>95</v>
      </c>
      <c r="AB1" s="196" t="s">
        <v>95</v>
      </c>
      <c r="AC1" s="196" t="s">
        <v>95</v>
      </c>
      <c r="AD1" s="196" t="s">
        <v>95</v>
      </c>
      <c r="AE1" s="196" t="s">
        <v>95</v>
      </c>
      <c r="AF1" s="196" t="s">
        <v>95</v>
      </c>
      <c r="AG1" s="196" t="s">
        <v>95</v>
      </c>
      <c r="AH1" s="196" t="s">
        <v>95</v>
      </c>
      <c r="AI1" s="196" t="s">
        <v>95</v>
      </c>
      <c r="AJ1" s="196" t="s">
        <v>95</v>
      </c>
      <c r="AK1" s="196" t="s">
        <v>95</v>
      </c>
      <c r="AL1" s="196" t="s">
        <v>95</v>
      </c>
    </row>
    <row r="2" spans="1:38" ht="21.75" customHeight="1" x14ac:dyDescent="0.25">
      <c r="A2" s="198" t="s">
        <v>57</v>
      </c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198"/>
      <c r="M2" s="198"/>
      <c r="N2" s="198"/>
      <c r="O2" s="198"/>
      <c r="P2" s="198"/>
      <c r="Q2" s="198"/>
      <c r="R2" s="198"/>
      <c r="S2" s="198"/>
      <c r="T2" s="199"/>
      <c r="U2" s="206"/>
      <c r="V2" s="206"/>
      <c r="W2" s="206"/>
      <c r="X2" s="197"/>
      <c r="Y2" s="197"/>
      <c r="Z2" s="197"/>
      <c r="AA2" s="197"/>
      <c r="AB2" s="197"/>
      <c r="AC2" s="197"/>
      <c r="AD2" s="197"/>
      <c r="AE2" s="197"/>
      <c r="AF2" s="197"/>
      <c r="AG2" s="197"/>
      <c r="AH2" s="197"/>
      <c r="AI2" s="197"/>
      <c r="AJ2" s="197"/>
      <c r="AK2" s="197"/>
      <c r="AL2" s="197"/>
    </row>
    <row r="3" spans="1:38" s="3" customFormat="1" ht="30.2" customHeight="1" x14ac:dyDescent="0.2">
      <c r="A3" s="41" t="s">
        <v>22</v>
      </c>
      <c r="B3" s="41" t="s">
        <v>38</v>
      </c>
      <c r="C3" s="41" t="s">
        <v>36</v>
      </c>
      <c r="D3" s="41" t="s">
        <v>17</v>
      </c>
      <c r="E3" s="41" t="s">
        <v>39</v>
      </c>
      <c r="F3" s="41" t="s">
        <v>18</v>
      </c>
      <c r="G3" s="41" t="s">
        <v>19</v>
      </c>
      <c r="H3" s="41" t="s">
        <v>40</v>
      </c>
      <c r="I3" s="41" t="s">
        <v>41</v>
      </c>
      <c r="J3" s="41" t="s">
        <v>42</v>
      </c>
      <c r="K3" s="42" t="s">
        <v>3</v>
      </c>
      <c r="L3" s="102" t="s">
        <v>86</v>
      </c>
      <c r="M3" s="102" t="s">
        <v>87</v>
      </c>
      <c r="N3" s="102" t="s">
        <v>88</v>
      </c>
      <c r="O3" s="102" t="s">
        <v>89</v>
      </c>
      <c r="P3" s="102" t="s">
        <v>90</v>
      </c>
      <c r="Q3" s="102" t="s">
        <v>91</v>
      </c>
      <c r="R3" s="102" t="s">
        <v>92</v>
      </c>
      <c r="S3" s="19" t="s">
        <v>0</v>
      </c>
      <c r="T3" s="33" t="s">
        <v>2</v>
      </c>
      <c r="U3" s="113">
        <v>45692</v>
      </c>
      <c r="V3" s="113">
        <v>45756</v>
      </c>
      <c r="W3" s="113">
        <v>45813</v>
      </c>
      <c r="X3" s="20" t="s">
        <v>1</v>
      </c>
      <c r="Y3" s="20" t="s">
        <v>1</v>
      </c>
      <c r="Z3" s="20" t="s">
        <v>1</v>
      </c>
      <c r="AA3" s="20" t="s">
        <v>1</v>
      </c>
      <c r="AB3" s="20" t="s">
        <v>1</v>
      </c>
      <c r="AC3" s="20" t="s">
        <v>1</v>
      </c>
      <c r="AD3" s="20" t="s">
        <v>1</v>
      </c>
      <c r="AE3" s="20" t="s">
        <v>1</v>
      </c>
      <c r="AF3" s="20" t="s">
        <v>1</v>
      </c>
      <c r="AG3" s="20" t="s">
        <v>1</v>
      </c>
      <c r="AH3" s="20" t="s">
        <v>1</v>
      </c>
      <c r="AI3" s="20" t="s">
        <v>1</v>
      </c>
      <c r="AJ3" s="20" t="s">
        <v>1</v>
      </c>
      <c r="AK3" s="20" t="s">
        <v>1</v>
      </c>
      <c r="AL3" s="20" t="s">
        <v>1</v>
      </c>
    </row>
    <row r="4" spans="1:38" ht="30.2" customHeight="1" x14ac:dyDescent="0.25">
      <c r="A4" s="211" t="s">
        <v>30</v>
      </c>
      <c r="B4" s="200" t="s">
        <v>34</v>
      </c>
      <c r="C4" s="217">
        <v>1</v>
      </c>
      <c r="D4" s="71">
        <v>1</v>
      </c>
      <c r="E4" s="200" t="s">
        <v>13</v>
      </c>
      <c r="F4" s="59" t="s">
        <v>20</v>
      </c>
      <c r="G4" s="60" t="s">
        <v>27</v>
      </c>
      <c r="H4" s="60" t="s">
        <v>10</v>
      </c>
      <c r="I4" s="111" t="s">
        <v>94</v>
      </c>
      <c r="J4" s="61">
        <v>7.65</v>
      </c>
      <c r="K4" s="65">
        <f>12000</f>
        <v>12000</v>
      </c>
      <c r="L4" s="105">
        <f t="shared" ref="L4:L35" si="0">IF(SUM(U4:AL4)&gt;K4+N4,K4+N4,SUM(U4:AL4))</f>
        <v>6000</v>
      </c>
      <c r="M4" s="105">
        <f>SUM(U4:AL4)</f>
        <v>6000</v>
      </c>
      <c r="N4" s="109"/>
      <c r="O4" s="108">
        <f>ROUND(IF(K4*0.25-0.5&lt;0,0,K4*0.25-0.5),0)-P4-R4</f>
        <v>3000</v>
      </c>
      <c r="P4" s="106"/>
      <c r="Q4" s="106"/>
      <c r="R4" s="106"/>
      <c r="S4" s="21">
        <f t="shared" ref="S4:S23" si="1">K4-(SUM(U4:AL4))+N4+P4+Q4-R4</f>
        <v>6000</v>
      </c>
      <c r="T4" s="22" t="str">
        <f t="shared" ref="T4:T57" si="2">IF(S4&lt;0,"ATENÇÃO","OK")</f>
        <v>OK</v>
      </c>
      <c r="U4" s="43">
        <v>5000</v>
      </c>
      <c r="V4" s="43"/>
      <c r="W4" s="43">
        <v>1000</v>
      </c>
      <c r="X4" s="44"/>
      <c r="Y4" s="45"/>
      <c r="Z4" s="43"/>
      <c r="AA4" s="43"/>
      <c r="AB4" s="46"/>
      <c r="AC4" s="47"/>
      <c r="AD4" s="48"/>
      <c r="AE4" s="36"/>
      <c r="AF4" s="29"/>
      <c r="AG4" s="28"/>
      <c r="AH4" s="28"/>
      <c r="AI4" s="28"/>
      <c r="AJ4" s="28"/>
      <c r="AK4" s="28"/>
      <c r="AL4" s="28"/>
    </row>
    <row r="5" spans="1:38" ht="30.2" customHeight="1" x14ac:dyDescent="0.25">
      <c r="A5" s="212"/>
      <c r="B5" s="201"/>
      <c r="C5" s="218"/>
      <c r="D5" s="72">
        <v>2</v>
      </c>
      <c r="E5" s="201"/>
      <c r="F5" s="63" t="s">
        <v>20</v>
      </c>
      <c r="G5" s="64" t="s">
        <v>28</v>
      </c>
      <c r="H5" s="64" t="s">
        <v>16</v>
      </c>
      <c r="I5" s="111" t="s">
        <v>94</v>
      </c>
      <c r="J5" s="61">
        <v>400</v>
      </c>
      <c r="K5" s="65">
        <f>100</f>
        <v>100</v>
      </c>
      <c r="L5" s="105">
        <f t="shared" si="0"/>
        <v>22</v>
      </c>
      <c r="M5" s="105">
        <f t="shared" ref="M5:M57" si="3">SUM(U5:AL5)</f>
        <v>22</v>
      </c>
      <c r="N5" s="106"/>
      <c r="O5" s="108">
        <f t="shared" ref="O5:O57" si="4">ROUND(IF(K5*0.25-0.5&lt;0,0,K5*0.25-0.5),0)-P5-R5</f>
        <v>25</v>
      </c>
      <c r="P5" s="106"/>
      <c r="Q5" s="106"/>
      <c r="R5" s="106"/>
      <c r="S5" s="21">
        <f t="shared" si="1"/>
        <v>78</v>
      </c>
      <c r="T5" s="22" t="str">
        <f t="shared" si="2"/>
        <v>OK</v>
      </c>
      <c r="U5" s="43">
        <v>20</v>
      </c>
      <c r="V5" s="43"/>
      <c r="W5" s="43">
        <v>2</v>
      </c>
      <c r="X5" s="44"/>
      <c r="Y5" s="45"/>
      <c r="Z5" s="45"/>
      <c r="AA5" s="43"/>
      <c r="AB5" s="43"/>
      <c r="AC5" s="43"/>
      <c r="AD5" s="48"/>
      <c r="AE5" s="36"/>
      <c r="AF5" s="29"/>
      <c r="AG5" s="28"/>
      <c r="AH5" s="28"/>
      <c r="AI5" s="28"/>
      <c r="AJ5" s="28"/>
      <c r="AK5" s="28"/>
      <c r="AL5" s="28"/>
    </row>
    <row r="6" spans="1:38" ht="30.2" customHeight="1" x14ac:dyDescent="0.25">
      <c r="A6" s="212"/>
      <c r="B6" s="210" t="s">
        <v>25</v>
      </c>
      <c r="C6" s="219">
        <v>5</v>
      </c>
      <c r="D6" s="73">
        <v>9</v>
      </c>
      <c r="E6" s="210" t="s">
        <v>21</v>
      </c>
      <c r="F6" s="67" t="s">
        <v>20</v>
      </c>
      <c r="G6" s="68" t="s">
        <v>27</v>
      </c>
      <c r="H6" s="68" t="s">
        <v>10</v>
      </c>
      <c r="I6" s="112" t="s">
        <v>94</v>
      </c>
      <c r="J6" s="69">
        <v>4.1500000000000004</v>
      </c>
      <c r="K6" s="65">
        <f>20000</f>
        <v>20000</v>
      </c>
      <c r="L6" s="105">
        <f t="shared" si="0"/>
        <v>2500</v>
      </c>
      <c r="M6" s="105">
        <f t="shared" si="3"/>
        <v>2500</v>
      </c>
      <c r="N6" s="106"/>
      <c r="O6" s="108">
        <f t="shared" si="4"/>
        <v>5000</v>
      </c>
      <c r="P6" s="106"/>
      <c r="Q6" s="106"/>
      <c r="R6" s="106"/>
      <c r="S6" s="21">
        <f t="shared" si="1"/>
        <v>17500</v>
      </c>
      <c r="T6" s="22" t="str">
        <f t="shared" si="2"/>
        <v>OK</v>
      </c>
      <c r="U6" s="49"/>
      <c r="V6" s="43">
        <v>2500</v>
      </c>
      <c r="W6" s="45"/>
      <c r="X6" s="44"/>
      <c r="Y6" s="45"/>
      <c r="Z6" s="45"/>
      <c r="AA6" s="43"/>
      <c r="AB6" s="46"/>
      <c r="AC6" s="47"/>
      <c r="AD6" s="48"/>
      <c r="AE6" s="36"/>
      <c r="AF6" s="29"/>
      <c r="AG6" s="28"/>
      <c r="AH6" s="28"/>
      <c r="AI6" s="28"/>
      <c r="AJ6" s="28"/>
      <c r="AK6" s="28"/>
      <c r="AL6" s="28"/>
    </row>
    <row r="7" spans="1:38" ht="30.2" customHeight="1" x14ac:dyDescent="0.25">
      <c r="A7" s="213"/>
      <c r="B7" s="210"/>
      <c r="C7" s="219"/>
      <c r="D7" s="73">
        <v>10</v>
      </c>
      <c r="E7" s="210"/>
      <c r="F7" s="67" t="s">
        <v>20</v>
      </c>
      <c r="G7" s="68" t="s">
        <v>28</v>
      </c>
      <c r="H7" s="68" t="s">
        <v>16</v>
      </c>
      <c r="I7" s="112" t="s">
        <v>94</v>
      </c>
      <c r="J7" s="69">
        <v>699.26</v>
      </c>
      <c r="K7" s="65">
        <f>60</f>
        <v>60</v>
      </c>
      <c r="L7" s="105">
        <f t="shared" si="0"/>
        <v>6</v>
      </c>
      <c r="M7" s="105">
        <f t="shared" si="3"/>
        <v>6</v>
      </c>
      <c r="N7" s="106"/>
      <c r="O7" s="108">
        <f t="shared" si="4"/>
        <v>15</v>
      </c>
      <c r="P7" s="106"/>
      <c r="Q7" s="106"/>
      <c r="R7" s="106"/>
      <c r="S7" s="21">
        <f t="shared" si="1"/>
        <v>54</v>
      </c>
      <c r="T7" s="22" t="str">
        <f t="shared" si="2"/>
        <v>OK</v>
      </c>
      <c r="U7" s="49"/>
      <c r="V7" s="43">
        <v>6</v>
      </c>
      <c r="W7" s="45"/>
      <c r="X7" s="44"/>
      <c r="Y7" s="45"/>
      <c r="Z7" s="45"/>
      <c r="AA7" s="43"/>
      <c r="AB7" s="43"/>
      <c r="AC7" s="43"/>
      <c r="AD7" s="48"/>
      <c r="AE7" s="36"/>
      <c r="AF7" s="29"/>
      <c r="AG7" s="28"/>
      <c r="AH7" s="28"/>
      <c r="AI7" s="28"/>
      <c r="AJ7" s="28"/>
      <c r="AK7" s="28"/>
      <c r="AL7" s="28"/>
    </row>
    <row r="8" spans="1:38" ht="30.2" customHeight="1" x14ac:dyDescent="0.25">
      <c r="A8" s="214" t="s">
        <v>23</v>
      </c>
      <c r="B8" s="193" t="s">
        <v>32</v>
      </c>
      <c r="C8" s="194">
        <v>6</v>
      </c>
      <c r="D8" s="70">
        <v>11</v>
      </c>
      <c r="E8" s="193" t="s">
        <v>13</v>
      </c>
      <c r="F8" s="55" t="s">
        <v>20</v>
      </c>
      <c r="G8" s="56" t="s">
        <v>27</v>
      </c>
      <c r="H8" s="56" t="s">
        <v>10</v>
      </c>
      <c r="I8" s="111" t="s">
        <v>94</v>
      </c>
      <c r="J8" s="54">
        <v>7.84</v>
      </c>
      <c r="K8" s="75">
        <f>0</f>
        <v>0</v>
      </c>
      <c r="L8" s="105">
        <f t="shared" si="0"/>
        <v>0</v>
      </c>
      <c r="M8" s="105">
        <f t="shared" si="3"/>
        <v>0</v>
      </c>
      <c r="N8" s="107"/>
      <c r="O8" s="108">
        <f t="shared" si="4"/>
        <v>0</v>
      </c>
      <c r="P8" s="107"/>
      <c r="Q8" s="107"/>
      <c r="R8" s="107"/>
      <c r="S8" s="21">
        <f t="shared" si="1"/>
        <v>0</v>
      </c>
      <c r="T8" s="22" t="str">
        <f t="shared" si="2"/>
        <v>OK</v>
      </c>
      <c r="U8" s="43"/>
      <c r="V8" s="43"/>
      <c r="W8" s="45"/>
      <c r="X8" s="43"/>
      <c r="Y8" s="43"/>
      <c r="Z8" s="45"/>
      <c r="AA8" s="43"/>
      <c r="AB8" s="50"/>
      <c r="AC8" s="47"/>
      <c r="AD8" s="48"/>
      <c r="AE8" s="36"/>
      <c r="AF8" s="29"/>
      <c r="AG8" s="28"/>
      <c r="AH8" s="28"/>
      <c r="AI8" s="28"/>
      <c r="AJ8" s="28"/>
      <c r="AK8" s="28"/>
      <c r="AL8" s="28"/>
    </row>
    <row r="9" spans="1:38" ht="30.2" customHeight="1" x14ac:dyDescent="0.25">
      <c r="A9" s="215"/>
      <c r="B9" s="193"/>
      <c r="C9" s="194"/>
      <c r="D9" s="70">
        <v>12</v>
      </c>
      <c r="E9" s="193"/>
      <c r="F9" s="55" t="s">
        <v>20</v>
      </c>
      <c r="G9" s="56" t="s">
        <v>28</v>
      </c>
      <c r="H9" s="56" t="s">
        <v>16</v>
      </c>
      <c r="I9" s="111" t="s">
        <v>94</v>
      </c>
      <c r="J9" s="54">
        <v>1700</v>
      </c>
      <c r="K9" s="75">
        <f>0</f>
        <v>0</v>
      </c>
      <c r="L9" s="105">
        <f t="shared" si="0"/>
        <v>0</v>
      </c>
      <c r="M9" s="105">
        <f t="shared" si="3"/>
        <v>0</v>
      </c>
      <c r="N9" s="107"/>
      <c r="O9" s="108">
        <f t="shared" si="4"/>
        <v>0</v>
      </c>
      <c r="P9" s="107"/>
      <c r="Q9" s="107"/>
      <c r="R9" s="107"/>
      <c r="S9" s="21">
        <f t="shared" si="1"/>
        <v>0</v>
      </c>
      <c r="T9" s="22" t="str">
        <f t="shared" si="2"/>
        <v>OK</v>
      </c>
      <c r="U9" s="43"/>
      <c r="V9" s="43"/>
      <c r="W9" s="45"/>
      <c r="X9" s="43"/>
      <c r="Y9" s="44"/>
      <c r="Z9" s="45"/>
      <c r="AA9" s="43"/>
      <c r="AB9" s="51"/>
      <c r="AC9" s="43"/>
      <c r="AD9" s="48"/>
      <c r="AE9" s="36"/>
      <c r="AF9" s="29"/>
      <c r="AG9" s="28"/>
      <c r="AH9" s="28"/>
      <c r="AI9" s="28"/>
      <c r="AJ9" s="28"/>
      <c r="AK9" s="28"/>
      <c r="AL9" s="28"/>
    </row>
    <row r="10" spans="1:38" ht="30.2" customHeight="1" x14ac:dyDescent="0.25">
      <c r="A10" s="215"/>
      <c r="B10" s="193" t="s">
        <v>25</v>
      </c>
      <c r="C10" s="194">
        <v>7</v>
      </c>
      <c r="D10" s="70">
        <v>13</v>
      </c>
      <c r="E10" s="193" t="s">
        <v>14</v>
      </c>
      <c r="F10" s="55" t="s">
        <v>20</v>
      </c>
      <c r="G10" s="56" t="s">
        <v>27</v>
      </c>
      <c r="H10" s="56" t="s">
        <v>10</v>
      </c>
      <c r="I10" s="111" t="s">
        <v>94</v>
      </c>
      <c r="J10" s="54">
        <v>11</v>
      </c>
      <c r="K10" s="75">
        <f>0</f>
        <v>0</v>
      </c>
      <c r="L10" s="105">
        <f t="shared" si="0"/>
        <v>0</v>
      </c>
      <c r="M10" s="105">
        <f t="shared" si="3"/>
        <v>0</v>
      </c>
      <c r="N10" s="107"/>
      <c r="O10" s="108">
        <f t="shared" si="4"/>
        <v>0</v>
      </c>
      <c r="P10" s="107"/>
      <c r="Q10" s="107"/>
      <c r="R10" s="107"/>
      <c r="S10" s="21">
        <f t="shared" si="1"/>
        <v>0</v>
      </c>
      <c r="T10" s="22" t="str">
        <f t="shared" si="2"/>
        <v>OK</v>
      </c>
      <c r="U10" s="43"/>
      <c r="V10" s="52"/>
      <c r="W10" s="43"/>
      <c r="X10" s="44"/>
      <c r="Y10" s="44"/>
      <c r="Z10" s="45"/>
      <c r="AA10" s="43"/>
      <c r="AB10" s="46"/>
      <c r="AC10" s="47"/>
      <c r="AD10" s="48"/>
      <c r="AE10" s="36"/>
      <c r="AF10" s="29"/>
      <c r="AG10" s="28"/>
      <c r="AH10" s="28"/>
      <c r="AI10" s="28"/>
      <c r="AJ10" s="28"/>
      <c r="AK10" s="28"/>
      <c r="AL10" s="28"/>
    </row>
    <row r="11" spans="1:38" ht="30.2" customHeight="1" x14ac:dyDescent="0.25">
      <c r="A11" s="215"/>
      <c r="B11" s="193"/>
      <c r="C11" s="194"/>
      <c r="D11" s="70">
        <v>14</v>
      </c>
      <c r="E11" s="193"/>
      <c r="F11" s="55" t="s">
        <v>20</v>
      </c>
      <c r="G11" s="56" t="s">
        <v>28</v>
      </c>
      <c r="H11" s="56" t="s">
        <v>16</v>
      </c>
      <c r="I11" s="111" t="s">
        <v>94</v>
      </c>
      <c r="J11" s="54">
        <v>1828.57</v>
      </c>
      <c r="K11" s="75">
        <f>0</f>
        <v>0</v>
      </c>
      <c r="L11" s="105">
        <f t="shared" si="0"/>
        <v>0</v>
      </c>
      <c r="M11" s="105">
        <f t="shared" si="3"/>
        <v>0</v>
      </c>
      <c r="N11" s="107"/>
      <c r="O11" s="108">
        <f t="shared" si="4"/>
        <v>0</v>
      </c>
      <c r="P11" s="107"/>
      <c r="Q11" s="107"/>
      <c r="R11" s="107"/>
      <c r="S11" s="21">
        <f t="shared" si="1"/>
        <v>0</v>
      </c>
      <c r="T11" s="22" t="str">
        <f t="shared" si="2"/>
        <v>OK</v>
      </c>
      <c r="U11" s="43"/>
      <c r="V11" s="52"/>
      <c r="W11" s="43"/>
      <c r="X11" s="44"/>
      <c r="Y11" s="44"/>
      <c r="Z11" s="45"/>
      <c r="AA11" s="43"/>
      <c r="AB11" s="43"/>
      <c r="AC11" s="43"/>
      <c r="AD11" s="48"/>
      <c r="AE11" s="36"/>
      <c r="AF11" s="29"/>
      <c r="AG11" s="28"/>
      <c r="AH11" s="28"/>
      <c r="AI11" s="28"/>
      <c r="AJ11" s="28"/>
      <c r="AK11" s="28"/>
      <c r="AL11" s="28"/>
    </row>
    <row r="12" spans="1:38" ht="30.2" customHeight="1" x14ac:dyDescent="0.25">
      <c r="A12" s="215"/>
      <c r="B12" s="193" t="s">
        <v>25</v>
      </c>
      <c r="C12" s="194">
        <v>8</v>
      </c>
      <c r="D12" s="70">
        <v>15</v>
      </c>
      <c r="E12" s="193" t="s">
        <v>15</v>
      </c>
      <c r="F12" s="55" t="s">
        <v>20</v>
      </c>
      <c r="G12" s="56" t="s">
        <v>27</v>
      </c>
      <c r="H12" s="56" t="s">
        <v>10</v>
      </c>
      <c r="I12" s="111" t="s">
        <v>94</v>
      </c>
      <c r="J12" s="54">
        <v>18.399999999999999</v>
      </c>
      <c r="K12" s="75">
        <f>0</f>
        <v>0</v>
      </c>
      <c r="L12" s="105">
        <f t="shared" si="0"/>
        <v>0</v>
      </c>
      <c r="M12" s="105">
        <f t="shared" si="3"/>
        <v>0</v>
      </c>
      <c r="N12" s="107"/>
      <c r="O12" s="108">
        <f t="shared" si="4"/>
        <v>0</v>
      </c>
      <c r="P12" s="107"/>
      <c r="Q12" s="107"/>
      <c r="R12" s="107"/>
      <c r="S12" s="21">
        <f t="shared" si="1"/>
        <v>0</v>
      </c>
      <c r="T12" s="22" t="str">
        <f t="shared" si="2"/>
        <v>OK</v>
      </c>
      <c r="U12" s="43"/>
      <c r="V12" s="52"/>
      <c r="W12" s="45"/>
      <c r="X12" s="43"/>
      <c r="Y12" s="44"/>
      <c r="Z12" s="45"/>
      <c r="AA12" s="43"/>
      <c r="AB12" s="51"/>
      <c r="AC12" s="47"/>
      <c r="AD12" s="48"/>
      <c r="AE12" s="36"/>
      <c r="AF12" s="29"/>
      <c r="AG12" s="28"/>
      <c r="AH12" s="28"/>
      <c r="AI12" s="28"/>
      <c r="AJ12" s="28"/>
      <c r="AK12" s="28"/>
      <c r="AL12" s="28"/>
    </row>
    <row r="13" spans="1:38" ht="30.2" customHeight="1" x14ac:dyDescent="0.25">
      <c r="A13" s="215"/>
      <c r="B13" s="193"/>
      <c r="C13" s="194"/>
      <c r="D13" s="70">
        <v>16</v>
      </c>
      <c r="E13" s="193"/>
      <c r="F13" s="55" t="s">
        <v>20</v>
      </c>
      <c r="G13" s="56" t="s">
        <v>28</v>
      </c>
      <c r="H13" s="56" t="s">
        <v>16</v>
      </c>
      <c r="I13" s="111" t="s">
        <v>94</v>
      </c>
      <c r="J13" s="54">
        <v>2900</v>
      </c>
      <c r="K13" s="75">
        <f>0</f>
        <v>0</v>
      </c>
      <c r="L13" s="105">
        <f t="shared" si="0"/>
        <v>0</v>
      </c>
      <c r="M13" s="105">
        <f t="shared" si="3"/>
        <v>0</v>
      </c>
      <c r="N13" s="107"/>
      <c r="O13" s="108">
        <f t="shared" si="4"/>
        <v>0</v>
      </c>
      <c r="P13" s="107"/>
      <c r="Q13" s="107"/>
      <c r="R13" s="107"/>
      <c r="S13" s="21">
        <f t="shared" si="1"/>
        <v>0</v>
      </c>
      <c r="T13" s="22" t="str">
        <f t="shared" si="2"/>
        <v>OK</v>
      </c>
      <c r="U13" s="43"/>
      <c r="V13" s="52"/>
      <c r="W13" s="45"/>
      <c r="X13" s="45"/>
      <c r="Y13" s="45"/>
      <c r="Z13" s="45"/>
      <c r="AA13" s="43"/>
      <c r="AB13" s="51"/>
      <c r="AC13" s="43"/>
      <c r="AD13" s="48"/>
      <c r="AE13" s="36"/>
      <c r="AF13" s="29"/>
      <c r="AG13" s="28"/>
      <c r="AH13" s="28"/>
      <c r="AI13" s="28"/>
      <c r="AJ13" s="28"/>
      <c r="AK13" s="28"/>
      <c r="AL13" s="28"/>
    </row>
    <row r="14" spans="1:38" s="7" customFormat="1" ht="30.2" customHeight="1" x14ac:dyDescent="0.25">
      <c r="A14" s="215"/>
      <c r="B14" s="193" t="s">
        <v>32</v>
      </c>
      <c r="C14" s="194">
        <v>9</v>
      </c>
      <c r="D14" s="70">
        <v>17</v>
      </c>
      <c r="E14" s="193" t="s">
        <v>11</v>
      </c>
      <c r="F14" s="55" t="s">
        <v>20</v>
      </c>
      <c r="G14" s="56" t="s">
        <v>27</v>
      </c>
      <c r="H14" s="56" t="s">
        <v>10</v>
      </c>
      <c r="I14" s="111" t="s">
        <v>94</v>
      </c>
      <c r="J14" s="54">
        <v>16.21</v>
      </c>
      <c r="K14" s="75">
        <f>0</f>
        <v>0</v>
      </c>
      <c r="L14" s="105">
        <f t="shared" si="0"/>
        <v>0</v>
      </c>
      <c r="M14" s="105">
        <f t="shared" si="3"/>
        <v>0</v>
      </c>
      <c r="N14" s="107"/>
      <c r="O14" s="108">
        <f t="shared" si="4"/>
        <v>0</v>
      </c>
      <c r="P14" s="107"/>
      <c r="Q14" s="107"/>
      <c r="R14" s="107"/>
      <c r="S14" s="21">
        <f t="shared" si="1"/>
        <v>0</v>
      </c>
      <c r="T14" s="22" t="str">
        <f t="shared" si="2"/>
        <v>OK</v>
      </c>
      <c r="U14" s="43"/>
      <c r="V14" s="43"/>
      <c r="W14" s="43"/>
      <c r="X14" s="45"/>
      <c r="Y14" s="43"/>
      <c r="Z14" s="45"/>
      <c r="AA14" s="45"/>
      <c r="AB14" s="53"/>
      <c r="AC14" s="43"/>
      <c r="AD14" s="48"/>
      <c r="AE14" s="36"/>
      <c r="AF14" s="29"/>
      <c r="AG14" s="28"/>
      <c r="AH14" s="28"/>
      <c r="AI14" s="28"/>
      <c r="AJ14" s="28"/>
      <c r="AK14" s="28"/>
      <c r="AL14" s="28"/>
    </row>
    <row r="15" spans="1:38" s="7" customFormat="1" ht="30.2" customHeight="1" x14ac:dyDescent="0.25">
      <c r="A15" s="216"/>
      <c r="B15" s="193"/>
      <c r="C15" s="194"/>
      <c r="D15" s="70">
        <v>18</v>
      </c>
      <c r="E15" s="193"/>
      <c r="F15" s="55" t="s">
        <v>20</v>
      </c>
      <c r="G15" s="56" t="s">
        <v>28</v>
      </c>
      <c r="H15" s="56" t="s">
        <v>16</v>
      </c>
      <c r="I15" s="111" t="s">
        <v>94</v>
      </c>
      <c r="J15" s="54">
        <v>2650</v>
      </c>
      <c r="K15" s="75">
        <f>0</f>
        <v>0</v>
      </c>
      <c r="L15" s="105">
        <f t="shared" si="0"/>
        <v>0</v>
      </c>
      <c r="M15" s="105">
        <f t="shared" si="3"/>
        <v>0</v>
      </c>
      <c r="N15" s="107"/>
      <c r="O15" s="108">
        <f t="shared" si="4"/>
        <v>0</v>
      </c>
      <c r="P15" s="107"/>
      <c r="Q15" s="107"/>
      <c r="R15" s="107"/>
      <c r="S15" s="21">
        <f t="shared" si="1"/>
        <v>0</v>
      </c>
      <c r="T15" s="22" t="str">
        <f t="shared" si="2"/>
        <v>OK</v>
      </c>
      <c r="U15" s="43"/>
      <c r="V15" s="43"/>
      <c r="W15" s="43"/>
      <c r="X15" s="45"/>
      <c r="Y15" s="43"/>
      <c r="Z15" s="45"/>
      <c r="AA15" s="45"/>
      <c r="AB15" s="53"/>
      <c r="AC15" s="43"/>
      <c r="AD15" s="48"/>
      <c r="AE15" s="36"/>
      <c r="AF15" s="29"/>
      <c r="AG15" s="28"/>
      <c r="AH15" s="28"/>
      <c r="AI15" s="28"/>
      <c r="AJ15" s="28"/>
      <c r="AK15" s="28"/>
      <c r="AL15" s="28"/>
    </row>
    <row r="16" spans="1:38" s="7" customFormat="1" ht="30.2" customHeight="1" x14ac:dyDescent="0.25">
      <c r="A16" s="220" t="s">
        <v>31</v>
      </c>
      <c r="B16" s="193" t="s">
        <v>43</v>
      </c>
      <c r="C16" s="194">
        <v>10</v>
      </c>
      <c r="D16" s="70">
        <v>19</v>
      </c>
      <c r="E16" s="193" t="s">
        <v>13</v>
      </c>
      <c r="F16" s="55" t="s">
        <v>20</v>
      </c>
      <c r="G16" s="56" t="s">
        <v>27</v>
      </c>
      <c r="H16" s="56" t="s">
        <v>10</v>
      </c>
      <c r="I16" s="111" t="s">
        <v>94</v>
      </c>
      <c r="J16" s="54">
        <v>7.9</v>
      </c>
      <c r="K16" s="75">
        <f>0</f>
        <v>0</v>
      </c>
      <c r="L16" s="105">
        <f t="shared" si="0"/>
        <v>0</v>
      </c>
      <c r="M16" s="105">
        <f t="shared" si="3"/>
        <v>0</v>
      </c>
      <c r="N16" s="107"/>
      <c r="O16" s="108">
        <f t="shared" si="4"/>
        <v>0</v>
      </c>
      <c r="P16" s="107"/>
      <c r="Q16" s="107"/>
      <c r="R16" s="107"/>
      <c r="S16" s="21">
        <f t="shared" si="1"/>
        <v>0</v>
      </c>
      <c r="T16" s="22" t="str">
        <f t="shared" si="2"/>
        <v>OK</v>
      </c>
      <c r="U16" s="43"/>
      <c r="V16" s="43"/>
      <c r="W16" s="45"/>
      <c r="X16" s="45"/>
      <c r="Y16" s="45"/>
      <c r="Z16" s="45"/>
      <c r="AA16" s="45"/>
      <c r="AB16" s="53"/>
      <c r="AC16" s="43"/>
      <c r="AD16" s="48"/>
      <c r="AE16" s="37"/>
      <c r="AF16" s="29"/>
      <c r="AG16" s="28"/>
      <c r="AH16" s="28"/>
      <c r="AI16" s="28"/>
      <c r="AJ16" s="28"/>
      <c r="AK16" s="28"/>
      <c r="AL16" s="28"/>
    </row>
    <row r="17" spans="1:38" s="7" customFormat="1" ht="30.2" customHeight="1" x14ac:dyDescent="0.25">
      <c r="A17" s="221"/>
      <c r="B17" s="193"/>
      <c r="C17" s="194"/>
      <c r="D17" s="70">
        <v>20</v>
      </c>
      <c r="E17" s="193"/>
      <c r="F17" s="55" t="s">
        <v>20</v>
      </c>
      <c r="G17" s="56" t="s">
        <v>28</v>
      </c>
      <c r="H17" s="56" t="s">
        <v>16</v>
      </c>
      <c r="I17" s="111" t="s">
        <v>94</v>
      </c>
      <c r="J17" s="54">
        <v>1632.32</v>
      </c>
      <c r="K17" s="75">
        <f>0</f>
        <v>0</v>
      </c>
      <c r="L17" s="105">
        <f t="shared" si="0"/>
        <v>0</v>
      </c>
      <c r="M17" s="105">
        <f t="shared" si="3"/>
        <v>0</v>
      </c>
      <c r="N17" s="107"/>
      <c r="O17" s="108">
        <f t="shared" si="4"/>
        <v>0</v>
      </c>
      <c r="P17" s="107"/>
      <c r="Q17" s="107"/>
      <c r="R17" s="107"/>
      <c r="S17" s="21">
        <f t="shared" si="1"/>
        <v>0</v>
      </c>
      <c r="T17" s="22" t="str">
        <f t="shared" si="2"/>
        <v>OK</v>
      </c>
      <c r="U17" s="43"/>
      <c r="V17" s="43"/>
      <c r="W17" s="45"/>
      <c r="X17" s="45"/>
      <c r="Y17" s="45"/>
      <c r="Z17" s="45"/>
      <c r="AA17" s="45"/>
      <c r="AB17" s="53"/>
      <c r="AC17" s="43"/>
      <c r="AD17" s="48"/>
      <c r="AE17" s="37"/>
      <c r="AF17" s="29"/>
      <c r="AG17" s="28"/>
      <c r="AH17" s="28"/>
      <c r="AI17" s="28"/>
      <c r="AJ17" s="28"/>
      <c r="AK17" s="28"/>
      <c r="AL17" s="28"/>
    </row>
    <row r="18" spans="1:38" s="7" customFormat="1" ht="30.2" customHeight="1" x14ac:dyDescent="0.25">
      <c r="A18" s="221"/>
      <c r="B18" s="193" t="s">
        <v>43</v>
      </c>
      <c r="C18" s="194">
        <v>11</v>
      </c>
      <c r="D18" s="70">
        <v>21</v>
      </c>
      <c r="E18" s="193" t="s">
        <v>14</v>
      </c>
      <c r="F18" s="55" t="s">
        <v>20</v>
      </c>
      <c r="G18" s="56" t="s">
        <v>27</v>
      </c>
      <c r="H18" s="56" t="s">
        <v>10</v>
      </c>
      <c r="I18" s="111" t="s">
        <v>94</v>
      </c>
      <c r="J18" s="54">
        <v>8</v>
      </c>
      <c r="K18" s="75">
        <f>0</f>
        <v>0</v>
      </c>
      <c r="L18" s="105">
        <f t="shared" si="0"/>
        <v>0</v>
      </c>
      <c r="M18" s="105">
        <f t="shared" si="3"/>
        <v>0</v>
      </c>
      <c r="N18" s="107"/>
      <c r="O18" s="108">
        <f t="shared" si="4"/>
        <v>0</v>
      </c>
      <c r="P18" s="107"/>
      <c r="Q18" s="107"/>
      <c r="R18" s="107"/>
      <c r="S18" s="21">
        <f t="shared" si="1"/>
        <v>0</v>
      </c>
      <c r="T18" s="22" t="str">
        <f t="shared" si="2"/>
        <v>OK</v>
      </c>
      <c r="U18" s="37"/>
      <c r="V18" s="37"/>
      <c r="W18" s="36"/>
      <c r="X18" s="37"/>
      <c r="Y18" s="36"/>
      <c r="Z18" s="37"/>
      <c r="AA18" s="36"/>
      <c r="AB18" s="34"/>
      <c r="AC18" s="37"/>
      <c r="AD18" s="29"/>
      <c r="AE18" s="36"/>
      <c r="AF18" s="29"/>
      <c r="AG18" s="28"/>
      <c r="AH18" s="28"/>
      <c r="AI18" s="28"/>
      <c r="AJ18" s="28"/>
      <c r="AK18" s="28"/>
      <c r="AL18" s="28"/>
    </row>
    <row r="19" spans="1:38" s="7" customFormat="1" ht="30.2" customHeight="1" x14ac:dyDescent="0.25">
      <c r="A19" s="221"/>
      <c r="B19" s="193"/>
      <c r="C19" s="194"/>
      <c r="D19" s="70">
        <v>22</v>
      </c>
      <c r="E19" s="193"/>
      <c r="F19" s="55" t="s">
        <v>20</v>
      </c>
      <c r="G19" s="56" t="s">
        <v>28</v>
      </c>
      <c r="H19" s="56" t="s">
        <v>16</v>
      </c>
      <c r="I19" s="111" t="s">
        <v>94</v>
      </c>
      <c r="J19" s="54">
        <v>992.32</v>
      </c>
      <c r="K19" s="75">
        <f>0</f>
        <v>0</v>
      </c>
      <c r="L19" s="105">
        <f t="shared" si="0"/>
        <v>0</v>
      </c>
      <c r="M19" s="105">
        <f t="shared" si="3"/>
        <v>0</v>
      </c>
      <c r="N19" s="107"/>
      <c r="O19" s="108">
        <f t="shared" si="4"/>
        <v>0</v>
      </c>
      <c r="P19" s="107"/>
      <c r="Q19" s="107"/>
      <c r="R19" s="107"/>
      <c r="S19" s="21">
        <f t="shared" si="1"/>
        <v>0</v>
      </c>
      <c r="T19" s="22" t="str">
        <f t="shared" si="2"/>
        <v>OK</v>
      </c>
      <c r="U19" s="37"/>
      <c r="V19" s="37"/>
      <c r="W19" s="36"/>
      <c r="X19" s="37"/>
      <c r="Y19" s="36"/>
      <c r="Z19" s="37"/>
      <c r="AA19" s="36"/>
      <c r="AB19" s="34"/>
      <c r="AC19" s="37"/>
      <c r="AD19" s="29"/>
      <c r="AE19" s="36"/>
      <c r="AF19" s="29"/>
      <c r="AG19" s="28"/>
      <c r="AH19" s="28"/>
      <c r="AI19" s="28"/>
      <c r="AJ19" s="28"/>
      <c r="AK19" s="28"/>
      <c r="AL19" s="28"/>
    </row>
    <row r="20" spans="1:38" ht="30.2" customHeight="1" x14ac:dyDescent="0.25">
      <c r="A20" s="221"/>
      <c r="B20" s="193" t="s">
        <v>44</v>
      </c>
      <c r="C20" s="194">
        <v>12</v>
      </c>
      <c r="D20" s="70">
        <v>23</v>
      </c>
      <c r="E20" s="193" t="s">
        <v>15</v>
      </c>
      <c r="F20" s="55" t="s">
        <v>20</v>
      </c>
      <c r="G20" s="56" t="s">
        <v>27</v>
      </c>
      <c r="H20" s="56" t="s">
        <v>10</v>
      </c>
      <c r="I20" s="111" t="s">
        <v>94</v>
      </c>
      <c r="J20" s="54">
        <v>15.72</v>
      </c>
      <c r="K20" s="75">
        <f>0</f>
        <v>0</v>
      </c>
      <c r="L20" s="105">
        <f t="shared" si="0"/>
        <v>0</v>
      </c>
      <c r="M20" s="105">
        <f t="shared" si="3"/>
        <v>0</v>
      </c>
      <c r="N20" s="107"/>
      <c r="O20" s="108">
        <f t="shared" si="4"/>
        <v>0</v>
      </c>
      <c r="P20" s="107"/>
      <c r="Q20" s="107"/>
      <c r="R20" s="107"/>
      <c r="S20" s="21">
        <f t="shared" si="1"/>
        <v>0</v>
      </c>
      <c r="T20" s="22" t="str">
        <f t="shared" si="2"/>
        <v>OK</v>
      </c>
      <c r="U20" s="32"/>
      <c r="V20" s="32"/>
      <c r="W20" s="38"/>
      <c r="X20" s="38"/>
      <c r="Y20" s="38"/>
      <c r="Z20" s="38"/>
      <c r="AA20" s="38"/>
      <c r="AB20" s="38"/>
      <c r="AC20" s="38"/>
      <c r="AD20" s="38"/>
      <c r="AE20" s="35"/>
      <c r="AF20" s="35"/>
      <c r="AG20" s="35"/>
      <c r="AH20" s="35"/>
      <c r="AI20" s="35"/>
      <c r="AJ20" s="35"/>
      <c r="AK20" s="35"/>
      <c r="AL20" s="35"/>
    </row>
    <row r="21" spans="1:38" ht="30.2" customHeight="1" x14ac:dyDescent="0.25">
      <c r="A21" s="221"/>
      <c r="B21" s="193"/>
      <c r="C21" s="194"/>
      <c r="D21" s="70">
        <v>24</v>
      </c>
      <c r="E21" s="193"/>
      <c r="F21" s="55" t="s">
        <v>20</v>
      </c>
      <c r="G21" s="56" t="s">
        <v>28</v>
      </c>
      <c r="H21" s="56" t="s">
        <v>16</v>
      </c>
      <c r="I21" s="111" t="s">
        <v>94</v>
      </c>
      <c r="J21" s="54">
        <v>2252.44</v>
      </c>
      <c r="K21" s="75">
        <f>0</f>
        <v>0</v>
      </c>
      <c r="L21" s="105">
        <f t="shared" si="0"/>
        <v>0</v>
      </c>
      <c r="M21" s="105">
        <f t="shared" si="3"/>
        <v>0</v>
      </c>
      <c r="N21" s="107"/>
      <c r="O21" s="108">
        <f t="shared" si="4"/>
        <v>0</v>
      </c>
      <c r="P21" s="107"/>
      <c r="Q21" s="107"/>
      <c r="R21" s="107"/>
      <c r="S21" s="21">
        <f t="shared" si="1"/>
        <v>0</v>
      </c>
      <c r="T21" s="22" t="str">
        <f t="shared" si="2"/>
        <v>OK</v>
      </c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5"/>
      <c r="AF21" s="35"/>
      <c r="AG21" s="35"/>
      <c r="AH21" s="35"/>
      <c r="AI21" s="35"/>
      <c r="AJ21" s="35"/>
      <c r="AK21" s="35"/>
      <c r="AL21" s="35"/>
    </row>
    <row r="22" spans="1:38" ht="30.2" customHeight="1" x14ac:dyDescent="0.25">
      <c r="A22" s="221"/>
      <c r="B22" s="193" t="s">
        <v>32</v>
      </c>
      <c r="C22" s="194">
        <v>13</v>
      </c>
      <c r="D22" s="70">
        <v>25</v>
      </c>
      <c r="E22" s="193" t="s">
        <v>11</v>
      </c>
      <c r="F22" s="55" t="s">
        <v>20</v>
      </c>
      <c r="G22" s="56" t="s">
        <v>27</v>
      </c>
      <c r="H22" s="56" t="s">
        <v>10</v>
      </c>
      <c r="I22" s="111" t="s">
        <v>94</v>
      </c>
      <c r="J22" s="54">
        <v>15.44</v>
      </c>
      <c r="K22" s="75">
        <f>0</f>
        <v>0</v>
      </c>
      <c r="L22" s="105">
        <f t="shared" si="0"/>
        <v>0</v>
      </c>
      <c r="M22" s="105">
        <f t="shared" si="3"/>
        <v>0</v>
      </c>
      <c r="N22" s="107"/>
      <c r="O22" s="108">
        <f t="shared" si="4"/>
        <v>0</v>
      </c>
      <c r="P22" s="107"/>
      <c r="Q22" s="107"/>
      <c r="R22" s="107"/>
      <c r="S22" s="21">
        <f t="shared" si="1"/>
        <v>0</v>
      </c>
      <c r="T22" s="22" t="str">
        <f t="shared" si="2"/>
        <v>OK</v>
      </c>
      <c r="U22" s="32"/>
      <c r="V22" s="32"/>
      <c r="W22" s="38"/>
      <c r="X22" s="38"/>
      <c r="Y22" s="38"/>
      <c r="Z22" s="38"/>
      <c r="AA22" s="38"/>
      <c r="AB22" s="38"/>
      <c r="AC22" s="38"/>
      <c r="AD22" s="38"/>
      <c r="AE22" s="35"/>
      <c r="AF22" s="35"/>
      <c r="AG22" s="35"/>
      <c r="AH22" s="35"/>
      <c r="AI22" s="35"/>
      <c r="AJ22" s="35"/>
      <c r="AK22" s="35"/>
      <c r="AL22" s="35"/>
    </row>
    <row r="23" spans="1:38" ht="30.2" customHeight="1" x14ac:dyDescent="0.25">
      <c r="A23" s="222"/>
      <c r="B23" s="193"/>
      <c r="C23" s="194"/>
      <c r="D23" s="70">
        <v>26</v>
      </c>
      <c r="E23" s="193"/>
      <c r="F23" s="55" t="s">
        <v>20</v>
      </c>
      <c r="G23" s="56" t="s">
        <v>28</v>
      </c>
      <c r="H23" s="56" t="s">
        <v>16</v>
      </c>
      <c r="I23" s="111" t="s">
        <v>94</v>
      </c>
      <c r="J23" s="54">
        <v>2650</v>
      </c>
      <c r="K23" s="75">
        <f>0</f>
        <v>0</v>
      </c>
      <c r="L23" s="105">
        <f t="shared" si="0"/>
        <v>0</v>
      </c>
      <c r="M23" s="105">
        <f t="shared" si="3"/>
        <v>0</v>
      </c>
      <c r="N23" s="107"/>
      <c r="O23" s="108">
        <f t="shared" si="4"/>
        <v>0</v>
      </c>
      <c r="P23" s="107"/>
      <c r="Q23" s="107"/>
      <c r="R23" s="107"/>
      <c r="S23" s="21">
        <f t="shared" si="1"/>
        <v>0</v>
      </c>
      <c r="T23" s="22" t="str">
        <f t="shared" si="2"/>
        <v>OK</v>
      </c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5"/>
      <c r="AF23" s="35"/>
      <c r="AG23" s="35"/>
      <c r="AH23" s="35"/>
      <c r="AI23" s="35"/>
      <c r="AJ23" s="35"/>
      <c r="AK23" s="35"/>
      <c r="AL23" s="35"/>
    </row>
    <row r="24" spans="1:38" s="7" customFormat="1" ht="30.2" customHeight="1" x14ac:dyDescent="0.25">
      <c r="A24" s="220" t="s">
        <v>24</v>
      </c>
      <c r="B24" s="193" t="s">
        <v>45</v>
      </c>
      <c r="C24" s="194">
        <v>14</v>
      </c>
      <c r="D24" s="70">
        <v>27</v>
      </c>
      <c r="E24" s="193" t="s">
        <v>13</v>
      </c>
      <c r="F24" s="55" t="s">
        <v>20</v>
      </c>
      <c r="G24" s="56" t="s">
        <v>27</v>
      </c>
      <c r="H24" s="56" t="s">
        <v>10</v>
      </c>
      <c r="I24" s="111" t="s">
        <v>94</v>
      </c>
      <c r="J24" s="54">
        <v>3.75</v>
      </c>
      <c r="K24" s="75">
        <f>0</f>
        <v>0</v>
      </c>
      <c r="L24" s="105">
        <f t="shared" si="0"/>
        <v>0</v>
      </c>
      <c r="M24" s="105">
        <f t="shared" si="3"/>
        <v>0</v>
      </c>
      <c r="N24" s="107"/>
      <c r="O24" s="108">
        <f t="shared" si="4"/>
        <v>0</v>
      </c>
      <c r="P24" s="107"/>
      <c r="Q24" s="107"/>
      <c r="R24" s="107"/>
      <c r="S24" s="21">
        <f>K24-(SUM(U24:AL24))+N24+P24+Q24-R24</f>
        <v>0</v>
      </c>
      <c r="T24" s="22" t="str">
        <f t="shared" si="2"/>
        <v>OK</v>
      </c>
      <c r="U24" s="37"/>
      <c r="V24" s="37"/>
      <c r="W24" s="37"/>
      <c r="X24" s="36"/>
      <c r="Y24" s="37"/>
      <c r="Z24" s="36"/>
      <c r="AA24" s="36"/>
      <c r="AB24" s="34"/>
      <c r="AC24" s="37"/>
      <c r="AD24" s="29"/>
      <c r="AE24" s="36"/>
      <c r="AF24" s="29"/>
      <c r="AG24" s="28"/>
      <c r="AH24" s="28"/>
      <c r="AI24" s="28"/>
      <c r="AJ24" s="28"/>
      <c r="AK24" s="28"/>
      <c r="AL24" s="28"/>
    </row>
    <row r="25" spans="1:38" s="7" customFormat="1" ht="30.2" customHeight="1" x14ac:dyDescent="0.25">
      <c r="A25" s="221"/>
      <c r="B25" s="193"/>
      <c r="C25" s="194"/>
      <c r="D25" s="70">
        <v>28</v>
      </c>
      <c r="E25" s="193"/>
      <c r="F25" s="55" t="s">
        <v>20</v>
      </c>
      <c r="G25" s="56" t="s">
        <v>28</v>
      </c>
      <c r="H25" s="56" t="s">
        <v>16</v>
      </c>
      <c r="I25" s="111" t="s">
        <v>94</v>
      </c>
      <c r="J25" s="54">
        <v>115</v>
      </c>
      <c r="K25" s="75">
        <f>0</f>
        <v>0</v>
      </c>
      <c r="L25" s="105">
        <f t="shared" si="0"/>
        <v>0</v>
      </c>
      <c r="M25" s="105">
        <f t="shared" si="3"/>
        <v>0</v>
      </c>
      <c r="N25" s="107"/>
      <c r="O25" s="108">
        <f t="shared" si="4"/>
        <v>0</v>
      </c>
      <c r="P25" s="107"/>
      <c r="Q25" s="107"/>
      <c r="R25" s="107"/>
      <c r="S25" s="21">
        <f t="shared" ref="S25:S57" si="5">K25-(SUM(U25:AL25))+N25+P25+Q25-R25</f>
        <v>0</v>
      </c>
      <c r="T25" s="22" t="str">
        <f t="shared" si="2"/>
        <v>OK</v>
      </c>
      <c r="U25" s="37"/>
      <c r="V25" s="37"/>
      <c r="W25" s="37"/>
      <c r="X25" s="36"/>
      <c r="Y25" s="37"/>
      <c r="Z25" s="36"/>
      <c r="AA25" s="36"/>
      <c r="AB25" s="34"/>
      <c r="AC25" s="37"/>
      <c r="AD25" s="29"/>
      <c r="AE25" s="36"/>
      <c r="AF25" s="29"/>
      <c r="AG25" s="28"/>
      <c r="AH25" s="28"/>
      <c r="AI25" s="28"/>
      <c r="AJ25" s="28"/>
      <c r="AK25" s="28"/>
      <c r="AL25" s="28"/>
    </row>
    <row r="26" spans="1:38" s="7" customFormat="1" ht="30.2" customHeight="1" x14ac:dyDescent="0.25">
      <c r="A26" s="221"/>
      <c r="B26" s="193" t="s">
        <v>26</v>
      </c>
      <c r="C26" s="194">
        <v>15</v>
      </c>
      <c r="D26" s="70">
        <v>29</v>
      </c>
      <c r="E26" s="193" t="s">
        <v>14</v>
      </c>
      <c r="F26" s="55" t="s">
        <v>20</v>
      </c>
      <c r="G26" s="56" t="s">
        <v>27</v>
      </c>
      <c r="H26" s="56" t="s">
        <v>10</v>
      </c>
      <c r="I26" s="111" t="s">
        <v>94</v>
      </c>
      <c r="J26" s="54">
        <v>5.9</v>
      </c>
      <c r="K26" s="75">
        <f>0</f>
        <v>0</v>
      </c>
      <c r="L26" s="105">
        <f t="shared" si="0"/>
        <v>0</v>
      </c>
      <c r="M26" s="105">
        <f t="shared" si="3"/>
        <v>0</v>
      </c>
      <c r="N26" s="107"/>
      <c r="O26" s="108">
        <f t="shared" si="4"/>
        <v>0</v>
      </c>
      <c r="P26" s="107"/>
      <c r="Q26" s="107"/>
      <c r="R26" s="107"/>
      <c r="S26" s="21">
        <f t="shared" si="5"/>
        <v>0</v>
      </c>
      <c r="T26" s="22" t="str">
        <f t="shared" si="2"/>
        <v>OK</v>
      </c>
      <c r="U26" s="37"/>
      <c r="V26" s="37"/>
      <c r="W26" s="36"/>
      <c r="X26" s="36"/>
      <c r="Y26" s="36"/>
      <c r="Z26" s="36"/>
      <c r="AA26" s="36"/>
      <c r="AB26" s="34"/>
      <c r="AC26" s="37"/>
      <c r="AD26" s="29"/>
      <c r="AE26" s="37"/>
      <c r="AF26" s="29"/>
      <c r="AG26" s="28"/>
      <c r="AH26" s="28"/>
      <c r="AI26" s="28"/>
      <c r="AJ26" s="28"/>
      <c r="AK26" s="28"/>
      <c r="AL26" s="28"/>
    </row>
    <row r="27" spans="1:38" s="7" customFormat="1" ht="30.2" customHeight="1" x14ac:dyDescent="0.25">
      <c r="A27" s="221"/>
      <c r="B27" s="193"/>
      <c r="C27" s="194"/>
      <c r="D27" s="70">
        <v>30</v>
      </c>
      <c r="E27" s="193"/>
      <c r="F27" s="55" t="s">
        <v>20</v>
      </c>
      <c r="G27" s="56" t="s">
        <v>28</v>
      </c>
      <c r="H27" s="56" t="s">
        <v>16</v>
      </c>
      <c r="I27" s="111" t="s">
        <v>94</v>
      </c>
      <c r="J27" s="54">
        <v>600</v>
      </c>
      <c r="K27" s="75">
        <f>0</f>
        <v>0</v>
      </c>
      <c r="L27" s="105">
        <f t="shared" si="0"/>
        <v>0</v>
      </c>
      <c r="M27" s="105">
        <f t="shared" si="3"/>
        <v>0</v>
      </c>
      <c r="N27" s="107"/>
      <c r="O27" s="108">
        <f t="shared" si="4"/>
        <v>0</v>
      </c>
      <c r="P27" s="107"/>
      <c r="Q27" s="107"/>
      <c r="R27" s="107"/>
      <c r="S27" s="21">
        <f t="shared" si="5"/>
        <v>0</v>
      </c>
      <c r="T27" s="22" t="str">
        <f t="shared" si="2"/>
        <v>OK</v>
      </c>
      <c r="U27" s="37"/>
      <c r="V27" s="37"/>
      <c r="W27" s="36"/>
      <c r="X27" s="36"/>
      <c r="Y27" s="36"/>
      <c r="Z27" s="36"/>
      <c r="AA27" s="36"/>
      <c r="AB27" s="34"/>
      <c r="AC27" s="37"/>
      <c r="AD27" s="29"/>
      <c r="AE27" s="37"/>
      <c r="AF27" s="29"/>
      <c r="AG27" s="28"/>
      <c r="AH27" s="28"/>
      <c r="AI27" s="28"/>
      <c r="AJ27" s="28"/>
      <c r="AK27" s="28"/>
      <c r="AL27" s="28"/>
    </row>
    <row r="28" spans="1:38" s="7" customFormat="1" ht="30.2" customHeight="1" x14ac:dyDescent="0.25">
      <c r="A28" s="221"/>
      <c r="B28" s="193" t="s">
        <v>26</v>
      </c>
      <c r="C28" s="194">
        <v>16</v>
      </c>
      <c r="D28" s="70">
        <v>31</v>
      </c>
      <c r="E28" s="193" t="s">
        <v>15</v>
      </c>
      <c r="F28" s="55" t="s">
        <v>20</v>
      </c>
      <c r="G28" s="56" t="s">
        <v>27</v>
      </c>
      <c r="H28" s="56" t="s">
        <v>10</v>
      </c>
      <c r="I28" s="111" t="s">
        <v>94</v>
      </c>
      <c r="J28" s="54">
        <v>11.44</v>
      </c>
      <c r="K28" s="75">
        <f>0</f>
        <v>0</v>
      </c>
      <c r="L28" s="105">
        <f t="shared" si="0"/>
        <v>0</v>
      </c>
      <c r="M28" s="105">
        <f t="shared" si="3"/>
        <v>0</v>
      </c>
      <c r="N28" s="107"/>
      <c r="O28" s="108">
        <f t="shared" si="4"/>
        <v>0</v>
      </c>
      <c r="P28" s="107"/>
      <c r="Q28" s="107"/>
      <c r="R28" s="107"/>
      <c r="S28" s="21">
        <f t="shared" si="5"/>
        <v>0</v>
      </c>
      <c r="T28" s="22" t="str">
        <f t="shared" si="2"/>
        <v>OK</v>
      </c>
      <c r="U28" s="37"/>
      <c r="V28" s="37"/>
      <c r="W28" s="36"/>
      <c r="X28" s="37"/>
      <c r="Y28" s="36"/>
      <c r="Z28" s="37"/>
      <c r="AA28" s="36"/>
      <c r="AB28" s="34"/>
      <c r="AC28" s="37"/>
      <c r="AD28" s="29"/>
      <c r="AE28" s="36"/>
      <c r="AF28" s="29"/>
      <c r="AG28" s="28"/>
      <c r="AH28" s="28"/>
      <c r="AI28" s="28"/>
      <c r="AJ28" s="28"/>
      <c r="AK28" s="28"/>
      <c r="AL28" s="28"/>
    </row>
    <row r="29" spans="1:38" s="7" customFormat="1" ht="30.2" customHeight="1" x14ac:dyDescent="0.25">
      <c r="A29" s="221"/>
      <c r="B29" s="193"/>
      <c r="C29" s="194"/>
      <c r="D29" s="70">
        <v>32</v>
      </c>
      <c r="E29" s="193"/>
      <c r="F29" s="55" t="s">
        <v>20</v>
      </c>
      <c r="G29" s="56" t="s">
        <v>28</v>
      </c>
      <c r="H29" s="56" t="s">
        <v>16</v>
      </c>
      <c r="I29" s="111" t="s">
        <v>94</v>
      </c>
      <c r="J29" s="54">
        <v>800</v>
      </c>
      <c r="K29" s="75">
        <f>0</f>
        <v>0</v>
      </c>
      <c r="L29" s="105">
        <f t="shared" si="0"/>
        <v>0</v>
      </c>
      <c r="M29" s="105">
        <f t="shared" si="3"/>
        <v>0</v>
      </c>
      <c r="N29" s="107"/>
      <c r="O29" s="108">
        <f t="shared" si="4"/>
        <v>0</v>
      </c>
      <c r="P29" s="107"/>
      <c r="Q29" s="107"/>
      <c r="R29" s="107"/>
      <c r="S29" s="21">
        <f t="shared" si="5"/>
        <v>0</v>
      </c>
      <c r="T29" s="22" t="str">
        <f t="shared" si="2"/>
        <v>OK</v>
      </c>
      <c r="U29" s="37"/>
      <c r="V29" s="37"/>
      <c r="W29" s="36"/>
      <c r="X29" s="37"/>
      <c r="Y29" s="36"/>
      <c r="Z29" s="37"/>
      <c r="AA29" s="36"/>
      <c r="AB29" s="34"/>
      <c r="AC29" s="37"/>
      <c r="AD29" s="29"/>
      <c r="AE29" s="36"/>
      <c r="AF29" s="29"/>
      <c r="AG29" s="28"/>
      <c r="AH29" s="28"/>
      <c r="AI29" s="28"/>
      <c r="AJ29" s="28"/>
      <c r="AK29" s="28"/>
      <c r="AL29" s="28"/>
    </row>
    <row r="30" spans="1:38" ht="30.2" customHeight="1" x14ac:dyDescent="0.25">
      <c r="A30" s="221"/>
      <c r="B30" s="193" t="s">
        <v>46</v>
      </c>
      <c r="C30" s="194">
        <v>17</v>
      </c>
      <c r="D30" s="70">
        <v>33</v>
      </c>
      <c r="E30" s="193" t="s">
        <v>11</v>
      </c>
      <c r="F30" s="55" t="s">
        <v>20</v>
      </c>
      <c r="G30" s="56" t="s">
        <v>27</v>
      </c>
      <c r="H30" s="56" t="s">
        <v>10</v>
      </c>
      <c r="I30" s="111" t="s">
        <v>94</v>
      </c>
      <c r="J30" s="54">
        <v>10.25</v>
      </c>
      <c r="K30" s="75">
        <f>0</f>
        <v>0</v>
      </c>
      <c r="L30" s="105">
        <f t="shared" si="0"/>
        <v>0</v>
      </c>
      <c r="M30" s="105">
        <f t="shared" si="3"/>
        <v>0</v>
      </c>
      <c r="N30" s="107"/>
      <c r="O30" s="108">
        <f t="shared" si="4"/>
        <v>0</v>
      </c>
      <c r="P30" s="107"/>
      <c r="Q30" s="107"/>
      <c r="R30" s="107"/>
      <c r="S30" s="21">
        <f t="shared" si="5"/>
        <v>0</v>
      </c>
      <c r="T30" s="22" t="str">
        <f t="shared" si="2"/>
        <v>OK</v>
      </c>
      <c r="U30" s="32"/>
      <c r="V30" s="32"/>
      <c r="W30" s="38"/>
      <c r="X30" s="38"/>
      <c r="Y30" s="38"/>
      <c r="Z30" s="38"/>
      <c r="AA30" s="38"/>
      <c r="AB30" s="38"/>
      <c r="AC30" s="38"/>
      <c r="AD30" s="38"/>
      <c r="AE30" s="35"/>
      <c r="AF30" s="35"/>
      <c r="AG30" s="35"/>
      <c r="AH30" s="35"/>
      <c r="AI30" s="35"/>
      <c r="AJ30" s="35"/>
      <c r="AK30" s="35"/>
      <c r="AL30" s="35"/>
    </row>
    <row r="31" spans="1:38" ht="30.2" customHeight="1" x14ac:dyDescent="0.25">
      <c r="A31" s="222"/>
      <c r="B31" s="193"/>
      <c r="C31" s="194"/>
      <c r="D31" s="70">
        <v>34</v>
      </c>
      <c r="E31" s="193"/>
      <c r="F31" s="55" t="s">
        <v>20</v>
      </c>
      <c r="G31" s="56" t="s">
        <v>28</v>
      </c>
      <c r="H31" s="56" t="s">
        <v>16</v>
      </c>
      <c r="I31" s="111" t="s">
        <v>94</v>
      </c>
      <c r="J31" s="54">
        <v>750</v>
      </c>
      <c r="K31" s="75">
        <f>0</f>
        <v>0</v>
      </c>
      <c r="L31" s="105">
        <f t="shared" si="0"/>
        <v>0</v>
      </c>
      <c r="M31" s="105">
        <f t="shared" si="3"/>
        <v>0</v>
      </c>
      <c r="N31" s="107"/>
      <c r="O31" s="108">
        <f t="shared" si="4"/>
        <v>0</v>
      </c>
      <c r="P31" s="107"/>
      <c r="Q31" s="107"/>
      <c r="R31" s="107"/>
      <c r="S31" s="21">
        <f t="shared" si="5"/>
        <v>0</v>
      </c>
      <c r="T31" s="22" t="str">
        <f t="shared" si="2"/>
        <v>OK</v>
      </c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5"/>
      <c r="AF31" s="35"/>
      <c r="AG31" s="35"/>
      <c r="AH31" s="35"/>
      <c r="AI31" s="35"/>
      <c r="AJ31" s="35"/>
      <c r="AK31" s="35"/>
      <c r="AL31" s="35"/>
    </row>
    <row r="32" spans="1:38" ht="30.2" customHeight="1" x14ac:dyDescent="0.25">
      <c r="A32" s="220" t="s">
        <v>33</v>
      </c>
      <c r="B32" s="193" t="s">
        <v>47</v>
      </c>
      <c r="C32" s="194">
        <v>18</v>
      </c>
      <c r="D32" s="70">
        <v>35</v>
      </c>
      <c r="E32" s="193" t="s">
        <v>13</v>
      </c>
      <c r="F32" s="55" t="s">
        <v>20</v>
      </c>
      <c r="G32" s="56" t="s">
        <v>27</v>
      </c>
      <c r="H32" s="56" t="s">
        <v>10</v>
      </c>
      <c r="I32" s="111" t="s">
        <v>94</v>
      </c>
      <c r="J32" s="54">
        <v>9.19</v>
      </c>
      <c r="K32" s="75">
        <f>0</f>
        <v>0</v>
      </c>
      <c r="L32" s="105">
        <f t="shared" si="0"/>
        <v>0</v>
      </c>
      <c r="M32" s="105">
        <f t="shared" si="3"/>
        <v>0</v>
      </c>
      <c r="N32" s="107"/>
      <c r="O32" s="108">
        <f t="shared" si="4"/>
        <v>0</v>
      </c>
      <c r="P32" s="107"/>
      <c r="Q32" s="107"/>
      <c r="R32" s="107"/>
      <c r="S32" s="21">
        <f t="shared" si="5"/>
        <v>0</v>
      </c>
      <c r="T32" s="22" t="str">
        <f t="shared" si="2"/>
        <v>OK</v>
      </c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5"/>
      <c r="AF32" s="35"/>
      <c r="AG32" s="35"/>
      <c r="AH32" s="35"/>
      <c r="AI32" s="35"/>
      <c r="AJ32" s="35"/>
      <c r="AK32" s="35"/>
      <c r="AL32" s="35"/>
    </row>
    <row r="33" spans="1:38" ht="30.2" customHeight="1" x14ac:dyDescent="0.25">
      <c r="A33" s="221"/>
      <c r="B33" s="193"/>
      <c r="C33" s="194"/>
      <c r="D33" s="70">
        <v>36</v>
      </c>
      <c r="E33" s="193"/>
      <c r="F33" s="55" t="s">
        <v>20</v>
      </c>
      <c r="G33" s="56" t="s">
        <v>28</v>
      </c>
      <c r="H33" s="56" t="s">
        <v>16</v>
      </c>
      <c r="I33" s="111" t="s">
        <v>94</v>
      </c>
      <c r="J33" s="54">
        <v>1698.99</v>
      </c>
      <c r="K33" s="75">
        <f>0</f>
        <v>0</v>
      </c>
      <c r="L33" s="105">
        <f t="shared" si="0"/>
        <v>0</v>
      </c>
      <c r="M33" s="105">
        <f t="shared" si="3"/>
        <v>0</v>
      </c>
      <c r="N33" s="107"/>
      <c r="O33" s="108">
        <f t="shared" si="4"/>
        <v>0</v>
      </c>
      <c r="P33" s="107"/>
      <c r="Q33" s="107"/>
      <c r="R33" s="107"/>
      <c r="S33" s="21">
        <f t="shared" si="5"/>
        <v>0</v>
      </c>
      <c r="T33" s="22" t="str">
        <f t="shared" si="2"/>
        <v>OK</v>
      </c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5"/>
      <c r="AF33" s="35"/>
      <c r="AG33" s="35"/>
      <c r="AH33" s="35"/>
      <c r="AI33" s="35"/>
      <c r="AJ33" s="35"/>
      <c r="AK33" s="35"/>
      <c r="AL33" s="35"/>
    </row>
    <row r="34" spans="1:38" ht="30.2" customHeight="1" x14ac:dyDescent="0.25">
      <c r="A34" s="221"/>
      <c r="B34" s="193" t="s">
        <v>46</v>
      </c>
      <c r="C34" s="194">
        <v>19</v>
      </c>
      <c r="D34" s="70">
        <v>37</v>
      </c>
      <c r="E34" s="193" t="s">
        <v>15</v>
      </c>
      <c r="F34" s="55" t="s">
        <v>20</v>
      </c>
      <c r="G34" s="56" t="s">
        <v>27</v>
      </c>
      <c r="H34" s="56" t="s">
        <v>10</v>
      </c>
      <c r="I34" s="111" t="s">
        <v>94</v>
      </c>
      <c r="J34" s="54">
        <v>15.2</v>
      </c>
      <c r="K34" s="75">
        <f>0</f>
        <v>0</v>
      </c>
      <c r="L34" s="105">
        <f t="shared" si="0"/>
        <v>0</v>
      </c>
      <c r="M34" s="105">
        <f t="shared" si="3"/>
        <v>0</v>
      </c>
      <c r="N34" s="107"/>
      <c r="O34" s="108">
        <f t="shared" si="4"/>
        <v>0</v>
      </c>
      <c r="P34" s="107"/>
      <c r="Q34" s="107"/>
      <c r="R34" s="107"/>
      <c r="S34" s="21">
        <f t="shared" si="5"/>
        <v>0</v>
      </c>
      <c r="T34" s="22" t="str">
        <f t="shared" si="2"/>
        <v>OK</v>
      </c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5"/>
      <c r="AF34" s="35"/>
      <c r="AG34" s="35"/>
      <c r="AH34" s="35"/>
      <c r="AI34" s="35"/>
      <c r="AJ34" s="35"/>
      <c r="AK34" s="35"/>
      <c r="AL34" s="35"/>
    </row>
    <row r="35" spans="1:38" ht="30.2" customHeight="1" x14ac:dyDescent="0.25">
      <c r="A35" s="222"/>
      <c r="B35" s="193"/>
      <c r="C35" s="195"/>
      <c r="D35" s="70">
        <v>38</v>
      </c>
      <c r="E35" s="193"/>
      <c r="F35" s="55" t="s">
        <v>20</v>
      </c>
      <c r="G35" s="56" t="s">
        <v>28</v>
      </c>
      <c r="H35" s="56" t="s">
        <v>16</v>
      </c>
      <c r="I35" s="111" t="s">
        <v>94</v>
      </c>
      <c r="J35" s="54">
        <v>1000</v>
      </c>
      <c r="K35" s="75">
        <f>0</f>
        <v>0</v>
      </c>
      <c r="L35" s="105">
        <f t="shared" si="0"/>
        <v>0</v>
      </c>
      <c r="M35" s="105">
        <f t="shared" si="3"/>
        <v>0</v>
      </c>
      <c r="N35" s="107"/>
      <c r="O35" s="108">
        <f t="shared" si="4"/>
        <v>0</v>
      </c>
      <c r="P35" s="107"/>
      <c r="Q35" s="107"/>
      <c r="R35" s="107"/>
      <c r="S35" s="21">
        <f t="shared" si="5"/>
        <v>0</v>
      </c>
      <c r="T35" s="22" t="str">
        <f t="shared" si="2"/>
        <v>OK</v>
      </c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5"/>
      <c r="AF35" s="35"/>
      <c r="AG35" s="35"/>
      <c r="AH35" s="35"/>
      <c r="AI35" s="35"/>
      <c r="AJ35" s="35"/>
      <c r="AK35" s="35"/>
      <c r="AL35" s="35"/>
    </row>
    <row r="36" spans="1:38" ht="30.2" customHeight="1" x14ac:dyDescent="0.25">
      <c r="A36" s="220" t="s">
        <v>48</v>
      </c>
      <c r="B36" s="193" t="s">
        <v>49</v>
      </c>
      <c r="C36" s="194">
        <v>20</v>
      </c>
      <c r="D36" s="70">
        <v>39</v>
      </c>
      <c r="E36" s="193" t="s">
        <v>13</v>
      </c>
      <c r="F36" s="55" t="s">
        <v>20</v>
      </c>
      <c r="G36" s="56" t="s">
        <v>27</v>
      </c>
      <c r="H36" s="56" t="s">
        <v>10</v>
      </c>
      <c r="I36" s="111" t="s">
        <v>94</v>
      </c>
      <c r="J36" s="54">
        <v>9.16</v>
      </c>
      <c r="K36" s="75">
        <f>0</f>
        <v>0</v>
      </c>
      <c r="L36" s="105">
        <f t="shared" ref="L36:L57" si="6">IF(SUM(U36:AL36)&gt;K36+N36,K36+N36,SUM(U36:AL36))</f>
        <v>0</v>
      </c>
      <c r="M36" s="105">
        <f t="shared" si="3"/>
        <v>0</v>
      </c>
      <c r="N36" s="107"/>
      <c r="O36" s="108">
        <f t="shared" si="4"/>
        <v>0</v>
      </c>
      <c r="P36" s="107"/>
      <c r="Q36" s="107"/>
      <c r="R36" s="107"/>
      <c r="S36" s="21">
        <f t="shared" si="5"/>
        <v>0</v>
      </c>
      <c r="T36" s="22" t="str">
        <f t="shared" si="2"/>
        <v>OK</v>
      </c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5"/>
      <c r="AF36" s="35"/>
      <c r="AG36" s="35"/>
      <c r="AH36" s="35"/>
      <c r="AI36" s="35"/>
      <c r="AJ36" s="35"/>
      <c r="AK36" s="35"/>
      <c r="AL36" s="35"/>
    </row>
    <row r="37" spans="1:38" ht="30.2" customHeight="1" x14ac:dyDescent="0.25">
      <c r="A37" s="221"/>
      <c r="B37" s="193"/>
      <c r="C37" s="195"/>
      <c r="D37" s="70">
        <v>40</v>
      </c>
      <c r="E37" s="193"/>
      <c r="F37" s="55" t="s">
        <v>20</v>
      </c>
      <c r="G37" s="56" t="s">
        <v>28</v>
      </c>
      <c r="H37" s="56" t="s">
        <v>16</v>
      </c>
      <c r="I37" s="111" t="s">
        <v>94</v>
      </c>
      <c r="J37" s="54">
        <v>1700</v>
      </c>
      <c r="K37" s="75">
        <f>0</f>
        <v>0</v>
      </c>
      <c r="L37" s="105">
        <f t="shared" si="6"/>
        <v>0</v>
      </c>
      <c r="M37" s="105">
        <f t="shared" si="3"/>
        <v>0</v>
      </c>
      <c r="N37" s="107"/>
      <c r="O37" s="108">
        <f t="shared" si="4"/>
        <v>0</v>
      </c>
      <c r="P37" s="107"/>
      <c r="Q37" s="107"/>
      <c r="R37" s="107"/>
      <c r="S37" s="21">
        <f t="shared" si="5"/>
        <v>0</v>
      </c>
      <c r="T37" s="22" t="str">
        <f t="shared" si="2"/>
        <v>OK</v>
      </c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5"/>
      <c r="AF37" s="35"/>
      <c r="AG37" s="35"/>
      <c r="AH37" s="35"/>
      <c r="AI37" s="35"/>
      <c r="AJ37" s="35"/>
      <c r="AK37" s="35"/>
      <c r="AL37" s="35"/>
    </row>
    <row r="38" spans="1:38" ht="30.2" customHeight="1" x14ac:dyDescent="0.25">
      <c r="A38" s="221"/>
      <c r="B38" s="193" t="s">
        <v>49</v>
      </c>
      <c r="C38" s="194">
        <v>21</v>
      </c>
      <c r="D38" s="70">
        <v>41</v>
      </c>
      <c r="E38" s="193" t="s">
        <v>14</v>
      </c>
      <c r="F38" s="55" t="s">
        <v>20</v>
      </c>
      <c r="G38" s="56" t="s">
        <v>27</v>
      </c>
      <c r="H38" s="56" t="s">
        <v>10</v>
      </c>
      <c r="I38" s="111" t="s">
        <v>94</v>
      </c>
      <c r="J38" s="54">
        <v>13.05</v>
      </c>
      <c r="K38" s="75">
        <f>0</f>
        <v>0</v>
      </c>
      <c r="L38" s="105">
        <f t="shared" si="6"/>
        <v>0</v>
      </c>
      <c r="M38" s="105">
        <f t="shared" si="3"/>
        <v>0</v>
      </c>
      <c r="N38" s="107"/>
      <c r="O38" s="108">
        <f t="shared" si="4"/>
        <v>0</v>
      </c>
      <c r="P38" s="107"/>
      <c r="Q38" s="107"/>
      <c r="R38" s="107"/>
      <c r="S38" s="21">
        <f t="shared" si="5"/>
        <v>0</v>
      </c>
      <c r="T38" s="22" t="str">
        <f t="shared" si="2"/>
        <v>OK</v>
      </c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5"/>
      <c r="AF38" s="35"/>
      <c r="AG38" s="35"/>
      <c r="AH38" s="35"/>
      <c r="AI38" s="35"/>
      <c r="AJ38" s="35"/>
      <c r="AK38" s="35"/>
      <c r="AL38" s="35"/>
    </row>
    <row r="39" spans="1:38" ht="30.2" customHeight="1" x14ac:dyDescent="0.25">
      <c r="A39" s="221"/>
      <c r="B39" s="193"/>
      <c r="C39" s="195"/>
      <c r="D39" s="70">
        <v>42</v>
      </c>
      <c r="E39" s="193"/>
      <c r="F39" s="55" t="s">
        <v>20</v>
      </c>
      <c r="G39" s="56" t="s">
        <v>28</v>
      </c>
      <c r="H39" s="56" t="s">
        <v>16</v>
      </c>
      <c r="I39" s="111" t="s">
        <v>94</v>
      </c>
      <c r="J39" s="54">
        <v>2100</v>
      </c>
      <c r="K39" s="75">
        <f>0</f>
        <v>0</v>
      </c>
      <c r="L39" s="105">
        <f t="shared" si="6"/>
        <v>0</v>
      </c>
      <c r="M39" s="105">
        <f t="shared" si="3"/>
        <v>0</v>
      </c>
      <c r="N39" s="107"/>
      <c r="O39" s="108">
        <f t="shared" si="4"/>
        <v>0</v>
      </c>
      <c r="P39" s="107"/>
      <c r="Q39" s="107"/>
      <c r="R39" s="107"/>
      <c r="S39" s="21">
        <f t="shared" si="5"/>
        <v>0</v>
      </c>
      <c r="T39" s="22" t="str">
        <f t="shared" si="2"/>
        <v>OK</v>
      </c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5"/>
      <c r="AF39" s="35"/>
      <c r="AG39" s="35"/>
      <c r="AH39" s="35"/>
      <c r="AI39" s="35"/>
      <c r="AJ39" s="35"/>
      <c r="AK39" s="35"/>
      <c r="AL39" s="35"/>
    </row>
    <row r="40" spans="1:38" ht="30.2" customHeight="1" x14ac:dyDescent="0.25">
      <c r="A40" s="221"/>
      <c r="B40" s="193" t="s">
        <v>26</v>
      </c>
      <c r="C40" s="194">
        <v>22</v>
      </c>
      <c r="D40" s="70">
        <v>43</v>
      </c>
      <c r="E40" s="193" t="s">
        <v>15</v>
      </c>
      <c r="F40" s="55" t="s">
        <v>20</v>
      </c>
      <c r="G40" s="56" t="s">
        <v>27</v>
      </c>
      <c r="H40" s="56" t="s">
        <v>10</v>
      </c>
      <c r="I40" s="111" t="s">
        <v>94</v>
      </c>
      <c r="J40" s="54">
        <v>17.420000000000002</v>
      </c>
      <c r="K40" s="75">
        <f>0</f>
        <v>0</v>
      </c>
      <c r="L40" s="105">
        <f t="shared" si="6"/>
        <v>0</v>
      </c>
      <c r="M40" s="105">
        <f t="shared" si="3"/>
        <v>0</v>
      </c>
      <c r="N40" s="107"/>
      <c r="O40" s="108">
        <f t="shared" si="4"/>
        <v>0</v>
      </c>
      <c r="P40" s="107"/>
      <c r="Q40" s="107"/>
      <c r="R40" s="107"/>
      <c r="S40" s="21">
        <f t="shared" si="5"/>
        <v>0</v>
      </c>
      <c r="T40" s="22" t="str">
        <f t="shared" si="2"/>
        <v>OK</v>
      </c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5"/>
      <c r="AF40" s="35"/>
      <c r="AG40" s="35"/>
      <c r="AH40" s="35"/>
      <c r="AI40" s="35"/>
      <c r="AJ40" s="35"/>
      <c r="AK40" s="35"/>
      <c r="AL40" s="35"/>
    </row>
    <row r="41" spans="1:38" ht="30.2" customHeight="1" x14ac:dyDescent="0.25">
      <c r="A41" s="221"/>
      <c r="B41" s="193"/>
      <c r="C41" s="195"/>
      <c r="D41" s="70">
        <v>44</v>
      </c>
      <c r="E41" s="193"/>
      <c r="F41" s="55" t="s">
        <v>20</v>
      </c>
      <c r="G41" s="56" t="s">
        <v>28</v>
      </c>
      <c r="H41" s="56" t="s">
        <v>16</v>
      </c>
      <c r="I41" s="111" t="s">
        <v>94</v>
      </c>
      <c r="J41" s="54">
        <v>1500</v>
      </c>
      <c r="K41" s="75">
        <f>0</f>
        <v>0</v>
      </c>
      <c r="L41" s="105">
        <f t="shared" si="6"/>
        <v>0</v>
      </c>
      <c r="M41" s="105">
        <f t="shared" si="3"/>
        <v>0</v>
      </c>
      <c r="N41" s="107"/>
      <c r="O41" s="108">
        <f t="shared" si="4"/>
        <v>0</v>
      </c>
      <c r="P41" s="107"/>
      <c r="Q41" s="107"/>
      <c r="R41" s="107"/>
      <c r="S41" s="21">
        <f t="shared" si="5"/>
        <v>0</v>
      </c>
      <c r="T41" s="22" t="str">
        <f t="shared" si="2"/>
        <v>OK</v>
      </c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5"/>
      <c r="AF41" s="35"/>
      <c r="AG41" s="35"/>
      <c r="AH41" s="35"/>
      <c r="AI41" s="35"/>
      <c r="AJ41" s="35"/>
      <c r="AK41" s="35"/>
      <c r="AL41" s="35"/>
    </row>
    <row r="42" spans="1:38" s="7" customFormat="1" ht="30.2" customHeight="1" x14ac:dyDescent="0.25">
      <c r="A42" s="221"/>
      <c r="B42" s="193" t="s">
        <v>50</v>
      </c>
      <c r="C42" s="194">
        <v>23</v>
      </c>
      <c r="D42" s="70">
        <v>45</v>
      </c>
      <c r="E42" s="193" t="s">
        <v>11</v>
      </c>
      <c r="F42" s="55" t="s">
        <v>20</v>
      </c>
      <c r="G42" s="56" t="s">
        <v>27</v>
      </c>
      <c r="H42" s="56" t="s">
        <v>10</v>
      </c>
      <c r="I42" s="111" t="s">
        <v>94</v>
      </c>
      <c r="J42" s="54">
        <v>16.2</v>
      </c>
      <c r="K42" s="75">
        <f>0</f>
        <v>0</v>
      </c>
      <c r="L42" s="105">
        <f t="shared" si="6"/>
        <v>0</v>
      </c>
      <c r="M42" s="105">
        <f t="shared" si="3"/>
        <v>0</v>
      </c>
      <c r="N42" s="107"/>
      <c r="O42" s="108">
        <f t="shared" si="4"/>
        <v>0</v>
      </c>
      <c r="P42" s="107"/>
      <c r="Q42" s="107"/>
      <c r="R42" s="107"/>
      <c r="S42" s="21">
        <f t="shared" si="5"/>
        <v>0</v>
      </c>
      <c r="T42" s="22" t="str">
        <f t="shared" si="2"/>
        <v>OK</v>
      </c>
      <c r="U42" s="37"/>
      <c r="V42" s="37"/>
      <c r="W42" s="37"/>
      <c r="X42" s="36"/>
      <c r="Y42" s="37"/>
      <c r="Z42" s="36"/>
      <c r="AA42" s="36"/>
      <c r="AB42" s="34"/>
      <c r="AC42" s="37"/>
      <c r="AD42" s="29"/>
      <c r="AE42" s="36"/>
      <c r="AF42" s="29"/>
      <c r="AG42" s="28"/>
      <c r="AH42" s="28"/>
      <c r="AI42" s="28"/>
      <c r="AJ42" s="28"/>
      <c r="AK42" s="28"/>
      <c r="AL42" s="28"/>
    </row>
    <row r="43" spans="1:38" s="7" customFormat="1" ht="30.2" customHeight="1" x14ac:dyDescent="0.25">
      <c r="A43" s="221"/>
      <c r="B43" s="193"/>
      <c r="C43" s="195"/>
      <c r="D43" s="70">
        <v>46</v>
      </c>
      <c r="E43" s="193"/>
      <c r="F43" s="55" t="s">
        <v>20</v>
      </c>
      <c r="G43" s="56" t="s">
        <v>28</v>
      </c>
      <c r="H43" s="56" t="s">
        <v>16</v>
      </c>
      <c r="I43" s="111" t="s">
        <v>94</v>
      </c>
      <c r="J43" s="54">
        <v>2648</v>
      </c>
      <c r="K43" s="75">
        <f>0</f>
        <v>0</v>
      </c>
      <c r="L43" s="105">
        <f t="shared" si="6"/>
        <v>0</v>
      </c>
      <c r="M43" s="105">
        <f t="shared" si="3"/>
        <v>0</v>
      </c>
      <c r="N43" s="107"/>
      <c r="O43" s="108">
        <f t="shared" si="4"/>
        <v>0</v>
      </c>
      <c r="P43" s="107"/>
      <c r="Q43" s="107"/>
      <c r="R43" s="107"/>
      <c r="S43" s="21">
        <f t="shared" si="5"/>
        <v>0</v>
      </c>
      <c r="T43" s="22" t="str">
        <f t="shared" si="2"/>
        <v>OK</v>
      </c>
      <c r="U43" s="37"/>
      <c r="V43" s="37"/>
      <c r="W43" s="37"/>
      <c r="X43" s="36"/>
      <c r="Y43" s="37"/>
      <c r="Z43" s="36"/>
      <c r="AA43" s="36"/>
      <c r="AB43" s="34"/>
      <c r="AC43" s="37"/>
      <c r="AD43" s="29"/>
      <c r="AE43" s="36"/>
      <c r="AF43" s="29"/>
      <c r="AG43" s="28"/>
      <c r="AH43" s="28"/>
      <c r="AI43" s="28"/>
      <c r="AJ43" s="28"/>
      <c r="AK43" s="28"/>
      <c r="AL43" s="28"/>
    </row>
    <row r="44" spans="1:38" s="7" customFormat="1" ht="30.2" customHeight="1" x14ac:dyDescent="0.25">
      <c r="A44" s="221"/>
      <c r="B44" s="193" t="s">
        <v>51</v>
      </c>
      <c r="C44" s="194">
        <v>24</v>
      </c>
      <c r="D44" s="70">
        <v>47</v>
      </c>
      <c r="E44" s="193" t="s">
        <v>52</v>
      </c>
      <c r="F44" s="55" t="s">
        <v>20</v>
      </c>
      <c r="G44" s="56" t="s">
        <v>27</v>
      </c>
      <c r="H44" s="56" t="s">
        <v>10</v>
      </c>
      <c r="I44" s="111" t="s">
        <v>94</v>
      </c>
      <c r="J44" s="54">
        <v>17.09</v>
      </c>
      <c r="K44" s="75">
        <f>0</f>
        <v>0</v>
      </c>
      <c r="L44" s="105">
        <f t="shared" si="6"/>
        <v>0</v>
      </c>
      <c r="M44" s="105">
        <f t="shared" si="3"/>
        <v>0</v>
      </c>
      <c r="N44" s="107"/>
      <c r="O44" s="108">
        <f t="shared" si="4"/>
        <v>0</v>
      </c>
      <c r="P44" s="107"/>
      <c r="Q44" s="107"/>
      <c r="R44" s="107"/>
      <c r="S44" s="21">
        <f t="shared" si="5"/>
        <v>0</v>
      </c>
      <c r="T44" s="22" t="str">
        <f t="shared" si="2"/>
        <v>OK</v>
      </c>
      <c r="U44" s="37"/>
      <c r="V44" s="37"/>
      <c r="W44" s="36"/>
      <c r="X44" s="36"/>
      <c r="Y44" s="36"/>
      <c r="Z44" s="36"/>
      <c r="AA44" s="36"/>
      <c r="AB44" s="34"/>
      <c r="AC44" s="37"/>
      <c r="AD44" s="29"/>
      <c r="AE44" s="37"/>
      <c r="AF44" s="29"/>
      <c r="AG44" s="28"/>
      <c r="AH44" s="28"/>
      <c r="AI44" s="28"/>
      <c r="AJ44" s="28"/>
      <c r="AK44" s="28"/>
      <c r="AL44" s="28"/>
    </row>
    <row r="45" spans="1:38" s="7" customFormat="1" ht="30.2" customHeight="1" x14ac:dyDescent="0.25">
      <c r="A45" s="221"/>
      <c r="B45" s="193"/>
      <c r="C45" s="195"/>
      <c r="D45" s="70">
        <v>48</v>
      </c>
      <c r="E45" s="193"/>
      <c r="F45" s="55" t="s">
        <v>20</v>
      </c>
      <c r="G45" s="56" t="s">
        <v>28</v>
      </c>
      <c r="H45" s="56" t="s">
        <v>16</v>
      </c>
      <c r="I45" s="111" t="s">
        <v>94</v>
      </c>
      <c r="J45" s="54">
        <v>2674</v>
      </c>
      <c r="K45" s="75">
        <f>0</f>
        <v>0</v>
      </c>
      <c r="L45" s="105">
        <f t="shared" si="6"/>
        <v>0</v>
      </c>
      <c r="M45" s="105">
        <f t="shared" si="3"/>
        <v>0</v>
      </c>
      <c r="N45" s="107"/>
      <c r="O45" s="108">
        <f t="shared" si="4"/>
        <v>0</v>
      </c>
      <c r="P45" s="107"/>
      <c r="Q45" s="107"/>
      <c r="R45" s="107"/>
      <c r="S45" s="21">
        <f t="shared" si="5"/>
        <v>0</v>
      </c>
      <c r="T45" s="22" t="str">
        <f t="shared" si="2"/>
        <v>OK</v>
      </c>
      <c r="U45" s="37"/>
      <c r="V45" s="37"/>
      <c r="W45" s="36"/>
      <c r="X45" s="36"/>
      <c r="Y45" s="36"/>
      <c r="Z45" s="36"/>
      <c r="AA45" s="36"/>
      <c r="AB45" s="34"/>
      <c r="AC45" s="37"/>
      <c r="AD45" s="29"/>
      <c r="AE45" s="37"/>
      <c r="AF45" s="29"/>
      <c r="AG45" s="28"/>
      <c r="AH45" s="28"/>
      <c r="AI45" s="28"/>
      <c r="AJ45" s="28"/>
      <c r="AK45" s="28"/>
      <c r="AL45" s="28"/>
    </row>
    <row r="46" spans="1:38" s="7" customFormat="1" ht="30.2" customHeight="1" x14ac:dyDescent="0.25">
      <c r="A46" s="221"/>
      <c r="B46" s="193" t="s">
        <v>50</v>
      </c>
      <c r="C46" s="194">
        <v>25</v>
      </c>
      <c r="D46" s="70">
        <v>49</v>
      </c>
      <c r="E46" s="193" t="s">
        <v>21</v>
      </c>
      <c r="F46" s="55" t="s">
        <v>20</v>
      </c>
      <c r="G46" s="56" t="s">
        <v>27</v>
      </c>
      <c r="H46" s="56" t="s">
        <v>10</v>
      </c>
      <c r="I46" s="111" t="s">
        <v>94</v>
      </c>
      <c r="J46" s="54">
        <v>6.93</v>
      </c>
      <c r="K46" s="75">
        <f>0</f>
        <v>0</v>
      </c>
      <c r="L46" s="105">
        <f t="shared" si="6"/>
        <v>0</v>
      </c>
      <c r="M46" s="105">
        <f t="shared" si="3"/>
        <v>0</v>
      </c>
      <c r="N46" s="107"/>
      <c r="O46" s="108">
        <f t="shared" si="4"/>
        <v>0</v>
      </c>
      <c r="P46" s="107"/>
      <c r="Q46" s="107"/>
      <c r="R46" s="107"/>
      <c r="S46" s="21">
        <f t="shared" si="5"/>
        <v>0</v>
      </c>
      <c r="T46" s="22" t="str">
        <f t="shared" si="2"/>
        <v>OK</v>
      </c>
      <c r="U46" s="37"/>
      <c r="V46" s="37"/>
      <c r="W46" s="36"/>
      <c r="X46" s="37"/>
      <c r="Y46" s="36"/>
      <c r="Z46" s="37"/>
      <c r="AA46" s="36"/>
      <c r="AB46" s="34"/>
      <c r="AC46" s="37"/>
      <c r="AD46" s="29"/>
      <c r="AE46" s="36"/>
      <c r="AF46" s="29"/>
      <c r="AG46" s="28"/>
      <c r="AH46" s="28"/>
      <c r="AI46" s="28"/>
      <c r="AJ46" s="28"/>
      <c r="AK46" s="28"/>
      <c r="AL46" s="28"/>
    </row>
    <row r="47" spans="1:38" s="7" customFormat="1" ht="30.2" customHeight="1" x14ac:dyDescent="0.25">
      <c r="A47" s="222"/>
      <c r="B47" s="193"/>
      <c r="C47" s="195"/>
      <c r="D47" s="70">
        <v>50</v>
      </c>
      <c r="E47" s="193"/>
      <c r="F47" s="55" t="s">
        <v>20</v>
      </c>
      <c r="G47" s="56" t="s">
        <v>28</v>
      </c>
      <c r="H47" s="56" t="s">
        <v>16</v>
      </c>
      <c r="I47" s="111" t="s">
        <v>94</v>
      </c>
      <c r="J47" s="54">
        <v>1364</v>
      </c>
      <c r="K47" s="75">
        <f>0</f>
        <v>0</v>
      </c>
      <c r="L47" s="105">
        <f t="shared" si="6"/>
        <v>0</v>
      </c>
      <c r="M47" s="105">
        <f t="shared" si="3"/>
        <v>0</v>
      </c>
      <c r="N47" s="107"/>
      <c r="O47" s="108">
        <f t="shared" si="4"/>
        <v>0</v>
      </c>
      <c r="P47" s="107"/>
      <c r="Q47" s="107"/>
      <c r="R47" s="107"/>
      <c r="S47" s="21">
        <f t="shared" si="5"/>
        <v>0</v>
      </c>
      <c r="T47" s="22" t="str">
        <f t="shared" si="2"/>
        <v>OK</v>
      </c>
      <c r="U47" s="37"/>
      <c r="V47" s="37"/>
      <c r="W47" s="36"/>
      <c r="X47" s="37"/>
      <c r="Y47" s="36"/>
      <c r="Z47" s="37"/>
      <c r="AA47" s="36"/>
      <c r="AB47" s="34"/>
      <c r="AC47" s="37"/>
      <c r="AD47" s="29"/>
      <c r="AE47" s="36"/>
      <c r="AF47" s="29"/>
      <c r="AG47" s="28"/>
      <c r="AH47" s="28"/>
      <c r="AI47" s="28"/>
      <c r="AJ47" s="28"/>
      <c r="AK47" s="28"/>
      <c r="AL47" s="28"/>
    </row>
    <row r="48" spans="1:38" s="7" customFormat="1" ht="30.2" customHeight="1" x14ac:dyDescent="0.25">
      <c r="A48" s="220" t="s">
        <v>53</v>
      </c>
      <c r="B48" s="193" t="s">
        <v>47</v>
      </c>
      <c r="C48" s="194">
        <v>26</v>
      </c>
      <c r="D48" s="70">
        <v>51</v>
      </c>
      <c r="E48" s="193" t="s">
        <v>13</v>
      </c>
      <c r="F48" s="55" t="s">
        <v>20</v>
      </c>
      <c r="G48" s="56" t="s">
        <v>27</v>
      </c>
      <c r="H48" s="56" t="s">
        <v>10</v>
      </c>
      <c r="I48" s="111" t="s">
        <v>94</v>
      </c>
      <c r="J48" s="54">
        <v>8.8699999999999992</v>
      </c>
      <c r="K48" s="75">
        <f>0</f>
        <v>0</v>
      </c>
      <c r="L48" s="105">
        <f t="shared" si="6"/>
        <v>0</v>
      </c>
      <c r="M48" s="105">
        <f t="shared" si="3"/>
        <v>0</v>
      </c>
      <c r="N48" s="107"/>
      <c r="O48" s="108">
        <f t="shared" si="4"/>
        <v>0</v>
      </c>
      <c r="P48" s="107"/>
      <c r="Q48" s="107"/>
      <c r="R48" s="107"/>
      <c r="S48" s="21">
        <f t="shared" si="5"/>
        <v>0</v>
      </c>
      <c r="T48" s="22" t="str">
        <f t="shared" si="2"/>
        <v>OK</v>
      </c>
      <c r="U48" s="37"/>
      <c r="V48" s="37"/>
      <c r="W48" s="36"/>
      <c r="X48" s="37"/>
      <c r="Y48" s="36"/>
      <c r="Z48" s="37"/>
      <c r="AA48" s="36"/>
      <c r="AB48" s="34"/>
      <c r="AC48" s="37"/>
      <c r="AD48" s="29"/>
      <c r="AE48" s="36"/>
      <c r="AF48" s="29"/>
      <c r="AG48" s="28"/>
      <c r="AH48" s="28"/>
      <c r="AI48" s="28"/>
      <c r="AJ48" s="28"/>
      <c r="AK48" s="28"/>
      <c r="AL48" s="28"/>
    </row>
    <row r="49" spans="1:38" s="7" customFormat="1" ht="30.2" customHeight="1" x14ac:dyDescent="0.25">
      <c r="A49" s="221"/>
      <c r="B49" s="193"/>
      <c r="C49" s="195"/>
      <c r="D49" s="70">
        <v>52</v>
      </c>
      <c r="E49" s="193"/>
      <c r="F49" s="55" t="s">
        <v>20</v>
      </c>
      <c r="G49" s="56" t="s">
        <v>28</v>
      </c>
      <c r="H49" s="56" t="s">
        <v>16</v>
      </c>
      <c r="I49" s="111" t="s">
        <v>94</v>
      </c>
      <c r="J49" s="54">
        <v>1638.99</v>
      </c>
      <c r="K49" s="75">
        <f>0</f>
        <v>0</v>
      </c>
      <c r="L49" s="105">
        <f t="shared" si="6"/>
        <v>0</v>
      </c>
      <c r="M49" s="105">
        <f t="shared" si="3"/>
        <v>0</v>
      </c>
      <c r="N49" s="107"/>
      <c r="O49" s="108">
        <f t="shared" si="4"/>
        <v>0</v>
      </c>
      <c r="P49" s="107"/>
      <c r="Q49" s="107"/>
      <c r="R49" s="107"/>
      <c r="S49" s="21">
        <f t="shared" si="5"/>
        <v>0</v>
      </c>
      <c r="T49" s="22" t="str">
        <f t="shared" si="2"/>
        <v>OK</v>
      </c>
      <c r="U49" s="37"/>
      <c r="V49" s="37"/>
      <c r="W49" s="36"/>
      <c r="X49" s="37"/>
      <c r="Y49" s="36"/>
      <c r="Z49" s="37"/>
      <c r="AA49" s="36"/>
      <c r="AB49" s="34"/>
      <c r="AC49" s="37"/>
      <c r="AD49" s="29"/>
      <c r="AE49" s="36"/>
      <c r="AF49" s="29"/>
      <c r="AG49" s="28"/>
      <c r="AH49" s="28"/>
      <c r="AI49" s="28"/>
      <c r="AJ49" s="28"/>
      <c r="AK49" s="28"/>
      <c r="AL49" s="28"/>
    </row>
    <row r="50" spans="1:38" ht="30.2" customHeight="1" x14ac:dyDescent="0.25">
      <c r="A50" s="221"/>
      <c r="B50" s="193" t="s">
        <v>43</v>
      </c>
      <c r="C50" s="194">
        <v>27</v>
      </c>
      <c r="D50" s="70">
        <v>53</v>
      </c>
      <c r="E50" s="193" t="s">
        <v>14</v>
      </c>
      <c r="F50" s="55" t="s">
        <v>20</v>
      </c>
      <c r="G50" s="56" t="s">
        <v>27</v>
      </c>
      <c r="H50" s="56" t="s">
        <v>10</v>
      </c>
      <c r="I50" s="111" t="s">
        <v>94</v>
      </c>
      <c r="J50" s="54">
        <v>13.18</v>
      </c>
      <c r="K50" s="75">
        <f>0</f>
        <v>0</v>
      </c>
      <c r="L50" s="105">
        <f t="shared" si="6"/>
        <v>0</v>
      </c>
      <c r="M50" s="105">
        <f t="shared" si="3"/>
        <v>0</v>
      </c>
      <c r="N50" s="107"/>
      <c r="O50" s="108">
        <f t="shared" si="4"/>
        <v>0</v>
      </c>
      <c r="P50" s="107"/>
      <c r="Q50" s="107"/>
      <c r="R50" s="107"/>
      <c r="S50" s="21">
        <f t="shared" si="5"/>
        <v>0</v>
      </c>
      <c r="T50" s="22" t="str">
        <f t="shared" si="2"/>
        <v>OK</v>
      </c>
      <c r="U50" s="32"/>
      <c r="V50" s="32"/>
      <c r="W50" s="38"/>
      <c r="X50" s="38"/>
      <c r="Y50" s="38"/>
      <c r="Z50" s="38"/>
      <c r="AA50" s="38"/>
      <c r="AB50" s="38"/>
      <c r="AC50" s="38"/>
      <c r="AD50" s="38"/>
      <c r="AE50" s="35"/>
      <c r="AF50" s="35"/>
      <c r="AG50" s="35"/>
      <c r="AH50" s="35"/>
      <c r="AI50" s="35"/>
      <c r="AJ50" s="35"/>
      <c r="AK50" s="35"/>
      <c r="AL50" s="35"/>
    </row>
    <row r="51" spans="1:38" ht="30.2" customHeight="1" x14ac:dyDescent="0.25">
      <c r="A51" s="221"/>
      <c r="B51" s="193"/>
      <c r="C51" s="195"/>
      <c r="D51" s="70">
        <v>54</v>
      </c>
      <c r="E51" s="193"/>
      <c r="F51" s="55" t="s">
        <v>20</v>
      </c>
      <c r="G51" s="56" t="s">
        <v>28</v>
      </c>
      <c r="H51" s="56" t="s">
        <v>16</v>
      </c>
      <c r="I51" s="111" t="s">
        <v>94</v>
      </c>
      <c r="J51" s="54">
        <v>2026.99</v>
      </c>
      <c r="K51" s="75">
        <f>0</f>
        <v>0</v>
      </c>
      <c r="L51" s="105">
        <f t="shared" si="6"/>
        <v>0</v>
      </c>
      <c r="M51" s="105">
        <f t="shared" si="3"/>
        <v>0</v>
      </c>
      <c r="N51" s="107"/>
      <c r="O51" s="108">
        <f t="shared" si="4"/>
        <v>0</v>
      </c>
      <c r="P51" s="107"/>
      <c r="Q51" s="107"/>
      <c r="R51" s="107"/>
      <c r="S51" s="21">
        <f t="shared" si="5"/>
        <v>0</v>
      </c>
      <c r="T51" s="22" t="str">
        <f t="shared" si="2"/>
        <v>OK</v>
      </c>
      <c r="U51" s="32"/>
      <c r="V51" s="32"/>
      <c r="W51" s="38"/>
      <c r="X51" s="38"/>
      <c r="Y51" s="38"/>
      <c r="Z51" s="38"/>
      <c r="AA51" s="38"/>
      <c r="AB51" s="38"/>
      <c r="AC51" s="38"/>
      <c r="AD51" s="38"/>
      <c r="AE51" s="35"/>
      <c r="AF51" s="35"/>
      <c r="AG51" s="35"/>
      <c r="AH51" s="35"/>
      <c r="AI51" s="35"/>
      <c r="AJ51" s="35"/>
      <c r="AK51" s="35"/>
      <c r="AL51" s="35"/>
    </row>
    <row r="52" spans="1:38" ht="30.2" customHeight="1" x14ac:dyDescent="0.25">
      <c r="A52" s="221"/>
      <c r="B52" s="193" t="s">
        <v>43</v>
      </c>
      <c r="C52" s="194">
        <v>28</v>
      </c>
      <c r="D52" s="70">
        <v>55</v>
      </c>
      <c r="E52" s="193" t="s">
        <v>15</v>
      </c>
      <c r="F52" s="55" t="s">
        <v>20</v>
      </c>
      <c r="G52" s="56" t="s">
        <v>27</v>
      </c>
      <c r="H52" s="56" t="s">
        <v>10</v>
      </c>
      <c r="I52" s="111" t="s">
        <v>94</v>
      </c>
      <c r="J52" s="54">
        <v>18.78</v>
      </c>
      <c r="K52" s="75">
        <f>0</f>
        <v>0</v>
      </c>
      <c r="L52" s="105">
        <f t="shared" si="6"/>
        <v>0</v>
      </c>
      <c r="M52" s="105">
        <f t="shared" si="3"/>
        <v>0</v>
      </c>
      <c r="N52" s="107"/>
      <c r="O52" s="108">
        <f t="shared" si="4"/>
        <v>0</v>
      </c>
      <c r="P52" s="107"/>
      <c r="Q52" s="107"/>
      <c r="R52" s="107"/>
      <c r="S52" s="21">
        <f t="shared" si="5"/>
        <v>0</v>
      </c>
      <c r="T52" s="22" t="str">
        <f t="shared" si="2"/>
        <v>OK</v>
      </c>
      <c r="U52" s="32"/>
      <c r="V52" s="32"/>
      <c r="W52" s="38"/>
      <c r="X52" s="38"/>
      <c r="Y52" s="38"/>
      <c r="Z52" s="38"/>
      <c r="AA52" s="38"/>
      <c r="AB52" s="38"/>
      <c r="AC52" s="38"/>
      <c r="AD52" s="38"/>
      <c r="AE52" s="35"/>
      <c r="AF52" s="35"/>
      <c r="AG52" s="35"/>
      <c r="AH52" s="35"/>
      <c r="AI52" s="35"/>
      <c r="AJ52" s="35"/>
      <c r="AK52" s="35"/>
      <c r="AL52" s="35"/>
    </row>
    <row r="53" spans="1:38" ht="30.2" customHeight="1" x14ac:dyDescent="0.25">
      <c r="A53" s="221"/>
      <c r="B53" s="193"/>
      <c r="C53" s="195"/>
      <c r="D53" s="70">
        <v>56</v>
      </c>
      <c r="E53" s="193"/>
      <c r="F53" s="55" t="s">
        <v>20</v>
      </c>
      <c r="G53" s="56" t="s">
        <v>28</v>
      </c>
      <c r="H53" s="56" t="s">
        <v>16</v>
      </c>
      <c r="I53" s="111" t="s">
        <v>94</v>
      </c>
      <c r="J53" s="54">
        <v>2865.99</v>
      </c>
      <c r="K53" s="75">
        <f>0</f>
        <v>0</v>
      </c>
      <c r="L53" s="105">
        <f t="shared" si="6"/>
        <v>0</v>
      </c>
      <c r="M53" s="105">
        <f t="shared" si="3"/>
        <v>0</v>
      </c>
      <c r="N53" s="107"/>
      <c r="O53" s="108">
        <f t="shared" si="4"/>
        <v>0</v>
      </c>
      <c r="P53" s="107"/>
      <c r="Q53" s="107"/>
      <c r="R53" s="107"/>
      <c r="S53" s="21">
        <f t="shared" si="5"/>
        <v>0</v>
      </c>
      <c r="T53" s="22" t="str">
        <f t="shared" si="2"/>
        <v>OK</v>
      </c>
      <c r="U53" s="32"/>
      <c r="V53" s="32"/>
      <c r="W53" s="38"/>
      <c r="X53" s="38"/>
      <c r="Y53" s="38"/>
      <c r="Z53" s="38"/>
      <c r="AA53" s="38"/>
      <c r="AB53" s="38"/>
      <c r="AC53" s="38"/>
      <c r="AD53" s="38"/>
      <c r="AE53" s="35"/>
      <c r="AF53" s="35"/>
      <c r="AG53" s="35"/>
      <c r="AH53" s="35"/>
      <c r="AI53" s="35"/>
      <c r="AJ53" s="35"/>
      <c r="AK53" s="35"/>
      <c r="AL53" s="35"/>
    </row>
    <row r="54" spans="1:38" ht="30.2" customHeight="1" x14ac:dyDescent="0.25">
      <c r="A54" s="221"/>
      <c r="B54" s="193" t="s">
        <v>51</v>
      </c>
      <c r="C54" s="194">
        <v>29</v>
      </c>
      <c r="D54" s="70">
        <v>57</v>
      </c>
      <c r="E54" s="193" t="s">
        <v>11</v>
      </c>
      <c r="F54" s="55" t="s">
        <v>20</v>
      </c>
      <c r="G54" s="56" t="s">
        <v>27</v>
      </c>
      <c r="H54" s="56" t="s">
        <v>10</v>
      </c>
      <c r="I54" s="111" t="s">
        <v>94</v>
      </c>
      <c r="J54" s="54">
        <v>16.2</v>
      </c>
      <c r="K54" s="75">
        <f>0</f>
        <v>0</v>
      </c>
      <c r="L54" s="105">
        <f t="shared" si="6"/>
        <v>0</v>
      </c>
      <c r="M54" s="105">
        <f t="shared" si="3"/>
        <v>0</v>
      </c>
      <c r="N54" s="107"/>
      <c r="O54" s="108">
        <f t="shared" si="4"/>
        <v>0</v>
      </c>
      <c r="P54" s="107"/>
      <c r="Q54" s="107"/>
      <c r="R54" s="107"/>
      <c r="S54" s="21">
        <f t="shared" si="5"/>
        <v>0</v>
      </c>
      <c r="T54" s="22" t="str">
        <f t="shared" si="2"/>
        <v>OK</v>
      </c>
      <c r="U54" s="32"/>
      <c r="V54" s="32"/>
      <c r="W54" s="38"/>
      <c r="X54" s="38"/>
      <c r="Y54" s="38"/>
      <c r="Z54" s="38"/>
      <c r="AA54" s="38"/>
      <c r="AB54" s="38"/>
      <c r="AC54" s="38"/>
      <c r="AD54" s="38"/>
      <c r="AE54" s="35"/>
      <c r="AF54" s="35"/>
      <c r="AG54" s="35"/>
      <c r="AH54" s="35"/>
      <c r="AI54" s="35"/>
      <c r="AJ54" s="35"/>
      <c r="AK54" s="35"/>
      <c r="AL54" s="35"/>
    </row>
    <row r="55" spans="1:38" ht="30.2" customHeight="1" x14ac:dyDescent="0.25">
      <c r="A55" s="221"/>
      <c r="B55" s="193"/>
      <c r="C55" s="195"/>
      <c r="D55" s="70">
        <v>58</v>
      </c>
      <c r="E55" s="193"/>
      <c r="F55" s="55" t="s">
        <v>20</v>
      </c>
      <c r="G55" s="56" t="s">
        <v>28</v>
      </c>
      <c r="H55" s="56" t="s">
        <v>16</v>
      </c>
      <c r="I55" s="111" t="s">
        <v>94</v>
      </c>
      <c r="J55" s="54">
        <v>2648</v>
      </c>
      <c r="K55" s="75">
        <f>0</f>
        <v>0</v>
      </c>
      <c r="L55" s="105">
        <f t="shared" si="6"/>
        <v>0</v>
      </c>
      <c r="M55" s="105">
        <f t="shared" si="3"/>
        <v>0</v>
      </c>
      <c r="N55" s="107"/>
      <c r="O55" s="108">
        <f t="shared" si="4"/>
        <v>0</v>
      </c>
      <c r="P55" s="107"/>
      <c r="Q55" s="107"/>
      <c r="R55" s="107"/>
      <c r="S55" s="21">
        <f t="shared" si="5"/>
        <v>0</v>
      </c>
      <c r="T55" s="22" t="str">
        <f t="shared" si="2"/>
        <v>OK</v>
      </c>
      <c r="U55" s="32"/>
      <c r="V55" s="32"/>
      <c r="W55" s="38"/>
      <c r="X55" s="38"/>
      <c r="Y55" s="38"/>
      <c r="Z55" s="38"/>
      <c r="AA55" s="38"/>
      <c r="AB55" s="38"/>
      <c r="AC55" s="38"/>
      <c r="AD55" s="38"/>
      <c r="AE55" s="35"/>
      <c r="AF55" s="35"/>
      <c r="AG55" s="35"/>
      <c r="AH55" s="35"/>
      <c r="AI55" s="35"/>
      <c r="AJ55" s="35"/>
      <c r="AK55" s="35"/>
      <c r="AL55" s="35"/>
    </row>
    <row r="56" spans="1:38" ht="30.2" customHeight="1" x14ac:dyDescent="0.25">
      <c r="A56" s="221"/>
      <c r="B56" s="193" t="s">
        <v>50</v>
      </c>
      <c r="C56" s="194">
        <v>31</v>
      </c>
      <c r="D56" s="70">
        <v>61</v>
      </c>
      <c r="E56" s="193" t="s">
        <v>21</v>
      </c>
      <c r="F56" s="55" t="s">
        <v>20</v>
      </c>
      <c r="G56" s="56" t="s">
        <v>27</v>
      </c>
      <c r="H56" s="56" t="s">
        <v>10</v>
      </c>
      <c r="I56" s="111" t="s">
        <v>94</v>
      </c>
      <c r="J56" s="54">
        <v>6.93</v>
      </c>
      <c r="K56" s="75">
        <f>0</f>
        <v>0</v>
      </c>
      <c r="L56" s="105">
        <f t="shared" si="6"/>
        <v>0</v>
      </c>
      <c r="M56" s="105">
        <f t="shared" si="3"/>
        <v>0</v>
      </c>
      <c r="N56" s="107"/>
      <c r="O56" s="108">
        <f t="shared" si="4"/>
        <v>0</v>
      </c>
      <c r="P56" s="107"/>
      <c r="Q56" s="107"/>
      <c r="R56" s="107"/>
      <c r="S56" s="21">
        <f t="shared" si="5"/>
        <v>0</v>
      </c>
      <c r="T56" s="22" t="str">
        <f t="shared" si="2"/>
        <v>OK</v>
      </c>
      <c r="U56" s="32"/>
      <c r="V56" s="32"/>
      <c r="W56" s="38"/>
      <c r="X56" s="38"/>
      <c r="Y56" s="38"/>
      <c r="Z56" s="38"/>
      <c r="AA56" s="38"/>
      <c r="AB56" s="38"/>
      <c r="AC56" s="38"/>
      <c r="AD56" s="38"/>
      <c r="AE56" s="35"/>
      <c r="AF56" s="35"/>
      <c r="AG56" s="35"/>
      <c r="AH56" s="35"/>
      <c r="AI56" s="35"/>
      <c r="AJ56" s="35"/>
      <c r="AK56" s="35"/>
      <c r="AL56" s="35"/>
    </row>
    <row r="57" spans="1:38" ht="30.2" customHeight="1" x14ac:dyDescent="0.25">
      <c r="A57" s="222"/>
      <c r="B57" s="193"/>
      <c r="C57" s="194"/>
      <c r="D57" s="70">
        <v>62</v>
      </c>
      <c r="E57" s="193"/>
      <c r="F57" s="55" t="s">
        <v>20</v>
      </c>
      <c r="G57" s="56" t="s">
        <v>28</v>
      </c>
      <c r="H57" s="56" t="s">
        <v>16</v>
      </c>
      <c r="I57" s="111" t="s">
        <v>94</v>
      </c>
      <c r="J57" s="54">
        <v>1364</v>
      </c>
      <c r="K57" s="75">
        <f>0</f>
        <v>0</v>
      </c>
      <c r="L57" s="105">
        <f t="shared" si="6"/>
        <v>0</v>
      </c>
      <c r="M57" s="105">
        <f t="shared" si="3"/>
        <v>0</v>
      </c>
      <c r="N57" s="107"/>
      <c r="O57" s="108">
        <f t="shared" si="4"/>
        <v>0</v>
      </c>
      <c r="P57" s="107"/>
      <c r="Q57" s="107"/>
      <c r="R57" s="107"/>
      <c r="S57" s="21">
        <f t="shared" si="5"/>
        <v>0</v>
      </c>
      <c r="T57" s="22" t="str">
        <f t="shared" si="2"/>
        <v>OK</v>
      </c>
      <c r="U57" s="32"/>
      <c r="V57" s="32"/>
      <c r="W57" s="38"/>
      <c r="X57" s="38"/>
      <c r="Y57" s="38"/>
      <c r="Z57" s="38"/>
      <c r="AA57" s="38"/>
      <c r="AB57" s="38"/>
      <c r="AC57" s="38"/>
      <c r="AD57" s="38"/>
      <c r="AE57" s="35"/>
      <c r="AF57" s="35"/>
      <c r="AG57" s="35"/>
      <c r="AH57" s="35"/>
      <c r="AI57" s="35"/>
      <c r="AJ57" s="35"/>
      <c r="AK57" s="35"/>
      <c r="AL57" s="35"/>
    </row>
    <row r="58" spans="1:38" x14ac:dyDescent="0.25">
      <c r="K58" s="110">
        <f>SUMPRODUCT($J$4:$J$57,K4:K57)</f>
        <v>256755.6</v>
      </c>
      <c r="L58" s="110">
        <f t="shared" ref="L58:M58" si="7">SUMPRODUCT($J$4:$J$57,L4:L57)</f>
        <v>69270.559999999998</v>
      </c>
      <c r="M58" s="110">
        <f t="shared" si="7"/>
        <v>69270.559999999998</v>
      </c>
      <c r="S58" s="6">
        <f>SUM(S4:S57)</f>
        <v>23632</v>
      </c>
      <c r="U58" s="39">
        <f>SUMPRODUCT($J$4:$J$57,U4:U57)</f>
        <v>46250</v>
      </c>
      <c r="V58" s="114">
        <f t="shared" ref="V58:AL58" si="8">SUMPRODUCT($J$4:$J$57,V4:V57)</f>
        <v>14570.56</v>
      </c>
      <c r="W58" s="39">
        <f t="shared" si="8"/>
        <v>8450</v>
      </c>
      <c r="X58" s="39">
        <f t="shared" si="8"/>
        <v>0</v>
      </c>
      <c r="Y58" s="39">
        <f t="shared" si="8"/>
        <v>0</v>
      </c>
      <c r="Z58" s="39">
        <f t="shared" si="8"/>
        <v>0</v>
      </c>
      <c r="AA58" s="39">
        <f t="shared" si="8"/>
        <v>0</v>
      </c>
      <c r="AB58" s="39">
        <f t="shared" si="8"/>
        <v>0</v>
      </c>
      <c r="AC58" s="39">
        <f t="shared" si="8"/>
        <v>0</v>
      </c>
      <c r="AD58" s="39">
        <f t="shared" si="8"/>
        <v>0</v>
      </c>
      <c r="AE58" s="39">
        <f t="shared" si="8"/>
        <v>0</v>
      </c>
      <c r="AF58" s="39">
        <f t="shared" si="8"/>
        <v>0</v>
      </c>
      <c r="AG58" s="39">
        <f t="shared" si="8"/>
        <v>0</v>
      </c>
      <c r="AH58" s="39">
        <f t="shared" si="8"/>
        <v>0</v>
      </c>
      <c r="AI58" s="39">
        <f t="shared" si="8"/>
        <v>0</v>
      </c>
      <c r="AJ58" s="39">
        <f t="shared" si="8"/>
        <v>0</v>
      </c>
      <c r="AK58" s="39">
        <f t="shared" si="8"/>
        <v>0</v>
      </c>
      <c r="AL58" s="39">
        <f t="shared" si="8"/>
        <v>0</v>
      </c>
    </row>
    <row r="59" spans="1:38" ht="18.75" x14ac:dyDescent="0.25">
      <c r="K59" s="6">
        <f>SUM(K4:K57)</f>
        <v>32160</v>
      </c>
      <c r="U59" s="30"/>
      <c r="V59" s="30"/>
    </row>
    <row r="61" spans="1:38" ht="18.95" customHeight="1" x14ac:dyDescent="0.25">
      <c r="B61" s="223" t="s">
        <v>56</v>
      </c>
      <c r="C61" s="224"/>
      <c r="D61" s="224"/>
      <c r="E61" s="224"/>
      <c r="F61" s="224"/>
      <c r="G61" s="224"/>
      <c r="H61" s="224"/>
      <c r="I61" s="224"/>
      <c r="J61" s="224"/>
      <c r="K61" s="224"/>
      <c r="L61" s="224"/>
      <c r="M61" s="224"/>
      <c r="N61" s="224"/>
      <c r="O61" s="224"/>
      <c r="P61" s="224"/>
      <c r="Q61" s="224"/>
      <c r="R61" s="224"/>
      <c r="S61" s="224"/>
      <c r="T61" s="225"/>
      <c r="U61" s="30"/>
      <c r="V61" s="115"/>
      <c r="W61" s="30"/>
      <c r="X61" s="74"/>
    </row>
    <row r="62" spans="1:38" x14ac:dyDescent="0.25">
      <c r="V62" s="116"/>
    </row>
    <row r="65" spans="27:27" x14ac:dyDescent="0.25">
      <c r="AA65" s="40"/>
    </row>
  </sheetData>
  <autoFilter ref="A3:AL59" xr:uid="{F013DE38-0DA4-440C-B7EA-62FC296FE4DD}"/>
  <mergeCells count="111">
    <mergeCell ref="K1:T1"/>
    <mergeCell ref="U1:U2"/>
    <mergeCell ref="V1:V2"/>
    <mergeCell ref="W1:W2"/>
    <mergeCell ref="AJ1:AJ2"/>
    <mergeCell ref="AK1:AK2"/>
    <mergeCell ref="AL1:AL2"/>
    <mergeCell ref="A2:T2"/>
    <mergeCell ref="A4:A7"/>
    <mergeCell ref="B4:B5"/>
    <mergeCell ref="C4:C5"/>
    <mergeCell ref="E4:E5"/>
    <mergeCell ref="B6:B7"/>
    <mergeCell ref="C6:C7"/>
    <mergeCell ref="AD1:AD2"/>
    <mergeCell ref="AE1:AE2"/>
    <mergeCell ref="AF1:AF2"/>
    <mergeCell ref="AG1:AG2"/>
    <mergeCell ref="AH1:AH2"/>
    <mergeCell ref="AI1:AI2"/>
    <mergeCell ref="X1:X2"/>
    <mergeCell ref="Y1:Y2"/>
    <mergeCell ref="Z1:Z2"/>
    <mergeCell ref="AA1:AA2"/>
    <mergeCell ref="AB1:AB2"/>
    <mergeCell ref="AC1:AC2"/>
    <mergeCell ref="A1:B1"/>
    <mergeCell ref="C1:J1"/>
    <mergeCell ref="A16:A23"/>
    <mergeCell ref="B16:B17"/>
    <mergeCell ref="C16:C17"/>
    <mergeCell ref="E16:E17"/>
    <mergeCell ref="B18:B19"/>
    <mergeCell ref="C18:C19"/>
    <mergeCell ref="E6:E7"/>
    <mergeCell ref="A8:A15"/>
    <mergeCell ref="B8:B9"/>
    <mergeCell ref="C8:C9"/>
    <mergeCell ref="E8:E9"/>
    <mergeCell ref="B10:B11"/>
    <mergeCell ref="C10:C11"/>
    <mergeCell ref="E10:E11"/>
    <mergeCell ref="B12:B13"/>
    <mergeCell ref="C12:C13"/>
    <mergeCell ref="E18:E19"/>
    <mergeCell ref="B20:B21"/>
    <mergeCell ref="C20:C21"/>
    <mergeCell ref="E20:E21"/>
    <mergeCell ref="B22:B23"/>
    <mergeCell ref="C22:C23"/>
    <mergeCell ref="E22:E23"/>
    <mergeCell ref="E12:E13"/>
    <mergeCell ref="B14:B15"/>
    <mergeCell ref="C14:C15"/>
    <mergeCell ref="E14:E15"/>
    <mergeCell ref="B30:B31"/>
    <mergeCell ref="C30:C31"/>
    <mergeCell ref="E30:E31"/>
    <mergeCell ref="A32:A35"/>
    <mergeCell ref="B32:B33"/>
    <mergeCell ref="C32:C33"/>
    <mergeCell ref="E32:E33"/>
    <mergeCell ref="B34:B35"/>
    <mergeCell ref="C34:C35"/>
    <mergeCell ref="E34:E35"/>
    <mergeCell ref="A24:A31"/>
    <mergeCell ref="B24:B25"/>
    <mergeCell ref="C24:C25"/>
    <mergeCell ref="E24:E25"/>
    <mergeCell ref="B26:B27"/>
    <mergeCell ref="C26:C27"/>
    <mergeCell ref="E26:E27"/>
    <mergeCell ref="B28:B29"/>
    <mergeCell ref="C28:C29"/>
    <mergeCell ref="E28:E29"/>
    <mergeCell ref="B42:B43"/>
    <mergeCell ref="C42:C43"/>
    <mergeCell ref="E42:E43"/>
    <mergeCell ref="B44:B45"/>
    <mergeCell ref="C44:C45"/>
    <mergeCell ref="E44:E45"/>
    <mergeCell ref="A36:A47"/>
    <mergeCell ref="B36:B37"/>
    <mergeCell ref="C36:C37"/>
    <mergeCell ref="E36:E37"/>
    <mergeCell ref="B38:B39"/>
    <mergeCell ref="C38:C39"/>
    <mergeCell ref="E38:E39"/>
    <mergeCell ref="B40:B41"/>
    <mergeCell ref="C40:C41"/>
    <mergeCell ref="E40:E41"/>
    <mergeCell ref="B46:B47"/>
    <mergeCell ref="C46:C47"/>
    <mergeCell ref="E46:E47"/>
    <mergeCell ref="B61:T61"/>
    <mergeCell ref="B52:B53"/>
    <mergeCell ref="C52:C53"/>
    <mergeCell ref="E52:E53"/>
    <mergeCell ref="B54:B55"/>
    <mergeCell ref="C54:C55"/>
    <mergeCell ref="E54:E55"/>
    <mergeCell ref="A48:A57"/>
    <mergeCell ref="B48:B49"/>
    <mergeCell ref="C48:C49"/>
    <mergeCell ref="E48:E49"/>
    <mergeCell ref="B50:B51"/>
    <mergeCell ref="C50:C51"/>
    <mergeCell ref="E50:E51"/>
    <mergeCell ref="B56:B57"/>
    <mergeCell ref="C56:C57"/>
    <mergeCell ref="E56:E57"/>
  </mergeCells>
  <conditionalFormatting sqref="U4:AL57">
    <cfRule type="cellIs" dxfId="14" priority="1" operator="greaterThan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00AABC-9879-4660-B7CB-AD15AD73700A}">
  <dimension ref="A1:AL65"/>
  <sheetViews>
    <sheetView topLeftCell="E1" zoomScale="85" zoomScaleNormal="85" workbookViewId="0">
      <selection activeCell="N73" sqref="N73"/>
    </sheetView>
  </sheetViews>
  <sheetFormatPr defaultColWidth="9.7109375" defaultRowHeight="15" x14ac:dyDescent="0.25"/>
  <cols>
    <col min="1" max="1" width="12.140625" style="2" bestFit="1" customWidth="1"/>
    <col min="2" max="2" width="27.28515625" style="1" customWidth="1"/>
    <col min="3" max="3" width="11" style="1" customWidth="1"/>
    <col min="4" max="4" width="11.7109375" style="1" customWidth="1"/>
    <col min="5" max="5" width="24.85546875" style="1" customWidth="1"/>
    <col min="6" max="6" width="9.140625" style="24" customWidth="1"/>
    <col min="7" max="8" width="12.28515625" style="1" customWidth="1"/>
    <col min="9" max="9" width="14.85546875" style="1" customWidth="1"/>
    <col min="10" max="10" width="15.42578125" style="1" customWidth="1"/>
    <col min="11" max="11" width="15.85546875" style="6" customWidth="1"/>
    <col min="12" max="18" width="11.28515625" style="6" customWidth="1"/>
    <col min="19" max="19" width="13.28515625" style="23" customWidth="1"/>
    <col min="20" max="20" width="12.5703125" style="4" customWidth="1"/>
    <col min="21" max="21" width="14.140625" style="5" customWidth="1"/>
    <col min="22" max="22" width="14.28515625" style="5" customWidth="1"/>
    <col min="23" max="30" width="15.7109375" style="5" customWidth="1"/>
    <col min="31" max="38" width="15.7109375" style="2" customWidth="1"/>
    <col min="39" max="16384" width="9.7109375" style="2"/>
  </cols>
  <sheetData>
    <row r="1" spans="1:38" ht="38.85" customHeight="1" x14ac:dyDescent="0.25">
      <c r="A1" s="203" t="s">
        <v>54</v>
      </c>
      <c r="B1" s="204"/>
      <c r="C1" s="207" t="s">
        <v>29</v>
      </c>
      <c r="D1" s="208"/>
      <c r="E1" s="208"/>
      <c r="F1" s="208"/>
      <c r="G1" s="208"/>
      <c r="H1" s="208"/>
      <c r="I1" s="208"/>
      <c r="J1" s="209"/>
      <c r="K1" s="202" t="s">
        <v>35</v>
      </c>
      <c r="L1" s="202"/>
      <c r="M1" s="202"/>
      <c r="N1" s="202"/>
      <c r="O1" s="202"/>
      <c r="P1" s="202"/>
      <c r="Q1" s="202"/>
      <c r="R1" s="202"/>
      <c r="S1" s="202"/>
      <c r="T1" s="202"/>
      <c r="U1" s="196" t="s">
        <v>37</v>
      </c>
      <c r="V1" s="196" t="s">
        <v>37</v>
      </c>
      <c r="W1" s="196" t="s">
        <v>37</v>
      </c>
      <c r="X1" s="196" t="s">
        <v>37</v>
      </c>
      <c r="Y1" s="196" t="s">
        <v>37</v>
      </c>
      <c r="Z1" s="196" t="s">
        <v>37</v>
      </c>
      <c r="AA1" s="196" t="s">
        <v>37</v>
      </c>
      <c r="AB1" s="196" t="s">
        <v>37</v>
      </c>
      <c r="AC1" s="196" t="s">
        <v>37</v>
      </c>
      <c r="AD1" s="196" t="s">
        <v>37</v>
      </c>
      <c r="AE1" s="196" t="s">
        <v>37</v>
      </c>
      <c r="AF1" s="196" t="s">
        <v>37</v>
      </c>
      <c r="AG1" s="196" t="s">
        <v>37</v>
      </c>
      <c r="AH1" s="196" t="s">
        <v>37</v>
      </c>
      <c r="AI1" s="196" t="s">
        <v>37</v>
      </c>
      <c r="AJ1" s="196" t="s">
        <v>37</v>
      </c>
      <c r="AK1" s="196" t="s">
        <v>37</v>
      </c>
      <c r="AL1" s="196" t="s">
        <v>37</v>
      </c>
    </row>
    <row r="2" spans="1:38" ht="21.75" customHeight="1" x14ac:dyDescent="0.25">
      <c r="A2" s="198" t="s">
        <v>58</v>
      </c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198"/>
      <c r="M2" s="198"/>
      <c r="N2" s="198"/>
      <c r="O2" s="198"/>
      <c r="P2" s="198"/>
      <c r="Q2" s="198"/>
      <c r="R2" s="198"/>
      <c r="S2" s="198"/>
      <c r="T2" s="199"/>
      <c r="U2" s="197"/>
      <c r="V2" s="197"/>
      <c r="W2" s="197"/>
      <c r="X2" s="197"/>
      <c r="Y2" s="197"/>
      <c r="Z2" s="197"/>
      <c r="AA2" s="197"/>
      <c r="AB2" s="197"/>
      <c r="AC2" s="197"/>
      <c r="AD2" s="197"/>
      <c r="AE2" s="197"/>
      <c r="AF2" s="197"/>
      <c r="AG2" s="197"/>
      <c r="AH2" s="197"/>
      <c r="AI2" s="197"/>
      <c r="AJ2" s="197"/>
      <c r="AK2" s="197"/>
      <c r="AL2" s="197"/>
    </row>
    <row r="3" spans="1:38" s="3" customFormat="1" ht="30.2" customHeight="1" x14ac:dyDescent="0.2">
      <c r="A3" s="41" t="s">
        <v>22</v>
      </c>
      <c r="B3" s="41" t="s">
        <v>38</v>
      </c>
      <c r="C3" s="41" t="s">
        <v>36</v>
      </c>
      <c r="D3" s="41" t="s">
        <v>17</v>
      </c>
      <c r="E3" s="41" t="s">
        <v>39</v>
      </c>
      <c r="F3" s="41" t="s">
        <v>18</v>
      </c>
      <c r="G3" s="41" t="s">
        <v>19</v>
      </c>
      <c r="H3" s="41" t="s">
        <v>40</v>
      </c>
      <c r="I3" s="41" t="s">
        <v>41</v>
      </c>
      <c r="J3" s="41" t="s">
        <v>42</v>
      </c>
      <c r="K3" s="42" t="s">
        <v>3</v>
      </c>
      <c r="L3" s="102" t="s">
        <v>86</v>
      </c>
      <c r="M3" s="102" t="s">
        <v>87</v>
      </c>
      <c r="N3" s="102" t="s">
        <v>88</v>
      </c>
      <c r="O3" s="102" t="s">
        <v>89</v>
      </c>
      <c r="P3" s="102" t="s">
        <v>90</v>
      </c>
      <c r="Q3" s="102" t="s">
        <v>91</v>
      </c>
      <c r="R3" s="102" t="s">
        <v>92</v>
      </c>
      <c r="S3" s="19" t="s">
        <v>0</v>
      </c>
      <c r="T3" s="33" t="s">
        <v>2</v>
      </c>
      <c r="U3" s="20" t="s">
        <v>1</v>
      </c>
      <c r="V3" s="20" t="s">
        <v>1</v>
      </c>
      <c r="W3" s="20" t="s">
        <v>1</v>
      </c>
      <c r="X3" s="20" t="s">
        <v>1</v>
      </c>
      <c r="Y3" s="20" t="s">
        <v>1</v>
      </c>
      <c r="Z3" s="20" t="s">
        <v>1</v>
      </c>
      <c r="AA3" s="20" t="s">
        <v>1</v>
      </c>
      <c r="AB3" s="20" t="s">
        <v>1</v>
      </c>
      <c r="AC3" s="20" t="s">
        <v>1</v>
      </c>
      <c r="AD3" s="20" t="s">
        <v>1</v>
      </c>
      <c r="AE3" s="20" t="s">
        <v>1</v>
      </c>
      <c r="AF3" s="20" t="s">
        <v>1</v>
      </c>
      <c r="AG3" s="20" t="s">
        <v>1</v>
      </c>
      <c r="AH3" s="20" t="s">
        <v>1</v>
      </c>
      <c r="AI3" s="20" t="s">
        <v>1</v>
      </c>
      <c r="AJ3" s="20" t="s">
        <v>1</v>
      </c>
      <c r="AK3" s="20" t="s">
        <v>1</v>
      </c>
      <c r="AL3" s="20" t="s">
        <v>1</v>
      </c>
    </row>
    <row r="4" spans="1:38" ht="30.2" customHeight="1" x14ac:dyDescent="0.25">
      <c r="A4" s="211" t="s">
        <v>30</v>
      </c>
      <c r="B4" s="200" t="s">
        <v>34</v>
      </c>
      <c r="C4" s="217">
        <v>1</v>
      </c>
      <c r="D4" s="71">
        <v>1</v>
      </c>
      <c r="E4" s="200" t="s">
        <v>13</v>
      </c>
      <c r="F4" s="59" t="s">
        <v>20</v>
      </c>
      <c r="G4" s="60" t="s">
        <v>27</v>
      </c>
      <c r="H4" s="60" t="s">
        <v>10</v>
      </c>
      <c r="I4" s="60" t="s">
        <v>12</v>
      </c>
      <c r="J4" s="61">
        <v>7.65</v>
      </c>
      <c r="K4" s="65">
        <f>2500</f>
        <v>2500</v>
      </c>
      <c r="L4" s="105">
        <f>IF(SUM(U4:AL4)&gt;K4+N4,K4+N4,SUM(U4:AL4))</f>
        <v>0</v>
      </c>
      <c r="M4" s="105">
        <f>SUM(U4:AL4)</f>
        <v>0</v>
      </c>
      <c r="N4" s="109"/>
      <c r="O4" s="108">
        <f>ROUND(IF(K4*0.25-0.5&lt;0,0,K4*0.25-0.5),0)-P4-R4</f>
        <v>625</v>
      </c>
      <c r="P4" s="106"/>
      <c r="Q4" s="106"/>
      <c r="R4" s="106"/>
      <c r="S4" s="21">
        <f t="shared" ref="S4:S23" si="0">K4-(SUM(U4:AL4))+N4+P4+Q4-R4</f>
        <v>2500</v>
      </c>
      <c r="T4" s="22" t="str">
        <f t="shared" ref="T4:T57" si="1">IF(S4&lt;0,"ATENÇÃO","OK")</f>
        <v>OK</v>
      </c>
      <c r="U4" s="43"/>
      <c r="V4" s="43"/>
      <c r="W4" s="43"/>
      <c r="X4" s="44"/>
      <c r="Y4" s="45"/>
      <c r="Z4" s="43"/>
      <c r="AA4" s="43"/>
      <c r="AB4" s="46"/>
      <c r="AC4" s="47"/>
      <c r="AD4" s="48"/>
      <c r="AE4" s="36"/>
      <c r="AF4" s="29"/>
      <c r="AG4" s="28"/>
      <c r="AH4" s="28"/>
      <c r="AI4" s="28"/>
      <c r="AJ4" s="28"/>
      <c r="AK4" s="28"/>
      <c r="AL4" s="28"/>
    </row>
    <row r="5" spans="1:38" ht="30.2" customHeight="1" x14ac:dyDescent="0.25">
      <c r="A5" s="212"/>
      <c r="B5" s="201"/>
      <c r="C5" s="218"/>
      <c r="D5" s="72">
        <v>2</v>
      </c>
      <c r="E5" s="201"/>
      <c r="F5" s="63" t="s">
        <v>20</v>
      </c>
      <c r="G5" s="64" t="s">
        <v>28</v>
      </c>
      <c r="H5" s="64" t="s">
        <v>16</v>
      </c>
      <c r="I5" s="64" t="s">
        <v>12</v>
      </c>
      <c r="J5" s="61">
        <v>400</v>
      </c>
      <c r="K5" s="65">
        <f>20</f>
        <v>20</v>
      </c>
      <c r="L5" s="105">
        <f t="shared" ref="L5:L57" si="2">IF(SUM(U5:AL5)&gt;K5+N5,K5+N5,SUM(U5:AL5))</f>
        <v>0</v>
      </c>
      <c r="M5" s="105">
        <f t="shared" ref="M5:M57" si="3">SUM(U5:AL5)</f>
        <v>0</v>
      </c>
      <c r="N5" s="106"/>
      <c r="O5" s="108">
        <f t="shared" ref="O5:O57" si="4">ROUND(IF(K5*0.25-0.5&lt;0,0,K5*0.25-0.5),0)-P5-R5</f>
        <v>5</v>
      </c>
      <c r="P5" s="106"/>
      <c r="Q5" s="106"/>
      <c r="R5" s="106"/>
      <c r="S5" s="21">
        <f t="shared" si="0"/>
        <v>20</v>
      </c>
      <c r="T5" s="22" t="str">
        <f t="shared" si="1"/>
        <v>OK</v>
      </c>
      <c r="U5" s="43"/>
      <c r="V5" s="43"/>
      <c r="W5" s="43"/>
      <c r="X5" s="44"/>
      <c r="Y5" s="45"/>
      <c r="Z5" s="45"/>
      <c r="AA5" s="43"/>
      <c r="AB5" s="43"/>
      <c r="AC5" s="43"/>
      <c r="AD5" s="48"/>
      <c r="AE5" s="36"/>
      <c r="AF5" s="29"/>
      <c r="AG5" s="28"/>
      <c r="AH5" s="28"/>
      <c r="AI5" s="28"/>
      <c r="AJ5" s="28"/>
      <c r="AK5" s="28"/>
      <c r="AL5" s="28"/>
    </row>
    <row r="6" spans="1:38" ht="30.2" customHeight="1" x14ac:dyDescent="0.25">
      <c r="A6" s="212"/>
      <c r="B6" s="210" t="s">
        <v>25</v>
      </c>
      <c r="C6" s="219">
        <v>5</v>
      </c>
      <c r="D6" s="73">
        <v>9</v>
      </c>
      <c r="E6" s="210" t="s">
        <v>21</v>
      </c>
      <c r="F6" s="67" t="s">
        <v>20</v>
      </c>
      <c r="G6" s="68" t="s">
        <v>27</v>
      </c>
      <c r="H6" s="68" t="s">
        <v>10</v>
      </c>
      <c r="I6" s="68" t="s">
        <v>12</v>
      </c>
      <c r="J6" s="69">
        <v>4.1500000000000004</v>
      </c>
      <c r="K6" s="65">
        <f>3500</f>
        <v>3500</v>
      </c>
      <c r="L6" s="105">
        <f t="shared" si="2"/>
        <v>0</v>
      </c>
      <c r="M6" s="105">
        <f t="shared" si="3"/>
        <v>0</v>
      </c>
      <c r="N6" s="106"/>
      <c r="O6" s="108">
        <f t="shared" si="4"/>
        <v>875</v>
      </c>
      <c r="P6" s="106"/>
      <c r="Q6" s="106"/>
      <c r="R6" s="106"/>
      <c r="S6" s="21">
        <f t="shared" si="0"/>
        <v>3500</v>
      </c>
      <c r="T6" s="22" t="str">
        <f t="shared" si="1"/>
        <v>OK</v>
      </c>
      <c r="U6" s="49"/>
      <c r="V6" s="43"/>
      <c r="W6" s="45"/>
      <c r="X6" s="44"/>
      <c r="Y6" s="45"/>
      <c r="Z6" s="45"/>
      <c r="AA6" s="43"/>
      <c r="AB6" s="46"/>
      <c r="AC6" s="47"/>
      <c r="AD6" s="48"/>
      <c r="AE6" s="36"/>
      <c r="AF6" s="29"/>
      <c r="AG6" s="28"/>
      <c r="AH6" s="28"/>
      <c r="AI6" s="28"/>
      <c r="AJ6" s="28"/>
      <c r="AK6" s="28"/>
      <c r="AL6" s="28"/>
    </row>
    <row r="7" spans="1:38" ht="30.2" customHeight="1" x14ac:dyDescent="0.25">
      <c r="A7" s="213"/>
      <c r="B7" s="210"/>
      <c r="C7" s="219"/>
      <c r="D7" s="73">
        <v>10</v>
      </c>
      <c r="E7" s="210"/>
      <c r="F7" s="67" t="s">
        <v>20</v>
      </c>
      <c r="G7" s="68" t="s">
        <v>28</v>
      </c>
      <c r="H7" s="68" t="s">
        <v>16</v>
      </c>
      <c r="I7" s="68" t="s">
        <v>12</v>
      </c>
      <c r="J7" s="69">
        <v>699.26</v>
      </c>
      <c r="K7" s="65">
        <f>15</f>
        <v>15</v>
      </c>
      <c r="L7" s="105">
        <f t="shared" si="2"/>
        <v>0</v>
      </c>
      <c r="M7" s="105">
        <f t="shared" si="3"/>
        <v>0</v>
      </c>
      <c r="N7" s="106"/>
      <c r="O7" s="108">
        <f t="shared" si="4"/>
        <v>3</v>
      </c>
      <c r="P7" s="106"/>
      <c r="Q7" s="106"/>
      <c r="R7" s="106"/>
      <c r="S7" s="21">
        <f t="shared" si="0"/>
        <v>15</v>
      </c>
      <c r="T7" s="22" t="str">
        <f t="shared" si="1"/>
        <v>OK</v>
      </c>
      <c r="U7" s="49"/>
      <c r="V7" s="43"/>
      <c r="W7" s="45"/>
      <c r="X7" s="44"/>
      <c r="Y7" s="45"/>
      <c r="Z7" s="45"/>
      <c r="AA7" s="43"/>
      <c r="AB7" s="43"/>
      <c r="AC7" s="43"/>
      <c r="AD7" s="48"/>
      <c r="AE7" s="36"/>
      <c r="AF7" s="29"/>
      <c r="AG7" s="28"/>
      <c r="AH7" s="28"/>
      <c r="AI7" s="28"/>
      <c r="AJ7" s="28"/>
      <c r="AK7" s="28"/>
      <c r="AL7" s="28"/>
    </row>
    <row r="8" spans="1:38" ht="30.2" customHeight="1" x14ac:dyDescent="0.25">
      <c r="A8" s="214" t="s">
        <v>23</v>
      </c>
      <c r="B8" s="193" t="s">
        <v>32</v>
      </c>
      <c r="C8" s="194">
        <v>6</v>
      </c>
      <c r="D8" s="70">
        <v>11</v>
      </c>
      <c r="E8" s="193" t="s">
        <v>13</v>
      </c>
      <c r="F8" s="55" t="s">
        <v>20</v>
      </c>
      <c r="G8" s="56" t="s">
        <v>27</v>
      </c>
      <c r="H8" s="56" t="s">
        <v>10</v>
      </c>
      <c r="I8" s="56" t="s">
        <v>12</v>
      </c>
      <c r="J8" s="54">
        <v>7.84</v>
      </c>
      <c r="K8" s="75">
        <f>0</f>
        <v>0</v>
      </c>
      <c r="L8" s="105">
        <f t="shared" si="2"/>
        <v>0</v>
      </c>
      <c r="M8" s="105">
        <f t="shared" si="3"/>
        <v>0</v>
      </c>
      <c r="N8" s="107"/>
      <c r="O8" s="108">
        <f t="shared" si="4"/>
        <v>0</v>
      </c>
      <c r="P8" s="107"/>
      <c r="Q8" s="107"/>
      <c r="R8" s="107"/>
      <c r="S8" s="21">
        <f t="shared" si="0"/>
        <v>0</v>
      </c>
      <c r="T8" s="22" t="str">
        <f t="shared" si="1"/>
        <v>OK</v>
      </c>
      <c r="U8" s="43"/>
      <c r="V8" s="43"/>
      <c r="W8" s="45"/>
      <c r="X8" s="43"/>
      <c r="Y8" s="43"/>
      <c r="Z8" s="45"/>
      <c r="AA8" s="43"/>
      <c r="AB8" s="50"/>
      <c r="AC8" s="47"/>
      <c r="AD8" s="48"/>
      <c r="AE8" s="36"/>
      <c r="AF8" s="29"/>
      <c r="AG8" s="28"/>
      <c r="AH8" s="28"/>
      <c r="AI8" s="28"/>
      <c r="AJ8" s="28"/>
      <c r="AK8" s="28"/>
      <c r="AL8" s="28"/>
    </row>
    <row r="9" spans="1:38" ht="30.2" customHeight="1" x14ac:dyDescent="0.25">
      <c r="A9" s="215"/>
      <c r="B9" s="193"/>
      <c r="C9" s="194"/>
      <c r="D9" s="70">
        <v>12</v>
      </c>
      <c r="E9" s="193"/>
      <c r="F9" s="55" t="s">
        <v>20</v>
      </c>
      <c r="G9" s="56" t="s">
        <v>28</v>
      </c>
      <c r="H9" s="56" t="s">
        <v>16</v>
      </c>
      <c r="I9" s="56" t="s">
        <v>12</v>
      </c>
      <c r="J9" s="54">
        <v>1700</v>
      </c>
      <c r="K9" s="75">
        <f>0</f>
        <v>0</v>
      </c>
      <c r="L9" s="105">
        <f t="shared" si="2"/>
        <v>0</v>
      </c>
      <c r="M9" s="105">
        <f t="shared" si="3"/>
        <v>0</v>
      </c>
      <c r="N9" s="107"/>
      <c r="O9" s="108">
        <f t="shared" si="4"/>
        <v>0</v>
      </c>
      <c r="P9" s="107"/>
      <c r="Q9" s="107"/>
      <c r="R9" s="107"/>
      <c r="S9" s="21">
        <f t="shared" si="0"/>
        <v>0</v>
      </c>
      <c r="T9" s="22" t="str">
        <f t="shared" si="1"/>
        <v>OK</v>
      </c>
      <c r="U9" s="43"/>
      <c r="V9" s="43"/>
      <c r="W9" s="45"/>
      <c r="X9" s="43"/>
      <c r="Y9" s="44"/>
      <c r="Z9" s="45"/>
      <c r="AA9" s="43"/>
      <c r="AB9" s="51"/>
      <c r="AC9" s="43"/>
      <c r="AD9" s="48"/>
      <c r="AE9" s="36"/>
      <c r="AF9" s="29"/>
      <c r="AG9" s="28"/>
      <c r="AH9" s="28"/>
      <c r="AI9" s="28"/>
      <c r="AJ9" s="28"/>
      <c r="AK9" s="28"/>
      <c r="AL9" s="28"/>
    </row>
    <row r="10" spans="1:38" ht="30.2" customHeight="1" x14ac:dyDescent="0.25">
      <c r="A10" s="215"/>
      <c r="B10" s="193" t="s">
        <v>25</v>
      </c>
      <c r="C10" s="194">
        <v>7</v>
      </c>
      <c r="D10" s="70">
        <v>13</v>
      </c>
      <c r="E10" s="193" t="s">
        <v>14</v>
      </c>
      <c r="F10" s="55" t="s">
        <v>20</v>
      </c>
      <c r="G10" s="56" t="s">
        <v>27</v>
      </c>
      <c r="H10" s="56" t="s">
        <v>10</v>
      </c>
      <c r="I10" s="56" t="s">
        <v>12</v>
      </c>
      <c r="J10" s="54">
        <v>11</v>
      </c>
      <c r="K10" s="75">
        <f>0</f>
        <v>0</v>
      </c>
      <c r="L10" s="105">
        <f t="shared" si="2"/>
        <v>0</v>
      </c>
      <c r="M10" s="105">
        <f t="shared" si="3"/>
        <v>0</v>
      </c>
      <c r="N10" s="107"/>
      <c r="O10" s="108">
        <f t="shared" si="4"/>
        <v>0</v>
      </c>
      <c r="P10" s="107"/>
      <c r="Q10" s="107"/>
      <c r="R10" s="107"/>
      <c r="S10" s="21">
        <f t="shared" si="0"/>
        <v>0</v>
      </c>
      <c r="T10" s="22" t="str">
        <f t="shared" si="1"/>
        <v>OK</v>
      </c>
      <c r="U10" s="43"/>
      <c r="V10" s="52"/>
      <c r="W10" s="43"/>
      <c r="X10" s="44"/>
      <c r="Y10" s="44"/>
      <c r="Z10" s="45"/>
      <c r="AA10" s="43"/>
      <c r="AB10" s="46"/>
      <c r="AC10" s="47"/>
      <c r="AD10" s="48"/>
      <c r="AE10" s="36"/>
      <c r="AF10" s="29"/>
      <c r="AG10" s="28"/>
      <c r="AH10" s="28"/>
      <c r="AI10" s="28"/>
      <c r="AJ10" s="28"/>
      <c r="AK10" s="28"/>
      <c r="AL10" s="28"/>
    </row>
    <row r="11" spans="1:38" ht="30.2" customHeight="1" x14ac:dyDescent="0.25">
      <c r="A11" s="215"/>
      <c r="B11" s="193"/>
      <c r="C11" s="194"/>
      <c r="D11" s="70">
        <v>14</v>
      </c>
      <c r="E11" s="193"/>
      <c r="F11" s="55" t="s">
        <v>20</v>
      </c>
      <c r="G11" s="56" t="s">
        <v>28</v>
      </c>
      <c r="H11" s="56" t="s">
        <v>16</v>
      </c>
      <c r="I11" s="56" t="s">
        <v>12</v>
      </c>
      <c r="J11" s="54">
        <v>1828.57</v>
      </c>
      <c r="K11" s="75">
        <f>0</f>
        <v>0</v>
      </c>
      <c r="L11" s="105">
        <f t="shared" si="2"/>
        <v>0</v>
      </c>
      <c r="M11" s="105">
        <f t="shared" si="3"/>
        <v>0</v>
      </c>
      <c r="N11" s="107"/>
      <c r="O11" s="108">
        <f t="shared" si="4"/>
        <v>0</v>
      </c>
      <c r="P11" s="107"/>
      <c r="Q11" s="107"/>
      <c r="R11" s="107"/>
      <c r="S11" s="21">
        <f t="shared" si="0"/>
        <v>0</v>
      </c>
      <c r="T11" s="22" t="str">
        <f t="shared" si="1"/>
        <v>OK</v>
      </c>
      <c r="U11" s="43"/>
      <c r="V11" s="52"/>
      <c r="W11" s="43"/>
      <c r="X11" s="44"/>
      <c r="Y11" s="44"/>
      <c r="Z11" s="45"/>
      <c r="AA11" s="43"/>
      <c r="AB11" s="43"/>
      <c r="AC11" s="43"/>
      <c r="AD11" s="48"/>
      <c r="AE11" s="36"/>
      <c r="AF11" s="29"/>
      <c r="AG11" s="28"/>
      <c r="AH11" s="28"/>
      <c r="AI11" s="28"/>
      <c r="AJ11" s="28"/>
      <c r="AK11" s="28"/>
      <c r="AL11" s="28"/>
    </row>
    <row r="12" spans="1:38" ht="30.2" customHeight="1" x14ac:dyDescent="0.25">
      <c r="A12" s="215"/>
      <c r="B12" s="193" t="s">
        <v>25</v>
      </c>
      <c r="C12" s="194">
        <v>8</v>
      </c>
      <c r="D12" s="70">
        <v>15</v>
      </c>
      <c r="E12" s="193" t="s">
        <v>15</v>
      </c>
      <c r="F12" s="55" t="s">
        <v>20</v>
      </c>
      <c r="G12" s="56" t="s">
        <v>27</v>
      </c>
      <c r="H12" s="56" t="s">
        <v>10</v>
      </c>
      <c r="I12" s="56" t="s">
        <v>12</v>
      </c>
      <c r="J12" s="54">
        <v>18.399999999999999</v>
      </c>
      <c r="K12" s="75">
        <f>0</f>
        <v>0</v>
      </c>
      <c r="L12" s="105">
        <f t="shared" si="2"/>
        <v>0</v>
      </c>
      <c r="M12" s="105">
        <f t="shared" si="3"/>
        <v>0</v>
      </c>
      <c r="N12" s="107"/>
      <c r="O12" s="108">
        <f t="shared" si="4"/>
        <v>0</v>
      </c>
      <c r="P12" s="107"/>
      <c r="Q12" s="107"/>
      <c r="R12" s="107"/>
      <c r="S12" s="21">
        <f t="shared" si="0"/>
        <v>0</v>
      </c>
      <c r="T12" s="22" t="str">
        <f t="shared" si="1"/>
        <v>OK</v>
      </c>
      <c r="U12" s="43"/>
      <c r="V12" s="52"/>
      <c r="W12" s="45"/>
      <c r="X12" s="43"/>
      <c r="Y12" s="44"/>
      <c r="Z12" s="45"/>
      <c r="AA12" s="43"/>
      <c r="AB12" s="51"/>
      <c r="AC12" s="47"/>
      <c r="AD12" s="48"/>
      <c r="AE12" s="36"/>
      <c r="AF12" s="29"/>
      <c r="AG12" s="28"/>
      <c r="AH12" s="28"/>
      <c r="AI12" s="28"/>
      <c r="AJ12" s="28"/>
      <c r="AK12" s="28"/>
      <c r="AL12" s="28"/>
    </row>
    <row r="13" spans="1:38" ht="30.2" customHeight="1" x14ac:dyDescent="0.25">
      <c r="A13" s="215"/>
      <c r="B13" s="193"/>
      <c r="C13" s="194"/>
      <c r="D13" s="70">
        <v>16</v>
      </c>
      <c r="E13" s="193"/>
      <c r="F13" s="55" t="s">
        <v>20</v>
      </c>
      <c r="G13" s="56" t="s">
        <v>28</v>
      </c>
      <c r="H13" s="56" t="s">
        <v>16</v>
      </c>
      <c r="I13" s="56" t="s">
        <v>12</v>
      </c>
      <c r="J13" s="54">
        <v>2900</v>
      </c>
      <c r="K13" s="75">
        <f>0</f>
        <v>0</v>
      </c>
      <c r="L13" s="105">
        <f t="shared" si="2"/>
        <v>0</v>
      </c>
      <c r="M13" s="105">
        <f t="shared" si="3"/>
        <v>0</v>
      </c>
      <c r="N13" s="107"/>
      <c r="O13" s="108">
        <f t="shared" si="4"/>
        <v>0</v>
      </c>
      <c r="P13" s="107"/>
      <c r="Q13" s="107"/>
      <c r="R13" s="107"/>
      <c r="S13" s="21">
        <f t="shared" si="0"/>
        <v>0</v>
      </c>
      <c r="T13" s="22" t="str">
        <f t="shared" si="1"/>
        <v>OK</v>
      </c>
      <c r="U13" s="43"/>
      <c r="V13" s="52"/>
      <c r="W13" s="45"/>
      <c r="X13" s="45"/>
      <c r="Y13" s="45"/>
      <c r="Z13" s="45"/>
      <c r="AA13" s="43"/>
      <c r="AB13" s="51"/>
      <c r="AC13" s="43"/>
      <c r="AD13" s="48"/>
      <c r="AE13" s="36"/>
      <c r="AF13" s="29"/>
      <c r="AG13" s="28"/>
      <c r="AH13" s="28"/>
      <c r="AI13" s="28"/>
      <c r="AJ13" s="28"/>
      <c r="AK13" s="28"/>
      <c r="AL13" s="28"/>
    </row>
    <row r="14" spans="1:38" s="7" customFormat="1" ht="30.2" customHeight="1" x14ac:dyDescent="0.25">
      <c r="A14" s="215"/>
      <c r="B14" s="193" t="s">
        <v>32</v>
      </c>
      <c r="C14" s="194">
        <v>9</v>
      </c>
      <c r="D14" s="70">
        <v>17</v>
      </c>
      <c r="E14" s="193" t="s">
        <v>11</v>
      </c>
      <c r="F14" s="55" t="s">
        <v>20</v>
      </c>
      <c r="G14" s="56" t="s">
        <v>27</v>
      </c>
      <c r="H14" s="56" t="s">
        <v>10</v>
      </c>
      <c r="I14" s="56" t="s">
        <v>12</v>
      </c>
      <c r="J14" s="54">
        <v>16.21</v>
      </c>
      <c r="K14" s="75">
        <f>0</f>
        <v>0</v>
      </c>
      <c r="L14" s="105">
        <f t="shared" si="2"/>
        <v>0</v>
      </c>
      <c r="M14" s="105">
        <f t="shared" si="3"/>
        <v>0</v>
      </c>
      <c r="N14" s="107"/>
      <c r="O14" s="108">
        <f t="shared" si="4"/>
        <v>0</v>
      </c>
      <c r="P14" s="107"/>
      <c r="Q14" s="107"/>
      <c r="R14" s="107"/>
      <c r="S14" s="21">
        <f t="shared" si="0"/>
        <v>0</v>
      </c>
      <c r="T14" s="22" t="str">
        <f t="shared" si="1"/>
        <v>OK</v>
      </c>
      <c r="U14" s="43"/>
      <c r="V14" s="43"/>
      <c r="W14" s="43"/>
      <c r="X14" s="45"/>
      <c r="Y14" s="43"/>
      <c r="Z14" s="45"/>
      <c r="AA14" s="45"/>
      <c r="AB14" s="53"/>
      <c r="AC14" s="43"/>
      <c r="AD14" s="48"/>
      <c r="AE14" s="36"/>
      <c r="AF14" s="29"/>
      <c r="AG14" s="28"/>
      <c r="AH14" s="28"/>
      <c r="AI14" s="28"/>
      <c r="AJ14" s="28"/>
      <c r="AK14" s="28"/>
      <c r="AL14" s="28"/>
    </row>
    <row r="15" spans="1:38" s="7" customFormat="1" ht="30.2" customHeight="1" x14ac:dyDescent="0.25">
      <c r="A15" s="216"/>
      <c r="B15" s="193"/>
      <c r="C15" s="194"/>
      <c r="D15" s="70">
        <v>18</v>
      </c>
      <c r="E15" s="193"/>
      <c r="F15" s="55" t="s">
        <v>20</v>
      </c>
      <c r="G15" s="56" t="s">
        <v>28</v>
      </c>
      <c r="H15" s="56" t="s">
        <v>16</v>
      </c>
      <c r="I15" s="56" t="s">
        <v>12</v>
      </c>
      <c r="J15" s="54">
        <v>2650</v>
      </c>
      <c r="K15" s="75">
        <f>0</f>
        <v>0</v>
      </c>
      <c r="L15" s="105">
        <f t="shared" si="2"/>
        <v>0</v>
      </c>
      <c r="M15" s="105">
        <f t="shared" si="3"/>
        <v>0</v>
      </c>
      <c r="N15" s="107"/>
      <c r="O15" s="108">
        <f t="shared" si="4"/>
        <v>0</v>
      </c>
      <c r="P15" s="107"/>
      <c r="Q15" s="107"/>
      <c r="R15" s="107"/>
      <c r="S15" s="21">
        <f t="shared" si="0"/>
        <v>0</v>
      </c>
      <c r="T15" s="22" t="str">
        <f t="shared" si="1"/>
        <v>OK</v>
      </c>
      <c r="U15" s="43"/>
      <c r="V15" s="43"/>
      <c r="W15" s="43"/>
      <c r="X15" s="45"/>
      <c r="Y15" s="43"/>
      <c r="Z15" s="45"/>
      <c r="AA15" s="45"/>
      <c r="AB15" s="53"/>
      <c r="AC15" s="43"/>
      <c r="AD15" s="48"/>
      <c r="AE15" s="36"/>
      <c r="AF15" s="29"/>
      <c r="AG15" s="28"/>
      <c r="AH15" s="28"/>
      <c r="AI15" s="28"/>
      <c r="AJ15" s="28"/>
      <c r="AK15" s="28"/>
      <c r="AL15" s="28"/>
    </row>
    <row r="16" spans="1:38" s="7" customFormat="1" ht="30.2" customHeight="1" x14ac:dyDescent="0.25">
      <c r="A16" s="220" t="s">
        <v>31</v>
      </c>
      <c r="B16" s="193" t="s">
        <v>43</v>
      </c>
      <c r="C16" s="194">
        <v>10</v>
      </c>
      <c r="D16" s="70">
        <v>19</v>
      </c>
      <c r="E16" s="193" t="s">
        <v>13</v>
      </c>
      <c r="F16" s="55" t="s">
        <v>20</v>
      </c>
      <c r="G16" s="56" t="s">
        <v>27</v>
      </c>
      <c r="H16" s="56" t="s">
        <v>10</v>
      </c>
      <c r="I16" s="56" t="s">
        <v>12</v>
      </c>
      <c r="J16" s="54">
        <v>7.9</v>
      </c>
      <c r="K16" s="75">
        <f>0</f>
        <v>0</v>
      </c>
      <c r="L16" s="105">
        <f t="shared" si="2"/>
        <v>0</v>
      </c>
      <c r="M16" s="105">
        <f t="shared" si="3"/>
        <v>0</v>
      </c>
      <c r="N16" s="107"/>
      <c r="O16" s="108">
        <f t="shared" si="4"/>
        <v>0</v>
      </c>
      <c r="P16" s="107"/>
      <c r="Q16" s="107"/>
      <c r="R16" s="107"/>
      <c r="S16" s="21">
        <f t="shared" si="0"/>
        <v>0</v>
      </c>
      <c r="T16" s="22" t="str">
        <f t="shared" si="1"/>
        <v>OK</v>
      </c>
      <c r="U16" s="43"/>
      <c r="V16" s="43"/>
      <c r="W16" s="45"/>
      <c r="X16" s="45"/>
      <c r="Y16" s="45"/>
      <c r="Z16" s="45"/>
      <c r="AA16" s="45"/>
      <c r="AB16" s="53"/>
      <c r="AC16" s="43"/>
      <c r="AD16" s="48"/>
      <c r="AE16" s="37"/>
      <c r="AF16" s="29"/>
      <c r="AG16" s="28"/>
      <c r="AH16" s="28"/>
      <c r="AI16" s="28"/>
      <c r="AJ16" s="28"/>
      <c r="AK16" s="28"/>
      <c r="AL16" s="28"/>
    </row>
    <row r="17" spans="1:38" s="7" customFormat="1" ht="30.2" customHeight="1" x14ac:dyDescent="0.25">
      <c r="A17" s="221"/>
      <c r="B17" s="193"/>
      <c r="C17" s="194"/>
      <c r="D17" s="70">
        <v>20</v>
      </c>
      <c r="E17" s="193"/>
      <c r="F17" s="55" t="s">
        <v>20</v>
      </c>
      <c r="G17" s="56" t="s">
        <v>28</v>
      </c>
      <c r="H17" s="56" t="s">
        <v>16</v>
      </c>
      <c r="I17" s="56" t="s">
        <v>12</v>
      </c>
      <c r="J17" s="54">
        <v>1632.32</v>
      </c>
      <c r="K17" s="75">
        <f>0</f>
        <v>0</v>
      </c>
      <c r="L17" s="105">
        <f t="shared" si="2"/>
        <v>0</v>
      </c>
      <c r="M17" s="105">
        <f t="shared" si="3"/>
        <v>0</v>
      </c>
      <c r="N17" s="107"/>
      <c r="O17" s="108">
        <f t="shared" si="4"/>
        <v>0</v>
      </c>
      <c r="P17" s="107"/>
      <c r="Q17" s="107"/>
      <c r="R17" s="107"/>
      <c r="S17" s="21">
        <f t="shared" si="0"/>
        <v>0</v>
      </c>
      <c r="T17" s="22" t="str">
        <f t="shared" si="1"/>
        <v>OK</v>
      </c>
      <c r="U17" s="43"/>
      <c r="V17" s="43"/>
      <c r="W17" s="45"/>
      <c r="X17" s="45"/>
      <c r="Y17" s="45"/>
      <c r="Z17" s="45"/>
      <c r="AA17" s="45"/>
      <c r="AB17" s="53"/>
      <c r="AC17" s="43"/>
      <c r="AD17" s="48"/>
      <c r="AE17" s="37"/>
      <c r="AF17" s="29"/>
      <c r="AG17" s="28"/>
      <c r="AH17" s="28"/>
      <c r="AI17" s="28"/>
      <c r="AJ17" s="28"/>
      <c r="AK17" s="28"/>
      <c r="AL17" s="28"/>
    </row>
    <row r="18" spans="1:38" s="7" customFormat="1" ht="30.2" customHeight="1" x14ac:dyDescent="0.25">
      <c r="A18" s="221"/>
      <c r="B18" s="193" t="s">
        <v>43</v>
      </c>
      <c r="C18" s="194">
        <v>11</v>
      </c>
      <c r="D18" s="70">
        <v>21</v>
      </c>
      <c r="E18" s="193" t="s">
        <v>14</v>
      </c>
      <c r="F18" s="55" t="s">
        <v>20</v>
      </c>
      <c r="G18" s="56" t="s">
        <v>27</v>
      </c>
      <c r="H18" s="56" t="s">
        <v>10</v>
      </c>
      <c r="I18" s="56" t="s">
        <v>12</v>
      </c>
      <c r="J18" s="54">
        <v>8</v>
      </c>
      <c r="K18" s="75">
        <f>0</f>
        <v>0</v>
      </c>
      <c r="L18" s="105">
        <f t="shared" si="2"/>
        <v>0</v>
      </c>
      <c r="M18" s="105">
        <f t="shared" si="3"/>
        <v>0</v>
      </c>
      <c r="N18" s="107"/>
      <c r="O18" s="108">
        <f t="shared" si="4"/>
        <v>0</v>
      </c>
      <c r="P18" s="107"/>
      <c r="Q18" s="107"/>
      <c r="R18" s="107"/>
      <c r="S18" s="21">
        <f t="shared" si="0"/>
        <v>0</v>
      </c>
      <c r="T18" s="22" t="str">
        <f t="shared" si="1"/>
        <v>OK</v>
      </c>
      <c r="U18" s="37"/>
      <c r="V18" s="37"/>
      <c r="W18" s="36"/>
      <c r="X18" s="37"/>
      <c r="Y18" s="36"/>
      <c r="Z18" s="37"/>
      <c r="AA18" s="36"/>
      <c r="AB18" s="34"/>
      <c r="AC18" s="37"/>
      <c r="AD18" s="29"/>
      <c r="AE18" s="36"/>
      <c r="AF18" s="29"/>
      <c r="AG18" s="28"/>
      <c r="AH18" s="28"/>
      <c r="AI18" s="28"/>
      <c r="AJ18" s="28"/>
      <c r="AK18" s="28"/>
      <c r="AL18" s="28"/>
    </row>
    <row r="19" spans="1:38" s="7" customFormat="1" ht="30.2" customHeight="1" x14ac:dyDescent="0.25">
      <c r="A19" s="221"/>
      <c r="B19" s="193"/>
      <c r="C19" s="194"/>
      <c r="D19" s="70">
        <v>22</v>
      </c>
      <c r="E19" s="193"/>
      <c r="F19" s="55" t="s">
        <v>20</v>
      </c>
      <c r="G19" s="56" t="s">
        <v>28</v>
      </c>
      <c r="H19" s="56" t="s">
        <v>16</v>
      </c>
      <c r="I19" s="56" t="s">
        <v>12</v>
      </c>
      <c r="J19" s="54">
        <v>992.32</v>
      </c>
      <c r="K19" s="75">
        <f>0</f>
        <v>0</v>
      </c>
      <c r="L19" s="105">
        <f t="shared" si="2"/>
        <v>0</v>
      </c>
      <c r="M19" s="105">
        <f t="shared" si="3"/>
        <v>0</v>
      </c>
      <c r="N19" s="107"/>
      <c r="O19" s="108">
        <f t="shared" si="4"/>
        <v>0</v>
      </c>
      <c r="P19" s="107"/>
      <c r="Q19" s="107"/>
      <c r="R19" s="107"/>
      <c r="S19" s="21">
        <f t="shared" si="0"/>
        <v>0</v>
      </c>
      <c r="T19" s="22" t="str">
        <f t="shared" si="1"/>
        <v>OK</v>
      </c>
      <c r="U19" s="37"/>
      <c r="V19" s="37"/>
      <c r="W19" s="36"/>
      <c r="X19" s="37"/>
      <c r="Y19" s="36"/>
      <c r="Z19" s="37"/>
      <c r="AA19" s="36"/>
      <c r="AB19" s="34"/>
      <c r="AC19" s="37"/>
      <c r="AD19" s="29"/>
      <c r="AE19" s="36"/>
      <c r="AF19" s="29"/>
      <c r="AG19" s="28"/>
      <c r="AH19" s="28"/>
      <c r="AI19" s="28"/>
      <c r="AJ19" s="28"/>
      <c r="AK19" s="28"/>
      <c r="AL19" s="28"/>
    </row>
    <row r="20" spans="1:38" ht="30.2" customHeight="1" x14ac:dyDescent="0.25">
      <c r="A20" s="221"/>
      <c r="B20" s="193" t="s">
        <v>44</v>
      </c>
      <c r="C20" s="194">
        <v>12</v>
      </c>
      <c r="D20" s="70">
        <v>23</v>
      </c>
      <c r="E20" s="193" t="s">
        <v>15</v>
      </c>
      <c r="F20" s="55" t="s">
        <v>20</v>
      </c>
      <c r="G20" s="56" t="s">
        <v>27</v>
      </c>
      <c r="H20" s="56" t="s">
        <v>10</v>
      </c>
      <c r="I20" s="56" t="s">
        <v>12</v>
      </c>
      <c r="J20" s="54">
        <v>15.72</v>
      </c>
      <c r="K20" s="75">
        <f>0</f>
        <v>0</v>
      </c>
      <c r="L20" s="105">
        <f t="shared" si="2"/>
        <v>0</v>
      </c>
      <c r="M20" s="105">
        <f t="shared" si="3"/>
        <v>0</v>
      </c>
      <c r="N20" s="107"/>
      <c r="O20" s="108">
        <f t="shared" si="4"/>
        <v>0</v>
      </c>
      <c r="P20" s="107"/>
      <c r="Q20" s="107"/>
      <c r="R20" s="107"/>
      <c r="S20" s="21">
        <f t="shared" si="0"/>
        <v>0</v>
      </c>
      <c r="T20" s="22" t="str">
        <f t="shared" si="1"/>
        <v>OK</v>
      </c>
      <c r="U20" s="32"/>
      <c r="V20" s="32"/>
      <c r="W20" s="38"/>
      <c r="X20" s="38"/>
      <c r="Y20" s="38"/>
      <c r="Z20" s="38"/>
      <c r="AA20" s="38"/>
      <c r="AB20" s="38"/>
      <c r="AC20" s="38"/>
      <c r="AD20" s="38"/>
      <c r="AE20" s="35"/>
      <c r="AF20" s="35"/>
      <c r="AG20" s="35"/>
      <c r="AH20" s="35"/>
      <c r="AI20" s="35"/>
      <c r="AJ20" s="35"/>
      <c r="AK20" s="35"/>
      <c r="AL20" s="35"/>
    </row>
    <row r="21" spans="1:38" ht="30.2" customHeight="1" x14ac:dyDescent="0.25">
      <c r="A21" s="221"/>
      <c r="B21" s="193"/>
      <c r="C21" s="194"/>
      <c r="D21" s="70">
        <v>24</v>
      </c>
      <c r="E21" s="193"/>
      <c r="F21" s="55" t="s">
        <v>20</v>
      </c>
      <c r="G21" s="56" t="s">
        <v>28</v>
      </c>
      <c r="H21" s="56" t="s">
        <v>16</v>
      </c>
      <c r="I21" s="56" t="s">
        <v>12</v>
      </c>
      <c r="J21" s="54">
        <v>2252.44</v>
      </c>
      <c r="K21" s="75">
        <f>0</f>
        <v>0</v>
      </c>
      <c r="L21" s="105">
        <f t="shared" si="2"/>
        <v>0</v>
      </c>
      <c r="M21" s="105">
        <f t="shared" si="3"/>
        <v>0</v>
      </c>
      <c r="N21" s="107"/>
      <c r="O21" s="108">
        <f t="shared" si="4"/>
        <v>0</v>
      </c>
      <c r="P21" s="107"/>
      <c r="Q21" s="107"/>
      <c r="R21" s="107"/>
      <c r="S21" s="21">
        <f t="shared" si="0"/>
        <v>0</v>
      </c>
      <c r="T21" s="22" t="str">
        <f t="shared" si="1"/>
        <v>OK</v>
      </c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5"/>
      <c r="AF21" s="35"/>
      <c r="AG21" s="35"/>
      <c r="AH21" s="35"/>
      <c r="AI21" s="35"/>
      <c r="AJ21" s="35"/>
      <c r="AK21" s="35"/>
      <c r="AL21" s="35"/>
    </row>
    <row r="22" spans="1:38" ht="30.2" customHeight="1" x14ac:dyDescent="0.25">
      <c r="A22" s="221"/>
      <c r="B22" s="193" t="s">
        <v>32</v>
      </c>
      <c r="C22" s="194">
        <v>13</v>
      </c>
      <c r="D22" s="70">
        <v>25</v>
      </c>
      <c r="E22" s="193" t="s">
        <v>11</v>
      </c>
      <c r="F22" s="55" t="s">
        <v>20</v>
      </c>
      <c r="G22" s="56" t="s">
        <v>27</v>
      </c>
      <c r="H22" s="56" t="s">
        <v>10</v>
      </c>
      <c r="I22" s="56" t="s">
        <v>12</v>
      </c>
      <c r="J22" s="54">
        <v>15.44</v>
      </c>
      <c r="K22" s="75">
        <f>0</f>
        <v>0</v>
      </c>
      <c r="L22" s="105">
        <f t="shared" si="2"/>
        <v>0</v>
      </c>
      <c r="M22" s="105">
        <f t="shared" si="3"/>
        <v>0</v>
      </c>
      <c r="N22" s="107"/>
      <c r="O22" s="108">
        <f t="shared" si="4"/>
        <v>0</v>
      </c>
      <c r="P22" s="107"/>
      <c r="Q22" s="107"/>
      <c r="R22" s="107"/>
      <c r="S22" s="21">
        <f t="shared" si="0"/>
        <v>0</v>
      </c>
      <c r="T22" s="22" t="str">
        <f t="shared" si="1"/>
        <v>OK</v>
      </c>
      <c r="U22" s="32"/>
      <c r="V22" s="32"/>
      <c r="W22" s="38"/>
      <c r="X22" s="38"/>
      <c r="Y22" s="38"/>
      <c r="Z22" s="38"/>
      <c r="AA22" s="38"/>
      <c r="AB22" s="38"/>
      <c r="AC22" s="38"/>
      <c r="AD22" s="38"/>
      <c r="AE22" s="35"/>
      <c r="AF22" s="35"/>
      <c r="AG22" s="35"/>
      <c r="AH22" s="35"/>
      <c r="AI22" s="35"/>
      <c r="AJ22" s="35"/>
      <c r="AK22" s="35"/>
      <c r="AL22" s="35"/>
    </row>
    <row r="23" spans="1:38" ht="30.2" customHeight="1" x14ac:dyDescent="0.25">
      <c r="A23" s="222"/>
      <c r="B23" s="193"/>
      <c r="C23" s="194"/>
      <c r="D23" s="70">
        <v>26</v>
      </c>
      <c r="E23" s="193"/>
      <c r="F23" s="55" t="s">
        <v>20</v>
      </c>
      <c r="G23" s="56" t="s">
        <v>28</v>
      </c>
      <c r="H23" s="56" t="s">
        <v>16</v>
      </c>
      <c r="I23" s="56" t="s">
        <v>12</v>
      </c>
      <c r="J23" s="54">
        <v>2650</v>
      </c>
      <c r="K23" s="75">
        <f>0</f>
        <v>0</v>
      </c>
      <c r="L23" s="105">
        <f t="shared" si="2"/>
        <v>0</v>
      </c>
      <c r="M23" s="105">
        <f t="shared" si="3"/>
        <v>0</v>
      </c>
      <c r="N23" s="107"/>
      <c r="O23" s="108">
        <f t="shared" si="4"/>
        <v>0</v>
      </c>
      <c r="P23" s="107"/>
      <c r="Q23" s="107"/>
      <c r="R23" s="107"/>
      <c r="S23" s="21">
        <f t="shared" si="0"/>
        <v>0</v>
      </c>
      <c r="T23" s="22" t="str">
        <f t="shared" si="1"/>
        <v>OK</v>
      </c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5"/>
      <c r="AF23" s="35"/>
      <c r="AG23" s="35"/>
      <c r="AH23" s="35"/>
      <c r="AI23" s="35"/>
      <c r="AJ23" s="35"/>
      <c r="AK23" s="35"/>
      <c r="AL23" s="35"/>
    </row>
    <row r="24" spans="1:38" s="7" customFormat="1" ht="30.2" customHeight="1" x14ac:dyDescent="0.25">
      <c r="A24" s="220" t="s">
        <v>24</v>
      </c>
      <c r="B24" s="193" t="s">
        <v>45</v>
      </c>
      <c r="C24" s="194">
        <v>14</v>
      </c>
      <c r="D24" s="70">
        <v>27</v>
      </c>
      <c r="E24" s="193" t="s">
        <v>13</v>
      </c>
      <c r="F24" s="55" t="s">
        <v>20</v>
      </c>
      <c r="G24" s="56" t="s">
        <v>27</v>
      </c>
      <c r="H24" s="56" t="s">
        <v>10</v>
      </c>
      <c r="I24" s="56" t="s">
        <v>12</v>
      </c>
      <c r="J24" s="54">
        <v>3.75</v>
      </c>
      <c r="K24" s="75">
        <f>0</f>
        <v>0</v>
      </c>
      <c r="L24" s="105">
        <f t="shared" si="2"/>
        <v>0</v>
      </c>
      <c r="M24" s="105">
        <f t="shared" si="3"/>
        <v>0</v>
      </c>
      <c r="N24" s="107"/>
      <c r="O24" s="108">
        <f t="shared" si="4"/>
        <v>0</v>
      </c>
      <c r="P24" s="107"/>
      <c r="Q24" s="107"/>
      <c r="R24" s="107"/>
      <c r="S24" s="21">
        <f>K24-(SUM(U24:AL24))+N24+P24+Q24-R24</f>
        <v>0</v>
      </c>
      <c r="T24" s="22" t="str">
        <f t="shared" si="1"/>
        <v>OK</v>
      </c>
      <c r="U24" s="37"/>
      <c r="V24" s="37"/>
      <c r="W24" s="37"/>
      <c r="X24" s="36"/>
      <c r="Y24" s="37"/>
      <c r="Z24" s="36"/>
      <c r="AA24" s="36"/>
      <c r="AB24" s="34"/>
      <c r="AC24" s="37"/>
      <c r="AD24" s="29"/>
      <c r="AE24" s="36"/>
      <c r="AF24" s="29"/>
      <c r="AG24" s="28"/>
      <c r="AH24" s="28"/>
      <c r="AI24" s="28"/>
      <c r="AJ24" s="28"/>
      <c r="AK24" s="28"/>
      <c r="AL24" s="28"/>
    </row>
    <row r="25" spans="1:38" s="7" customFormat="1" ht="30.2" customHeight="1" x14ac:dyDescent="0.25">
      <c r="A25" s="221"/>
      <c r="B25" s="193"/>
      <c r="C25" s="194"/>
      <c r="D25" s="70">
        <v>28</v>
      </c>
      <c r="E25" s="193"/>
      <c r="F25" s="55" t="s">
        <v>20</v>
      </c>
      <c r="G25" s="56" t="s">
        <v>28</v>
      </c>
      <c r="H25" s="56" t="s">
        <v>16</v>
      </c>
      <c r="I25" s="56" t="s">
        <v>12</v>
      </c>
      <c r="J25" s="54">
        <v>115</v>
      </c>
      <c r="K25" s="75">
        <f>0</f>
        <v>0</v>
      </c>
      <c r="L25" s="105">
        <f t="shared" si="2"/>
        <v>0</v>
      </c>
      <c r="M25" s="105">
        <f t="shared" si="3"/>
        <v>0</v>
      </c>
      <c r="N25" s="107"/>
      <c r="O25" s="108">
        <f t="shared" si="4"/>
        <v>0</v>
      </c>
      <c r="P25" s="107"/>
      <c r="Q25" s="107"/>
      <c r="R25" s="107"/>
      <c r="S25" s="21">
        <f t="shared" ref="S25:S57" si="5">K25-(SUM(U25:AL25))+N25+P25+Q25-R25</f>
        <v>0</v>
      </c>
      <c r="T25" s="22" t="str">
        <f t="shared" si="1"/>
        <v>OK</v>
      </c>
      <c r="U25" s="37"/>
      <c r="V25" s="37"/>
      <c r="W25" s="37"/>
      <c r="X25" s="36"/>
      <c r="Y25" s="37"/>
      <c r="Z25" s="36"/>
      <c r="AA25" s="36"/>
      <c r="AB25" s="34"/>
      <c r="AC25" s="37"/>
      <c r="AD25" s="29"/>
      <c r="AE25" s="36"/>
      <c r="AF25" s="29"/>
      <c r="AG25" s="28"/>
      <c r="AH25" s="28"/>
      <c r="AI25" s="28"/>
      <c r="AJ25" s="28"/>
      <c r="AK25" s="28"/>
      <c r="AL25" s="28"/>
    </row>
    <row r="26" spans="1:38" s="7" customFormat="1" ht="30.2" customHeight="1" x14ac:dyDescent="0.25">
      <c r="A26" s="221"/>
      <c r="B26" s="193" t="s">
        <v>26</v>
      </c>
      <c r="C26" s="194">
        <v>15</v>
      </c>
      <c r="D26" s="70">
        <v>29</v>
      </c>
      <c r="E26" s="193" t="s">
        <v>14</v>
      </c>
      <c r="F26" s="55" t="s">
        <v>20</v>
      </c>
      <c r="G26" s="56" t="s">
        <v>27</v>
      </c>
      <c r="H26" s="56" t="s">
        <v>10</v>
      </c>
      <c r="I26" s="56" t="s">
        <v>12</v>
      </c>
      <c r="J26" s="54">
        <v>5.9</v>
      </c>
      <c r="K26" s="75">
        <f>0</f>
        <v>0</v>
      </c>
      <c r="L26" s="105">
        <f t="shared" si="2"/>
        <v>0</v>
      </c>
      <c r="M26" s="105">
        <f t="shared" si="3"/>
        <v>0</v>
      </c>
      <c r="N26" s="107"/>
      <c r="O26" s="108">
        <f t="shared" si="4"/>
        <v>0</v>
      </c>
      <c r="P26" s="107"/>
      <c r="Q26" s="107"/>
      <c r="R26" s="107"/>
      <c r="S26" s="21">
        <f t="shared" si="5"/>
        <v>0</v>
      </c>
      <c r="T26" s="22" t="str">
        <f t="shared" si="1"/>
        <v>OK</v>
      </c>
      <c r="U26" s="37"/>
      <c r="V26" s="37"/>
      <c r="W26" s="36"/>
      <c r="X26" s="36"/>
      <c r="Y26" s="36"/>
      <c r="Z26" s="36"/>
      <c r="AA26" s="36"/>
      <c r="AB26" s="34"/>
      <c r="AC26" s="37"/>
      <c r="AD26" s="29"/>
      <c r="AE26" s="37"/>
      <c r="AF26" s="29"/>
      <c r="AG26" s="28"/>
      <c r="AH26" s="28"/>
      <c r="AI26" s="28"/>
      <c r="AJ26" s="28"/>
      <c r="AK26" s="28"/>
      <c r="AL26" s="28"/>
    </row>
    <row r="27" spans="1:38" s="7" customFormat="1" ht="30.2" customHeight="1" x14ac:dyDescent="0.25">
      <c r="A27" s="221"/>
      <c r="B27" s="193"/>
      <c r="C27" s="194"/>
      <c r="D27" s="70">
        <v>30</v>
      </c>
      <c r="E27" s="193"/>
      <c r="F27" s="55" t="s">
        <v>20</v>
      </c>
      <c r="G27" s="56" t="s">
        <v>28</v>
      </c>
      <c r="H27" s="56" t="s">
        <v>16</v>
      </c>
      <c r="I27" s="56" t="s">
        <v>12</v>
      </c>
      <c r="J27" s="54">
        <v>600</v>
      </c>
      <c r="K27" s="75">
        <f>0</f>
        <v>0</v>
      </c>
      <c r="L27" s="105">
        <f t="shared" si="2"/>
        <v>0</v>
      </c>
      <c r="M27" s="105">
        <f t="shared" si="3"/>
        <v>0</v>
      </c>
      <c r="N27" s="107"/>
      <c r="O27" s="108">
        <f t="shared" si="4"/>
        <v>0</v>
      </c>
      <c r="P27" s="107"/>
      <c r="Q27" s="107"/>
      <c r="R27" s="107"/>
      <c r="S27" s="21">
        <f t="shared" si="5"/>
        <v>0</v>
      </c>
      <c r="T27" s="22" t="str">
        <f t="shared" si="1"/>
        <v>OK</v>
      </c>
      <c r="U27" s="37"/>
      <c r="V27" s="37"/>
      <c r="W27" s="36"/>
      <c r="X27" s="36"/>
      <c r="Y27" s="36"/>
      <c r="Z27" s="36"/>
      <c r="AA27" s="36"/>
      <c r="AB27" s="34"/>
      <c r="AC27" s="37"/>
      <c r="AD27" s="29"/>
      <c r="AE27" s="37"/>
      <c r="AF27" s="29"/>
      <c r="AG27" s="28"/>
      <c r="AH27" s="28"/>
      <c r="AI27" s="28"/>
      <c r="AJ27" s="28"/>
      <c r="AK27" s="28"/>
      <c r="AL27" s="28"/>
    </row>
    <row r="28" spans="1:38" s="7" customFormat="1" ht="30.2" customHeight="1" x14ac:dyDescent="0.25">
      <c r="A28" s="221"/>
      <c r="B28" s="193" t="s">
        <v>26</v>
      </c>
      <c r="C28" s="194">
        <v>16</v>
      </c>
      <c r="D28" s="70">
        <v>31</v>
      </c>
      <c r="E28" s="193" t="s">
        <v>15</v>
      </c>
      <c r="F28" s="55" t="s">
        <v>20</v>
      </c>
      <c r="G28" s="56" t="s">
        <v>27</v>
      </c>
      <c r="H28" s="56" t="s">
        <v>10</v>
      </c>
      <c r="I28" s="56" t="s">
        <v>12</v>
      </c>
      <c r="J28" s="54">
        <v>11.44</v>
      </c>
      <c r="K28" s="75">
        <f>0</f>
        <v>0</v>
      </c>
      <c r="L28" s="105">
        <f t="shared" si="2"/>
        <v>0</v>
      </c>
      <c r="M28" s="105">
        <f t="shared" si="3"/>
        <v>0</v>
      </c>
      <c r="N28" s="107"/>
      <c r="O28" s="108">
        <f t="shared" si="4"/>
        <v>0</v>
      </c>
      <c r="P28" s="107"/>
      <c r="Q28" s="107"/>
      <c r="R28" s="107"/>
      <c r="S28" s="21">
        <f t="shared" si="5"/>
        <v>0</v>
      </c>
      <c r="T28" s="22" t="str">
        <f t="shared" si="1"/>
        <v>OK</v>
      </c>
      <c r="U28" s="37"/>
      <c r="V28" s="37"/>
      <c r="W28" s="36"/>
      <c r="X28" s="37"/>
      <c r="Y28" s="36"/>
      <c r="Z28" s="37"/>
      <c r="AA28" s="36"/>
      <c r="AB28" s="34"/>
      <c r="AC28" s="37"/>
      <c r="AD28" s="29"/>
      <c r="AE28" s="36"/>
      <c r="AF28" s="29"/>
      <c r="AG28" s="28"/>
      <c r="AH28" s="28"/>
      <c r="AI28" s="28"/>
      <c r="AJ28" s="28"/>
      <c r="AK28" s="28"/>
      <c r="AL28" s="28"/>
    </row>
    <row r="29" spans="1:38" s="7" customFormat="1" ht="30.2" customHeight="1" x14ac:dyDescent="0.25">
      <c r="A29" s="221"/>
      <c r="B29" s="193"/>
      <c r="C29" s="194"/>
      <c r="D29" s="70">
        <v>32</v>
      </c>
      <c r="E29" s="193"/>
      <c r="F29" s="55" t="s">
        <v>20</v>
      </c>
      <c r="G29" s="56" t="s">
        <v>28</v>
      </c>
      <c r="H29" s="56" t="s">
        <v>16</v>
      </c>
      <c r="I29" s="56" t="s">
        <v>12</v>
      </c>
      <c r="J29" s="54">
        <v>800</v>
      </c>
      <c r="K29" s="75">
        <f>0</f>
        <v>0</v>
      </c>
      <c r="L29" s="105">
        <f t="shared" si="2"/>
        <v>0</v>
      </c>
      <c r="M29" s="105">
        <f t="shared" si="3"/>
        <v>0</v>
      </c>
      <c r="N29" s="107"/>
      <c r="O29" s="108">
        <f t="shared" si="4"/>
        <v>0</v>
      </c>
      <c r="P29" s="107"/>
      <c r="Q29" s="107"/>
      <c r="R29" s="107"/>
      <c r="S29" s="21">
        <f t="shared" si="5"/>
        <v>0</v>
      </c>
      <c r="T29" s="22" t="str">
        <f t="shared" si="1"/>
        <v>OK</v>
      </c>
      <c r="U29" s="37"/>
      <c r="V29" s="37"/>
      <c r="W29" s="36"/>
      <c r="X29" s="37"/>
      <c r="Y29" s="36"/>
      <c r="Z29" s="37"/>
      <c r="AA29" s="36"/>
      <c r="AB29" s="34"/>
      <c r="AC29" s="37"/>
      <c r="AD29" s="29"/>
      <c r="AE29" s="36"/>
      <c r="AF29" s="29"/>
      <c r="AG29" s="28"/>
      <c r="AH29" s="28"/>
      <c r="AI29" s="28"/>
      <c r="AJ29" s="28"/>
      <c r="AK29" s="28"/>
      <c r="AL29" s="28"/>
    </row>
    <row r="30" spans="1:38" ht="30.2" customHeight="1" x14ac:dyDescent="0.25">
      <c r="A30" s="221"/>
      <c r="B30" s="193" t="s">
        <v>46</v>
      </c>
      <c r="C30" s="194">
        <v>17</v>
      </c>
      <c r="D30" s="70">
        <v>33</v>
      </c>
      <c r="E30" s="193" t="s">
        <v>11</v>
      </c>
      <c r="F30" s="55" t="s">
        <v>20</v>
      </c>
      <c r="G30" s="56" t="s">
        <v>27</v>
      </c>
      <c r="H30" s="56" t="s">
        <v>10</v>
      </c>
      <c r="I30" s="56" t="s">
        <v>12</v>
      </c>
      <c r="J30" s="54">
        <v>10.25</v>
      </c>
      <c r="K30" s="75">
        <f>0</f>
        <v>0</v>
      </c>
      <c r="L30" s="105">
        <f t="shared" si="2"/>
        <v>0</v>
      </c>
      <c r="M30" s="105">
        <f t="shared" si="3"/>
        <v>0</v>
      </c>
      <c r="N30" s="107"/>
      <c r="O30" s="108">
        <f t="shared" si="4"/>
        <v>0</v>
      </c>
      <c r="P30" s="107"/>
      <c r="Q30" s="107"/>
      <c r="R30" s="107"/>
      <c r="S30" s="21">
        <f t="shared" si="5"/>
        <v>0</v>
      </c>
      <c r="T30" s="22" t="str">
        <f t="shared" si="1"/>
        <v>OK</v>
      </c>
      <c r="U30" s="32"/>
      <c r="V30" s="32"/>
      <c r="W30" s="38"/>
      <c r="X30" s="38"/>
      <c r="Y30" s="38"/>
      <c r="Z30" s="38"/>
      <c r="AA30" s="38"/>
      <c r="AB30" s="38"/>
      <c r="AC30" s="38"/>
      <c r="AD30" s="38"/>
      <c r="AE30" s="35"/>
      <c r="AF30" s="35"/>
      <c r="AG30" s="35"/>
      <c r="AH30" s="35"/>
      <c r="AI30" s="35"/>
      <c r="AJ30" s="35"/>
      <c r="AK30" s="35"/>
      <c r="AL30" s="35"/>
    </row>
    <row r="31" spans="1:38" ht="30.2" customHeight="1" x14ac:dyDescent="0.25">
      <c r="A31" s="222"/>
      <c r="B31" s="193"/>
      <c r="C31" s="194"/>
      <c r="D31" s="70">
        <v>34</v>
      </c>
      <c r="E31" s="193"/>
      <c r="F31" s="55" t="s">
        <v>20</v>
      </c>
      <c r="G31" s="56" t="s">
        <v>28</v>
      </c>
      <c r="H31" s="56" t="s">
        <v>16</v>
      </c>
      <c r="I31" s="56" t="s">
        <v>12</v>
      </c>
      <c r="J31" s="54">
        <v>750</v>
      </c>
      <c r="K31" s="75">
        <f>0</f>
        <v>0</v>
      </c>
      <c r="L31" s="105">
        <f t="shared" si="2"/>
        <v>0</v>
      </c>
      <c r="M31" s="105">
        <f t="shared" si="3"/>
        <v>0</v>
      </c>
      <c r="N31" s="107"/>
      <c r="O31" s="108">
        <f t="shared" si="4"/>
        <v>0</v>
      </c>
      <c r="P31" s="107"/>
      <c r="Q31" s="107"/>
      <c r="R31" s="107"/>
      <c r="S31" s="21">
        <f t="shared" si="5"/>
        <v>0</v>
      </c>
      <c r="T31" s="22" t="str">
        <f t="shared" si="1"/>
        <v>OK</v>
      </c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5"/>
      <c r="AF31" s="35"/>
      <c r="AG31" s="35"/>
      <c r="AH31" s="35"/>
      <c r="AI31" s="35"/>
      <c r="AJ31" s="35"/>
      <c r="AK31" s="35"/>
      <c r="AL31" s="35"/>
    </row>
    <row r="32" spans="1:38" ht="30.2" customHeight="1" x14ac:dyDescent="0.25">
      <c r="A32" s="220" t="s">
        <v>33</v>
      </c>
      <c r="B32" s="193" t="s">
        <v>47</v>
      </c>
      <c r="C32" s="194">
        <v>18</v>
      </c>
      <c r="D32" s="70">
        <v>35</v>
      </c>
      <c r="E32" s="193" t="s">
        <v>13</v>
      </c>
      <c r="F32" s="55" t="s">
        <v>20</v>
      </c>
      <c r="G32" s="56" t="s">
        <v>27</v>
      </c>
      <c r="H32" s="56" t="s">
        <v>10</v>
      </c>
      <c r="I32" s="56" t="s">
        <v>12</v>
      </c>
      <c r="J32" s="54">
        <v>9.19</v>
      </c>
      <c r="K32" s="75">
        <f>0</f>
        <v>0</v>
      </c>
      <c r="L32" s="105">
        <f t="shared" si="2"/>
        <v>0</v>
      </c>
      <c r="M32" s="105">
        <f t="shared" si="3"/>
        <v>0</v>
      </c>
      <c r="N32" s="107"/>
      <c r="O32" s="108">
        <f t="shared" si="4"/>
        <v>0</v>
      </c>
      <c r="P32" s="107"/>
      <c r="Q32" s="107"/>
      <c r="R32" s="107"/>
      <c r="S32" s="21">
        <f t="shared" si="5"/>
        <v>0</v>
      </c>
      <c r="T32" s="22" t="str">
        <f t="shared" si="1"/>
        <v>OK</v>
      </c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5"/>
      <c r="AF32" s="35"/>
      <c r="AG32" s="35"/>
      <c r="AH32" s="35"/>
      <c r="AI32" s="35"/>
      <c r="AJ32" s="35"/>
      <c r="AK32" s="35"/>
      <c r="AL32" s="35"/>
    </row>
    <row r="33" spans="1:38" ht="30.2" customHeight="1" x14ac:dyDescent="0.25">
      <c r="A33" s="221"/>
      <c r="B33" s="193"/>
      <c r="C33" s="194"/>
      <c r="D33" s="70">
        <v>36</v>
      </c>
      <c r="E33" s="193"/>
      <c r="F33" s="55" t="s">
        <v>20</v>
      </c>
      <c r="G33" s="56" t="s">
        <v>28</v>
      </c>
      <c r="H33" s="56" t="s">
        <v>16</v>
      </c>
      <c r="I33" s="56" t="s">
        <v>12</v>
      </c>
      <c r="J33" s="54">
        <v>1698.99</v>
      </c>
      <c r="K33" s="75">
        <f>0</f>
        <v>0</v>
      </c>
      <c r="L33" s="105">
        <f t="shared" si="2"/>
        <v>0</v>
      </c>
      <c r="M33" s="105">
        <f t="shared" si="3"/>
        <v>0</v>
      </c>
      <c r="N33" s="107"/>
      <c r="O33" s="108">
        <f t="shared" si="4"/>
        <v>0</v>
      </c>
      <c r="P33" s="107"/>
      <c r="Q33" s="107"/>
      <c r="R33" s="107"/>
      <c r="S33" s="21">
        <f t="shared" si="5"/>
        <v>0</v>
      </c>
      <c r="T33" s="22" t="str">
        <f t="shared" si="1"/>
        <v>OK</v>
      </c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5"/>
      <c r="AF33" s="35"/>
      <c r="AG33" s="35"/>
      <c r="AH33" s="35"/>
      <c r="AI33" s="35"/>
      <c r="AJ33" s="35"/>
      <c r="AK33" s="35"/>
      <c r="AL33" s="35"/>
    </row>
    <row r="34" spans="1:38" ht="30.2" customHeight="1" x14ac:dyDescent="0.25">
      <c r="A34" s="221"/>
      <c r="B34" s="193" t="s">
        <v>46</v>
      </c>
      <c r="C34" s="194">
        <v>19</v>
      </c>
      <c r="D34" s="70">
        <v>37</v>
      </c>
      <c r="E34" s="193" t="s">
        <v>15</v>
      </c>
      <c r="F34" s="55" t="s">
        <v>20</v>
      </c>
      <c r="G34" s="56" t="s">
        <v>27</v>
      </c>
      <c r="H34" s="56" t="s">
        <v>10</v>
      </c>
      <c r="I34" s="56" t="s">
        <v>12</v>
      </c>
      <c r="J34" s="54">
        <v>15.2</v>
      </c>
      <c r="K34" s="75">
        <f>0</f>
        <v>0</v>
      </c>
      <c r="L34" s="105">
        <f t="shared" si="2"/>
        <v>0</v>
      </c>
      <c r="M34" s="105">
        <f t="shared" si="3"/>
        <v>0</v>
      </c>
      <c r="N34" s="107"/>
      <c r="O34" s="108">
        <f t="shared" si="4"/>
        <v>0</v>
      </c>
      <c r="P34" s="107"/>
      <c r="Q34" s="107"/>
      <c r="R34" s="107"/>
      <c r="S34" s="21">
        <f t="shared" si="5"/>
        <v>0</v>
      </c>
      <c r="T34" s="22" t="str">
        <f t="shared" si="1"/>
        <v>OK</v>
      </c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5"/>
      <c r="AF34" s="35"/>
      <c r="AG34" s="35"/>
      <c r="AH34" s="35"/>
      <c r="AI34" s="35"/>
      <c r="AJ34" s="35"/>
      <c r="AK34" s="35"/>
      <c r="AL34" s="35"/>
    </row>
    <row r="35" spans="1:38" ht="30.2" customHeight="1" x14ac:dyDescent="0.25">
      <c r="A35" s="222"/>
      <c r="B35" s="193"/>
      <c r="C35" s="195"/>
      <c r="D35" s="70">
        <v>38</v>
      </c>
      <c r="E35" s="193"/>
      <c r="F35" s="55" t="s">
        <v>20</v>
      </c>
      <c r="G35" s="56" t="s">
        <v>28</v>
      </c>
      <c r="H35" s="56" t="s">
        <v>16</v>
      </c>
      <c r="I35" s="56" t="s">
        <v>12</v>
      </c>
      <c r="J35" s="54">
        <v>1000</v>
      </c>
      <c r="K35" s="75">
        <f>0</f>
        <v>0</v>
      </c>
      <c r="L35" s="105">
        <f t="shared" si="2"/>
        <v>0</v>
      </c>
      <c r="M35" s="105">
        <f t="shared" si="3"/>
        <v>0</v>
      </c>
      <c r="N35" s="107"/>
      <c r="O35" s="108">
        <f t="shared" si="4"/>
        <v>0</v>
      </c>
      <c r="P35" s="107"/>
      <c r="Q35" s="107"/>
      <c r="R35" s="107"/>
      <c r="S35" s="21">
        <f t="shared" si="5"/>
        <v>0</v>
      </c>
      <c r="T35" s="22" t="str">
        <f t="shared" si="1"/>
        <v>OK</v>
      </c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5"/>
      <c r="AF35" s="35"/>
      <c r="AG35" s="35"/>
      <c r="AH35" s="35"/>
      <c r="AI35" s="35"/>
      <c r="AJ35" s="35"/>
      <c r="AK35" s="35"/>
      <c r="AL35" s="35"/>
    </row>
    <row r="36" spans="1:38" ht="30.2" customHeight="1" x14ac:dyDescent="0.25">
      <c r="A36" s="220" t="s">
        <v>48</v>
      </c>
      <c r="B36" s="193" t="s">
        <v>49</v>
      </c>
      <c r="C36" s="194">
        <v>20</v>
      </c>
      <c r="D36" s="70">
        <v>39</v>
      </c>
      <c r="E36" s="193" t="s">
        <v>13</v>
      </c>
      <c r="F36" s="55" t="s">
        <v>20</v>
      </c>
      <c r="G36" s="56" t="s">
        <v>27</v>
      </c>
      <c r="H36" s="56" t="s">
        <v>10</v>
      </c>
      <c r="I36" s="56" t="s">
        <v>12</v>
      </c>
      <c r="J36" s="54">
        <v>9.16</v>
      </c>
      <c r="K36" s="75">
        <f>0</f>
        <v>0</v>
      </c>
      <c r="L36" s="105">
        <f t="shared" si="2"/>
        <v>0</v>
      </c>
      <c r="M36" s="105">
        <f t="shared" si="3"/>
        <v>0</v>
      </c>
      <c r="N36" s="107"/>
      <c r="O36" s="108">
        <f t="shared" si="4"/>
        <v>0</v>
      </c>
      <c r="P36" s="107"/>
      <c r="Q36" s="107"/>
      <c r="R36" s="107"/>
      <c r="S36" s="21">
        <f t="shared" si="5"/>
        <v>0</v>
      </c>
      <c r="T36" s="22" t="str">
        <f t="shared" si="1"/>
        <v>OK</v>
      </c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5"/>
      <c r="AF36" s="35"/>
      <c r="AG36" s="35"/>
      <c r="AH36" s="35"/>
      <c r="AI36" s="35"/>
      <c r="AJ36" s="35"/>
      <c r="AK36" s="35"/>
      <c r="AL36" s="35"/>
    </row>
    <row r="37" spans="1:38" ht="30.2" customHeight="1" x14ac:dyDescent="0.25">
      <c r="A37" s="221"/>
      <c r="B37" s="193"/>
      <c r="C37" s="195"/>
      <c r="D37" s="70">
        <v>40</v>
      </c>
      <c r="E37" s="193"/>
      <c r="F37" s="55" t="s">
        <v>20</v>
      </c>
      <c r="G37" s="56" t="s">
        <v>28</v>
      </c>
      <c r="H37" s="56" t="s">
        <v>16</v>
      </c>
      <c r="I37" s="56" t="s">
        <v>12</v>
      </c>
      <c r="J37" s="54">
        <v>1700</v>
      </c>
      <c r="K37" s="75">
        <f>0</f>
        <v>0</v>
      </c>
      <c r="L37" s="105">
        <f t="shared" si="2"/>
        <v>0</v>
      </c>
      <c r="M37" s="105">
        <f t="shared" si="3"/>
        <v>0</v>
      </c>
      <c r="N37" s="107"/>
      <c r="O37" s="108">
        <f t="shared" si="4"/>
        <v>0</v>
      </c>
      <c r="P37" s="107"/>
      <c r="Q37" s="107"/>
      <c r="R37" s="107"/>
      <c r="S37" s="21">
        <f t="shared" si="5"/>
        <v>0</v>
      </c>
      <c r="T37" s="22" t="str">
        <f t="shared" si="1"/>
        <v>OK</v>
      </c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5"/>
      <c r="AF37" s="35"/>
      <c r="AG37" s="35"/>
      <c r="AH37" s="35"/>
      <c r="AI37" s="35"/>
      <c r="AJ37" s="35"/>
      <c r="AK37" s="35"/>
      <c r="AL37" s="35"/>
    </row>
    <row r="38" spans="1:38" ht="30.2" customHeight="1" x14ac:dyDescent="0.25">
      <c r="A38" s="221"/>
      <c r="B38" s="193" t="s">
        <v>49</v>
      </c>
      <c r="C38" s="194">
        <v>21</v>
      </c>
      <c r="D38" s="70">
        <v>41</v>
      </c>
      <c r="E38" s="193" t="s">
        <v>14</v>
      </c>
      <c r="F38" s="55" t="s">
        <v>20</v>
      </c>
      <c r="G38" s="56" t="s">
        <v>27</v>
      </c>
      <c r="H38" s="56" t="s">
        <v>10</v>
      </c>
      <c r="I38" s="56" t="s">
        <v>12</v>
      </c>
      <c r="J38" s="54">
        <v>13.05</v>
      </c>
      <c r="K38" s="75">
        <f>0</f>
        <v>0</v>
      </c>
      <c r="L38" s="105">
        <f t="shared" si="2"/>
        <v>0</v>
      </c>
      <c r="M38" s="105">
        <f t="shared" si="3"/>
        <v>0</v>
      </c>
      <c r="N38" s="107"/>
      <c r="O38" s="108">
        <f t="shared" si="4"/>
        <v>0</v>
      </c>
      <c r="P38" s="107"/>
      <c r="Q38" s="107"/>
      <c r="R38" s="107"/>
      <c r="S38" s="21">
        <f t="shared" si="5"/>
        <v>0</v>
      </c>
      <c r="T38" s="22" t="str">
        <f t="shared" si="1"/>
        <v>OK</v>
      </c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5"/>
      <c r="AF38" s="35"/>
      <c r="AG38" s="35"/>
      <c r="AH38" s="35"/>
      <c r="AI38" s="35"/>
      <c r="AJ38" s="35"/>
      <c r="AK38" s="35"/>
      <c r="AL38" s="35"/>
    </row>
    <row r="39" spans="1:38" ht="30.2" customHeight="1" x14ac:dyDescent="0.25">
      <c r="A39" s="221"/>
      <c r="B39" s="193"/>
      <c r="C39" s="195"/>
      <c r="D39" s="70">
        <v>42</v>
      </c>
      <c r="E39" s="193"/>
      <c r="F39" s="55" t="s">
        <v>20</v>
      </c>
      <c r="G39" s="56" t="s">
        <v>28</v>
      </c>
      <c r="H39" s="56" t="s">
        <v>16</v>
      </c>
      <c r="I39" s="56" t="s">
        <v>12</v>
      </c>
      <c r="J39" s="54">
        <v>2100</v>
      </c>
      <c r="K39" s="75">
        <f>0</f>
        <v>0</v>
      </c>
      <c r="L39" s="105">
        <f t="shared" si="2"/>
        <v>0</v>
      </c>
      <c r="M39" s="105">
        <f t="shared" si="3"/>
        <v>0</v>
      </c>
      <c r="N39" s="107"/>
      <c r="O39" s="108">
        <f t="shared" si="4"/>
        <v>0</v>
      </c>
      <c r="P39" s="107"/>
      <c r="Q39" s="107"/>
      <c r="R39" s="107"/>
      <c r="S39" s="21">
        <f t="shared" si="5"/>
        <v>0</v>
      </c>
      <c r="T39" s="22" t="str">
        <f t="shared" si="1"/>
        <v>OK</v>
      </c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5"/>
      <c r="AF39" s="35"/>
      <c r="AG39" s="35"/>
      <c r="AH39" s="35"/>
      <c r="AI39" s="35"/>
      <c r="AJ39" s="35"/>
      <c r="AK39" s="35"/>
      <c r="AL39" s="35"/>
    </row>
    <row r="40" spans="1:38" ht="30.2" customHeight="1" x14ac:dyDescent="0.25">
      <c r="A40" s="221"/>
      <c r="B40" s="193" t="s">
        <v>26</v>
      </c>
      <c r="C40" s="194">
        <v>22</v>
      </c>
      <c r="D40" s="70">
        <v>43</v>
      </c>
      <c r="E40" s="193" t="s">
        <v>15</v>
      </c>
      <c r="F40" s="55" t="s">
        <v>20</v>
      </c>
      <c r="G40" s="56" t="s">
        <v>27</v>
      </c>
      <c r="H40" s="56" t="s">
        <v>10</v>
      </c>
      <c r="I40" s="56" t="s">
        <v>12</v>
      </c>
      <c r="J40" s="54">
        <v>17.420000000000002</v>
      </c>
      <c r="K40" s="75">
        <f>0</f>
        <v>0</v>
      </c>
      <c r="L40" s="105">
        <f t="shared" si="2"/>
        <v>0</v>
      </c>
      <c r="M40" s="105">
        <f t="shared" si="3"/>
        <v>0</v>
      </c>
      <c r="N40" s="107"/>
      <c r="O40" s="108">
        <f t="shared" si="4"/>
        <v>0</v>
      </c>
      <c r="P40" s="107"/>
      <c r="Q40" s="107"/>
      <c r="R40" s="107"/>
      <c r="S40" s="21">
        <f t="shared" si="5"/>
        <v>0</v>
      </c>
      <c r="T40" s="22" t="str">
        <f t="shared" si="1"/>
        <v>OK</v>
      </c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5"/>
      <c r="AF40" s="35"/>
      <c r="AG40" s="35"/>
      <c r="AH40" s="35"/>
      <c r="AI40" s="35"/>
      <c r="AJ40" s="35"/>
      <c r="AK40" s="35"/>
      <c r="AL40" s="35"/>
    </row>
    <row r="41" spans="1:38" ht="30.2" customHeight="1" x14ac:dyDescent="0.25">
      <c r="A41" s="221"/>
      <c r="B41" s="193"/>
      <c r="C41" s="195"/>
      <c r="D41" s="70">
        <v>44</v>
      </c>
      <c r="E41" s="193"/>
      <c r="F41" s="55" t="s">
        <v>20</v>
      </c>
      <c r="G41" s="56" t="s">
        <v>28</v>
      </c>
      <c r="H41" s="56" t="s">
        <v>16</v>
      </c>
      <c r="I41" s="56" t="s">
        <v>12</v>
      </c>
      <c r="J41" s="54">
        <v>1500</v>
      </c>
      <c r="K41" s="75">
        <f>0</f>
        <v>0</v>
      </c>
      <c r="L41" s="105">
        <f t="shared" si="2"/>
        <v>0</v>
      </c>
      <c r="M41" s="105">
        <f t="shared" si="3"/>
        <v>0</v>
      </c>
      <c r="N41" s="107"/>
      <c r="O41" s="108">
        <f t="shared" si="4"/>
        <v>0</v>
      </c>
      <c r="P41" s="107"/>
      <c r="Q41" s="107"/>
      <c r="R41" s="107"/>
      <c r="S41" s="21">
        <f t="shared" si="5"/>
        <v>0</v>
      </c>
      <c r="T41" s="22" t="str">
        <f t="shared" si="1"/>
        <v>OK</v>
      </c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5"/>
      <c r="AF41" s="35"/>
      <c r="AG41" s="35"/>
      <c r="AH41" s="35"/>
      <c r="AI41" s="35"/>
      <c r="AJ41" s="35"/>
      <c r="AK41" s="35"/>
      <c r="AL41" s="35"/>
    </row>
    <row r="42" spans="1:38" s="7" customFormat="1" ht="30.2" customHeight="1" x14ac:dyDescent="0.25">
      <c r="A42" s="221"/>
      <c r="B42" s="193" t="s">
        <v>50</v>
      </c>
      <c r="C42" s="194">
        <v>23</v>
      </c>
      <c r="D42" s="70">
        <v>45</v>
      </c>
      <c r="E42" s="193" t="s">
        <v>11</v>
      </c>
      <c r="F42" s="55" t="s">
        <v>20</v>
      </c>
      <c r="G42" s="56" t="s">
        <v>27</v>
      </c>
      <c r="H42" s="56" t="s">
        <v>10</v>
      </c>
      <c r="I42" s="56" t="s">
        <v>12</v>
      </c>
      <c r="J42" s="54">
        <v>16.2</v>
      </c>
      <c r="K42" s="75">
        <f>0</f>
        <v>0</v>
      </c>
      <c r="L42" s="105">
        <f t="shared" si="2"/>
        <v>0</v>
      </c>
      <c r="M42" s="105">
        <f t="shared" si="3"/>
        <v>0</v>
      </c>
      <c r="N42" s="107"/>
      <c r="O42" s="108">
        <f t="shared" si="4"/>
        <v>0</v>
      </c>
      <c r="P42" s="107"/>
      <c r="Q42" s="107"/>
      <c r="R42" s="107"/>
      <c r="S42" s="21">
        <f t="shared" si="5"/>
        <v>0</v>
      </c>
      <c r="T42" s="22" t="str">
        <f t="shared" si="1"/>
        <v>OK</v>
      </c>
      <c r="U42" s="37"/>
      <c r="V42" s="37"/>
      <c r="W42" s="37"/>
      <c r="X42" s="36"/>
      <c r="Y42" s="37"/>
      <c r="Z42" s="36"/>
      <c r="AA42" s="36"/>
      <c r="AB42" s="34"/>
      <c r="AC42" s="37"/>
      <c r="AD42" s="29"/>
      <c r="AE42" s="36"/>
      <c r="AF42" s="29"/>
      <c r="AG42" s="28"/>
      <c r="AH42" s="28"/>
      <c r="AI42" s="28"/>
      <c r="AJ42" s="28"/>
      <c r="AK42" s="28"/>
      <c r="AL42" s="28"/>
    </row>
    <row r="43" spans="1:38" s="7" customFormat="1" ht="30.2" customHeight="1" x14ac:dyDescent="0.25">
      <c r="A43" s="221"/>
      <c r="B43" s="193"/>
      <c r="C43" s="195"/>
      <c r="D43" s="70">
        <v>46</v>
      </c>
      <c r="E43" s="193"/>
      <c r="F43" s="55" t="s">
        <v>20</v>
      </c>
      <c r="G43" s="56" t="s">
        <v>28</v>
      </c>
      <c r="H43" s="56" t="s">
        <v>16</v>
      </c>
      <c r="I43" s="56" t="s">
        <v>12</v>
      </c>
      <c r="J43" s="54">
        <v>2648</v>
      </c>
      <c r="K43" s="75">
        <f>0</f>
        <v>0</v>
      </c>
      <c r="L43" s="105">
        <f t="shared" si="2"/>
        <v>0</v>
      </c>
      <c r="M43" s="105">
        <f t="shared" si="3"/>
        <v>0</v>
      </c>
      <c r="N43" s="107"/>
      <c r="O43" s="108">
        <f t="shared" si="4"/>
        <v>0</v>
      </c>
      <c r="P43" s="107"/>
      <c r="Q43" s="107"/>
      <c r="R43" s="107"/>
      <c r="S43" s="21">
        <f t="shared" si="5"/>
        <v>0</v>
      </c>
      <c r="T43" s="22" t="str">
        <f t="shared" si="1"/>
        <v>OK</v>
      </c>
      <c r="U43" s="37"/>
      <c r="V43" s="37"/>
      <c r="W43" s="37"/>
      <c r="X43" s="36"/>
      <c r="Y43" s="37"/>
      <c r="Z43" s="36"/>
      <c r="AA43" s="36"/>
      <c r="AB43" s="34"/>
      <c r="AC43" s="37"/>
      <c r="AD43" s="29"/>
      <c r="AE43" s="36"/>
      <c r="AF43" s="29"/>
      <c r="AG43" s="28"/>
      <c r="AH43" s="28"/>
      <c r="AI43" s="28"/>
      <c r="AJ43" s="28"/>
      <c r="AK43" s="28"/>
      <c r="AL43" s="28"/>
    </row>
    <row r="44" spans="1:38" s="7" customFormat="1" ht="30.2" customHeight="1" x14ac:dyDescent="0.25">
      <c r="A44" s="221"/>
      <c r="B44" s="193" t="s">
        <v>51</v>
      </c>
      <c r="C44" s="194">
        <v>24</v>
      </c>
      <c r="D44" s="70">
        <v>47</v>
      </c>
      <c r="E44" s="193" t="s">
        <v>52</v>
      </c>
      <c r="F44" s="55" t="s">
        <v>20</v>
      </c>
      <c r="G44" s="56" t="s">
        <v>27</v>
      </c>
      <c r="H44" s="56" t="s">
        <v>10</v>
      </c>
      <c r="I44" s="56" t="s">
        <v>12</v>
      </c>
      <c r="J44" s="54">
        <v>17.09</v>
      </c>
      <c r="K44" s="75">
        <f>0</f>
        <v>0</v>
      </c>
      <c r="L44" s="105">
        <f t="shared" si="2"/>
        <v>0</v>
      </c>
      <c r="M44" s="105">
        <f t="shared" si="3"/>
        <v>0</v>
      </c>
      <c r="N44" s="107"/>
      <c r="O44" s="108">
        <f t="shared" si="4"/>
        <v>0</v>
      </c>
      <c r="P44" s="107"/>
      <c r="Q44" s="107"/>
      <c r="R44" s="107"/>
      <c r="S44" s="21">
        <f t="shared" si="5"/>
        <v>0</v>
      </c>
      <c r="T44" s="22" t="str">
        <f t="shared" si="1"/>
        <v>OK</v>
      </c>
      <c r="U44" s="37"/>
      <c r="V44" s="37"/>
      <c r="W44" s="36"/>
      <c r="X44" s="36"/>
      <c r="Y44" s="36"/>
      <c r="Z44" s="36"/>
      <c r="AA44" s="36"/>
      <c r="AB44" s="34"/>
      <c r="AC44" s="37"/>
      <c r="AD44" s="29"/>
      <c r="AE44" s="37"/>
      <c r="AF44" s="29"/>
      <c r="AG44" s="28"/>
      <c r="AH44" s="28"/>
      <c r="AI44" s="28"/>
      <c r="AJ44" s="28"/>
      <c r="AK44" s="28"/>
      <c r="AL44" s="28"/>
    </row>
    <row r="45" spans="1:38" s="7" customFormat="1" ht="30.2" customHeight="1" x14ac:dyDescent="0.25">
      <c r="A45" s="221"/>
      <c r="B45" s="193"/>
      <c r="C45" s="195"/>
      <c r="D45" s="70">
        <v>48</v>
      </c>
      <c r="E45" s="193"/>
      <c r="F45" s="55" t="s">
        <v>20</v>
      </c>
      <c r="G45" s="56" t="s">
        <v>28</v>
      </c>
      <c r="H45" s="56" t="s">
        <v>16</v>
      </c>
      <c r="I45" s="56" t="s">
        <v>12</v>
      </c>
      <c r="J45" s="54">
        <v>2674</v>
      </c>
      <c r="K45" s="75">
        <f>0</f>
        <v>0</v>
      </c>
      <c r="L45" s="105">
        <f t="shared" si="2"/>
        <v>0</v>
      </c>
      <c r="M45" s="105">
        <f t="shared" si="3"/>
        <v>0</v>
      </c>
      <c r="N45" s="107"/>
      <c r="O45" s="108">
        <f t="shared" si="4"/>
        <v>0</v>
      </c>
      <c r="P45" s="107"/>
      <c r="Q45" s="107"/>
      <c r="R45" s="107"/>
      <c r="S45" s="21">
        <f t="shared" si="5"/>
        <v>0</v>
      </c>
      <c r="T45" s="22" t="str">
        <f t="shared" si="1"/>
        <v>OK</v>
      </c>
      <c r="U45" s="37"/>
      <c r="V45" s="37"/>
      <c r="W45" s="36"/>
      <c r="X45" s="36"/>
      <c r="Y45" s="36"/>
      <c r="Z45" s="36"/>
      <c r="AA45" s="36"/>
      <c r="AB45" s="34"/>
      <c r="AC45" s="37"/>
      <c r="AD45" s="29"/>
      <c r="AE45" s="37"/>
      <c r="AF45" s="29"/>
      <c r="AG45" s="28"/>
      <c r="AH45" s="28"/>
      <c r="AI45" s="28"/>
      <c r="AJ45" s="28"/>
      <c r="AK45" s="28"/>
      <c r="AL45" s="28"/>
    </row>
    <row r="46" spans="1:38" s="7" customFormat="1" ht="30.2" customHeight="1" x14ac:dyDescent="0.25">
      <c r="A46" s="221"/>
      <c r="B46" s="193" t="s">
        <v>50</v>
      </c>
      <c r="C46" s="194">
        <v>25</v>
      </c>
      <c r="D46" s="70">
        <v>49</v>
      </c>
      <c r="E46" s="193" t="s">
        <v>21</v>
      </c>
      <c r="F46" s="55" t="s">
        <v>20</v>
      </c>
      <c r="G46" s="56" t="s">
        <v>27</v>
      </c>
      <c r="H46" s="56" t="s">
        <v>10</v>
      </c>
      <c r="I46" s="56" t="s">
        <v>12</v>
      </c>
      <c r="J46" s="54">
        <v>6.93</v>
      </c>
      <c r="K46" s="75">
        <f>0</f>
        <v>0</v>
      </c>
      <c r="L46" s="105">
        <f t="shared" si="2"/>
        <v>0</v>
      </c>
      <c r="M46" s="105">
        <f t="shared" si="3"/>
        <v>0</v>
      </c>
      <c r="N46" s="107"/>
      <c r="O46" s="108">
        <f t="shared" si="4"/>
        <v>0</v>
      </c>
      <c r="P46" s="107"/>
      <c r="Q46" s="107"/>
      <c r="R46" s="107"/>
      <c r="S46" s="21">
        <f t="shared" si="5"/>
        <v>0</v>
      </c>
      <c r="T46" s="22" t="str">
        <f t="shared" si="1"/>
        <v>OK</v>
      </c>
      <c r="U46" s="37"/>
      <c r="V46" s="37"/>
      <c r="W46" s="36"/>
      <c r="X46" s="37"/>
      <c r="Y46" s="36"/>
      <c r="Z46" s="37"/>
      <c r="AA46" s="36"/>
      <c r="AB46" s="34"/>
      <c r="AC46" s="37"/>
      <c r="AD46" s="29"/>
      <c r="AE46" s="36"/>
      <c r="AF46" s="29"/>
      <c r="AG46" s="28"/>
      <c r="AH46" s="28"/>
      <c r="AI46" s="28"/>
      <c r="AJ46" s="28"/>
      <c r="AK46" s="28"/>
      <c r="AL46" s="28"/>
    </row>
    <row r="47" spans="1:38" s="7" customFormat="1" ht="30.2" customHeight="1" x14ac:dyDescent="0.25">
      <c r="A47" s="222"/>
      <c r="B47" s="193"/>
      <c r="C47" s="195"/>
      <c r="D47" s="70">
        <v>50</v>
      </c>
      <c r="E47" s="193"/>
      <c r="F47" s="55" t="s">
        <v>20</v>
      </c>
      <c r="G47" s="56" t="s">
        <v>28</v>
      </c>
      <c r="H47" s="56" t="s">
        <v>16</v>
      </c>
      <c r="I47" s="56" t="s">
        <v>12</v>
      </c>
      <c r="J47" s="54">
        <v>1364</v>
      </c>
      <c r="K47" s="75">
        <f>0</f>
        <v>0</v>
      </c>
      <c r="L47" s="105">
        <f t="shared" si="2"/>
        <v>0</v>
      </c>
      <c r="M47" s="105">
        <f t="shared" si="3"/>
        <v>0</v>
      </c>
      <c r="N47" s="107"/>
      <c r="O47" s="108">
        <f t="shared" si="4"/>
        <v>0</v>
      </c>
      <c r="P47" s="107"/>
      <c r="Q47" s="107"/>
      <c r="R47" s="107"/>
      <c r="S47" s="21">
        <f t="shared" si="5"/>
        <v>0</v>
      </c>
      <c r="T47" s="22" t="str">
        <f t="shared" si="1"/>
        <v>OK</v>
      </c>
      <c r="U47" s="37"/>
      <c r="V47" s="37"/>
      <c r="W47" s="36"/>
      <c r="X47" s="37"/>
      <c r="Y47" s="36"/>
      <c r="Z47" s="37"/>
      <c r="AA47" s="36"/>
      <c r="AB47" s="34"/>
      <c r="AC47" s="37"/>
      <c r="AD47" s="29"/>
      <c r="AE47" s="36"/>
      <c r="AF47" s="29"/>
      <c r="AG47" s="28"/>
      <c r="AH47" s="28"/>
      <c r="AI47" s="28"/>
      <c r="AJ47" s="28"/>
      <c r="AK47" s="28"/>
      <c r="AL47" s="28"/>
    </row>
    <row r="48" spans="1:38" s="7" customFormat="1" ht="30.2" customHeight="1" x14ac:dyDescent="0.25">
      <c r="A48" s="220" t="s">
        <v>53</v>
      </c>
      <c r="B48" s="193" t="s">
        <v>47</v>
      </c>
      <c r="C48" s="194">
        <v>26</v>
      </c>
      <c r="D48" s="70">
        <v>51</v>
      </c>
      <c r="E48" s="193" t="s">
        <v>13</v>
      </c>
      <c r="F48" s="55" t="s">
        <v>20</v>
      </c>
      <c r="G48" s="56" t="s">
        <v>27</v>
      </c>
      <c r="H48" s="56" t="s">
        <v>10</v>
      </c>
      <c r="I48" s="56" t="s">
        <v>12</v>
      </c>
      <c r="J48" s="54">
        <v>8.8699999999999992</v>
      </c>
      <c r="K48" s="75">
        <f>0</f>
        <v>0</v>
      </c>
      <c r="L48" s="105">
        <f t="shared" si="2"/>
        <v>0</v>
      </c>
      <c r="M48" s="105">
        <f t="shared" si="3"/>
        <v>0</v>
      </c>
      <c r="N48" s="107"/>
      <c r="O48" s="108">
        <f t="shared" si="4"/>
        <v>0</v>
      </c>
      <c r="P48" s="107"/>
      <c r="Q48" s="107"/>
      <c r="R48" s="107"/>
      <c r="S48" s="21">
        <f t="shared" si="5"/>
        <v>0</v>
      </c>
      <c r="T48" s="22" t="str">
        <f t="shared" si="1"/>
        <v>OK</v>
      </c>
      <c r="U48" s="37"/>
      <c r="V48" s="37"/>
      <c r="W48" s="36"/>
      <c r="X48" s="37"/>
      <c r="Y48" s="36"/>
      <c r="Z48" s="37"/>
      <c r="AA48" s="36"/>
      <c r="AB48" s="34"/>
      <c r="AC48" s="37"/>
      <c r="AD48" s="29"/>
      <c r="AE48" s="36"/>
      <c r="AF48" s="29"/>
      <c r="AG48" s="28"/>
      <c r="AH48" s="28"/>
      <c r="AI48" s="28"/>
      <c r="AJ48" s="28"/>
      <c r="AK48" s="28"/>
      <c r="AL48" s="28"/>
    </row>
    <row r="49" spans="1:38" s="7" customFormat="1" ht="30.2" customHeight="1" x14ac:dyDescent="0.25">
      <c r="A49" s="221"/>
      <c r="B49" s="193"/>
      <c r="C49" s="195"/>
      <c r="D49" s="70">
        <v>52</v>
      </c>
      <c r="E49" s="193"/>
      <c r="F49" s="55" t="s">
        <v>20</v>
      </c>
      <c r="G49" s="56" t="s">
        <v>28</v>
      </c>
      <c r="H49" s="56" t="s">
        <v>16</v>
      </c>
      <c r="I49" s="56" t="s">
        <v>12</v>
      </c>
      <c r="J49" s="54">
        <v>1638.99</v>
      </c>
      <c r="K49" s="75">
        <f>0</f>
        <v>0</v>
      </c>
      <c r="L49" s="105">
        <f t="shared" si="2"/>
        <v>0</v>
      </c>
      <c r="M49" s="105">
        <f t="shared" si="3"/>
        <v>0</v>
      </c>
      <c r="N49" s="107"/>
      <c r="O49" s="108">
        <f t="shared" si="4"/>
        <v>0</v>
      </c>
      <c r="P49" s="107"/>
      <c r="Q49" s="107"/>
      <c r="R49" s="107"/>
      <c r="S49" s="21">
        <f t="shared" si="5"/>
        <v>0</v>
      </c>
      <c r="T49" s="22" t="str">
        <f t="shared" si="1"/>
        <v>OK</v>
      </c>
      <c r="U49" s="37"/>
      <c r="V49" s="37"/>
      <c r="W49" s="36"/>
      <c r="X49" s="37"/>
      <c r="Y49" s="36"/>
      <c r="Z49" s="37"/>
      <c r="AA49" s="36"/>
      <c r="AB49" s="34"/>
      <c r="AC49" s="37"/>
      <c r="AD49" s="29"/>
      <c r="AE49" s="36"/>
      <c r="AF49" s="29"/>
      <c r="AG49" s="28"/>
      <c r="AH49" s="28"/>
      <c r="AI49" s="28"/>
      <c r="AJ49" s="28"/>
      <c r="AK49" s="28"/>
      <c r="AL49" s="28"/>
    </row>
    <row r="50" spans="1:38" ht="30.2" customHeight="1" x14ac:dyDescent="0.25">
      <c r="A50" s="221"/>
      <c r="B50" s="193" t="s">
        <v>43</v>
      </c>
      <c r="C50" s="194">
        <v>27</v>
      </c>
      <c r="D50" s="70">
        <v>53</v>
      </c>
      <c r="E50" s="193" t="s">
        <v>14</v>
      </c>
      <c r="F50" s="55" t="s">
        <v>20</v>
      </c>
      <c r="G50" s="56" t="s">
        <v>27</v>
      </c>
      <c r="H50" s="56" t="s">
        <v>10</v>
      </c>
      <c r="I50" s="56" t="s">
        <v>12</v>
      </c>
      <c r="J50" s="54">
        <v>13.18</v>
      </c>
      <c r="K50" s="75">
        <f>0</f>
        <v>0</v>
      </c>
      <c r="L50" s="105">
        <f t="shared" si="2"/>
        <v>0</v>
      </c>
      <c r="M50" s="105">
        <f t="shared" si="3"/>
        <v>0</v>
      </c>
      <c r="N50" s="107"/>
      <c r="O50" s="108">
        <f t="shared" si="4"/>
        <v>0</v>
      </c>
      <c r="P50" s="107"/>
      <c r="Q50" s="107"/>
      <c r="R50" s="107"/>
      <c r="S50" s="21">
        <f t="shared" si="5"/>
        <v>0</v>
      </c>
      <c r="T50" s="22" t="str">
        <f t="shared" si="1"/>
        <v>OK</v>
      </c>
      <c r="U50" s="32"/>
      <c r="V50" s="32"/>
      <c r="W50" s="38"/>
      <c r="X50" s="38"/>
      <c r="Y50" s="38"/>
      <c r="Z50" s="38"/>
      <c r="AA50" s="38"/>
      <c r="AB50" s="38"/>
      <c r="AC50" s="38"/>
      <c r="AD50" s="38"/>
      <c r="AE50" s="35"/>
      <c r="AF50" s="35"/>
      <c r="AG50" s="35"/>
      <c r="AH50" s="35"/>
      <c r="AI50" s="35"/>
      <c r="AJ50" s="35"/>
      <c r="AK50" s="35"/>
      <c r="AL50" s="35"/>
    </row>
    <row r="51" spans="1:38" ht="30.2" customHeight="1" x14ac:dyDescent="0.25">
      <c r="A51" s="221"/>
      <c r="B51" s="193"/>
      <c r="C51" s="195"/>
      <c r="D51" s="70">
        <v>54</v>
      </c>
      <c r="E51" s="193"/>
      <c r="F51" s="55" t="s">
        <v>20</v>
      </c>
      <c r="G51" s="56" t="s">
        <v>28</v>
      </c>
      <c r="H51" s="56" t="s">
        <v>16</v>
      </c>
      <c r="I51" s="56" t="s">
        <v>12</v>
      </c>
      <c r="J51" s="54">
        <v>2026.99</v>
      </c>
      <c r="K51" s="75">
        <f>0</f>
        <v>0</v>
      </c>
      <c r="L51" s="105">
        <f t="shared" si="2"/>
        <v>0</v>
      </c>
      <c r="M51" s="105">
        <f t="shared" si="3"/>
        <v>0</v>
      </c>
      <c r="N51" s="107"/>
      <c r="O51" s="108">
        <f t="shared" si="4"/>
        <v>0</v>
      </c>
      <c r="P51" s="107"/>
      <c r="Q51" s="107"/>
      <c r="R51" s="107"/>
      <c r="S51" s="21">
        <f t="shared" si="5"/>
        <v>0</v>
      </c>
      <c r="T51" s="22" t="str">
        <f t="shared" si="1"/>
        <v>OK</v>
      </c>
      <c r="U51" s="32"/>
      <c r="V51" s="32"/>
      <c r="W51" s="38"/>
      <c r="X51" s="38"/>
      <c r="Y51" s="38"/>
      <c r="Z51" s="38"/>
      <c r="AA51" s="38"/>
      <c r="AB51" s="38"/>
      <c r="AC51" s="38"/>
      <c r="AD51" s="38"/>
      <c r="AE51" s="35"/>
      <c r="AF51" s="35"/>
      <c r="AG51" s="35"/>
      <c r="AH51" s="35"/>
      <c r="AI51" s="35"/>
      <c r="AJ51" s="35"/>
      <c r="AK51" s="35"/>
      <c r="AL51" s="35"/>
    </row>
    <row r="52" spans="1:38" ht="30.2" customHeight="1" x14ac:dyDescent="0.25">
      <c r="A52" s="221"/>
      <c r="B52" s="193" t="s">
        <v>43</v>
      </c>
      <c r="C52" s="194">
        <v>28</v>
      </c>
      <c r="D52" s="70">
        <v>55</v>
      </c>
      <c r="E52" s="193" t="s">
        <v>15</v>
      </c>
      <c r="F52" s="55" t="s">
        <v>20</v>
      </c>
      <c r="G52" s="56" t="s">
        <v>27</v>
      </c>
      <c r="H52" s="56" t="s">
        <v>10</v>
      </c>
      <c r="I52" s="56" t="s">
        <v>12</v>
      </c>
      <c r="J52" s="54">
        <v>18.78</v>
      </c>
      <c r="K52" s="75">
        <f>0</f>
        <v>0</v>
      </c>
      <c r="L52" s="105">
        <f t="shared" si="2"/>
        <v>0</v>
      </c>
      <c r="M52" s="105">
        <f t="shared" si="3"/>
        <v>0</v>
      </c>
      <c r="N52" s="107"/>
      <c r="O52" s="108">
        <f t="shared" si="4"/>
        <v>0</v>
      </c>
      <c r="P52" s="107"/>
      <c r="Q52" s="107"/>
      <c r="R52" s="107"/>
      <c r="S52" s="21">
        <f t="shared" si="5"/>
        <v>0</v>
      </c>
      <c r="T52" s="22" t="str">
        <f t="shared" si="1"/>
        <v>OK</v>
      </c>
      <c r="U52" s="32"/>
      <c r="V52" s="32"/>
      <c r="W52" s="38"/>
      <c r="X52" s="38"/>
      <c r="Y52" s="38"/>
      <c r="Z52" s="38"/>
      <c r="AA52" s="38"/>
      <c r="AB52" s="38"/>
      <c r="AC52" s="38"/>
      <c r="AD52" s="38"/>
      <c r="AE52" s="35"/>
      <c r="AF52" s="35"/>
      <c r="AG52" s="35"/>
      <c r="AH52" s="35"/>
      <c r="AI52" s="35"/>
      <c r="AJ52" s="35"/>
      <c r="AK52" s="35"/>
      <c r="AL52" s="35"/>
    </row>
    <row r="53" spans="1:38" ht="30.2" customHeight="1" x14ac:dyDescent="0.25">
      <c r="A53" s="221"/>
      <c r="B53" s="193"/>
      <c r="C53" s="195"/>
      <c r="D53" s="70">
        <v>56</v>
      </c>
      <c r="E53" s="193"/>
      <c r="F53" s="55" t="s">
        <v>20</v>
      </c>
      <c r="G53" s="56" t="s">
        <v>28</v>
      </c>
      <c r="H53" s="56" t="s">
        <v>16</v>
      </c>
      <c r="I53" s="56" t="s">
        <v>12</v>
      </c>
      <c r="J53" s="54">
        <v>2865.99</v>
      </c>
      <c r="K53" s="75">
        <f>0</f>
        <v>0</v>
      </c>
      <c r="L53" s="105">
        <f t="shared" si="2"/>
        <v>0</v>
      </c>
      <c r="M53" s="105">
        <f t="shared" si="3"/>
        <v>0</v>
      </c>
      <c r="N53" s="107"/>
      <c r="O53" s="108">
        <f t="shared" si="4"/>
        <v>0</v>
      </c>
      <c r="P53" s="107"/>
      <c r="Q53" s="107"/>
      <c r="R53" s="107"/>
      <c r="S53" s="21">
        <f t="shared" si="5"/>
        <v>0</v>
      </c>
      <c r="T53" s="22" t="str">
        <f t="shared" si="1"/>
        <v>OK</v>
      </c>
      <c r="U53" s="32"/>
      <c r="V53" s="32"/>
      <c r="W53" s="38"/>
      <c r="X53" s="38"/>
      <c r="Y53" s="38"/>
      <c r="Z53" s="38"/>
      <c r="AA53" s="38"/>
      <c r="AB53" s="38"/>
      <c r="AC53" s="38"/>
      <c r="AD53" s="38"/>
      <c r="AE53" s="35"/>
      <c r="AF53" s="35"/>
      <c r="AG53" s="35"/>
      <c r="AH53" s="35"/>
      <c r="AI53" s="35"/>
      <c r="AJ53" s="35"/>
      <c r="AK53" s="35"/>
      <c r="AL53" s="35"/>
    </row>
    <row r="54" spans="1:38" ht="30.2" customHeight="1" x14ac:dyDescent="0.25">
      <c r="A54" s="221"/>
      <c r="B54" s="193" t="s">
        <v>51</v>
      </c>
      <c r="C54" s="194">
        <v>29</v>
      </c>
      <c r="D54" s="70">
        <v>57</v>
      </c>
      <c r="E54" s="193" t="s">
        <v>11</v>
      </c>
      <c r="F54" s="55" t="s">
        <v>20</v>
      </c>
      <c r="G54" s="56" t="s">
        <v>27</v>
      </c>
      <c r="H54" s="56" t="s">
        <v>10</v>
      </c>
      <c r="I54" s="56" t="s">
        <v>12</v>
      </c>
      <c r="J54" s="54">
        <v>16.2</v>
      </c>
      <c r="K54" s="75">
        <f>0</f>
        <v>0</v>
      </c>
      <c r="L54" s="105">
        <f t="shared" si="2"/>
        <v>0</v>
      </c>
      <c r="M54" s="105">
        <f t="shared" si="3"/>
        <v>0</v>
      </c>
      <c r="N54" s="107"/>
      <c r="O54" s="108">
        <f t="shared" si="4"/>
        <v>0</v>
      </c>
      <c r="P54" s="107"/>
      <c r="Q54" s="107"/>
      <c r="R54" s="107"/>
      <c r="S54" s="21">
        <f t="shared" si="5"/>
        <v>0</v>
      </c>
      <c r="T54" s="22" t="str">
        <f t="shared" si="1"/>
        <v>OK</v>
      </c>
      <c r="U54" s="32"/>
      <c r="V54" s="32"/>
      <c r="W54" s="38"/>
      <c r="X54" s="38"/>
      <c r="Y54" s="38"/>
      <c r="Z54" s="38"/>
      <c r="AA54" s="38"/>
      <c r="AB54" s="38"/>
      <c r="AC54" s="38"/>
      <c r="AD54" s="38"/>
      <c r="AE54" s="35"/>
      <c r="AF54" s="35"/>
      <c r="AG54" s="35"/>
      <c r="AH54" s="35"/>
      <c r="AI54" s="35"/>
      <c r="AJ54" s="35"/>
      <c r="AK54" s="35"/>
      <c r="AL54" s="35"/>
    </row>
    <row r="55" spans="1:38" ht="30.2" customHeight="1" x14ac:dyDescent="0.25">
      <c r="A55" s="221"/>
      <c r="B55" s="193"/>
      <c r="C55" s="195"/>
      <c r="D55" s="70">
        <v>58</v>
      </c>
      <c r="E55" s="193"/>
      <c r="F55" s="55" t="s">
        <v>20</v>
      </c>
      <c r="G55" s="56" t="s">
        <v>28</v>
      </c>
      <c r="H55" s="56" t="s">
        <v>16</v>
      </c>
      <c r="I55" s="56" t="s">
        <v>12</v>
      </c>
      <c r="J55" s="54">
        <v>2648</v>
      </c>
      <c r="K55" s="75">
        <f>0</f>
        <v>0</v>
      </c>
      <c r="L55" s="105">
        <f t="shared" si="2"/>
        <v>0</v>
      </c>
      <c r="M55" s="105">
        <f t="shared" si="3"/>
        <v>0</v>
      </c>
      <c r="N55" s="107"/>
      <c r="O55" s="108">
        <f t="shared" si="4"/>
        <v>0</v>
      </c>
      <c r="P55" s="107"/>
      <c r="Q55" s="107"/>
      <c r="R55" s="107"/>
      <c r="S55" s="21">
        <f t="shared" si="5"/>
        <v>0</v>
      </c>
      <c r="T55" s="22" t="str">
        <f t="shared" si="1"/>
        <v>OK</v>
      </c>
      <c r="U55" s="32"/>
      <c r="V55" s="32"/>
      <c r="W55" s="38"/>
      <c r="X55" s="38"/>
      <c r="Y55" s="38"/>
      <c r="Z55" s="38"/>
      <c r="AA55" s="38"/>
      <c r="AB55" s="38"/>
      <c r="AC55" s="38"/>
      <c r="AD55" s="38"/>
      <c r="AE55" s="35"/>
      <c r="AF55" s="35"/>
      <c r="AG55" s="35"/>
      <c r="AH55" s="35"/>
      <c r="AI55" s="35"/>
      <c r="AJ55" s="35"/>
      <c r="AK55" s="35"/>
      <c r="AL55" s="35"/>
    </row>
    <row r="56" spans="1:38" ht="30.2" customHeight="1" x14ac:dyDescent="0.25">
      <c r="A56" s="221"/>
      <c r="B56" s="193" t="s">
        <v>50</v>
      </c>
      <c r="C56" s="194">
        <v>31</v>
      </c>
      <c r="D56" s="70">
        <v>61</v>
      </c>
      <c r="E56" s="193" t="s">
        <v>21</v>
      </c>
      <c r="F56" s="55" t="s">
        <v>20</v>
      </c>
      <c r="G56" s="56" t="s">
        <v>27</v>
      </c>
      <c r="H56" s="56" t="s">
        <v>10</v>
      </c>
      <c r="I56" s="56" t="s">
        <v>12</v>
      </c>
      <c r="J56" s="54">
        <v>6.93</v>
      </c>
      <c r="K56" s="75">
        <f>0</f>
        <v>0</v>
      </c>
      <c r="L56" s="105">
        <f t="shared" si="2"/>
        <v>0</v>
      </c>
      <c r="M56" s="105">
        <f t="shared" si="3"/>
        <v>0</v>
      </c>
      <c r="N56" s="107"/>
      <c r="O56" s="108">
        <f t="shared" si="4"/>
        <v>0</v>
      </c>
      <c r="P56" s="107"/>
      <c r="Q56" s="107"/>
      <c r="R56" s="107"/>
      <c r="S56" s="21">
        <f t="shared" si="5"/>
        <v>0</v>
      </c>
      <c r="T56" s="22" t="str">
        <f t="shared" si="1"/>
        <v>OK</v>
      </c>
      <c r="U56" s="32"/>
      <c r="V56" s="32"/>
      <c r="W56" s="38"/>
      <c r="X56" s="38"/>
      <c r="Y56" s="38"/>
      <c r="Z56" s="38"/>
      <c r="AA56" s="38"/>
      <c r="AB56" s="38"/>
      <c r="AC56" s="38"/>
      <c r="AD56" s="38"/>
      <c r="AE56" s="35"/>
      <c r="AF56" s="35"/>
      <c r="AG56" s="35"/>
      <c r="AH56" s="35"/>
      <c r="AI56" s="35"/>
      <c r="AJ56" s="35"/>
      <c r="AK56" s="35"/>
      <c r="AL56" s="35"/>
    </row>
    <row r="57" spans="1:38" ht="30.2" customHeight="1" x14ac:dyDescent="0.25">
      <c r="A57" s="222"/>
      <c r="B57" s="193"/>
      <c r="C57" s="194"/>
      <c r="D57" s="70">
        <v>62</v>
      </c>
      <c r="E57" s="193"/>
      <c r="F57" s="55" t="s">
        <v>20</v>
      </c>
      <c r="G57" s="56" t="s">
        <v>28</v>
      </c>
      <c r="H57" s="56" t="s">
        <v>16</v>
      </c>
      <c r="I57" s="56" t="s">
        <v>12</v>
      </c>
      <c r="J57" s="54">
        <v>1364</v>
      </c>
      <c r="K57" s="75">
        <f>0</f>
        <v>0</v>
      </c>
      <c r="L57" s="105">
        <f t="shared" si="2"/>
        <v>0</v>
      </c>
      <c r="M57" s="105">
        <f t="shared" si="3"/>
        <v>0</v>
      </c>
      <c r="N57" s="107"/>
      <c r="O57" s="108">
        <f t="shared" si="4"/>
        <v>0</v>
      </c>
      <c r="P57" s="107"/>
      <c r="Q57" s="107"/>
      <c r="R57" s="107"/>
      <c r="S57" s="21">
        <f t="shared" si="5"/>
        <v>0</v>
      </c>
      <c r="T57" s="22" t="str">
        <f t="shared" si="1"/>
        <v>OK</v>
      </c>
      <c r="U57" s="32"/>
      <c r="V57" s="32"/>
      <c r="W57" s="38"/>
      <c r="X57" s="38"/>
      <c r="Y57" s="38"/>
      <c r="Z57" s="38"/>
      <c r="AA57" s="38"/>
      <c r="AB57" s="38"/>
      <c r="AC57" s="38"/>
      <c r="AD57" s="38"/>
      <c r="AE57" s="35"/>
      <c r="AF57" s="35"/>
      <c r="AG57" s="35"/>
      <c r="AH57" s="35"/>
      <c r="AI57" s="35"/>
      <c r="AJ57" s="35"/>
      <c r="AK57" s="35"/>
      <c r="AL57" s="35"/>
    </row>
    <row r="58" spans="1:38" x14ac:dyDescent="0.25">
      <c r="K58" s="110">
        <f>SUMPRODUCT($J$4:$J$57,K4:K57)</f>
        <v>52138.9</v>
      </c>
      <c r="L58" s="110">
        <f t="shared" ref="L58:M58" si="6">SUMPRODUCT($J$4:$J$57,L4:L57)</f>
        <v>0</v>
      </c>
      <c r="M58" s="110">
        <f t="shared" si="6"/>
        <v>0</v>
      </c>
      <c r="S58" s="6">
        <f>SUM(S4:S57)</f>
        <v>6035</v>
      </c>
      <c r="U58" s="39">
        <f>SUMPRODUCT($J$4:$J$57,U4:U57)</f>
        <v>0</v>
      </c>
      <c r="V58" s="39">
        <f t="shared" ref="V58:AL58" si="7">SUMPRODUCT($J$4:$J$57,V4:V57)</f>
        <v>0</v>
      </c>
      <c r="W58" s="39">
        <f t="shared" si="7"/>
        <v>0</v>
      </c>
      <c r="X58" s="39">
        <f t="shared" si="7"/>
        <v>0</v>
      </c>
      <c r="Y58" s="39">
        <f t="shared" si="7"/>
        <v>0</v>
      </c>
      <c r="Z58" s="39">
        <f t="shared" si="7"/>
        <v>0</v>
      </c>
      <c r="AA58" s="39">
        <f t="shared" si="7"/>
        <v>0</v>
      </c>
      <c r="AB58" s="39">
        <f t="shared" si="7"/>
        <v>0</v>
      </c>
      <c r="AC58" s="39">
        <f t="shared" si="7"/>
        <v>0</v>
      </c>
      <c r="AD58" s="39">
        <f t="shared" si="7"/>
        <v>0</v>
      </c>
      <c r="AE58" s="39">
        <f t="shared" si="7"/>
        <v>0</v>
      </c>
      <c r="AF58" s="39">
        <f t="shared" si="7"/>
        <v>0</v>
      </c>
      <c r="AG58" s="39">
        <f t="shared" si="7"/>
        <v>0</v>
      </c>
      <c r="AH58" s="39">
        <f t="shared" si="7"/>
        <v>0</v>
      </c>
      <c r="AI58" s="39">
        <f t="shared" si="7"/>
        <v>0</v>
      </c>
      <c r="AJ58" s="39">
        <f t="shared" si="7"/>
        <v>0</v>
      </c>
      <c r="AK58" s="39">
        <f t="shared" si="7"/>
        <v>0</v>
      </c>
      <c r="AL58" s="39">
        <f t="shared" si="7"/>
        <v>0</v>
      </c>
    </row>
    <row r="59" spans="1:38" ht="18.75" x14ac:dyDescent="0.25">
      <c r="K59" s="6">
        <f>SUM(K4:K57)</f>
        <v>6035</v>
      </c>
      <c r="U59" s="30"/>
      <c r="V59" s="30"/>
    </row>
    <row r="61" spans="1:38" ht="18.95" customHeight="1" x14ac:dyDescent="0.25">
      <c r="B61" s="223" t="s">
        <v>56</v>
      </c>
      <c r="C61" s="224"/>
      <c r="D61" s="224"/>
      <c r="E61" s="224"/>
      <c r="F61" s="224"/>
      <c r="G61" s="224"/>
      <c r="H61" s="224"/>
      <c r="I61" s="224"/>
      <c r="J61" s="224"/>
      <c r="K61" s="224"/>
      <c r="L61" s="224"/>
      <c r="M61" s="224"/>
      <c r="N61" s="224"/>
      <c r="O61" s="224"/>
      <c r="P61" s="224"/>
      <c r="Q61" s="224"/>
      <c r="R61" s="224"/>
      <c r="S61" s="224"/>
      <c r="T61" s="225"/>
      <c r="U61" s="30"/>
      <c r="V61" s="30"/>
      <c r="W61" s="30"/>
      <c r="X61" s="74"/>
    </row>
    <row r="65" spans="27:27" x14ac:dyDescent="0.25">
      <c r="AA65" s="40"/>
    </row>
  </sheetData>
  <mergeCells count="111">
    <mergeCell ref="K1:T1"/>
    <mergeCell ref="U1:U2"/>
    <mergeCell ref="V1:V2"/>
    <mergeCell ref="W1:W2"/>
    <mergeCell ref="AJ1:AJ2"/>
    <mergeCell ref="AK1:AK2"/>
    <mergeCell ref="AL1:AL2"/>
    <mergeCell ref="A2:T2"/>
    <mergeCell ref="A4:A7"/>
    <mergeCell ref="B4:B5"/>
    <mergeCell ref="C4:C5"/>
    <mergeCell ref="E4:E5"/>
    <mergeCell ref="B6:B7"/>
    <mergeCell ref="C6:C7"/>
    <mergeCell ref="AD1:AD2"/>
    <mergeCell ref="AE1:AE2"/>
    <mergeCell ref="AF1:AF2"/>
    <mergeCell ref="AG1:AG2"/>
    <mergeCell ref="AH1:AH2"/>
    <mergeCell ref="AI1:AI2"/>
    <mergeCell ref="X1:X2"/>
    <mergeCell ref="Y1:Y2"/>
    <mergeCell ref="Z1:Z2"/>
    <mergeCell ref="AA1:AA2"/>
    <mergeCell ref="AB1:AB2"/>
    <mergeCell ref="AC1:AC2"/>
    <mergeCell ref="A1:B1"/>
    <mergeCell ref="C1:J1"/>
    <mergeCell ref="A16:A23"/>
    <mergeCell ref="B16:B17"/>
    <mergeCell ref="C16:C17"/>
    <mergeCell ref="E16:E17"/>
    <mergeCell ref="B18:B19"/>
    <mergeCell ref="C18:C19"/>
    <mergeCell ref="E6:E7"/>
    <mergeCell ref="A8:A15"/>
    <mergeCell ref="B8:B9"/>
    <mergeCell ref="C8:C9"/>
    <mergeCell ref="E8:E9"/>
    <mergeCell ref="B10:B11"/>
    <mergeCell ref="C10:C11"/>
    <mergeCell ref="E10:E11"/>
    <mergeCell ref="B12:B13"/>
    <mergeCell ref="C12:C13"/>
    <mergeCell ref="E18:E19"/>
    <mergeCell ref="B20:B21"/>
    <mergeCell ref="C20:C21"/>
    <mergeCell ref="E20:E21"/>
    <mergeCell ref="B22:B23"/>
    <mergeCell ref="C22:C23"/>
    <mergeCell ref="E22:E23"/>
    <mergeCell ref="E12:E13"/>
    <mergeCell ref="B14:B15"/>
    <mergeCell ref="C14:C15"/>
    <mergeCell ref="E14:E15"/>
    <mergeCell ref="B30:B31"/>
    <mergeCell ref="C30:C31"/>
    <mergeCell ref="E30:E31"/>
    <mergeCell ref="A32:A35"/>
    <mergeCell ref="B32:B33"/>
    <mergeCell ref="C32:C33"/>
    <mergeCell ref="E32:E33"/>
    <mergeCell ref="B34:B35"/>
    <mergeCell ref="C34:C35"/>
    <mergeCell ref="E34:E35"/>
    <mergeCell ref="A24:A31"/>
    <mergeCell ref="B24:B25"/>
    <mergeCell ref="C24:C25"/>
    <mergeCell ref="E24:E25"/>
    <mergeCell ref="B26:B27"/>
    <mergeCell ref="C26:C27"/>
    <mergeCell ref="E26:E27"/>
    <mergeCell ref="B28:B29"/>
    <mergeCell ref="C28:C29"/>
    <mergeCell ref="E28:E29"/>
    <mergeCell ref="B42:B43"/>
    <mergeCell ref="C42:C43"/>
    <mergeCell ref="E42:E43"/>
    <mergeCell ref="B44:B45"/>
    <mergeCell ref="C44:C45"/>
    <mergeCell ref="E44:E45"/>
    <mergeCell ref="A36:A47"/>
    <mergeCell ref="B36:B37"/>
    <mergeCell ref="C36:C37"/>
    <mergeCell ref="E36:E37"/>
    <mergeCell ref="B38:B39"/>
    <mergeCell ref="C38:C39"/>
    <mergeCell ref="E38:E39"/>
    <mergeCell ref="B40:B41"/>
    <mergeCell ref="C40:C41"/>
    <mergeCell ref="E40:E41"/>
    <mergeCell ref="B46:B47"/>
    <mergeCell ref="C46:C47"/>
    <mergeCell ref="E46:E47"/>
    <mergeCell ref="B61:T61"/>
    <mergeCell ref="B52:B53"/>
    <mergeCell ref="C52:C53"/>
    <mergeCell ref="E52:E53"/>
    <mergeCell ref="B54:B55"/>
    <mergeCell ref="C54:C55"/>
    <mergeCell ref="E54:E55"/>
    <mergeCell ref="A48:A57"/>
    <mergeCell ref="B48:B49"/>
    <mergeCell ref="C48:C49"/>
    <mergeCell ref="E48:E49"/>
    <mergeCell ref="B50:B51"/>
    <mergeCell ref="C50:C51"/>
    <mergeCell ref="E50:E51"/>
    <mergeCell ref="B56:B57"/>
    <mergeCell ref="C56:C57"/>
    <mergeCell ref="E56:E57"/>
  </mergeCells>
  <conditionalFormatting sqref="U4:AL57">
    <cfRule type="cellIs" dxfId="13" priority="1" operator="greaterThan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E941D3-3E58-4849-B17F-9D2773DC3382}">
  <dimension ref="A1:AL65"/>
  <sheetViews>
    <sheetView topLeftCell="D43" zoomScale="85" zoomScaleNormal="85" workbookViewId="0">
      <selection activeCell="U58" sqref="U58"/>
    </sheetView>
  </sheetViews>
  <sheetFormatPr defaultColWidth="9.7109375" defaultRowHeight="15" x14ac:dyDescent="0.25"/>
  <cols>
    <col min="1" max="1" width="12.140625" style="2" bestFit="1" customWidth="1"/>
    <col min="2" max="2" width="27.28515625" style="1" customWidth="1"/>
    <col min="3" max="3" width="11" style="1" customWidth="1"/>
    <col min="4" max="4" width="11.7109375" style="1" customWidth="1"/>
    <col min="5" max="5" width="17" style="1" customWidth="1"/>
    <col min="6" max="6" width="9.140625" style="24" customWidth="1"/>
    <col min="7" max="8" width="12.28515625" style="1" customWidth="1"/>
    <col min="9" max="9" width="14.85546875" style="1" customWidth="1"/>
    <col min="10" max="10" width="15.42578125" style="1" customWidth="1"/>
    <col min="11" max="11" width="13.5703125" style="6" customWidth="1"/>
    <col min="12" max="12" width="12.28515625" style="6" customWidth="1"/>
    <col min="13" max="13" width="12.140625" style="6" customWidth="1"/>
    <col min="14" max="18" width="11.28515625" style="6" customWidth="1"/>
    <col min="19" max="19" width="13.28515625" style="23" customWidth="1"/>
    <col min="20" max="20" width="12.5703125" style="4" customWidth="1"/>
    <col min="21" max="21" width="14.140625" style="5" customWidth="1"/>
    <col min="22" max="22" width="14.28515625" style="5" customWidth="1"/>
    <col min="23" max="30" width="15.7109375" style="5" customWidth="1"/>
    <col min="31" max="38" width="15.7109375" style="2" customWidth="1"/>
    <col min="39" max="16384" width="9.7109375" style="2"/>
  </cols>
  <sheetData>
    <row r="1" spans="1:38" ht="38.85" customHeight="1" x14ac:dyDescent="0.25">
      <c r="A1" s="203" t="s">
        <v>54</v>
      </c>
      <c r="B1" s="204"/>
      <c r="C1" s="207" t="s">
        <v>29</v>
      </c>
      <c r="D1" s="208"/>
      <c r="E1" s="208"/>
      <c r="F1" s="208"/>
      <c r="G1" s="208"/>
      <c r="H1" s="208"/>
      <c r="I1" s="208"/>
      <c r="J1" s="209"/>
      <c r="K1" s="202" t="s">
        <v>35</v>
      </c>
      <c r="L1" s="202"/>
      <c r="M1" s="202"/>
      <c r="N1" s="202"/>
      <c r="O1" s="202"/>
      <c r="P1" s="202"/>
      <c r="Q1" s="202"/>
      <c r="R1" s="202"/>
      <c r="S1" s="202"/>
      <c r="T1" s="202"/>
      <c r="U1" s="226" t="s">
        <v>114</v>
      </c>
      <c r="V1" s="226" t="s">
        <v>115</v>
      </c>
      <c r="W1" s="228" t="s">
        <v>116</v>
      </c>
      <c r="X1" s="228" t="s">
        <v>117</v>
      </c>
      <c r="Y1" s="226" t="s">
        <v>118</v>
      </c>
      <c r="Z1" s="196" t="s">
        <v>37</v>
      </c>
      <c r="AA1" s="196" t="s">
        <v>37</v>
      </c>
      <c r="AB1" s="196" t="s">
        <v>37</v>
      </c>
      <c r="AC1" s="196" t="s">
        <v>37</v>
      </c>
      <c r="AD1" s="196" t="s">
        <v>37</v>
      </c>
      <c r="AE1" s="196" t="s">
        <v>37</v>
      </c>
      <c r="AF1" s="196" t="s">
        <v>37</v>
      </c>
      <c r="AG1" s="196" t="s">
        <v>37</v>
      </c>
      <c r="AH1" s="196" t="s">
        <v>37</v>
      </c>
      <c r="AI1" s="196" t="s">
        <v>37</v>
      </c>
      <c r="AJ1" s="196" t="s">
        <v>37</v>
      </c>
      <c r="AK1" s="196" t="s">
        <v>37</v>
      </c>
      <c r="AL1" s="196" t="s">
        <v>37</v>
      </c>
    </row>
    <row r="2" spans="1:38" ht="21.75" customHeight="1" x14ac:dyDescent="0.25">
      <c r="A2" s="198" t="s">
        <v>59</v>
      </c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198"/>
      <c r="M2" s="198"/>
      <c r="N2" s="198"/>
      <c r="O2" s="198"/>
      <c r="P2" s="198"/>
      <c r="Q2" s="198"/>
      <c r="R2" s="198"/>
      <c r="S2" s="198"/>
      <c r="T2" s="199"/>
      <c r="U2" s="227"/>
      <c r="V2" s="227"/>
      <c r="W2" s="229"/>
      <c r="X2" s="229"/>
      <c r="Y2" s="227"/>
      <c r="Z2" s="197"/>
      <c r="AA2" s="197"/>
      <c r="AB2" s="197"/>
      <c r="AC2" s="197"/>
      <c r="AD2" s="197"/>
      <c r="AE2" s="197"/>
      <c r="AF2" s="197"/>
      <c r="AG2" s="197"/>
      <c r="AH2" s="197"/>
      <c r="AI2" s="197"/>
      <c r="AJ2" s="197"/>
      <c r="AK2" s="197"/>
      <c r="AL2" s="197"/>
    </row>
    <row r="3" spans="1:38" s="3" customFormat="1" ht="30.2" customHeight="1" x14ac:dyDescent="0.2">
      <c r="A3" s="41" t="s">
        <v>22</v>
      </c>
      <c r="B3" s="41" t="s">
        <v>38</v>
      </c>
      <c r="C3" s="41" t="s">
        <v>36</v>
      </c>
      <c r="D3" s="41" t="s">
        <v>17</v>
      </c>
      <c r="E3" s="41" t="s">
        <v>39</v>
      </c>
      <c r="F3" s="41" t="s">
        <v>18</v>
      </c>
      <c r="G3" s="41" t="s">
        <v>19</v>
      </c>
      <c r="H3" s="41" t="s">
        <v>40</v>
      </c>
      <c r="I3" s="41" t="s">
        <v>41</v>
      </c>
      <c r="J3" s="41" t="s">
        <v>42</v>
      </c>
      <c r="K3" s="42" t="s">
        <v>3</v>
      </c>
      <c r="L3" s="102" t="s">
        <v>86</v>
      </c>
      <c r="M3" s="102" t="s">
        <v>87</v>
      </c>
      <c r="N3" s="102" t="s">
        <v>88</v>
      </c>
      <c r="O3" s="102" t="s">
        <v>89</v>
      </c>
      <c r="P3" s="102" t="s">
        <v>90</v>
      </c>
      <c r="Q3" s="102" t="s">
        <v>91</v>
      </c>
      <c r="R3" s="102" t="s">
        <v>92</v>
      </c>
      <c r="S3" s="19" t="s">
        <v>0</v>
      </c>
      <c r="T3" s="33" t="s">
        <v>2</v>
      </c>
      <c r="U3" s="141">
        <v>45489</v>
      </c>
      <c r="V3" s="141">
        <v>45554</v>
      </c>
      <c r="W3" s="142">
        <v>45635</v>
      </c>
      <c r="X3" s="142">
        <v>45635</v>
      </c>
      <c r="Y3" s="141">
        <v>45733</v>
      </c>
      <c r="Z3" s="20" t="s">
        <v>1</v>
      </c>
      <c r="AA3" s="20" t="s">
        <v>1</v>
      </c>
      <c r="AB3" s="20" t="s">
        <v>1</v>
      </c>
      <c r="AC3" s="20" t="s">
        <v>1</v>
      </c>
      <c r="AD3" s="20" t="s">
        <v>1</v>
      </c>
      <c r="AE3" s="20" t="s">
        <v>1</v>
      </c>
      <c r="AF3" s="20" t="s">
        <v>1</v>
      </c>
      <c r="AG3" s="20" t="s">
        <v>1</v>
      </c>
      <c r="AH3" s="20" t="s">
        <v>1</v>
      </c>
      <c r="AI3" s="20" t="s">
        <v>1</v>
      </c>
      <c r="AJ3" s="20" t="s">
        <v>1</v>
      </c>
      <c r="AK3" s="20" t="s">
        <v>1</v>
      </c>
      <c r="AL3" s="20" t="s">
        <v>1</v>
      </c>
    </row>
    <row r="4" spans="1:38" ht="30.2" customHeight="1" x14ac:dyDescent="0.25">
      <c r="A4" s="211" t="s">
        <v>30</v>
      </c>
      <c r="B4" s="200" t="s">
        <v>34</v>
      </c>
      <c r="C4" s="217">
        <v>1</v>
      </c>
      <c r="D4" s="71">
        <v>1</v>
      </c>
      <c r="E4" s="200" t="s">
        <v>13</v>
      </c>
      <c r="F4" s="59" t="s">
        <v>20</v>
      </c>
      <c r="G4" s="60" t="s">
        <v>27</v>
      </c>
      <c r="H4" s="60" t="s">
        <v>10</v>
      </c>
      <c r="I4" s="60" t="s">
        <v>12</v>
      </c>
      <c r="J4" s="61">
        <v>7.65</v>
      </c>
      <c r="K4" s="65">
        <f>2600</f>
        <v>2600</v>
      </c>
      <c r="L4" s="105">
        <f>IF(SUM(U4:AL4)&gt;K4+N4,K4+N4,SUM(U4:AL4))</f>
        <v>2025</v>
      </c>
      <c r="M4" s="105">
        <f>SUM(U4:AL4)</f>
        <v>2025</v>
      </c>
      <c r="N4" s="109"/>
      <c r="O4" s="108">
        <f>ROUND(IF(K4*0.25-0.5&lt;0,0,K4*0.25-0.5),0)-P4-R4</f>
        <v>650</v>
      </c>
      <c r="P4" s="106"/>
      <c r="Q4" s="106"/>
      <c r="R4" s="106"/>
      <c r="S4" s="21">
        <f t="shared" ref="S4:S23" si="0">K4-(SUM(U4:AL4))+N4+P4+Q4-R4</f>
        <v>575</v>
      </c>
      <c r="T4" s="22" t="str">
        <f t="shared" ref="T4:T57" si="1">IF(S4&lt;0,"ATENÇÃO","OK")</f>
        <v>OK</v>
      </c>
      <c r="U4" s="143">
        <v>1000</v>
      </c>
      <c r="V4" s="144"/>
      <c r="W4" s="144"/>
      <c r="X4" s="145">
        <v>-475</v>
      </c>
      <c r="Y4" s="146">
        <v>1500</v>
      </c>
      <c r="Z4" s="43"/>
      <c r="AA4" s="43"/>
      <c r="AB4" s="46"/>
      <c r="AC4" s="47"/>
      <c r="AD4" s="48"/>
      <c r="AE4" s="36"/>
      <c r="AF4" s="29"/>
      <c r="AG4" s="28"/>
      <c r="AH4" s="28"/>
      <c r="AI4" s="28"/>
      <c r="AJ4" s="28"/>
      <c r="AK4" s="28"/>
      <c r="AL4" s="28"/>
    </row>
    <row r="5" spans="1:38" ht="30.2" customHeight="1" x14ac:dyDescent="0.25">
      <c r="A5" s="212"/>
      <c r="B5" s="201"/>
      <c r="C5" s="218"/>
      <c r="D5" s="72">
        <v>2</v>
      </c>
      <c r="E5" s="201"/>
      <c r="F5" s="63" t="s">
        <v>20</v>
      </c>
      <c r="G5" s="64" t="s">
        <v>28</v>
      </c>
      <c r="H5" s="64" t="s">
        <v>16</v>
      </c>
      <c r="I5" s="64" t="s">
        <v>12</v>
      </c>
      <c r="J5" s="61">
        <v>400</v>
      </c>
      <c r="K5" s="65">
        <f>12</f>
        <v>12</v>
      </c>
      <c r="L5" s="105">
        <f t="shared" ref="L5:L57" si="2">IF(SUM(U5:AL5)&gt;K5+N5,K5+N5,SUM(U5:AL5))</f>
        <v>7</v>
      </c>
      <c r="M5" s="105">
        <f t="shared" ref="M5:M57" si="3">SUM(U5:AL5)</f>
        <v>7</v>
      </c>
      <c r="N5" s="106"/>
      <c r="O5" s="108">
        <f t="shared" ref="O5:O57" si="4">ROUND(IF(K5*0.25-0.5&lt;0,0,K5*0.25-0.5),0)-P5-R5</f>
        <v>3</v>
      </c>
      <c r="P5" s="106"/>
      <c r="Q5" s="106"/>
      <c r="R5" s="106"/>
      <c r="S5" s="21">
        <f t="shared" si="0"/>
        <v>5</v>
      </c>
      <c r="T5" s="22" t="str">
        <f t="shared" si="1"/>
        <v>OK</v>
      </c>
      <c r="U5" s="143">
        <v>5</v>
      </c>
      <c r="V5" s="144"/>
      <c r="W5" s="144"/>
      <c r="X5" s="145">
        <v>-4</v>
      </c>
      <c r="Y5" s="146">
        <v>6</v>
      </c>
      <c r="Z5" s="45"/>
      <c r="AA5" s="43"/>
      <c r="AB5" s="43"/>
      <c r="AC5" s="43"/>
      <c r="AD5" s="48"/>
      <c r="AE5" s="36"/>
      <c r="AF5" s="29"/>
      <c r="AG5" s="28"/>
      <c r="AH5" s="28"/>
      <c r="AI5" s="28"/>
      <c r="AJ5" s="28"/>
      <c r="AK5" s="28"/>
      <c r="AL5" s="28"/>
    </row>
    <row r="6" spans="1:38" ht="30.2" customHeight="1" x14ac:dyDescent="0.25">
      <c r="A6" s="212"/>
      <c r="B6" s="210" t="s">
        <v>25</v>
      </c>
      <c r="C6" s="219">
        <v>5</v>
      </c>
      <c r="D6" s="73">
        <v>9</v>
      </c>
      <c r="E6" s="210" t="s">
        <v>21</v>
      </c>
      <c r="F6" s="67" t="s">
        <v>20</v>
      </c>
      <c r="G6" s="68" t="s">
        <v>27</v>
      </c>
      <c r="H6" s="68" t="s">
        <v>10</v>
      </c>
      <c r="I6" s="68" t="s">
        <v>12</v>
      </c>
      <c r="J6" s="69">
        <v>4.1500000000000004</v>
      </c>
      <c r="K6" s="65">
        <f>1500</f>
        <v>1500</v>
      </c>
      <c r="L6" s="105">
        <f t="shared" si="2"/>
        <v>0</v>
      </c>
      <c r="M6" s="105">
        <f t="shared" si="3"/>
        <v>0</v>
      </c>
      <c r="N6" s="106"/>
      <c r="O6" s="108">
        <f t="shared" si="4"/>
        <v>375</v>
      </c>
      <c r="P6" s="106"/>
      <c r="Q6" s="106"/>
      <c r="R6" s="106"/>
      <c r="S6" s="21">
        <f t="shared" si="0"/>
        <v>1500</v>
      </c>
      <c r="T6" s="22" t="str">
        <f t="shared" si="1"/>
        <v>OK</v>
      </c>
      <c r="U6" s="147"/>
      <c r="V6" s="143">
        <v>700</v>
      </c>
      <c r="W6" s="145">
        <v>-700</v>
      </c>
      <c r="X6" s="148"/>
      <c r="Y6" s="148"/>
      <c r="Z6" s="45"/>
      <c r="AA6" s="43"/>
      <c r="AB6" s="46"/>
      <c r="AC6" s="47"/>
      <c r="AD6" s="48"/>
      <c r="AE6" s="36"/>
      <c r="AF6" s="29"/>
      <c r="AG6" s="28"/>
      <c r="AH6" s="28"/>
      <c r="AI6" s="28"/>
      <c r="AJ6" s="28"/>
      <c r="AK6" s="28"/>
      <c r="AL6" s="28"/>
    </row>
    <row r="7" spans="1:38" ht="30.2" customHeight="1" x14ac:dyDescent="0.25">
      <c r="A7" s="213"/>
      <c r="B7" s="210"/>
      <c r="C7" s="219"/>
      <c r="D7" s="73">
        <v>10</v>
      </c>
      <c r="E7" s="210"/>
      <c r="F7" s="67" t="s">
        <v>20</v>
      </c>
      <c r="G7" s="68" t="s">
        <v>28</v>
      </c>
      <c r="H7" s="68" t="s">
        <v>16</v>
      </c>
      <c r="I7" s="68" t="s">
        <v>12</v>
      </c>
      <c r="J7" s="69">
        <v>699.26</v>
      </c>
      <c r="K7" s="65">
        <f>20</f>
        <v>20</v>
      </c>
      <c r="L7" s="105">
        <f t="shared" si="2"/>
        <v>0</v>
      </c>
      <c r="M7" s="105">
        <f t="shared" si="3"/>
        <v>0</v>
      </c>
      <c r="N7" s="106"/>
      <c r="O7" s="108">
        <f t="shared" si="4"/>
        <v>5</v>
      </c>
      <c r="P7" s="106"/>
      <c r="Q7" s="106"/>
      <c r="R7" s="106"/>
      <c r="S7" s="21">
        <f t="shared" si="0"/>
        <v>20</v>
      </c>
      <c r="T7" s="22" t="str">
        <f t="shared" si="1"/>
        <v>OK</v>
      </c>
      <c r="U7" s="147"/>
      <c r="V7" s="143">
        <v>4</v>
      </c>
      <c r="W7" s="145">
        <v>-4</v>
      </c>
      <c r="X7" s="148"/>
      <c r="Y7" s="148"/>
      <c r="Z7" s="45"/>
      <c r="AA7" s="43"/>
      <c r="AB7" s="43"/>
      <c r="AC7" s="43"/>
      <c r="AD7" s="48"/>
      <c r="AE7" s="36"/>
      <c r="AF7" s="29"/>
      <c r="AG7" s="28"/>
      <c r="AH7" s="28"/>
      <c r="AI7" s="28"/>
      <c r="AJ7" s="28"/>
      <c r="AK7" s="28"/>
      <c r="AL7" s="28"/>
    </row>
    <row r="8" spans="1:38" ht="30.2" customHeight="1" x14ac:dyDescent="0.25">
      <c r="A8" s="214" t="s">
        <v>23</v>
      </c>
      <c r="B8" s="193" t="s">
        <v>32</v>
      </c>
      <c r="C8" s="194">
        <v>6</v>
      </c>
      <c r="D8" s="70">
        <v>11</v>
      </c>
      <c r="E8" s="193" t="s">
        <v>13</v>
      </c>
      <c r="F8" s="55" t="s">
        <v>20</v>
      </c>
      <c r="G8" s="56" t="s">
        <v>27</v>
      </c>
      <c r="H8" s="56" t="s">
        <v>10</v>
      </c>
      <c r="I8" s="56" t="s">
        <v>12</v>
      </c>
      <c r="J8" s="54">
        <v>7.84</v>
      </c>
      <c r="K8" s="75">
        <f>0</f>
        <v>0</v>
      </c>
      <c r="L8" s="105">
        <f t="shared" si="2"/>
        <v>0</v>
      </c>
      <c r="M8" s="105">
        <f t="shared" si="3"/>
        <v>0</v>
      </c>
      <c r="N8" s="107"/>
      <c r="O8" s="108">
        <f t="shared" si="4"/>
        <v>0</v>
      </c>
      <c r="P8" s="107"/>
      <c r="Q8" s="107"/>
      <c r="R8" s="107"/>
      <c r="S8" s="21">
        <f t="shared" si="0"/>
        <v>0</v>
      </c>
      <c r="T8" s="22" t="str">
        <f t="shared" si="1"/>
        <v>OK</v>
      </c>
      <c r="U8" s="144"/>
      <c r="V8" s="144"/>
      <c r="W8" s="148"/>
      <c r="X8" s="144"/>
      <c r="Y8" s="144"/>
      <c r="Z8" s="45"/>
      <c r="AA8" s="43"/>
      <c r="AB8" s="50"/>
      <c r="AC8" s="47"/>
      <c r="AD8" s="48"/>
      <c r="AE8" s="36"/>
      <c r="AF8" s="29"/>
      <c r="AG8" s="28"/>
      <c r="AH8" s="28"/>
      <c r="AI8" s="28"/>
      <c r="AJ8" s="28"/>
      <c r="AK8" s="28"/>
      <c r="AL8" s="28"/>
    </row>
    <row r="9" spans="1:38" ht="30.2" customHeight="1" x14ac:dyDescent="0.25">
      <c r="A9" s="215"/>
      <c r="B9" s="193"/>
      <c r="C9" s="194"/>
      <c r="D9" s="70">
        <v>12</v>
      </c>
      <c r="E9" s="193"/>
      <c r="F9" s="55" t="s">
        <v>20</v>
      </c>
      <c r="G9" s="56" t="s">
        <v>28</v>
      </c>
      <c r="H9" s="56" t="s">
        <v>16</v>
      </c>
      <c r="I9" s="56" t="s">
        <v>12</v>
      </c>
      <c r="J9" s="54">
        <v>1700</v>
      </c>
      <c r="K9" s="75">
        <f>0</f>
        <v>0</v>
      </c>
      <c r="L9" s="105">
        <f t="shared" si="2"/>
        <v>0</v>
      </c>
      <c r="M9" s="105">
        <f t="shared" si="3"/>
        <v>0</v>
      </c>
      <c r="N9" s="107"/>
      <c r="O9" s="108">
        <f t="shared" si="4"/>
        <v>0</v>
      </c>
      <c r="P9" s="107"/>
      <c r="Q9" s="107"/>
      <c r="R9" s="107"/>
      <c r="S9" s="21">
        <f t="shared" si="0"/>
        <v>0</v>
      </c>
      <c r="T9" s="22" t="str">
        <f t="shared" si="1"/>
        <v>OK</v>
      </c>
      <c r="U9" s="144"/>
      <c r="V9" s="144"/>
      <c r="W9" s="148"/>
      <c r="X9" s="144"/>
      <c r="Y9" s="148"/>
      <c r="Z9" s="45"/>
      <c r="AA9" s="43"/>
      <c r="AB9" s="51"/>
      <c r="AC9" s="43"/>
      <c r="AD9" s="48"/>
      <c r="AE9" s="36"/>
      <c r="AF9" s="29"/>
      <c r="AG9" s="28"/>
      <c r="AH9" s="28"/>
      <c r="AI9" s="28"/>
      <c r="AJ9" s="28"/>
      <c r="AK9" s="28"/>
      <c r="AL9" s="28"/>
    </row>
    <row r="10" spans="1:38" ht="30.2" customHeight="1" x14ac:dyDescent="0.25">
      <c r="A10" s="215"/>
      <c r="B10" s="193" t="s">
        <v>25</v>
      </c>
      <c r="C10" s="194">
        <v>7</v>
      </c>
      <c r="D10" s="70">
        <v>13</v>
      </c>
      <c r="E10" s="193" t="s">
        <v>14</v>
      </c>
      <c r="F10" s="55" t="s">
        <v>20</v>
      </c>
      <c r="G10" s="56" t="s">
        <v>27</v>
      </c>
      <c r="H10" s="56" t="s">
        <v>10</v>
      </c>
      <c r="I10" s="56" t="s">
        <v>12</v>
      </c>
      <c r="J10" s="54">
        <v>11</v>
      </c>
      <c r="K10" s="75">
        <f>0</f>
        <v>0</v>
      </c>
      <c r="L10" s="105">
        <f t="shared" si="2"/>
        <v>0</v>
      </c>
      <c r="M10" s="105">
        <f t="shared" si="3"/>
        <v>0</v>
      </c>
      <c r="N10" s="107"/>
      <c r="O10" s="108">
        <f t="shared" si="4"/>
        <v>0</v>
      </c>
      <c r="P10" s="107"/>
      <c r="Q10" s="107"/>
      <c r="R10" s="107"/>
      <c r="S10" s="21">
        <f t="shared" si="0"/>
        <v>0</v>
      </c>
      <c r="T10" s="22" t="str">
        <f t="shared" si="1"/>
        <v>OK</v>
      </c>
      <c r="U10" s="144"/>
      <c r="V10" s="144"/>
      <c r="W10" s="144"/>
      <c r="X10" s="148"/>
      <c r="Y10" s="148"/>
      <c r="Z10" s="45"/>
      <c r="AA10" s="43"/>
      <c r="AB10" s="46"/>
      <c r="AC10" s="47"/>
      <c r="AD10" s="48"/>
      <c r="AE10" s="36"/>
      <c r="AF10" s="29"/>
      <c r="AG10" s="28"/>
      <c r="AH10" s="28"/>
      <c r="AI10" s="28"/>
      <c r="AJ10" s="28"/>
      <c r="AK10" s="28"/>
      <c r="AL10" s="28"/>
    </row>
    <row r="11" spans="1:38" ht="30.2" customHeight="1" x14ac:dyDescent="0.25">
      <c r="A11" s="215"/>
      <c r="B11" s="193"/>
      <c r="C11" s="194"/>
      <c r="D11" s="70">
        <v>14</v>
      </c>
      <c r="E11" s="193"/>
      <c r="F11" s="55" t="s">
        <v>20</v>
      </c>
      <c r="G11" s="56" t="s">
        <v>28</v>
      </c>
      <c r="H11" s="56" t="s">
        <v>16</v>
      </c>
      <c r="I11" s="56" t="s">
        <v>12</v>
      </c>
      <c r="J11" s="54">
        <v>1828.57</v>
      </c>
      <c r="K11" s="75">
        <f>0</f>
        <v>0</v>
      </c>
      <c r="L11" s="105">
        <f t="shared" si="2"/>
        <v>0</v>
      </c>
      <c r="M11" s="105">
        <f t="shared" si="3"/>
        <v>0</v>
      </c>
      <c r="N11" s="107"/>
      <c r="O11" s="108">
        <f t="shared" si="4"/>
        <v>0</v>
      </c>
      <c r="P11" s="107"/>
      <c r="Q11" s="107"/>
      <c r="R11" s="107"/>
      <c r="S11" s="21">
        <f t="shared" si="0"/>
        <v>0</v>
      </c>
      <c r="T11" s="22" t="str">
        <f t="shared" si="1"/>
        <v>OK</v>
      </c>
      <c r="U11" s="144"/>
      <c r="V11" s="144"/>
      <c r="W11" s="144"/>
      <c r="X11" s="148"/>
      <c r="Y11" s="148"/>
      <c r="Z11" s="45"/>
      <c r="AA11" s="43"/>
      <c r="AB11" s="43"/>
      <c r="AC11" s="43"/>
      <c r="AD11" s="48"/>
      <c r="AE11" s="36"/>
      <c r="AF11" s="29"/>
      <c r="AG11" s="28"/>
      <c r="AH11" s="28"/>
      <c r="AI11" s="28"/>
      <c r="AJ11" s="28"/>
      <c r="AK11" s="28"/>
      <c r="AL11" s="28"/>
    </row>
    <row r="12" spans="1:38" ht="30.2" customHeight="1" x14ac:dyDescent="0.25">
      <c r="A12" s="215"/>
      <c r="B12" s="193" t="s">
        <v>25</v>
      </c>
      <c r="C12" s="194">
        <v>8</v>
      </c>
      <c r="D12" s="70">
        <v>15</v>
      </c>
      <c r="E12" s="193" t="s">
        <v>15</v>
      </c>
      <c r="F12" s="55" t="s">
        <v>20</v>
      </c>
      <c r="G12" s="56" t="s">
        <v>27</v>
      </c>
      <c r="H12" s="56" t="s">
        <v>10</v>
      </c>
      <c r="I12" s="56" t="s">
        <v>12</v>
      </c>
      <c r="J12" s="54">
        <v>18.399999999999999</v>
      </c>
      <c r="K12" s="75">
        <f>0</f>
        <v>0</v>
      </c>
      <c r="L12" s="105">
        <f t="shared" si="2"/>
        <v>0</v>
      </c>
      <c r="M12" s="105">
        <f t="shared" si="3"/>
        <v>0</v>
      </c>
      <c r="N12" s="107"/>
      <c r="O12" s="108">
        <f t="shared" si="4"/>
        <v>0</v>
      </c>
      <c r="P12" s="107"/>
      <c r="Q12" s="107"/>
      <c r="R12" s="107"/>
      <c r="S12" s="21">
        <f t="shared" si="0"/>
        <v>0</v>
      </c>
      <c r="T12" s="22" t="str">
        <f t="shared" si="1"/>
        <v>OK</v>
      </c>
      <c r="U12" s="144"/>
      <c r="V12" s="144"/>
      <c r="W12" s="148"/>
      <c r="X12" s="144"/>
      <c r="Y12" s="148"/>
      <c r="Z12" s="45"/>
      <c r="AA12" s="43"/>
      <c r="AB12" s="51"/>
      <c r="AC12" s="47"/>
      <c r="AD12" s="48"/>
      <c r="AE12" s="36"/>
      <c r="AF12" s="29"/>
      <c r="AG12" s="28"/>
      <c r="AH12" s="28"/>
      <c r="AI12" s="28"/>
      <c r="AJ12" s="28"/>
      <c r="AK12" s="28"/>
      <c r="AL12" s="28"/>
    </row>
    <row r="13" spans="1:38" ht="30.2" customHeight="1" x14ac:dyDescent="0.25">
      <c r="A13" s="215"/>
      <c r="B13" s="193"/>
      <c r="C13" s="194"/>
      <c r="D13" s="70">
        <v>16</v>
      </c>
      <c r="E13" s="193"/>
      <c r="F13" s="55" t="s">
        <v>20</v>
      </c>
      <c r="G13" s="56" t="s">
        <v>28</v>
      </c>
      <c r="H13" s="56" t="s">
        <v>16</v>
      </c>
      <c r="I13" s="56" t="s">
        <v>12</v>
      </c>
      <c r="J13" s="54">
        <v>2900</v>
      </c>
      <c r="K13" s="75">
        <f>0</f>
        <v>0</v>
      </c>
      <c r="L13" s="105">
        <f t="shared" si="2"/>
        <v>0</v>
      </c>
      <c r="M13" s="105">
        <f t="shared" si="3"/>
        <v>0</v>
      </c>
      <c r="N13" s="107"/>
      <c r="O13" s="108">
        <f t="shared" si="4"/>
        <v>0</v>
      </c>
      <c r="P13" s="107"/>
      <c r="Q13" s="107"/>
      <c r="R13" s="107"/>
      <c r="S13" s="21">
        <f t="shared" si="0"/>
        <v>0</v>
      </c>
      <c r="T13" s="22" t="str">
        <f t="shared" si="1"/>
        <v>OK</v>
      </c>
      <c r="U13" s="144"/>
      <c r="V13" s="144"/>
      <c r="W13" s="148"/>
      <c r="X13" s="148"/>
      <c r="Y13" s="148"/>
      <c r="Z13" s="45"/>
      <c r="AA13" s="43"/>
      <c r="AB13" s="51"/>
      <c r="AC13" s="43"/>
      <c r="AD13" s="48"/>
      <c r="AE13" s="36"/>
      <c r="AF13" s="29"/>
      <c r="AG13" s="28"/>
      <c r="AH13" s="28"/>
      <c r="AI13" s="28"/>
      <c r="AJ13" s="28"/>
      <c r="AK13" s="28"/>
      <c r="AL13" s="28"/>
    </row>
    <row r="14" spans="1:38" s="7" customFormat="1" ht="30.2" customHeight="1" x14ac:dyDescent="0.25">
      <c r="A14" s="215"/>
      <c r="B14" s="193" t="s">
        <v>32</v>
      </c>
      <c r="C14" s="194">
        <v>9</v>
      </c>
      <c r="D14" s="70">
        <v>17</v>
      </c>
      <c r="E14" s="193" t="s">
        <v>11</v>
      </c>
      <c r="F14" s="55" t="s">
        <v>20</v>
      </c>
      <c r="G14" s="56" t="s">
        <v>27</v>
      </c>
      <c r="H14" s="56" t="s">
        <v>10</v>
      </c>
      <c r="I14" s="56" t="s">
        <v>12</v>
      </c>
      <c r="J14" s="54">
        <v>16.21</v>
      </c>
      <c r="K14" s="75">
        <f>0</f>
        <v>0</v>
      </c>
      <c r="L14" s="105">
        <f t="shared" si="2"/>
        <v>0</v>
      </c>
      <c r="M14" s="105">
        <f t="shared" si="3"/>
        <v>0</v>
      </c>
      <c r="N14" s="107"/>
      <c r="O14" s="108">
        <f t="shared" si="4"/>
        <v>0</v>
      </c>
      <c r="P14" s="107"/>
      <c r="Q14" s="107"/>
      <c r="R14" s="107"/>
      <c r="S14" s="21">
        <f t="shared" si="0"/>
        <v>0</v>
      </c>
      <c r="T14" s="22" t="str">
        <f t="shared" si="1"/>
        <v>OK</v>
      </c>
      <c r="U14" s="144"/>
      <c r="V14" s="144"/>
      <c r="W14" s="144"/>
      <c r="X14" s="148"/>
      <c r="Y14" s="144"/>
      <c r="Z14" s="45"/>
      <c r="AA14" s="45"/>
      <c r="AB14" s="53"/>
      <c r="AC14" s="43"/>
      <c r="AD14" s="48"/>
      <c r="AE14" s="36"/>
      <c r="AF14" s="29"/>
      <c r="AG14" s="28"/>
      <c r="AH14" s="28"/>
      <c r="AI14" s="28"/>
      <c r="AJ14" s="28"/>
      <c r="AK14" s="28"/>
      <c r="AL14" s="28"/>
    </row>
    <row r="15" spans="1:38" s="7" customFormat="1" ht="30.2" customHeight="1" x14ac:dyDescent="0.25">
      <c r="A15" s="216"/>
      <c r="B15" s="193"/>
      <c r="C15" s="194"/>
      <c r="D15" s="70">
        <v>18</v>
      </c>
      <c r="E15" s="193"/>
      <c r="F15" s="55" t="s">
        <v>20</v>
      </c>
      <c r="G15" s="56" t="s">
        <v>28</v>
      </c>
      <c r="H15" s="56" t="s">
        <v>16</v>
      </c>
      <c r="I15" s="56" t="s">
        <v>12</v>
      </c>
      <c r="J15" s="54">
        <v>2650</v>
      </c>
      <c r="K15" s="75">
        <f>0</f>
        <v>0</v>
      </c>
      <c r="L15" s="105">
        <f t="shared" si="2"/>
        <v>0</v>
      </c>
      <c r="M15" s="105">
        <f t="shared" si="3"/>
        <v>0</v>
      </c>
      <c r="N15" s="107"/>
      <c r="O15" s="108">
        <f t="shared" si="4"/>
        <v>0</v>
      </c>
      <c r="P15" s="107"/>
      <c r="Q15" s="107"/>
      <c r="R15" s="107"/>
      <c r="S15" s="21">
        <f t="shared" si="0"/>
        <v>0</v>
      </c>
      <c r="T15" s="22" t="str">
        <f t="shared" si="1"/>
        <v>OK</v>
      </c>
      <c r="U15" s="144"/>
      <c r="V15" s="144"/>
      <c r="W15" s="144"/>
      <c r="X15" s="148"/>
      <c r="Y15" s="144"/>
      <c r="Z15" s="45"/>
      <c r="AA15" s="45"/>
      <c r="AB15" s="53"/>
      <c r="AC15" s="43"/>
      <c r="AD15" s="48"/>
      <c r="AE15" s="36"/>
      <c r="AF15" s="29"/>
      <c r="AG15" s="28"/>
      <c r="AH15" s="28"/>
      <c r="AI15" s="28"/>
      <c r="AJ15" s="28"/>
      <c r="AK15" s="28"/>
      <c r="AL15" s="28"/>
    </row>
    <row r="16" spans="1:38" s="7" customFormat="1" ht="30.2" customHeight="1" x14ac:dyDescent="0.25">
      <c r="A16" s="220" t="s">
        <v>31</v>
      </c>
      <c r="B16" s="193" t="s">
        <v>43</v>
      </c>
      <c r="C16" s="194">
        <v>10</v>
      </c>
      <c r="D16" s="70">
        <v>19</v>
      </c>
      <c r="E16" s="193" t="s">
        <v>13</v>
      </c>
      <c r="F16" s="55" t="s">
        <v>20</v>
      </c>
      <c r="G16" s="56" t="s">
        <v>27</v>
      </c>
      <c r="H16" s="56" t="s">
        <v>10</v>
      </c>
      <c r="I16" s="56" t="s">
        <v>12</v>
      </c>
      <c r="J16" s="54">
        <v>7.9</v>
      </c>
      <c r="K16" s="75">
        <f>0</f>
        <v>0</v>
      </c>
      <c r="L16" s="105">
        <f t="shared" si="2"/>
        <v>0</v>
      </c>
      <c r="M16" s="105">
        <f t="shared" si="3"/>
        <v>0</v>
      </c>
      <c r="N16" s="107"/>
      <c r="O16" s="108">
        <f t="shared" si="4"/>
        <v>0</v>
      </c>
      <c r="P16" s="107"/>
      <c r="Q16" s="107"/>
      <c r="R16" s="107"/>
      <c r="S16" s="21">
        <f t="shared" si="0"/>
        <v>0</v>
      </c>
      <c r="T16" s="22" t="str">
        <f t="shared" si="1"/>
        <v>OK</v>
      </c>
      <c r="U16" s="144"/>
      <c r="V16" s="144"/>
      <c r="W16" s="148"/>
      <c r="X16" s="148"/>
      <c r="Y16" s="148"/>
      <c r="Z16" s="45"/>
      <c r="AA16" s="45"/>
      <c r="AB16" s="53"/>
      <c r="AC16" s="43"/>
      <c r="AD16" s="48"/>
      <c r="AE16" s="37"/>
      <c r="AF16" s="29"/>
      <c r="AG16" s="28"/>
      <c r="AH16" s="28"/>
      <c r="AI16" s="28"/>
      <c r="AJ16" s="28"/>
      <c r="AK16" s="28"/>
      <c r="AL16" s="28"/>
    </row>
    <row r="17" spans="1:38" s="7" customFormat="1" ht="30.2" customHeight="1" x14ac:dyDescent="0.25">
      <c r="A17" s="221"/>
      <c r="B17" s="193"/>
      <c r="C17" s="194"/>
      <c r="D17" s="70">
        <v>20</v>
      </c>
      <c r="E17" s="193"/>
      <c r="F17" s="55" t="s">
        <v>20</v>
      </c>
      <c r="G17" s="56" t="s">
        <v>28</v>
      </c>
      <c r="H17" s="56" t="s">
        <v>16</v>
      </c>
      <c r="I17" s="56" t="s">
        <v>12</v>
      </c>
      <c r="J17" s="54">
        <v>1632.32</v>
      </c>
      <c r="K17" s="75">
        <f>0</f>
        <v>0</v>
      </c>
      <c r="L17" s="105">
        <f t="shared" si="2"/>
        <v>0</v>
      </c>
      <c r="M17" s="105">
        <f t="shared" si="3"/>
        <v>0</v>
      </c>
      <c r="N17" s="107"/>
      <c r="O17" s="108">
        <f t="shared" si="4"/>
        <v>0</v>
      </c>
      <c r="P17" s="107"/>
      <c r="Q17" s="107"/>
      <c r="R17" s="107"/>
      <c r="S17" s="21">
        <f t="shared" si="0"/>
        <v>0</v>
      </c>
      <c r="T17" s="22" t="str">
        <f t="shared" si="1"/>
        <v>OK</v>
      </c>
      <c r="U17" s="144"/>
      <c r="V17" s="144"/>
      <c r="W17" s="148"/>
      <c r="X17" s="148"/>
      <c r="Y17" s="148"/>
      <c r="Z17" s="45"/>
      <c r="AA17" s="45"/>
      <c r="AB17" s="53"/>
      <c r="AC17" s="43"/>
      <c r="AD17" s="48"/>
      <c r="AE17" s="37"/>
      <c r="AF17" s="29"/>
      <c r="AG17" s="28"/>
      <c r="AH17" s="28"/>
      <c r="AI17" s="28"/>
      <c r="AJ17" s="28"/>
      <c r="AK17" s="28"/>
      <c r="AL17" s="28"/>
    </row>
    <row r="18" spans="1:38" s="7" customFormat="1" ht="30.2" customHeight="1" x14ac:dyDescent="0.25">
      <c r="A18" s="221"/>
      <c r="B18" s="193" t="s">
        <v>43</v>
      </c>
      <c r="C18" s="194">
        <v>11</v>
      </c>
      <c r="D18" s="70">
        <v>21</v>
      </c>
      <c r="E18" s="193" t="s">
        <v>14</v>
      </c>
      <c r="F18" s="55" t="s">
        <v>20</v>
      </c>
      <c r="G18" s="56" t="s">
        <v>27</v>
      </c>
      <c r="H18" s="56" t="s">
        <v>10</v>
      </c>
      <c r="I18" s="56" t="s">
        <v>12</v>
      </c>
      <c r="J18" s="54">
        <v>8</v>
      </c>
      <c r="K18" s="75">
        <f>0</f>
        <v>0</v>
      </c>
      <c r="L18" s="105">
        <f t="shared" si="2"/>
        <v>0</v>
      </c>
      <c r="M18" s="105">
        <f t="shared" si="3"/>
        <v>0</v>
      </c>
      <c r="N18" s="107"/>
      <c r="O18" s="108">
        <f t="shared" si="4"/>
        <v>0</v>
      </c>
      <c r="P18" s="107"/>
      <c r="Q18" s="107"/>
      <c r="R18" s="107"/>
      <c r="S18" s="21">
        <f t="shared" si="0"/>
        <v>0</v>
      </c>
      <c r="T18" s="22" t="str">
        <f t="shared" si="1"/>
        <v>OK</v>
      </c>
      <c r="U18" s="144"/>
      <c r="V18" s="144"/>
      <c r="W18" s="148"/>
      <c r="X18" s="144"/>
      <c r="Y18" s="148"/>
      <c r="Z18" s="37"/>
      <c r="AA18" s="36"/>
      <c r="AB18" s="34"/>
      <c r="AC18" s="37"/>
      <c r="AD18" s="29"/>
      <c r="AE18" s="36"/>
      <c r="AF18" s="29"/>
      <c r="AG18" s="28"/>
      <c r="AH18" s="28"/>
      <c r="AI18" s="28"/>
      <c r="AJ18" s="28"/>
      <c r="AK18" s="28"/>
      <c r="AL18" s="28"/>
    </row>
    <row r="19" spans="1:38" s="7" customFormat="1" ht="30.2" customHeight="1" x14ac:dyDescent="0.25">
      <c r="A19" s="221"/>
      <c r="B19" s="193"/>
      <c r="C19" s="194"/>
      <c r="D19" s="70">
        <v>22</v>
      </c>
      <c r="E19" s="193"/>
      <c r="F19" s="55" t="s">
        <v>20</v>
      </c>
      <c r="G19" s="56" t="s">
        <v>28</v>
      </c>
      <c r="H19" s="56" t="s">
        <v>16</v>
      </c>
      <c r="I19" s="56" t="s">
        <v>12</v>
      </c>
      <c r="J19" s="54">
        <v>992.32</v>
      </c>
      <c r="K19" s="75">
        <f>0</f>
        <v>0</v>
      </c>
      <c r="L19" s="105">
        <f t="shared" si="2"/>
        <v>0</v>
      </c>
      <c r="M19" s="105">
        <f t="shared" si="3"/>
        <v>0</v>
      </c>
      <c r="N19" s="107"/>
      <c r="O19" s="108">
        <f t="shared" si="4"/>
        <v>0</v>
      </c>
      <c r="P19" s="107"/>
      <c r="Q19" s="107"/>
      <c r="R19" s="107"/>
      <c r="S19" s="21">
        <f t="shared" si="0"/>
        <v>0</v>
      </c>
      <c r="T19" s="22" t="str">
        <f t="shared" si="1"/>
        <v>OK</v>
      </c>
      <c r="U19" s="144"/>
      <c r="V19" s="144"/>
      <c r="W19" s="148"/>
      <c r="X19" s="144"/>
      <c r="Y19" s="148"/>
      <c r="Z19" s="37"/>
      <c r="AA19" s="36"/>
      <c r="AB19" s="34"/>
      <c r="AC19" s="37"/>
      <c r="AD19" s="29"/>
      <c r="AE19" s="36"/>
      <c r="AF19" s="29"/>
      <c r="AG19" s="28"/>
      <c r="AH19" s="28"/>
      <c r="AI19" s="28"/>
      <c r="AJ19" s="28"/>
      <c r="AK19" s="28"/>
      <c r="AL19" s="28"/>
    </row>
    <row r="20" spans="1:38" ht="30.2" customHeight="1" x14ac:dyDescent="0.25">
      <c r="A20" s="221"/>
      <c r="B20" s="193" t="s">
        <v>44</v>
      </c>
      <c r="C20" s="194">
        <v>12</v>
      </c>
      <c r="D20" s="70">
        <v>23</v>
      </c>
      <c r="E20" s="193" t="s">
        <v>15</v>
      </c>
      <c r="F20" s="55" t="s">
        <v>20</v>
      </c>
      <c r="G20" s="56" t="s">
        <v>27</v>
      </c>
      <c r="H20" s="56" t="s">
        <v>10</v>
      </c>
      <c r="I20" s="56" t="s">
        <v>12</v>
      </c>
      <c r="J20" s="54">
        <v>15.72</v>
      </c>
      <c r="K20" s="75">
        <f>0</f>
        <v>0</v>
      </c>
      <c r="L20" s="105">
        <f t="shared" si="2"/>
        <v>0</v>
      </c>
      <c r="M20" s="105">
        <f t="shared" si="3"/>
        <v>0</v>
      </c>
      <c r="N20" s="107"/>
      <c r="O20" s="108">
        <f t="shared" si="4"/>
        <v>0</v>
      </c>
      <c r="P20" s="107"/>
      <c r="Q20" s="107"/>
      <c r="R20" s="107"/>
      <c r="S20" s="21">
        <f t="shared" si="0"/>
        <v>0</v>
      </c>
      <c r="T20" s="22" t="str">
        <f t="shared" si="1"/>
        <v>OK</v>
      </c>
      <c r="U20" s="148"/>
      <c r="V20" s="148"/>
      <c r="W20" s="148"/>
      <c r="X20" s="148"/>
      <c r="Y20" s="148"/>
      <c r="Z20" s="38"/>
      <c r="AA20" s="38"/>
      <c r="AB20" s="38"/>
      <c r="AC20" s="38"/>
      <c r="AD20" s="38"/>
      <c r="AE20" s="35"/>
      <c r="AF20" s="35"/>
      <c r="AG20" s="35"/>
      <c r="AH20" s="35"/>
      <c r="AI20" s="35"/>
      <c r="AJ20" s="35"/>
      <c r="AK20" s="35"/>
      <c r="AL20" s="35"/>
    </row>
    <row r="21" spans="1:38" ht="30.2" customHeight="1" x14ac:dyDescent="0.25">
      <c r="A21" s="221"/>
      <c r="B21" s="193"/>
      <c r="C21" s="194"/>
      <c r="D21" s="70">
        <v>24</v>
      </c>
      <c r="E21" s="193"/>
      <c r="F21" s="55" t="s">
        <v>20</v>
      </c>
      <c r="G21" s="56" t="s">
        <v>28</v>
      </c>
      <c r="H21" s="56" t="s">
        <v>16</v>
      </c>
      <c r="I21" s="56" t="s">
        <v>12</v>
      </c>
      <c r="J21" s="54">
        <v>2252.44</v>
      </c>
      <c r="K21" s="75">
        <f>0</f>
        <v>0</v>
      </c>
      <c r="L21" s="105">
        <f t="shared" si="2"/>
        <v>0</v>
      </c>
      <c r="M21" s="105">
        <f t="shared" si="3"/>
        <v>0</v>
      </c>
      <c r="N21" s="107"/>
      <c r="O21" s="108">
        <f t="shared" si="4"/>
        <v>0</v>
      </c>
      <c r="P21" s="107"/>
      <c r="Q21" s="107"/>
      <c r="R21" s="107"/>
      <c r="S21" s="21">
        <f t="shared" si="0"/>
        <v>0</v>
      </c>
      <c r="T21" s="22" t="str">
        <f t="shared" si="1"/>
        <v>OK</v>
      </c>
      <c r="U21" s="148"/>
      <c r="V21" s="148"/>
      <c r="W21" s="148"/>
      <c r="X21" s="148"/>
      <c r="Y21" s="148"/>
      <c r="Z21" s="38"/>
      <c r="AA21" s="38"/>
      <c r="AB21" s="38"/>
      <c r="AC21" s="38"/>
      <c r="AD21" s="38"/>
      <c r="AE21" s="35"/>
      <c r="AF21" s="35"/>
      <c r="AG21" s="35"/>
      <c r="AH21" s="35"/>
      <c r="AI21" s="35"/>
      <c r="AJ21" s="35"/>
      <c r="AK21" s="35"/>
      <c r="AL21" s="35"/>
    </row>
    <row r="22" spans="1:38" ht="30.2" customHeight="1" x14ac:dyDescent="0.25">
      <c r="A22" s="221"/>
      <c r="B22" s="193" t="s">
        <v>32</v>
      </c>
      <c r="C22" s="194">
        <v>13</v>
      </c>
      <c r="D22" s="70">
        <v>25</v>
      </c>
      <c r="E22" s="193" t="s">
        <v>11</v>
      </c>
      <c r="F22" s="55" t="s">
        <v>20</v>
      </c>
      <c r="G22" s="56" t="s">
        <v>27</v>
      </c>
      <c r="H22" s="56" t="s">
        <v>10</v>
      </c>
      <c r="I22" s="56" t="s">
        <v>12</v>
      </c>
      <c r="J22" s="54">
        <v>15.44</v>
      </c>
      <c r="K22" s="75">
        <f>0</f>
        <v>0</v>
      </c>
      <c r="L22" s="105">
        <f t="shared" si="2"/>
        <v>0</v>
      </c>
      <c r="M22" s="105">
        <f t="shared" si="3"/>
        <v>0</v>
      </c>
      <c r="N22" s="107"/>
      <c r="O22" s="108">
        <f t="shared" si="4"/>
        <v>0</v>
      </c>
      <c r="P22" s="107"/>
      <c r="Q22" s="107"/>
      <c r="R22" s="107"/>
      <c r="S22" s="21">
        <f t="shared" si="0"/>
        <v>0</v>
      </c>
      <c r="T22" s="22" t="str">
        <f t="shared" si="1"/>
        <v>OK</v>
      </c>
      <c r="U22" s="148"/>
      <c r="V22" s="148"/>
      <c r="W22" s="148"/>
      <c r="X22" s="148"/>
      <c r="Y22" s="148"/>
      <c r="Z22" s="38"/>
      <c r="AA22" s="38"/>
      <c r="AB22" s="38"/>
      <c r="AC22" s="38"/>
      <c r="AD22" s="38"/>
      <c r="AE22" s="35"/>
      <c r="AF22" s="35"/>
      <c r="AG22" s="35"/>
      <c r="AH22" s="35"/>
      <c r="AI22" s="35"/>
      <c r="AJ22" s="35"/>
      <c r="AK22" s="35"/>
      <c r="AL22" s="35"/>
    </row>
    <row r="23" spans="1:38" ht="30.2" customHeight="1" x14ac:dyDescent="0.25">
      <c r="A23" s="222"/>
      <c r="B23" s="193"/>
      <c r="C23" s="194"/>
      <c r="D23" s="70">
        <v>26</v>
      </c>
      <c r="E23" s="193"/>
      <c r="F23" s="55" t="s">
        <v>20</v>
      </c>
      <c r="G23" s="56" t="s">
        <v>28</v>
      </c>
      <c r="H23" s="56" t="s">
        <v>16</v>
      </c>
      <c r="I23" s="56" t="s">
        <v>12</v>
      </c>
      <c r="J23" s="54">
        <v>2650</v>
      </c>
      <c r="K23" s="75">
        <f>0</f>
        <v>0</v>
      </c>
      <c r="L23" s="105">
        <f t="shared" si="2"/>
        <v>0</v>
      </c>
      <c r="M23" s="105">
        <f t="shared" si="3"/>
        <v>0</v>
      </c>
      <c r="N23" s="107"/>
      <c r="O23" s="108">
        <f t="shared" si="4"/>
        <v>0</v>
      </c>
      <c r="P23" s="107"/>
      <c r="Q23" s="107"/>
      <c r="R23" s="107"/>
      <c r="S23" s="21">
        <f t="shared" si="0"/>
        <v>0</v>
      </c>
      <c r="T23" s="22" t="str">
        <f t="shared" si="1"/>
        <v>OK</v>
      </c>
      <c r="U23" s="148"/>
      <c r="V23" s="148"/>
      <c r="W23" s="148"/>
      <c r="X23" s="148"/>
      <c r="Y23" s="148"/>
      <c r="Z23" s="38"/>
      <c r="AA23" s="38"/>
      <c r="AB23" s="38"/>
      <c r="AC23" s="38"/>
      <c r="AD23" s="38"/>
      <c r="AE23" s="35"/>
      <c r="AF23" s="35"/>
      <c r="AG23" s="35"/>
      <c r="AH23" s="35"/>
      <c r="AI23" s="35"/>
      <c r="AJ23" s="35"/>
      <c r="AK23" s="35"/>
      <c r="AL23" s="35"/>
    </row>
    <row r="24" spans="1:38" s="7" customFormat="1" ht="30.2" customHeight="1" x14ac:dyDescent="0.25">
      <c r="A24" s="220" t="s">
        <v>24</v>
      </c>
      <c r="B24" s="193" t="s">
        <v>45</v>
      </c>
      <c r="C24" s="194">
        <v>14</v>
      </c>
      <c r="D24" s="70">
        <v>27</v>
      </c>
      <c r="E24" s="193" t="s">
        <v>13</v>
      </c>
      <c r="F24" s="55" t="s">
        <v>20</v>
      </c>
      <c r="G24" s="56" t="s">
        <v>27</v>
      </c>
      <c r="H24" s="56" t="s">
        <v>10</v>
      </c>
      <c r="I24" s="56" t="s">
        <v>12</v>
      </c>
      <c r="J24" s="54">
        <v>3.75</v>
      </c>
      <c r="K24" s="75">
        <f>0</f>
        <v>0</v>
      </c>
      <c r="L24" s="105">
        <f t="shared" si="2"/>
        <v>0</v>
      </c>
      <c r="M24" s="105">
        <f t="shared" si="3"/>
        <v>0</v>
      </c>
      <c r="N24" s="107"/>
      <c r="O24" s="108">
        <f t="shared" si="4"/>
        <v>0</v>
      </c>
      <c r="P24" s="107"/>
      <c r="Q24" s="107"/>
      <c r="R24" s="107"/>
      <c r="S24" s="21">
        <f>K24-(SUM(U24:AL24))+N24+P24+Q24-R24</f>
        <v>0</v>
      </c>
      <c r="T24" s="22" t="str">
        <f t="shared" si="1"/>
        <v>OK</v>
      </c>
      <c r="U24" s="144"/>
      <c r="V24" s="144"/>
      <c r="W24" s="144"/>
      <c r="X24" s="148"/>
      <c r="Y24" s="144"/>
      <c r="Z24" s="36"/>
      <c r="AA24" s="36"/>
      <c r="AB24" s="34"/>
      <c r="AC24" s="37"/>
      <c r="AD24" s="29"/>
      <c r="AE24" s="36"/>
      <c r="AF24" s="29"/>
      <c r="AG24" s="28"/>
      <c r="AH24" s="28"/>
      <c r="AI24" s="28"/>
      <c r="AJ24" s="28"/>
      <c r="AK24" s="28"/>
      <c r="AL24" s="28"/>
    </row>
    <row r="25" spans="1:38" s="7" customFormat="1" ht="30.2" customHeight="1" x14ac:dyDescent="0.25">
      <c r="A25" s="221"/>
      <c r="B25" s="193"/>
      <c r="C25" s="194"/>
      <c r="D25" s="70">
        <v>28</v>
      </c>
      <c r="E25" s="193"/>
      <c r="F25" s="55" t="s">
        <v>20</v>
      </c>
      <c r="G25" s="56" t="s">
        <v>28</v>
      </c>
      <c r="H25" s="56" t="s">
        <v>16</v>
      </c>
      <c r="I25" s="56" t="s">
        <v>12</v>
      </c>
      <c r="J25" s="54">
        <v>115</v>
      </c>
      <c r="K25" s="75">
        <f>0</f>
        <v>0</v>
      </c>
      <c r="L25" s="105">
        <f t="shared" si="2"/>
        <v>0</v>
      </c>
      <c r="M25" s="105">
        <f t="shared" si="3"/>
        <v>0</v>
      </c>
      <c r="N25" s="107"/>
      <c r="O25" s="108">
        <f t="shared" si="4"/>
        <v>0</v>
      </c>
      <c r="P25" s="107"/>
      <c r="Q25" s="107"/>
      <c r="R25" s="107"/>
      <c r="S25" s="21">
        <f t="shared" ref="S25:S57" si="5">K25-(SUM(U25:AL25))+N25+P25+Q25-R25</f>
        <v>0</v>
      </c>
      <c r="T25" s="22" t="str">
        <f t="shared" si="1"/>
        <v>OK</v>
      </c>
      <c r="U25" s="144"/>
      <c r="V25" s="144"/>
      <c r="W25" s="144"/>
      <c r="X25" s="148"/>
      <c r="Y25" s="144"/>
      <c r="Z25" s="36"/>
      <c r="AA25" s="36"/>
      <c r="AB25" s="34"/>
      <c r="AC25" s="37"/>
      <c r="AD25" s="29"/>
      <c r="AE25" s="36"/>
      <c r="AF25" s="29"/>
      <c r="AG25" s="28"/>
      <c r="AH25" s="28"/>
      <c r="AI25" s="28"/>
      <c r="AJ25" s="28"/>
      <c r="AK25" s="28"/>
      <c r="AL25" s="28"/>
    </row>
    <row r="26" spans="1:38" s="7" customFormat="1" ht="30.2" customHeight="1" x14ac:dyDescent="0.25">
      <c r="A26" s="221"/>
      <c r="B26" s="193" t="s">
        <v>26</v>
      </c>
      <c r="C26" s="194">
        <v>15</v>
      </c>
      <c r="D26" s="70">
        <v>29</v>
      </c>
      <c r="E26" s="193" t="s">
        <v>14</v>
      </c>
      <c r="F26" s="55" t="s">
        <v>20</v>
      </c>
      <c r="G26" s="56" t="s">
        <v>27</v>
      </c>
      <c r="H26" s="56" t="s">
        <v>10</v>
      </c>
      <c r="I26" s="56" t="s">
        <v>12</v>
      </c>
      <c r="J26" s="54">
        <v>5.9</v>
      </c>
      <c r="K26" s="75">
        <f>0</f>
        <v>0</v>
      </c>
      <c r="L26" s="105">
        <f t="shared" si="2"/>
        <v>0</v>
      </c>
      <c r="M26" s="105">
        <f t="shared" si="3"/>
        <v>0</v>
      </c>
      <c r="N26" s="107"/>
      <c r="O26" s="108">
        <f t="shared" si="4"/>
        <v>0</v>
      </c>
      <c r="P26" s="107"/>
      <c r="Q26" s="107"/>
      <c r="R26" s="107"/>
      <c r="S26" s="21">
        <f t="shared" si="5"/>
        <v>0</v>
      </c>
      <c r="T26" s="22" t="str">
        <f t="shared" si="1"/>
        <v>OK</v>
      </c>
      <c r="U26" s="144"/>
      <c r="V26" s="144"/>
      <c r="W26" s="148"/>
      <c r="X26" s="148"/>
      <c r="Y26" s="148"/>
      <c r="Z26" s="36"/>
      <c r="AA26" s="36"/>
      <c r="AB26" s="34"/>
      <c r="AC26" s="37"/>
      <c r="AD26" s="29"/>
      <c r="AE26" s="37"/>
      <c r="AF26" s="29"/>
      <c r="AG26" s="28"/>
      <c r="AH26" s="28"/>
      <c r="AI26" s="28"/>
      <c r="AJ26" s="28"/>
      <c r="AK26" s="28"/>
      <c r="AL26" s="28"/>
    </row>
    <row r="27" spans="1:38" s="7" customFormat="1" ht="30.2" customHeight="1" x14ac:dyDescent="0.25">
      <c r="A27" s="221"/>
      <c r="B27" s="193"/>
      <c r="C27" s="194"/>
      <c r="D27" s="70">
        <v>30</v>
      </c>
      <c r="E27" s="193"/>
      <c r="F27" s="55" t="s">
        <v>20</v>
      </c>
      <c r="G27" s="56" t="s">
        <v>28</v>
      </c>
      <c r="H27" s="56" t="s">
        <v>16</v>
      </c>
      <c r="I27" s="56" t="s">
        <v>12</v>
      </c>
      <c r="J27" s="54">
        <v>600</v>
      </c>
      <c r="K27" s="75">
        <f>0</f>
        <v>0</v>
      </c>
      <c r="L27" s="105">
        <f t="shared" si="2"/>
        <v>0</v>
      </c>
      <c r="M27" s="105">
        <f t="shared" si="3"/>
        <v>0</v>
      </c>
      <c r="N27" s="107"/>
      <c r="O27" s="108">
        <f t="shared" si="4"/>
        <v>0</v>
      </c>
      <c r="P27" s="107"/>
      <c r="Q27" s="107"/>
      <c r="R27" s="107"/>
      <c r="S27" s="21">
        <f t="shared" si="5"/>
        <v>0</v>
      </c>
      <c r="T27" s="22" t="str">
        <f t="shared" si="1"/>
        <v>OK</v>
      </c>
      <c r="U27" s="144"/>
      <c r="V27" s="144"/>
      <c r="W27" s="148"/>
      <c r="X27" s="148"/>
      <c r="Y27" s="148"/>
      <c r="Z27" s="36"/>
      <c r="AA27" s="36"/>
      <c r="AB27" s="34"/>
      <c r="AC27" s="37"/>
      <c r="AD27" s="29"/>
      <c r="AE27" s="37"/>
      <c r="AF27" s="29"/>
      <c r="AG27" s="28"/>
      <c r="AH27" s="28"/>
      <c r="AI27" s="28"/>
      <c r="AJ27" s="28"/>
      <c r="AK27" s="28"/>
      <c r="AL27" s="28"/>
    </row>
    <row r="28" spans="1:38" s="7" customFormat="1" ht="30.2" customHeight="1" x14ac:dyDescent="0.25">
      <c r="A28" s="221"/>
      <c r="B28" s="193" t="s">
        <v>26</v>
      </c>
      <c r="C28" s="194">
        <v>16</v>
      </c>
      <c r="D28" s="70">
        <v>31</v>
      </c>
      <c r="E28" s="193" t="s">
        <v>15</v>
      </c>
      <c r="F28" s="55" t="s">
        <v>20</v>
      </c>
      <c r="G28" s="56" t="s">
        <v>27</v>
      </c>
      <c r="H28" s="56" t="s">
        <v>10</v>
      </c>
      <c r="I28" s="56" t="s">
        <v>12</v>
      </c>
      <c r="J28" s="54">
        <v>11.44</v>
      </c>
      <c r="K28" s="75">
        <f>0</f>
        <v>0</v>
      </c>
      <c r="L28" s="105">
        <f t="shared" si="2"/>
        <v>0</v>
      </c>
      <c r="M28" s="105">
        <f t="shared" si="3"/>
        <v>0</v>
      </c>
      <c r="N28" s="107"/>
      <c r="O28" s="108">
        <f t="shared" si="4"/>
        <v>0</v>
      </c>
      <c r="P28" s="107"/>
      <c r="Q28" s="107"/>
      <c r="R28" s="107"/>
      <c r="S28" s="21">
        <f t="shared" si="5"/>
        <v>0</v>
      </c>
      <c r="T28" s="22" t="str">
        <f t="shared" si="1"/>
        <v>OK</v>
      </c>
      <c r="U28" s="144"/>
      <c r="V28" s="144"/>
      <c r="W28" s="148"/>
      <c r="X28" s="144"/>
      <c r="Y28" s="148"/>
      <c r="Z28" s="37"/>
      <c r="AA28" s="36"/>
      <c r="AB28" s="34"/>
      <c r="AC28" s="37"/>
      <c r="AD28" s="29"/>
      <c r="AE28" s="36"/>
      <c r="AF28" s="29"/>
      <c r="AG28" s="28"/>
      <c r="AH28" s="28"/>
      <c r="AI28" s="28"/>
      <c r="AJ28" s="28"/>
      <c r="AK28" s="28"/>
      <c r="AL28" s="28"/>
    </row>
    <row r="29" spans="1:38" s="7" customFormat="1" ht="30.2" customHeight="1" x14ac:dyDescent="0.25">
      <c r="A29" s="221"/>
      <c r="B29" s="193"/>
      <c r="C29" s="194"/>
      <c r="D29" s="70">
        <v>32</v>
      </c>
      <c r="E29" s="193"/>
      <c r="F29" s="55" t="s">
        <v>20</v>
      </c>
      <c r="G29" s="56" t="s">
        <v>28</v>
      </c>
      <c r="H29" s="56" t="s">
        <v>16</v>
      </c>
      <c r="I29" s="56" t="s">
        <v>12</v>
      </c>
      <c r="J29" s="54">
        <v>800</v>
      </c>
      <c r="K29" s="75">
        <f>0</f>
        <v>0</v>
      </c>
      <c r="L29" s="105">
        <f t="shared" si="2"/>
        <v>0</v>
      </c>
      <c r="M29" s="105">
        <f t="shared" si="3"/>
        <v>0</v>
      </c>
      <c r="N29" s="107"/>
      <c r="O29" s="108">
        <f t="shared" si="4"/>
        <v>0</v>
      </c>
      <c r="P29" s="107"/>
      <c r="Q29" s="107"/>
      <c r="R29" s="107"/>
      <c r="S29" s="21">
        <f t="shared" si="5"/>
        <v>0</v>
      </c>
      <c r="T29" s="22" t="str">
        <f t="shared" si="1"/>
        <v>OK</v>
      </c>
      <c r="U29" s="144"/>
      <c r="V29" s="144"/>
      <c r="W29" s="148"/>
      <c r="X29" s="144"/>
      <c r="Y29" s="148"/>
      <c r="Z29" s="37"/>
      <c r="AA29" s="36"/>
      <c r="AB29" s="34"/>
      <c r="AC29" s="37"/>
      <c r="AD29" s="29"/>
      <c r="AE29" s="36"/>
      <c r="AF29" s="29"/>
      <c r="AG29" s="28"/>
      <c r="AH29" s="28"/>
      <c r="AI29" s="28"/>
      <c r="AJ29" s="28"/>
      <c r="AK29" s="28"/>
      <c r="AL29" s="28"/>
    </row>
    <row r="30" spans="1:38" ht="30.2" customHeight="1" x14ac:dyDescent="0.25">
      <c r="A30" s="221"/>
      <c r="B30" s="193" t="s">
        <v>46</v>
      </c>
      <c r="C30" s="194">
        <v>17</v>
      </c>
      <c r="D30" s="70">
        <v>33</v>
      </c>
      <c r="E30" s="193" t="s">
        <v>11</v>
      </c>
      <c r="F30" s="55" t="s">
        <v>20</v>
      </c>
      <c r="G30" s="56" t="s">
        <v>27</v>
      </c>
      <c r="H30" s="56" t="s">
        <v>10</v>
      </c>
      <c r="I30" s="56" t="s">
        <v>12</v>
      </c>
      <c r="J30" s="54">
        <v>10.25</v>
      </c>
      <c r="K30" s="75">
        <f>0</f>
        <v>0</v>
      </c>
      <c r="L30" s="105">
        <f t="shared" si="2"/>
        <v>0</v>
      </c>
      <c r="M30" s="105">
        <f t="shared" si="3"/>
        <v>0</v>
      </c>
      <c r="N30" s="107"/>
      <c r="O30" s="108">
        <f t="shared" si="4"/>
        <v>0</v>
      </c>
      <c r="P30" s="107"/>
      <c r="Q30" s="107"/>
      <c r="R30" s="107"/>
      <c r="S30" s="21">
        <f t="shared" si="5"/>
        <v>0</v>
      </c>
      <c r="T30" s="22" t="str">
        <f t="shared" si="1"/>
        <v>OK</v>
      </c>
      <c r="U30" s="148"/>
      <c r="V30" s="148"/>
      <c r="W30" s="148"/>
      <c r="X30" s="148"/>
      <c r="Y30" s="148"/>
      <c r="Z30" s="38"/>
      <c r="AA30" s="38"/>
      <c r="AB30" s="38"/>
      <c r="AC30" s="38"/>
      <c r="AD30" s="38"/>
      <c r="AE30" s="35"/>
      <c r="AF30" s="35"/>
      <c r="AG30" s="35"/>
      <c r="AH30" s="35"/>
      <c r="AI30" s="35"/>
      <c r="AJ30" s="35"/>
      <c r="AK30" s="35"/>
      <c r="AL30" s="35"/>
    </row>
    <row r="31" spans="1:38" ht="30.2" customHeight="1" x14ac:dyDescent="0.25">
      <c r="A31" s="222"/>
      <c r="B31" s="193"/>
      <c r="C31" s="194"/>
      <c r="D31" s="70">
        <v>34</v>
      </c>
      <c r="E31" s="193"/>
      <c r="F31" s="55" t="s">
        <v>20</v>
      </c>
      <c r="G31" s="56" t="s">
        <v>28</v>
      </c>
      <c r="H31" s="56" t="s">
        <v>16</v>
      </c>
      <c r="I31" s="56" t="s">
        <v>12</v>
      </c>
      <c r="J31" s="54">
        <v>750</v>
      </c>
      <c r="K31" s="75">
        <f>0</f>
        <v>0</v>
      </c>
      <c r="L31" s="105">
        <f t="shared" si="2"/>
        <v>0</v>
      </c>
      <c r="M31" s="105">
        <f t="shared" si="3"/>
        <v>0</v>
      </c>
      <c r="N31" s="107"/>
      <c r="O31" s="108">
        <f t="shared" si="4"/>
        <v>0</v>
      </c>
      <c r="P31" s="107"/>
      <c r="Q31" s="107"/>
      <c r="R31" s="107"/>
      <c r="S31" s="21">
        <f t="shared" si="5"/>
        <v>0</v>
      </c>
      <c r="T31" s="22" t="str">
        <f t="shared" si="1"/>
        <v>OK</v>
      </c>
      <c r="U31" s="148"/>
      <c r="V31" s="148"/>
      <c r="W31" s="148"/>
      <c r="X31" s="148"/>
      <c r="Y31" s="148"/>
      <c r="Z31" s="38"/>
      <c r="AA31" s="38"/>
      <c r="AB31" s="38"/>
      <c r="AC31" s="38"/>
      <c r="AD31" s="38"/>
      <c r="AE31" s="35"/>
      <c r="AF31" s="35"/>
      <c r="AG31" s="35"/>
      <c r="AH31" s="35"/>
      <c r="AI31" s="35"/>
      <c r="AJ31" s="35"/>
      <c r="AK31" s="35"/>
      <c r="AL31" s="35"/>
    </row>
    <row r="32" spans="1:38" ht="30.2" customHeight="1" x14ac:dyDescent="0.25">
      <c r="A32" s="220" t="s">
        <v>33</v>
      </c>
      <c r="B32" s="193" t="s">
        <v>47</v>
      </c>
      <c r="C32" s="194">
        <v>18</v>
      </c>
      <c r="D32" s="70">
        <v>35</v>
      </c>
      <c r="E32" s="193" t="s">
        <v>13</v>
      </c>
      <c r="F32" s="55" t="s">
        <v>20</v>
      </c>
      <c r="G32" s="56" t="s">
        <v>27</v>
      </c>
      <c r="H32" s="56" t="s">
        <v>10</v>
      </c>
      <c r="I32" s="56" t="s">
        <v>12</v>
      </c>
      <c r="J32" s="54">
        <v>9.19</v>
      </c>
      <c r="K32" s="75">
        <f>0</f>
        <v>0</v>
      </c>
      <c r="L32" s="105">
        <f t="shared" si="2"/>
        <v>0</v>
      </c>
      <c r="M32" s="105">
        <f t="shared" si="3"/>
        <v>0</v>
      </c>
      <c r="N32" s="107"/>
      <c r="O32" s="108">
        <f t="shared" si="4"/>
        <v>0</v>
      </c>
      <c r="P32" s="107"/>
      <c r="Q32" s="107"/>
      <c r="R32" s="107"/>
      <c r="S32" s="21">
        <f t="shared" si="5"/>
        <v>0</v>
      </c>
      <c r="T32" s="22" t="str">
        <f t="shared" si="1"/>
        <v>OK</v>
      </c>
      <c r="U32" s="148"/>
      <c r="V32" s="148"/>
      <c r="W32" s="148"/>
      <c r="X32" s="148"/>
      <c r="Y32" s="148"/>
      <c r="Z32" s="38"/>
      <c r="AA32" s="38"/>
      <c r="AB32" s="38"/>
      <c r="AC32" s="38"/>
      <c r="AD32" s="38"/>
      <c r="AE32" s="35"/>
      <c r="AF32" s="35"/>
      <c r="AG32" s="35"/>
      <c r="AH32" s="35"/>
      <c r="AI32" s="35"/>
      <c r="AJ32" s="35"/>
      <c r="AK32" s="35"/>
      <c r="AL32" s="35"/>
    </row>
    <row r="33" spans="1:38" ht="30.2" customHeight="1" x14ac:dyDescent="0.25">
      <c r="A33" s="221"/>
      <c r="B33" s="193"/>
      <c r="C33" s="194"/>
      <c r="D33" s="70">
        <v>36</v>
      </c>
      <c r="E33" s="193"/>
      <c r="F33" s="55" t="s">
        <v>20</v>
      </c>
      <c r="G33" s="56" t="s">
        <v>28</v>
      </c>
      <c r="H33" s="56" t="s">
        <v>16</v>
      </c>
      <c r="I33" s="56" t="s">
        <v>12</v>
      </c>
      <c r="J33" s="54">
        <v>1698.99</v>
      </c>
      <c r="K33" s="75">
        <f>0</f>
        <v>0</v>
      </c>
      <c r="L33" s="105">
        <f t="shared" si="2"/>
        <v>0</v>
      </c>
      <c r="M33" s="105">
        <f t="shared" si="3"/>
        <v>0</v>
      </c>
      <c r="N33" s="107"/>
      <c r="O33" s="108">
        <f t="shared" si="4"/>
        <v>0</v>
      </c>
      <c r="P33" s="107"/>
      <c r="Q33" s="107"/>
      <c r="R33" s="107"/>
      <c r="S33" s="21">
        <f t="shared" si="5"/>
        <v>0</v>
      </c>
      <c r="T33" s="22" t="str">
        <f t="shared" si="1"/>
        <v>OK</v>
      </c>
      <c r="U33" s="148"/>
      <c r="V33" s="148"/>
      <c r="W33" s="148"/>
      <c r="X33" s="148"/>
      <c r="Y33" s="148"/>
      <c r="Z33" s="38"/>
      <c r="AA33" s="38"/>
      <c r="AB33" s="38"/>
      <c r="AC33" s="38"/>
      <c r="AD33" s="38"/>
      <c r="AE33" s="35"/>
      <c r="AF33" s="35"/>
      <c r="AG33" s="35"/>
      <c r="AH33" s="35"/>
      <c r="AI33" s="35"/>
      <c r="AJ33" s="35"/>
      <c r="AK33" s="35"/>
      <c r="AL33" s="35"/>
    </row>
    <row r="34" spans="1:38" ht="30.2" customHeight="1" x14ac:dyDescent="0.25">
      <c r="A34" s="221"/>
      <c r="B34" s="193" t="s">
        <v>46</v>
      </c>
      <c r="C34" s="194">
        <v>19</v>
      </c>
      <c r="D34" s="70">
        <v>37</v>
      </c>
      <c r="E34" s="193" t="s">
        <v>15</v>
      </c>
      <c r="F34" s="55" t="s">
        <v>20</v>
      </c>
      <c r="G34" s="56" t="s">
        <v>27</v>
      </c>
      <c r="H34" s="56" t="s">
        <v>10</v>
      </c>
      <c r="I34" s="56" t="s">
        <v>12</v>
      </c>
      <c r="J34" s="54">
        <v>15.2</v>
      </c>
      <c r="K34" s="75">
        <f>0</f>
        <v>0</v>
      </c>
      <c r="L34" s="105">
        <f t="shared" si="2"/>
        <v>0</v>
      </c>
      <c r="M34" s="105">
        <f t="shared" si="3"/>
        <v>0</v>
      </c>
      <c r="N34" s="107"/>
      <c r="O34" s="108">
        <f t="shared" si="4"/>
        <v>0</v>
      </c>
      <c r="P34" s="107"/>
      <c r="Q34" s="107"/>
      <c r="R34" s="107"/>
      <c r="S34" s="21">
        <f t="shared" si="5"/>
        <v>0</v>
      </c>
      <c r="T34" s="22" t="str">
        <f t="shared" si="1"/>
        <v>OK</v>
      </c>
      <c r="U34" s="148"/>
      <c r="V34" s="148"/>
      <c r="W34" s="148"/>
      <c r="X34" s="148"/>
      <c r="Y34" s="148"/>
      <c r="Z34" s="38"/>
      <c r="AA34" s="38"/>
      <c r="AB34" s="38"/>
      <c r="AC34" s="38"/>
      <c r="AD34" s="38"/>
      <c r="AE34" s="35"/>
      <c r="AF34" s="35"/>
      <c r="AG34" s="35"/>
      <c r="AH34" s="35"/>
      <c r="AI34" s="35"/>
      <c r="AJ34" s="35"/>
      <c r="AK34" s="35"/>
      <c r="AL34" s="35"/>
    </row>
    <row r="35" spans="1:38" ht="30.2" customHeight="1" x14ac:dyDescent="0.25">
      <c r="A35" s="222"/>
      <c r="B35" s="193"/>
      <c r="C35" s="195"/>
      <c r="D35" s="70">
        <v>38</v>
      </c>
      <c r="E35" s="193"/>
      <c r="F35" s="55" t="s">
        <v>20</v>
      </c>
      <c r="G35" s="56" t="s">
        <v>28</v>
      </c>
      <c r="H35" s="56" t="s">
        <v>16</v>
      </c>
      <c r="I35" s="56" t="s">
        <v>12</v>
      </c>
      <c r="J35" s="54">
        <v>1000</v>
      </c>
      <c r="K35" s="75">
        <f>0</f>
        <v>0</v>
      </c>
      <c r="L35" s="105">
        <f t="shared" si="2"/>
        <v>0</v>
      </c>
      <c r="M35" s="105">
        <f t="shared" si="3"/>
        <v>0</v>
      </c>
      <c r="N35" s="107"/>
      <c r="O35" s="108">
        <f t="shared" si="4"/>
        <v>0</v>
      </c>
      <c r="P35" s="107"/>
      <c r="Q35" s="107"/>
      <c r="R35" s="107"/>
      <c r="S35" s="21">
        <f t="shared" si="5"/>
        <v>0</v>
      </c>
      <c r="T35" s="22" t="str">
        <f t="shared" si="1"/>
        <v>OK</v>
      </c>
      <c r="U35" s="148"/>
      <c r="V35" s="148"/>
      <c r="W35" s="148"/>
      <c r="X35" s="148"/>
      <c r="Y35" s="148"/>
      <c r="Z35" s="38"/>
      <c r="AA35" s="38"/>
      <c r="AB35" s="38"/>
      <c r="AC35" s="38"/>
      <c r="AD35" s="38"/>
      <c r="AE35" s="35"/>
      <c r="AF35" s="35"/>
      <c r="AG35" s="35"/>
      <c r="AH35" s="35"/>
      <c r="AI35" s="35"/>
      <c r="AJ35" s="35"/>
      <c r="AK35" s="35"/>
      <c r="AL35" s="35"/>
    </row>
    <row r="36" spans="1:38" ht="30.2" customHeight="1" x14ac:dyDescent="0.25">
      <c r="A36" s="220" t="s">
        <v>48</v>
      </c>
      <c r="B36" s="193" t="s">
        <v>49</v>
      </c>
      <c r="C36" s="194">
        <v>20</v>
      </c>
      <c r="D36" s="70">
        <v>39</v>
      </c>
      <c r="E36" s="193" t="s">
        <v>13</v>
      </c>
      <c r="F36" s="55" t="s">
        <v>20</v>
      </c>
      <c r="G36" s="56" t="s">
        <v>27</v>
      </c>
      <c r="H36" s="56" t="s">
        <v>10</v>
      </c>
      <c r="I36" s="56" t="s">
        <v>12</v>
      </c>
      <c r="J36" s="54">
        <v>9.16</v>
      </c>
      <c r="K36" s="75">
        <f>0</f>
        <v>0</v>
      </c>
      <c r="L36" s="105">
        <f t="shared" si="2"/>
        <v>0</v>
      </c>
      <c r="M36" s="105">
        <f t="shared" si="3"/>
        <v>0</v>
      </c>
      <c r="N36" s="107"/>
      <c r="O36" s="108">
        <f t="shared" si="4"/>
        <v>0</v>
      </c>
      <c r="P36" s="107"/>
      <c r="Q36" s="107"/>
      <c r="R36" s="107"/>
      <c r="S36" s="21">
        <f t="shared" si="5"/>
        <v>0</v>
      </c>
      <c r="T36" s="22" t="str">
        <f t="shared" si="1"/>
        <v>OK</v>
      </c>
      <c r="U36" s="148"/>
      <c r="V36" s="148"/>
      <c r="W36" s="148"/>
      <c r="X36" s="148"/>
      <c r="Y36" s="148"/>
      <c r="Z36" s="38"/>
      <c r="AA36" s="38"/>
      <c r="AB36" s="38"/>
      <c r="AC36" s="38"/>
      <c r="AD36" s="38"/>
      <c r="AE36" s="35"/>
      <c r="AF36" s="35"/>
      <c r="AG36" s="35"/>
      <c r="AH36" s="35"/>
      <c r="AI36" s="35"/>
      <c r="AJ36" s="35"/>
      <c r="AK36" s="35"/>
      <c r="AL36" s="35"/>
    </row>
    <row r="37" spans="1:38" ht="30.2" customHeight="1" x14ac:dyDescent="0.25">
      <c r="A37" s="221"/>
      <c r="B37" s="193"/>
      <c r="C37" s="195"/>
      <c r="D37" s="70">
        <v>40</v>
      </c>
      <c r="E37" s="193"/>
      <c r="F37" s="55" t="s">
        <v>20</v>
      </c>
      <c r="G37" s="56" t="s">
        <v>28</v>
      </c>
      <c r="H37" s="56" t="s">
        <v>16</v>
      </c>
      <c r="I37" s="56" t="s">
        <v>12</v>
      </c>
      <c r="J37" s="54">
        <v>1700</v>
      </c>
      <c r="K37" s="75">
        <f>0</f>
        <v>0</v>
      </c>
      <c r="L37" s="105">
        <f t="shared" si="2"/>
        <v>0</v>
      </c>
      <c r="M37" s="105">
        <f t="shared" si="3"/>
        <v>0</v>
      </c>
      <c r="N37" s="107"/>
      <c r="O37" s="108">
        <f t="shared" si="4"/>
        <v>0</v>
      </c>
      <c r="P37" s="107"/>
      <c r="Q37" s="107"/>
      <c r="R37" s="107"/>
      <c r="S37" s="21">
        <f t="shared" si="5"/>
        <v>0</v>
      </c>
      <c r="T37" s="22" t="str">
        <f t="shared" si="1"/>
        <v>OK</v>
      </c>
      <c r="U37" s="148"/>
      <c r="V37" s="148"/>
      <c r="W37" s="148"/>
      <c r="X37" s="148"/>
      <c r="Y37" s="148"/>
      <c r="Z37" s="38"/>
      <c r="AA37" s="38"/>
      <c r="AB37" s="38"/>
      <c r="AC37" s="38"/>
      <c r="AD37" s="38"/>
      <c r="AE37" s="35"/>
      <c r="AF37" s="35"/>
      <c r="AG37" s="35"/>
      <c r="AH37" s="35"/>
      <c r="AI37" s="35"/>
      <c r="AJ37" s="35"/>
      <c r="AK37" s="35"/>
      <c r="AL37" s="35"/>
    </row>
    <row r="38" spans="1:38" ht="30.2" customHeight="1" x14ac:dyDescent="0.25">
      <c r="A38" s="221"/>
      <c r="B38" s="193" t="s">
        <v>49</v>
      </c>
      <c r="C38" s="194">
        <v>21</v>
      </c>
      <c r="D38" s="70">
        <v>41</v>
      </c>
      <c r="E38" s="193" t="s">
        <v>14</v>
      </c>
      <c r="F38" s="55" t="s">
        <v>20</v>
      </c>
      <c r="G38" s="56" t="s">
        <v>27</v>
      </c>
      <c r="H38" s="56" t="s">
        <v>10</v>
      </c>
      <c r="I38" s="56" t="s">
        <v>12</v>
      </c>
      <c r="J38" s="54">
        <v>13.05</v>
      </c>
      <c r="K38" s="75">
        <f>0</f>
        <v>0</v>
      </c>
      <c r="L38" s="105">
        <f t="shared" si="2"/>
        <v>0</v>
      </c>
      <c r="M38" s="105">
        <f t="shared" si="3"/>
        <v>0</v>
      </c>
      <c r="N38" s="107"/>
      <c r="O38" s="108">
        <f t="shared" si="4"/>
        <v>0</v>
      </c>
      <c r="P38" s="107"/>
      <c r="Q38" s="107"/>
      <c r="R38" s="107"/>
      <c r="S38" s="21">
        <f t="shared" si="5"/>
        <v>0</v>
      </c>
      <c r="T38" s="22" t="str">
        <f t="shared" si="1"/>
        <v>OK</v>
      </c>
      <c r="U38" s="148"/>
      <c r="V38" s="148"/>
      <c r="W38" s="148"/>
      <c r="X38" s="148"/>
      <c r="Y38" s="148"/>
      <c r="Z38" s="38"/>
      <c r="AA38" s="38"/>
      <c r="AB38" s="38"/>
      <c r="AC38" s="38"/>
      <c r="AD38" s="38"/>
      <c r="AE38" s="35"/>
      <c r="AF38" s="35"/>
      <c r="AG38" s="35"/>
      <c r="AH38" s="35"/>
      <c r="AI38" s="35"/>
      <c r="AJ38" s="35"/>
      <c r="AK38" s="35"/>
      <c r="AL38" s="35"/>
    </row>
    <row r="39" spans="1:38" ht="30.2" customHeight="1" x14ac:dyDescent="0.25">
      <c r="A39" s="221"/>
      <c r="B39" s="193"/>
      <c r="C39" s="195"/>
      <c r="D39" s="70">
        <v>42</v>
      </c>
      <c r="E39" s="193"/>
      <c r="F39" s="55" t="s">
        <v>20</v>
      </c>
      <c r="G39" s="56" t="s">
        <v>28</v>
      </c>
      <c r="H39" s="56" t="s">
        <v>16</v>
      </c>
      <c r="I39" s="56" t="s">
        <v>12</v>
      </c>
      <c r="J39" s="54">
        <v>2100</v>
      </c>
      <c r="K39" s="75">
        <f>0</f>
        <v>0</v>
      </c>
      <c r="L39" s="105">
        <f t="shared" si="2"/>
        <v>0</v>
      </c>
      <c r="M39" s="105">
        <f t="shared" si="3"/>
        <v>0</v>
      </c>
      <c r="N39" s="107"/>
      <c r="O39" s="108">
        <f t="shared" si="4"/>
        <v>0</v>
      </c>
      <c r="P39" s="107"/>
      <c r="Q39" s="107"/>
      <c r="R39" s="107"/>
      <c r="S39" s="21">
        <f t="shared" si="5"/>
        <v>0</v>
      </c>
      <c r="T39" s="22" t="str">
        <f t="shared" si="1"/>
        <v>OK</v>
      </c>
      <c r="U39" s="148"/>
      <c r="V39" s="148"/>
      <c r="W39" s="148"/>
      <c r="X39" s="148"/>
      <c r="Y39" s="148"/>
      <c r="Z39" s="38"/>
      <c r="AA39" s="38"/>
      <c r="AB39" s="38"/>
      <c r="AC39" s="38"/>
      <c r="AD39" s="38"/>
      <c r="AE39" s="35"/>
      <c r="AF39" s="35"/>
      <c r="AG39" s="35"/>
      <c r="AH39" s="35"/>
      <c r="AI39" s="35"/>
      <c r="AJ39" s="35"/>
      <c r="AK39" s="35"/>
      <c r="AL39" s="35"/>
    </row>
    <row r="40" spans="1:38" ht="30.2" customHeight="1" x14ac:dyDescent="0.25">
      <c r="A40" s="221"/>
      <c r="B40" s="193" t="s">
        <v>26</v>
      </c>
      <c r="C40" s="194">
        <v>22</v>
      </c>
      <c r="D40" s="70">
        <v>43</v>
      </c>
      <c r="E40" s="193" t="s">
        <v>15</v>
      </c>
      <c r="F40" s="55" t="s">
        <v>20</v>
      </c>
      <c r="G40" s="56" t="s">
        <v>27</v>
      </c>
      <c r="H40" s="56" t="s">
        <v>10</v>
      </c>
      <c r="I40" s="56" t="s">
        <v>12</v>
      </c>
      <c r="J40" s="54">
        <v>17.420000000000002</v>
      </c>
      <c r="K40" s="75">
        <f>0</f>
        <v>0</v>
      </c>
      <c r="L40" s="105">
        <f t="shared" si="2"/>
        <v>0</v>
      </c>
      <c r="M40" s="105">
        <f t="shared" si="3"/>
        <v>0</v>
      </c>
      <c r="N40" s="107"/>
      <c r="O40" s="108">
        <f t="shared" si="4"/>
        <v>0</v>
      </c>
      <c r="P40" s="107"/>
      <c r="Q40" s="107"/>
      <c r="R40" s="107"/>
      <c r="S40" s="21">
        <f t="shared" si="5"/>
        <v>0</v>
      </c>
      <c r="T40" s="22" t="str">
        <f t="shared" si="1"/>
        <v>OK</v>
      </c>
      <c r="U40" s="148"/>
      <c r="V40" s="148"/>
      <c r="W40" s="148"/>
      <c r="X40" s="148"/>
      <c r="Y40" s="148"/>
      <c r="Z40" s="38"/>
      <c r="AA40" s="38"/>
      <c r="AB40" s="38"/>
      <c r="AC40" s="38"/>
      <c r="AD40" s="38"/>
      <c r="AE40" s="35"/>
      <c r="AF40" s="35"/>
      <c r="AG40" s="35"/>
      <c r="AH40" s="35"/>
      <c r="AI40" s="35"/>
      <c r="AJ40" s="35"/>
      <c r="AK40" s="35"/>
      <c r="AL40" s="35"/>
    </row>
    <row r="41" spans="1:38" ht="30.2" customHeight="1" x14ac:dyDescent="0.25">
      <c r="A41" s="221"/>
      <c r="B41" s="193"/>
      <c r="C41" s="195"/>
      <c r="D41" s="70">
        <v>44</v>
      </c>
      <c r="E41" s="193"/>
      <c r="F41" s="55" t="s">
        <v>20</v>
      </c>
      <c r="G41" s="56" t="s">
        <v>28</v>
      </c>
      <c r="H41" s="56" t="s">
        <v>16</v>
      </c>
      <c r="I41" s="56" t="s">
        <v>12</v>
      </c>
      <c r="J41" s="54">
        <v>1500</v>
      </c>
      <c r="K41" s="75">
        <f>0</f>
        <v>0</v>
      </c>
      <c r="L41" s="105">
        <f t="shared" si="2"/>
        <v>0</v>
      </c>
      <c r="M41" s="105">
        <f t="shared" si="3"/>
        <v>0</v>
      </c>
      <c r="N41" s="107"/>
      <c r="O41" s="108">
        <f t="shared" si="4"/>
        <v>0</v>
      </c>
      <c r="P41" s="107"/>
      <c r="Q41" s="107"/>
      <c r="R41" s="107"/>
      <c r="S41" s="21">
        <f t="shared" si="5"/>
        <v>0</v>
      </c>
      <c r="T41" s="22" t="str">
        <f t="shared" si="1"/>
        <v>OK</v>
      </c>
      <c r="U41" s="148"/>
      <c r="V41" s="148"/>
      <c r="W41" s="148"/>
      <c r="X41" s="148"/>
      <c r="Y41" s="148"/>
      <c r="Z41" s="38"/>
      <c r="AA41" s="38"/>
      <c r="AB41" s="38"/>
      <c r="AC41" s="38"/>
      <c r="AD41" s="38"/>
      <c r="AE41" s="35"/>
      <c r="AF41" s="35"/>
      <c r="AG41" s="35"/>
      <c r="AH41" s="35"/>
      <c r="AI41" s="35"/>
      <c r="AJ41" s="35"/>
      <c r="AK41" s="35"/>
      <c r="AL41" s="35"/>
    </row>
    <row r="42" spans="1:38" s="7" customFormat="1" ht="30.2" customHeight="1" x14ac:dyDescent="0.25">
      <c r="A42" s="221"/>
      <c r="B42" s="193" t="s">
        <v>50</v>
      </c>
      <c r="C42" s="194">
        <v>23</v>
      </c>
      <c r="D42" s="70">
        <v>45</v>
      </c>
      <c r="E42" s="193" t="s">
        <v>11</v>
      </c>
      <c r="F42" s="55" t="s">
        <v>20</v>
      </c>
      <c r="G42" s="56" t="s">
        <v>27</v>
      </c>
      <c r="H42" s="56" t="s">
        <v>10</v>
      </c>
      <c r="I42" s="56" t="s">
        <v>12</v>
      </c>
      <c r="J42" s="54">
        <v>16.2</v>
      </c>
      <c r="K42" s="75">
        <f>0</f>
        <v>0</v>
      </c>
      <c r="L42" s="105">
        <f t="shared" si="2"/>
        <v>0</v>
      </c>
      <c r="M42" s="105">
        <f t="shared" si="3"/>
        <v>0</v>
      </c>
      <c r="N42" s="107"/>
      <c r="O42" s="108">
        <f t="shared" si="4"/>
        <v>0</v>
      </c>
      <c r="P42" s="107"/>
      <c r="Q42" s="107"/>
      <c r="R42" s="107"/>
      <c r="S42" s="21">
        <f t="shared" si="5"/>
        <v>0</v>
      </c>
      <c r="T42" s="22" t="str">
        <f t="shared" si="1"/>
        <v>OK</v>
      </c>
      <c r="U42" s="144"/>
      <c r="V42" s="144"/>
      <c r="W42" s="144"/>
      <c r="X42" s="148"/>
      <c r="Y42" s="144"/>
      <c r="Z42" s="36"/>
      <c r="AA42" s="36"/>
      <c r="AB42" s="34"/>
      <c r="AC42" s="37"/>
      <c r="AD42" s="29"/>
      <c r="AE42" s="36"/>
      <c r="AF42" s="29"/>
      <c r="AG42" s="28"/>
      <c r="AH42" s="28"/>
      <c r="AI42" s="28"/>
      <c r="AJ42" s="28"/>
      <c r="AK42" s="28"/>
      <c r="AL42" s="28"/>
    </row>
    <row r="43" spans="1:38" s="7" customFormat="1" ht="30.2" customHeight="1" x14ac:dyDescent="0.25">
      <c r="A43" s="221"/>
      <c r="B43" s="193"/>
      <c r="C43" s="195"/>
      <c r="D43" s="70">
        <v>46</v>
      </c>
      <c r="E43" s="193"/>
      <c r="F43" s="55" t="s">
        <v>20</v>
      </c>
      <c r="G43" s="56" t="s">
        <v>28</v>
      </c>
      <c r="H43" s="56" t="s">
        <v>16</v>
      </c>
      <c r="I43" s="56" t="s">
        <v>12</v>
      </c>
      <c r="J43" s="54">
        <v>2648</v>
      </c>
      <c r="K43" s="75">
        <f>0</f>
        <v>0</v>
      </c>
      <c r="L43" s="105">
        <f t="shared" si="2"/>
        <v>0</v>
      </c>
      <c r="M43" s="105">
        <f t="shared" si="3"/>
        <v>0</v>
      </c>
      <c r="N43" s="107"/>
      <c r="O43" s="108">
        <f t="shared" si="4"/>
        <v>0</v>
      </c>
      <c r="P43" s="107"/>
      <c r="Q43" s="107"/>
      <c r="R43" s="107"/>
      <c r="S43" s="21">
        <f t="shared" si="5"/>
        <v>0</v>
      </c>
      <c r="T43" s="22" t="str">
        <f t="shared" si="1"/>
        <v>OK</v>
      </c>
      <c r="U43" s="144"/>
      <c r="V43" s="144"/>
      <c r="W43" s="144"/>
      <c r="X43" s="148"/>
      <c r="Y43" s="144"/>
      <c r="Z43" s="36"/>
      <c r="AA43" s="36"/>
      <c r="AB43" s="34"/>
      <c r="AC43" s="37"/>
      <c r="AD43" s="29"/>
      <c r="AE43" s="36"/>
      <c r="AF43" s="29"/>
      <c r="AG43" s="28"/>
      <c r="AH43" s="28"/>
      <c r="AI43" s="28"/>
      <c r="AJ43" s="28"/>
      <c r="AK43" s="28"/>
      <c r="AL43" s="28"/>
    </row>
    <row r="44" spans="1:38" s="7" customFormat="1" ht="30.2" customHeight="1" x14ac:dyDescent="0.25">
      <c r="A44" s="221"/>
      <c r="B44" s="193" t="s">
        <v>51</v>
      </c>
      <c r="C44" s="194">
        <v>24</v>
      </c>
      <c r="D44" s="70">
        <v>47</v>
      </c>
      <c r="E44" s="193" t="s">
        <v>52</v>
      </c>
      <c r="F44" s="55" t="s">
        <v>20</v>
      </c>
      <c r="G44" s="56" t="s">
        <v>27</v>
      </c>
      <c r="H44" s="56" t="s">
        <v>10</v>
      </c>
      <c r="I44" s="56" t="s">
        <v>12</v>
      </c>
      <c r="J44" s="54">
        <v>17.09</v>
      </c>
      <c r="K44" s="75">
        <f>0</f>
        <v>0</v>
      </c>
      <c r="L44" s="105">
        <f t="shared" si="2"/>
        <v>0</v>
      </c>
      <c r="M44" s="105">
        <f t="shared" si="3"/>
        <v>0</v>
      </c>
      <c r="N44" s="107"/>
      <c r="O44" s="108">
        <f t="shared" si="4"/>
        <v>0</v>
      </c>
      <c r="P44" s="107"/>
      <c r="Q44" s="107"/>
      <c r="R44" s="107"/>
      <c r="S44" s="21">
        <f t="shared" si="5"/>
        <v>0</v>
      </c>
      <c r="T44" s="22" t="str">
        <f t="shared" si="1"/>
        <v>OK</v>
      </c>
      <c r="U44" s="144"/>
      <c r="V44" s="144"/>
      <c r="W44" s="148"/>
      <c r="X44" s="148"/>
      <c r="Y44" s="148"/>
      <c r="Z44" s="36"/>
      <c r="AA44" s="36"/>
      <c r="AB44" s="34"/>
      <c r="AC44" s="37"/>
      <c r="AD44" s="29"/>
      <c r="AE44" s="37"/>
      <c r="AF44" s="29"/>
      <c r="AG44" s="28"/>
      <c r="AH44" s="28"/>
      <c r="AI44" s="28"/>
      <c r="AJ44" s="28"/>
      <c r="AK44" s="28"/>
      <c r="AL44" s="28"/>
    </row>
    <row r="45" spans="1:38" s="7" customFormat="1" ht="30.2" customHeight="1" x14ac:dyDescent="0.25">
      <c r="A45" s="221"/>
      <c r="B45" s="193"/>
      <c r="C45" s="195"/>
      <c r="D45" s="70">
        <v>48</v>
      </c>
      <c r="E45" s="193"/>
      <c r="F45" s="55" t="s">
        <v>20</v>
      </c>
      <c r="G45" s="56" t="s">
        <v>28</v>
      </c>
      <c r="H45" s="56" t="s">
        <v>16</v>
      </c>
      <c r="I45" s="56" t="s">
        <v>12</v>
      </c>
      <c r="J45" s="54">
        <v>2674</v>
      </c>
      <c r="K45" s="75">
        <f>0</f>
        <v>0</v>
      </c>
      <c r="L45" s="105">
        <f t="shared" si="2"/>
        <v>0</v>
      </c>
      <c r="M45" s="105">
        <f t="shared" si="3"/>
        <v>0</v>
      </c>
      <c r="N45" s="107"/>
      <c r="O45" s="108">
        <f t="shared" si="4"/>
        <v>0</v>
      </c>
      <c r="P45" s="107"/>
      <c r="Q45" s="107"/>
      <c r="R45" s="107"/>
      <c r="S45" s="21">
        <f t="shared" si="5"/>
        <v>0</v>
      </c>
      <c r="T45" s="22" t="str">
        <f t="shared" si="1"/>
        <v>OK</v>
      </c>
      <c r="U45" s="144"/>
      <c r="V45" s="144"/>
      <c r="W45" s="148"/>
      <c r="X45" s="148"/>
      <c r="Y45" s="148"/>
      <c r="Z45" s="36"/>
      <c r="AA45" s="36"/>
      <c r="AB45" s="34"/>
      <c r="AC45" s="37"/>
      <c r="AD45" s="29"/>
      <c r="AE45" s="37"/>
      <c r="AF45" s="29"/>
      <c r="AG45" s="28"/>
      <c r="AH45" s="28"/>
      <c r="AI45" s="28"/>
      <c r="AJ45" s="28"/>
      <c r="AK45" s="28"/>
      <c r="AL45" s="28"/>
    </row>
    <row r="46" spans="1:38" s="7" customFormat="1" ht="30.2" customHeight="1" x14ac:dyDescent="0.25">
      <c r="A46" s="221"/>
      <c r="B46" s="193" t="s">
        <v>50</v>
      </c>
      <c r="C46" s="194">
        <v>25</v>
      </c>
      <c r="D46" s="70">
        <v>49</v>
      </c>
      <c r="E46" s="193" t="s">
        <v>21</v>
      </c>
      <c r="F46" s="55" t="s">
        <v>20</v>
      </c>
      <c r="G46" s="56" t="s">
        <v>27</v>
      </c>
      <c r="H46" s="56" t="s">
        <v>10</v>
      </c>
      <c r="I46" s="56" t="s">
        <v>12</v>
      </c>
      <c r="J46" s="54">
        <v>6.93</v>
      </c>
      <c r="K46" s="75">
        <f>0</f>
        <v>0</v>
      </c>
      <c r="L46" s="105">
        <f t="shared" si="2"/>
        <v>0</v>
      </c>
      <c r="M46" s="105">
        <f t="shared" si="3"/>
        <v>0</v>
      </c>
      <c r="N46" s="107"/>
      <c r="O46" s="108">
        <f t="shared" si="4"/>
        <v>0</v>
      </c>
      <c r="P46" s="107"/>
      <c r="Q46" s="107"/>
      <c r="R46" s="107"/>
      <c r="S46" s="21">
        <f t="shared" si="5"/>
        <v>0</v>
      </c>
      <c r="T46" s="22" t="str">
        <f t="shared" si="1"/>
        <v>OK</v>
      </c>
      <c r="U46" s="144"/>
      <c r="V46" s="144"/>
      <c r="W46" s="148"/>
      <c r="X46" s="144"/>
      <c r="Y46" s="148"/>
      <c r="Z46" s="37"/>
      <c r="AA46" s="36"/>
      <c r="AB46" s="34"/>
      <c r="AC46" s="37"/>
      <c r="AD46" s="29"/>
      <c r="AE46" s="36"/>
      <c r="AF46" s="29"/>
      <c r="AG46" s="28"/>
      <c r="AH46" s="28"/>
      <c r="AI46" s="28"/>
      <c r="AJ46" s="28"/>
      <c r="AK46" s="28"/>
      <c r="AL46" s="28"/>
    </row>
    <row r="47" spans="1:38" s="7" customFormat="1" ht="30.2" customHeight="1" x14ac:dyDescent="0.25">
      <c r="A47" s="222"/>
      <c r="B47" s="193"/>
      <c r="C47" s="195"/>
      <c r="D47" s="70">
        <v>50</v>
      </c>
      <c r="E47" s="193"/>
      <c r="F47" s="55" t="s">
        <v>20</v>
      </c>
      <c r="G47" s="56" t="s">
        <v>28</v>
      </c>
      <c r="H47" s="56" t="s">
        <v>16</v>
      </c>
      <c r="I47" s="56" t="s">
        <v>12</v>
      </c>
      <c r="J47" s="54">
        <v>1364</v>
      </c>
      <c r="K47" s="75">
        <f>0</f>
        <v>0</v>
      </c>
      <c r="L47" s="105">
        <f t="shared" si="2"/>
        <v>0</v>
      </c>
      <c r="M47" s="105">
        <f t="shared" si="3"/>
        <v>0</v>
      </c>
      <c r="N47" s="107"/>
      <c r="O47" s="108">
        <f t="shared" si="4"/>
        <v>0</v>
      </c>
      <c r="P47" s="107"/>
      <c r="Q47" s="107"/>
      <c r="R47" s="107"/>
      <c r="S47" s="21">
        <f t="shared" si="5"/>
        <v>0</v>
      </c>
      <c r="T47" s="22" t="str">
        <f t="shared" si="1"/>
        <v>OK</v>
      </c>
      <c r="U47" s="144"/>
      <c r="V47" s="144"/>
      <c r="W47" s="148"/>
      <c r="X47" s="144"/>
      <c r="Y47" s="148"/>
      <c r="Z47" s="37"/>
      <c r="AA47" s="36"/>
      <c r="AB47" s="34"/>
      <c r="AC47" s="37"/>
      <c r="AD47" s="29"/>
      <c r="AE47" s="36"/>
      <c r="AF47" s="29"/>
      <c r="AG47" s="28"/>
      <c r="AH47" s="28"/>
      <c r="AI47" s="28"/>
      <c r="AJ47" s="28"/>
      <c r="AK47" s="28"/>
      <c r="AL47" s="28"/>
    </row>
    <row r="48" spans="1:38" s="7" customFormat="1" ht="30.2" customHeight="1" x14ac:dyDescent="0.25">
      <c r="A48" s="220" t="s">
        <v>53</v>
      </c>
      <c r="B48" s="193" t="s">
        <v>47</v>
      </c>
      <c r="C48" s="194">
        <v>26</v>
      </c>
      <c r="D48" s="70">
        <v>51</v>
      </c>
      <c r="E48" s="193" t="s">
        <v>13</v>
      </c>
      <c r="F48" s="55" t="s">
        <v>20</v>
      </c>
      <c r="G48" s="56" t="s">
        <v>27</v>
      </c>
      <c r="H48" s="56" t="s">
        <v>10</v>
      </c>
      <c r="I48" s="56" t="s">
        <v>12</v>
      </c>
      <c r="J48" s="54">
        <v>8.8699999999999992</v>
      </c>
      <c r="K48" s="75">
        <f>0</f>
        <v>0</v>
      </c>
      <c r="L48" s="105">
        <f t="shared" si="2"/>
        <v>0</v>
      </c>
      <c r="M48" s="105">
        <f t="shared" si="3"/>
        <v>0</v>
      </c>
      <c r="N48" s="107"/>
      <c r="O48" s="108">
        <f t="shared" si="4"/>
        <v>0</v>
      </c>
      <c r="P48" s="107"/>
      <c r="Q48" s="107"/>
      <c r="R48" s="107"/>
      <c r="S48" s="21">
        <f t="shared" si="5"/>
        <v>0</v>
      </c>
      <c r="T48" s="22" t="str">
        <f t="shared" si="1"/>
        <v>OK</v>
      </c>
      <c r="U48" s="144"/>
      <c r="V48" s="144"/>
      <c r="W48" s="148"/>
      <c r="X48" s="144"/>
      <c r="Y48" s="148"/>
      <c r="Z48" s="37"/>
      <c r="AA48" s="36"/>
      <c r="AB48" s="34"/>
      <c r="AC48" s="37"/>
      <c r="AD48" s="29"/>
      <c r="AE48" s="36"/>
      <c r="AF48" s="29"/>
      <c r="AG48" s="28"/>
      <c r="AH48" s="28"/>
      <c r="AI48" s="28"/>
      <c r="AJ48" s="28"/>
      <c r="AK48" s="28"/>
      <c r="AL48" s="28"/>
    </row>
    <row r="49" spans="1:38" s="7" customFormat="1" ht="30.2" customHeight="1" x14ac:dyDescent="0.25">
      <c r="A49" s="221"/>
      <c r="B49" s="193"/>
      <c r="C49" s="195"/>
      <c r="D49" s="70">
        <v>52</v>
      </c>
      <c r="E49" s="193"/>
      <c r="F49" s="55" t="s">
        <v>20</v>
      </c>
      <c r="G49" s="56" t="s">
        <v>28</v>
      </c>
      <c r="H49" s="56" t="s">
        <v>16</v>
      </c>
      <c r="I49" s="56" t="s">
        <v>12</v>
      </c>
      <c r="J49" s="54">
        <v>1638.99</v>
      </c>
      <c r="K49" s="75">
        <f>0</f>
        <v>0</v>
      </c>
      <c r="L49" s="105">
        <f t="shared" si="2"/>
        <v>0</v>
      </c>
      <c r="M49" s="105">
        <f t="shared" si="3"/>
        <v>0</v>
      </c>
      <c r="N49" s="107"/>
      <c r="O49" s="108">
        <f t="shared" si="4"/>
        <v>0</v>
      </c>
      <c r="P49" s="107"/>
      <c r="Q49" s="107"/>
      <c r="R49" s="107"/>
      <c r="S49" s="21">
        <f t="shared" si="5"/>
        <v>0</v>
      </c>
      <c r="T49" s="22" t="str">
        <f t="shared" si="1"/>
        <v>OK</v>
      </c>
      <c r="U49" s="144"/>
      <c r="V49" s="144"/>
      <c r="W49" s="148"/>
      <c r="X49" s="144"/>
      <c r="Y49" s="148"/>
      <c r="Z49" s="37"/>
      <c r="AA49" s="36"/>
      <c r="AB49" s="34"/>
      <c r="AC49" s="37"/>
      <c r="AD49" s="29"/>
      <c r="AE49" s="36"/>
      <c r="AF49" s="29"/>
      <c r="AG49" s="28"/>
      <c r="AH49" s="28"/>
      <c r="AI49" s="28"/>
      <c r="AJ49" s="28"/>
      <c r="AK49" s="28"/>
      <c r="AL49" s="28"/>
    </row>
    <row r="50" spans="1:38" ht="30.2" customHeight="1" x14ac:dyDescent="0.25">
      <c r="A50" s="221"/>
      <c r="B50" s="193" t="s">
        <v>43</v>
      </c>
      <c r="C50" s="194">
        <v>27</v>
      </c>
      <c r="D50" s="70">
        <v>53</v>
      </c>
      <c r="E50" s="193" t="s">
        <v>14</v>
      </c>
      <c r="F50" s="55" t="s">
        <v>20</v>
      </c>
      <c r="G50" s="56" t="s">
        <v>27</v>
      </c>
      <c r="H50" s="56" t="s">
        <v>10</v>
      </c>
      <c r="I50" s="56" t="s">
        <v>12</v>
      </c>
      <c r="J50" s="54">
        <v>13.18</v>
      </c>
      <c r="K50" s="75">
        <f>0</f>
        <v>0</v>
      </c>
      <c r="L50" s="105">
        <f t="shared" si="2"/>
        <v>0</v>
      </c>
      <c r="M50" s="105">
        <f t="shared" si="3"/>
        <v>0</v>
      </c>
      <c r="N50" s="107"/>
      <c r="O50" s="108">
        <f t="shared" si="4"/>
        <v>0</v>
      </c>
      <c r="P50" s="107"/>
      <c r="Q50" s="107"/>
      <c r="R50" s="107"/>
      <c r="S50" s="21">
        <f t="shared" si="5"/>
        <v>0</v>
      </c>
      <c r="T50" s="22" t="str">
        <f t="shared" si="1"/>
        <v>OK</v>
      </c>
      <c r="U50" s="148"/>
      <c r="V50" s="148"/>
      <c r="W50" s="148"/>
      <c r="X50" s="148"/>
      <c r="Y50" s="148"/>
      <c r="Z50" s="38"/>
      <c r="AA50" s="38"/>
      <c r="AB50" s="38"/>
      <c r="AC50" s="38"/>
      <c r="AD50" s="38"/>
      <c r="AE50" s="35"/>
      <c r="AF50" s="35"/>
      <c r="AG50" s="35"/>
      <c r="AH50" s="35"/>
      <c r="AI50" s="35"/>
      <c r="AJ50" s="35"/>
      <c r="AK50" s="35"/>
      <c r="AL50" s="35"/>
    </row>
    <row r="51" spans="1:38" ht="30.2" customHeight="1" x14ac:dyDescent="0.25">
      <c r="A51" s="221"/>
      <c r="B51" s="193"/>
      <c r="C51" s="195"/>
      <c r="D51" s="70">
        <v>54</v>
      </c>
      <c r="E51" s="193"/>
      <c r="F51" s="55" t="s">
        <v>20</v>
      </c>
      <c r="G51" s="56" t="s">
        <v>28</v>
      </c>
      <c r="H51" s="56" t="s">
        <v>16</v>
      </c>
      <c r="I51" s="56" t="s">
        <v>12</v>
      </c>
      <c r="J51" s="54">
        <v>2026.99</v>
      </c>
      <c r="K51" s="75">
        <f>0</f>
        <v>0</v>
      </c>
      <c r="L51" s="105">
        <f t="shared" si="2"/>
        <v>0</v>
      </c>
      <c r="M51" s="105">
        <f t="shared" si="3"/>
        <v>0</v>
      </c>
      <c r="N51" s="107"/>
      <c r="O51" s="108">
        <f t="shared" si="4"/>
        <v>0</v>
      </c>
      <c r="P51" s="107"/>
      <c r="Q51" s="107"/>
      <c r="R51" s="107"/>
      <c r="S51" s="21">
        <f t="shared" si="5"/>
        <v>0</v>
      </c>
      <c r="T51" s="22" t="str">
        <f t="shared" si="1"/>
        <v>OK</v>
      </c>
      <c r="U51" s="148"/>
      <c r="V51" s="148"/>
      <c r="W51" s="148"/>
      <c r="X51" s="148"/>
      <c r="Y51" s="148"/>
      <c r="Z51" s="38"/>
      <c r="AA51" s="38"/>
      <c r="AB51" s="38"/>
      <c r="AC51" s="38"/>
      <c r="AD51" s="38"/>
      <c r="AE51" s="35"/>
      <c r="AF51" s="35"/>
      <c r="AG51" s="35"/>
      <c r="AH51" s="35"/>
      <c r="AI51" s="35"/>
      <c r="AJ51" s="35"/>
      <c r="AK51" s="35"/>
      <c r="AL51" s="35"/>
    </row>
    <row r="52" spans="1:38" ht="30.2" customHeight="1" x14ac:dyDescent="0.25">
      <c r="A52" s="221"/>
      <c r="B52" s="193" t="s">
        <v>43</v>
      </c>
      <c r="C52" s="194">
        <v>28</v>
      </c>
      <c r="D52" s="70">
        <v>55</v>
      </c>
      <c r="E52" s="193" t="s">
        <v>15</v>
      </c>
      <c r="F52" s="55" t="s">
        <v>20</v>
      </c>
      <c r="G52" s="56" t="s">
        <v>27</v>
      </c>
      <c r="H52" s="56" t="s">
        <v>10</v>
      </c>
      <c r="I52" s="56" t="s">
        <v>12</v>
      </c>
      <c r="J52" s="54">
        <v>18.78</v>
      </c>
      <c r="K52" s="75">
        <f>0</f>
        <v>0</v>
      </c>
      <c r="L52" s="105">
        <f t="shared" si="2"/>
        <v>0</v>
      </c>
      <c r="M52" s="105">
        <f t="shared" si="3"/>
        <v>0</v>
      </c>
      <c r="N52" s="107"/>
      <c r="O52" s="108">
        <f t="shared" si="4"/>
        <v>0</v>
      </c>
      <c r="P52" s="107"/>
      <c r="Q52" s="107"/>
      <c r="R52" s="107"/>
      <c r="S52" s="21">
        <f t="shared" si="5"/>
        <v>0</v>
      </c>
      <c r="T52" s="22" t="str">
        <f t="shared" si="1"/>
        <v>OK</v>
      </c>
      <c r="U52" s="148"/>
      <c r="V52" s="148"/>
      <c r="W52" s="148"/>
      <c r="X52" s="148"/>
      <c r="Y52" s="148"/>
      <c r="Z52" s="38"/>
      <c r="AA52" s="38"/>
      <c r="AB52" s="38"/>
      <c r="AC52" s="38"/>
      <c r="AD52" s="38"/>
      <c r="AE52" s="35"/>
      <c r="AF52" s="35"/>
      <c r="AG52" s="35"/>
      <c r="AH52" s="35"/>
      <c r="AI52" s="35"/>
      <c r="AJ52" s="35"/>
      <c r="AK52" s="35"/>
      <c r="AL52" s="35"/>
    </row>
    <row r="53" spans="1:38" ht="30.2" customHeight="1" x14ac:dyDescent="0.25">
      <c r="A53" s="221"/>
      <c r="B53" s="193"/>
      <c r="C53" s="195"/>
      <c r="D53" s="70">
        <v>56</v>
      </c>
      <c r="E53" s="193"/>
      <c r="F53" s="55" t="s">
        <v>20</v>
      </c>
      <c r="G53" s="56" t="s">
        <v>28</v>
      </c>
      <c r="H53" s="56" t="s">
        <v>16</v>
      </c>
      <c r="I53" s="56" t="s">
        <v>12</v>
      </c>
      <c r="J53" s="54">
        <v>2865.99</v>
      </c>
      <c r="K53" s="75">
        <f>0</f>
        <v>0</v>
      </c>
      <c r="L53" s="105">
        <f t="shared" si="2"/>
        <v>0</v>
      </c>
      <c r="M53" s="105">
        <f t="shared" si="3"/>
        <v>0</v>
      </c>
      <c r="N53" s="107"/>
      <c r="O53" s="108">
        <f t="shared" si="4"/>
        <v>0</v>
      </c>
      <c r="P53" s="107"/>
      <c r="Q53" s="107"/>
      <c r="R53" s="107"/>
      <c r="S53" s="21">
        <f t="shared" si="5"/>
        <v>0</v>
      </c>
      <c r="T53" s="22" t="str">
        <f t="shared" si="1"/>
        <v>OK</v>
      </c>
      <c r="U53" s="148"/>
      <c r="V53" s="148"/>
      <c r="W53" s="148"/>
      <c r="X53" s="148"/>
      <c r="Y53" s="148"/>
      <c r="Z53" s="38"/>
      <c r="AA53" s="38"/>
      <c r="AB53" s="38"/>
      <c r="AC53" s="38"/>
      <c r="AD53" s="38"/>
      <c r="AE53" s="35"/>
      <c r="AF53" s="35"/>
      <c r="AG53" s="35"/>
      <c r="AH53" s="35"/>
      <c r="AI53" s="35"/>
      <c r="AJ53" s="35"/>
      <c r="AK53" s="35"/>
      <c r="AL53" s="35"/>
    </row>
    <row r="54" spans="1:38" ht="30.2" customHeight="1" x14ac:dyDescent="0.25">
      <c r="A54" s="221"/>
      <c r="B54" s="193" t="s">
        <v>51</v>
      </c>
      <c r="C54" s="194">
        <v>29</v>
      </c>
      <c r="D54" s="70">
        <v>57</v>
      </c>
      <c r="E54" s="193" t="s">
        <v>11</v>
      </c>
      <c r="F54" s="55" t="s">
        <v>20</v>
      </c>
      <c r="G54" s="56" t="s">
        <v>27</v>
      </c>
      <c r="H54" s="56" t="s">
        <v>10</v>
      </c>
      <c r="I54" s="56" t="s">
        <v>12</v>
      </c>
      <c r="J54" s="54">
        <v>16.2</v>
      </c>
      <c r="K54" s="75">
        <f>0</f>
        <v>0</v>
      </c>
      <c r="L54" s="105">
        <f t="shared" si="2"/>
        <v>0</v>
      </c>
      <c r="M54" s="105">
        <f t="shared" si="3"/>
        <v>0</v>
      </c>
      <c r="N54" s="107"/>
      <c r="O54" s="108">
        <f t="shared" si="4"/>
        <v>0</v>
      </c>
      <c r="P54" s="107"/>
      <c r="Q54" s="107"/>
      <c r="R54" s="107"/>
      <c r="S54" s="21">
        <f t="shared" si="5"/>
        <v>0</v>
      </c>
      <c r="T54" s="22" t="str">
        <f t="shared" si="1"/>
        <v>OK</v>
      </c>
      <c r="U54" s="148"/>
      <c r="V54" s="148"/>
      <c r="W54" s="148"/>
      <c r="X54" s="148"/>
      <c r="Y54" s="148"/>
      <c r="Z54" s="38"/>
      <c r="AA54" s="38"/>
      <c r="AB54" s="38"/>
      <c r="AC54" s="38"/>
      <c r="AD54" s="38"/>
      <c r="AE54" s="35"/>
      <c r="AF54" s="35"/>
      <c r="AG54" s="35"/>
      <c r="AH54" s="35"/>
      <c r="AI54" s="35"/>
      <c r="AJ54" s="35"/>
      <c r="AK54" s="35"/>
      <c r="AL54" s="35"/>
    </row>
    <row r="55" spans="1:38" ht="30.2" customHeight="1" x14ac:dyDescent="0.25">
      <c r="A55" s="221"/>
      <c r="B55" s="193"/>
      <c r="C55" s="195"/>
      <c r="D55" s="70">
        <v>58</v>
      </c>
      <c r="E55" s="193"/>
      <c r="F55" s="55" t="s">
        <v>20</v>
      </c>
      <c r="G55" s="56" t="s">
        <v>28</v>
      </c>
      <c r="H55" s="56" t="s">
        <v>16</v>
      </c>
      <c r="I55" s="56" t="s">
        <v>12</v>
      </c>
      <c r="J55" s="54">
        <v>2648</v>
      </c>
      <c r="K55" s="75">
        <f>0</f>
        <v>0</v>
      </c>
      <c r="L55" s="105">
        <f t="shared" si="2"/>
        <v>0</v>
      </c>
      <c r="M55" s="105">
        <f t="shared" si="3"/>
        <v>0</v>
      </c>
      <c r="N55" s="107"/>
      <c r="O55" s="108">
        <f t="shared" si="4"/>
        <v>0</v>
      </c>
      <c r="P55" s="107"/>
      <c r="Q55" s="107"/>
      <c r="R55" s="107"/>
      <c r="S55" s="21">
        <f t="shared" si="5"/>
        <v>0</v>
      </c>
      <c r="T55" s="22" t="str">
        <f t="shared" si="1"/>
        <v>OK</v>
      </c>
      <c r="U55" s="148"/>
      <c r="V55" s="148"/>
      <c r="W55" s="148"/>
      <c r="X55" s="148"/>
      <c r="Y55" s="148"/>
      <c r="Z55" s="38"/>
      <c r="AA55" s="38"/>
      <c r="AB55" s="38"/>
      <c r="AC55" s="38"/>
      <c r="AD55" s="38"/>
      <c r="AE55" s="35"/>
      <c r="AF55" s="35"/>
      <c r="AG55" s="35"/>
      <c r="AH55" s="35"/>
      <c r="AI55" s="35"/>
      <c r="AJ55" s="35"/>
      <c r="AK55" s="35"/>
      <c r="AL55" s="35"/>
    </row>
    <row r="56" spans="1:38" ht="30.2" customHeight="1" x14ac:dyDescent="0.25">
      <c r="A56" s="221"/>
      <c r="B56" s="193" t="s">
        <v>50</v>
      </c>
      <c r="C56" s="194">
        <v>31</v>
      </c>
      <c r="D56" s="70">
        <v>61</v>
      </c>
      <c r="E56" s="193" t="s">
        <v>21</v>
      </c>
      <c r="F56" s="55" t="s">
        <v>20</v>
      </c>
      <c r="G56" s="56" t="s">
        <v>27</v>
      </c>
      <c r="H56" s="56" t="s">
        <v>10</v>
      </c>
      <c r="I56" s="56" t="s">
        <v>12</v>
      </c>
      <c r="J56" s="54">
        <v>6.93</v>
      </c>
      <c r="K56" s="75">
        <f>0</f>
        <v>0</v>
      </c>
      <c r="L56" s="105">
        <f t="shared" si="2"/>
        <v>0</v>
      </c>
      <c r="M56" s="105">
        <f t="shared" si="3"/>
        <v>0</v>
      </c>
      <c r="N56" s="107"/>
      <c r="O56" s="108">
        <f t="shared" si="4"/>
        <v>0</v>
      </c>
      <c r="P56" s="107"/>
      <c r="Q56" s="107"/>
      <c r="R56" s="107"/>
      <c r="S56" s="21">
        <f t="shared" si="5"/>
        <v>0</v>
      </c>
      <c r="T56" s="22" t="str">
        <f t="shared" si="1"/>
        <v>OK</v>
      </c>
      <c r="U56" s="148"/>
      <c r="V56" s="148"/>
      <c r="W56" s="148"/>
      <c r="X56" s="148"/>
      <c r="Y56" s="148"/>
      <c r="Z56" s="38"/>
      <c r="AA56" s="38"/>
      <c r="AB56" s="38"/>
      <c r="AC56" s="38"/>
      <c r="AD56" s="38"/>
      <c r="AE56" s="35"/>
      <c r="AF56" s="35"/>
      <c r="AG56" s="35"/>
      <c r="AH56" s="35"/>
      <c r="AI56" s="35"/>
      <c r="AJ56" s="35"/>
      <c r="AK56" s="35"/>
      <c r="AL56" s="35"/>
    </row>
    <row r="57" spans="1:38" ht="30.2" customHeight="1" x14ac:dyDescent="0.25">
      <c r="A57" s="222"/>
      <c r="B57" s="193"/>
      <c r="C57" s="194"/>
      <c r="D57" s="70">
        <v>62</v>
      </c>
      <c r="E57" s="193"/>
      <c r="F57" s="55" t="s">
        <v>20</v>
      </c>
      <c r="G57" s="56" t="s">
        <v>28</v>
      </c>
      <c r="H57" s="56" t="s">
        <v>16</v>
      </c>
      <c r="I57" s="56" t="s">
        <v>12</v>
      </c>
      <c r="J57" s="54">
        <v>1364</v>
      </c>
      <c r="K57" s="75">
        <f>0</f>
        <v>0</v>
      </c>
      <c r="L57" s="105">
        <f t="shared" si="2"/>
        <v>0</v>
      </c>
      <c r="M57" s="105">
        <f t="shared" si="3"/>
        <v>0</v>
      </c>
      <c r="N57" s="107"/>
      <c r="O57" s="108">
        <f t="shared" si="4"/>
        <v>0</v>
      </c>
      <c r="P57" s="107"/>
      <c r="Q57" s="107"/>
      <c r="R57" s="107"/>
      <c r="S57" s="21">
        <f t="shared" si="5"/>
        <v>0</v>
      </c>
      <c r="T57" s="22" t="str">
        <f t="shared" si="1"/>
        <v>OK</v>
      </c>
      <c r="U57" s="148"/>
      <c r="V57" s="148"/>
      <c r="W57" s="148"/>
      <c r="X57" s="148"/>
      <c r="Y57" s="148"/>
      <c r="Z57" s="38"/>
      <c r="AA57" s="38"/>
      <c r="AB57" s="38"/>
      <c r="AC57" s="38"/>
      <c r="AD57" s="38"/>
      <c r="AE57" s="35"/>
      <c r="AF57" s="35"/>
      <c r="AG57" s="35"/>
      <c r="AH57" s="35"/>
      <c r="AI57" s="35"/>
      <c r="AJ57" s="35"/>
      <c r="AK57" s="35"/>
      <c r="AL57" s="35"/>
    </row>
    <row r="58" spans="1:38" x14ac:dyDescent="0.25">
      <c r="K58" s="110">
        <f>SUMPRODUCT($J$4:$J$57,K4:K57)</f>
        <v>44900.2</v>
      </c>
      <c r="L58" s="110">
        <f t="shared" ref="L58:M58" si="6">SUMPRODUCT($J$4:$J$57,L4:L57)</f>
        <v>18291.25</v>
      </c>
      <c r="M58" s="110">
        <f t="shared" si="6"/>
        <v>18291.25</v>
      </c>
      <c r="S58" s="6">
        <f>SUM(S4:S57)</f>
        <v>2100</v>
      </c>
      <c r="U58" s="149">
        <f>SUMPRODUCT($J$4:$J$57,U4:U57)</f>
        <v>9650</v>
      </c>
      <c r="V58" s="149">
        <f t="shared" ref="V58:Y58" si="7">SUMPRODUCT($J$4:$J$57,V4:V57)</f>
        <v>5702.0400000000009</v>
      </c>
      <c r="W58" s="149">
        <f t="shared" si="7"/>
        <v>-5702.0400000000009</v>
      </c>
      <c r="X58" s="149">
        <f t="shared" si="7"/>
        <v>-5233.75</v>
      </c>
      <c r="Y58" s="149">
        <f t="shared" si="7"/>
        <v>13875</v>
      </c>
      <c r="Z58" s="39">
        <f t="shared" ref="Z58:AL58" si="8">SUMPRODUCT($J$4:$J$57,Z4:Z57)</f>
        <v>0</v>
      </c>
      <c r="AA58" s="39">
        <f t="shared" si="8"/>
        <v>0</v>
      </c>
      <c r="AB58" s="39">
        <f t="shared" si="8"/>
        <v>0</v>
      </c>
      <c r="AC58" s="39">
        <f t="shared" si="8"/>
        <v>0</v>
      </c>
      <c r="AD58" s="39">
        <f t="shared" si="8"/>
        <v>0</v>
      </c>
      <c r="AE58" s="39">
        <f t="shared" si="8"/>
        <v>0</v>
      </c>
      <c r="AF58" s="39">
        <f t="shared" si="8"/>
        <v>0</v>
      </c>
      <c r="AG58" s="39">
        <f t="shared" si="8"/>
        <v>0</v>
      </c>
      <c r="AH58" s="39">
        <f t="shared" si="8"/>
        <v>0</v>
      </c>
      <c r="AI58" s="39">
        <f t="shared" si="8"/>
        <v>0</v>
      </c>
      <c r="AJ58" s="39">
        <f t="shared" si="8"/>
        <v>0</v>
      </c>
      <c r="AK58" s="39">
        <f t="shared" si="8"/>
        <v>0</v>
      </c>
      <c r="AL58" s="39">
        <f t="shared" si="8"/>
        <v>0</v>
      </c>
    </row>
    <row r="59" spans="1:38" ht="18.75" x14ac:dyDescent="0.25">
      <c r="K59" s="6">
        <f>SUM(K4:K57)</f>
        <v>4132</v>
      </c>
      <c r="U59" s="152"/>
      <c r="V59" s="150"/>
      <c r="W59" s="151"/>
      <c r="X59" s="151"/>
      <c r="Y59" s="151"/>
    </row>
    <row r="60" spans="1:38" x14ac:dyDescent="0.25">
      <c r="U60" s="151"/>
      <c r="V60" s="151"/>
      <c r="W60" s="151"/>
      <c r="X60" s="151"/>
      <c r="Y60" s="151"/>
    </row>
    <row r="61" spans="1:38" ht="18.95" customHeight="1" x14ac:dyDescent="0.25">
      <c r="B61" s="223" t="s">
        <v>56</v>
      </c>
      <c r="C61" s="224"/>
      <c r="D61" s="224"/>
      <c r="E61" s="224"/>
      <c r="F61" s="224"/>
      <c r="G61" s="224"/>
      <c r="H61" s="224"/>
      <c r="I61" s="224"/>
      <c r="J61" s="224"/>
      <c r="K61" s="224"/>
      <c r="L61" s="224"/>
      <c r="M61" s="224"/>
      <c r="N61" s="224"/>
      <c r="O61" s="224"/>
      <c r="P61" s="224"/>
      <c r="Q61" s="224"/>
      <c r="R61" s="224"/>
      <c r="S61" s="224"/>
      <c r="T61" s="225"/>
      <c r="U61" s="150"/>
      <c r="V61" s="150"/>
      <c r="W61" s="150"/>
      <c r="X61" s="151"/>
      <c r="Y61" s="151"/>
    </row>
    <row r="62" spans="1:38" x14ac:dyDescent="0.25">
      <c r="U62" s="151"/>
      <c r="V62" s="151"/>
      <c r="W62" s="151"/>
      <c r="X62" s="151"/>
      <c r="Y62" s="151"/>
    </row>
    <row r="63" spans="1:38" x14ac:dyDescent="0.25">
      <c r="U63" s="151"/>
      <c r="V63" s="151"/>
      <c r="W63" s="151"/>
      <c r="X63" s="151"/>
      <c r="Y63" s="151"/>
    </row>
    <row r="64" spans="1:38" x14ac:dyDescent="0.25">
      <c r="U64" s="151"/>
      <c r="V64" s="151"/>
      <c r="W64" s="151"/>
      <c r="X64" s="151"/>
      <c r="Y64" s="151"/>
    </row>
    <row r="65" spans="21:27" x14ac:dyDescent="0.25">
      <c r="U65" s="151"/>
      <c r="V65" s="151"/>
      <c r="W65" s="151"/>
      <c r="X65" s="151"/>
      <c r="Y65" s="151"/>
      <c r="AA65" s="40"/>
    </row>
  </sheetData>
  <mergeCells count="111">
    <mergeCell ref="K1:T1"/>
    <mergeCell ref="U1:U2"/>
    <mergeCell ref="V1:V2"/>
    <mergeCell ref="W1:W2"/>
    <mergeCell ref="AJ1:AJ2"/>
    <mergeCell ref="AK1:AK2"/>
    <mergeCell ref="AL1:AL2"/>
    <mergeCell ref="A2:T2"/>
    <mergeCell ref="A4:A7"/>
    <mergeCell ref="B4:B5"/>
    <mergeCell ref="C4:C5"/>
    <mergeCell ref="E4:E5"/>
    <mergeCell ref="B6:B7"/>
    <mergeCell ref="C6:C7"/>
    <mergeCell ref="AD1:AD2"/>
    <mergeCell ref="AE1:AE2"/>
    <mergeCell ref="AF1:AF2"/>
    <mergeCell ref="AG1:AG2"/>
    <mergeCell ref="AH1:AH2"/>
    <mergeCell ref="AI1:AI2"/>
    <mergeCell ref="X1:X2"/>
    <mergeCell ref="Y1:Y2"/>
    <mergeCell ref="Z1:Z2"/>
    <mergeCell ref="AA1:AA2"/>
    <mergeCell ref="AB1:AB2"/>
    <mergeCell ref="AC1:AC2"/>
    <mergeCell ref="A1:B1"/>
    <mergeCell ref="C1:J1"/>
    <mergeCell ref="A16:A23"/>
    <mergeCell ref="B16:B17"/>
    <mergeCell ref="C16:C17"/>
    <mergeCell ref="E16:E17"/>
    <mergeCell ref="B18:B19"/>
    <mergeCell ref="C18:C19"/>
    <mergeCell ref="E6:E7"/>
    <mergeCell ref="A8:A15"/>
    <mergeCell ref="B8:B9"/>
    <mergeCell ref="C8:C9"/>
    <mergeCell ref="E8:E9"/>
    <mergeCell ref="B10:B11"/>
    <mergeCell ref="C10:C11"/>
    <mergeCell ref="E10:E11"/>
    <mergeCell ref="B12:B13"/>
    <mergeCell ref="C12:C13"/>
    <mergeCell ref="E18:E19"/>
    <mergeCell ref="B20:B21"/>
    <mergeCell ref="C20:C21"/>
    <mergeCell ref="E20:E21"/>
    <mergeCell ref="B22:B23"/>
    <mergeCell ref="C22:C23"/>
    <mergeCell ref="E22:E23"/>
    <mergeCell ref="E12:E13"/>
    <mergeCell ref="B14:B15"/>
    <mergeCell ref="C14:C15"/>
    <mergeCell ref="E14:E15"/>
    <mergeCell ref="B30:B31"/>
    <mergeCell ref="C30:C31"/>
    <mergeCell ref="E30:E31"/>
    <mergeCell ref="A32:A35"/>
    <mergeCell ref="B32:B33"/>
    <mergeCell ref="C32:C33"/>
    <mergeCell ref="E32:E33"/>
    <mergeCell ref="B34:B35"/>
    <mergeCell ref="C34:C35"/>
    <mergeCell ref="E34:E35"/>
    <mergeCell ref="A24:A31"/>
    <mergeCell ref="B24:B25"/>
    <mergeCell ref="C24:C25"/>
    <mergeCell ref="E24:E25"/>
    <mergeCell ref="B26:B27"/>
    <mergeCell ref="C26:C27"/>
    <mergeCell ref="E26:E27"/>
    <mergeCell ref="B28:B29"/>
    <mergeCell ref="C28:C29"/>
    <mergeCell ref="E28:E29"/>
    <mergeCell ref="B42:B43"/>
    <mergeCell ref="C42:C43"/>
    <mergeCell ref="E42:E43"/>
    <mergeCell ref="B44:B45"/>
    <mergeCell ref="C44:C45"/>
    <mergeCell ref="E44:E45"/>
    <mergeCell ref="A36:A47"/>
    <mergeCell ref="B36:B37"/>
    <mergeCell ref="C36:C37"/>
    <mergeCell ref="E36:E37"/>
    <mergeCell ref="B38:B39"/>
    <mergeCell ref="C38:C39"/>
    <mergeCell ref="E38:E39"/>
    <mergeCell ref="B40:B41"/>
    <mergeCell ref="C40:C41"/>
    <mergeCell ref="E40:E41"/>
    <mergeCell ref="B46:B47"/>
    <mergeCell ref="C46:C47"/>
    <mergeCell ref="E46:E47"/>
    <mergeCell ref="B61:T61"/>
    <mergeCell ref="B52:B53"/>
    <mergeCell ref="C52:C53"/>
    <mergeCell ref="E52:E53"/>
    <mergeCell ref="B54:B55"/>
    <mergeCell ref="C54:C55"/>
    <mergeCell ref="E54:E55"/>
    <mergeCell ref="A48:A57"/>
    <mergeCell ref="B48:B49"/>
    <mergeCell ref="C48:C49"/>
    <mergeCell ref="E48:E49"/>
    <mergeCell ref="B50:B51"/>
    <mergeCell ref="C50:C51"/>
    <mergeCell ref="E50:E51"/>
    <mergeCell ref="B56:B57"/>
    <mergeCell ref="C56:C57"/>
    <mergeCell ref="E56:E57"/>
  </mergeCells>
  <conditionalFormatting sqref="Z4:AL57">
    <cfRule type="cellIs" dxfId="12" priority="1" operator="greaterThan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AE80F9-F8CC-401F-9240-1C70BC6787BF}">
  <dimension ref="A1:AL65"/>
  <sheetViews>
    <sheetView topLeftCell="A40" zoomScale="80" zoomScaleNormal="80" workbookViewId="0">
      <selection activeCell="S62" sqref="S62"/>
    </sheetView>
  </sheetViews>
  <sheetFormatPr defaultColWidth="9.7109375" defaultRowHeight="15" x14ac:dyDescent="0.25"/>
  <cols>
    <col min="1" max="1" width="12.140625" style="2" bestFit="1" customWidth="1"/>
    <col min="2" max="2" width="18" style="1" customWidth="1"/>
    <col min="3" max="3" width="11" style="1" customWidth="1"/>
    <col min="4" max="4" width="11.7109375" style="1" customWidth="1"/>
    <col min="5" max="5" width="15" style="1" customWidth="1"/>
    <col min="6" max="6" width="9.140625" style="24" customWidth="1"/>
    <col min="7" max="8" width="12.28515625" style="1" customWidth="1"/>
    <col min="9" max="9" width="14.85546875" style="1" customWidth="1"/>
    <col min="10" max="10" width="15.42578125" style="1" customWidth="1"/>
    <col min="11" max="11" width="13.85546875" style="6" customWidth="1"/>
    <col min="12" max="12" width="14.7109375" style="6" customWidth="1"/>
    <col min="13" max="13" width="12.5703125" style="6" customWidth="1"/>
    <col min="14" max="18" width="11.28515625" style="6" customWidth="1"/>
    <col min="19" max="19" width="13.28515625" style="23" customWidth="1"/>
    <col min="20" max="20" width="12.5703125" style="4" customWidth="1"/>
    <col min="21" max="21" width="14.140625" style="5" customWidth="1"/>
    <col min="22" max="22" width="14.28515625" style="5" customWidth="1"/>
    <col min="23" max="30" width="15.7109375" style="5" customWidth="1"/>
    <col min="31" max="38" width="15.7109375" style="2" customWidth="1"/>
    <col min="39" max="16384" width="9.7109375" style="2"/>
  </cols>
  <sheetData>
    <row r="1" spans="1:38" ht="38.85" customHeight="1" x14ac:dyDescent="0.25">
      <c r="A1" s="203" t="s">
        <v>54</v>
      </c>
      <c r="B1" s="204"/>
      <c r="C1" s="207" t="s">
        <v>29</v>
      </c>
      <c r="D1" s="208"/>
      <c r="E1" s="208"/>
      <c r="F1" s="208"/>
      <c r="G1" s="208"/>
      <c r="H1" s="208"/>
      <c r="I1" s="208"/>
      <c r="J1" s="209"/>
      <c r="K1" s="202" t="s">
        <v>35</v>
      </c>
      <c r="L1" s="202"/>
      <c r="M1" s="202"/>
      <c r="N1" s="202"/>
      <c r="O1" s="202"/>
      <c r="P1" s="202"/>
      <c r="Q1" s="202"/>
      <c r="R1" s="202"/>
      <c r="S1" s="202"/>
      <c r="T1" s="202"/>
      <c r="U1" s="205" t="s">
        <v>77</v>
      </c>
      <c r="V1" s="231" t="s">
        <v>181</v>
      </c>
      <c r="W1" s="231" t="s">
        <v>182</v>
      </c>
      <c r="X1" s="196" t="s">
        <v>37</v>
      </c>
      <c r="Y1" s="196" t="s">
        <v>37</v>
      </c>
      <c r="Z1" s="196" t="s">
        <v>37</v>
      </c>
      <c r="AA1" s="196" t="s">
        <v>37</v>
      </c>
      <c r="AB1" s="196" t="s">
        <v>37</v>
      </c>
      <c r="AC1" s="196" t="s">
        <v>37</v>
      </c>
      <c r="AD1" s="196" t="s">
        <v>37</v>
      </c>
      <c r="AE1" s="196" t="s">
        <v>37</v>
      </c>
      <c r="AF1" s="196" t="s">
        <v>37</v>
      </c>
      <c r="AG1" s="196" t="s">
        <v>37</v>
      </c>
      <c r="AH1" s="196" t="s">
        <v>37</v>
      </c>
      <c r="AI1" s="196" t="s">
        <v>37</v>
      </c>
      <c r="AJ1" s="196" t="s">
        <v>37</v>
      </c>
      <c r="AK1" s="196" t="s">
        <v>37</v>
      </c>
      <c r="AL1" s="196" t="s">
        <v>37</v>
      </c>
    </row>
    <row r="2" spans="1:38" ht="21.75" customHeight="1" x14ac:dyDescent="0.25">
      <c r="A2" s="198" t="s">
        <v>60</v>
      </c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198"/>
      <c r="M2" s="198"/>
      <c r="N2" s="198"/>
      <c r="O2" s="198"/>
      <c r="P2" s="198"/>
      <c r="Q2" s="198"/>
      <c r="R2" s="198"/>
      <c r="S2" s="198"/>
      <c r="T2" s="199"/>
      <c r="U2" s="206"/>
      <c r="V2" s="232"/>
      <c r="W2" s="232"/>
      <c r="X2" s="197"/>
      <c r="Y2" s="197"/>
      <c r="Z2" s="197"/>
      <c r="AA2" s="197"/>
      <c r="AB2" s="197"/>
      <c r="AC2" s="197"/>
      <c r="AD2" s="197"/>
      <c r="AE2" s="197"/>
      <c r="AF2" s="197"/>
      <c r="AG2" s="197"/>
      <c r="AH2" s="197"/>
      <c r="AI2" s="197"/>
      <c r="AJ2" s="197"/>
      <c r="AK2" s="197"/>
      <c r="AL2" s="197"/>
    </row>
    <row r="3" spans="1:38" s="3" customFormat="1" ht="30.2" customHeight="1" x14ac:dyDescent="0.2">
      <c r="A3" s="41" t="s">
        <v>22</v>
      </c>
      <c r="B3" s="41" t="s">
        <v>38</v>
      </c>
      <c r="C3" s="41" t="s">
        <v>36</v>
      </c>
      <c r="D3" s="41" t="s">
        <v>17</v>
      </c>
      <c r="E3" s="41" t="s">
        <v>39</v>
      </c>
      <c r="F3" s="41" t="s">
        <v>18</v>
      </c>
      <c r="G3" s="41" t="s">
        <v>19</v>
      </c>
      <c r="H3" s="41" t="s">
        <v>40</v>
      </c>
      <c r="I3" s="41" t="s">
        <v>41</v>
      </c>
      <c r="J3" s="41" t="s">
        <v>42</v>
      </c>
      <c r="K3" s="42" t="s">
        <v>3</v>
      </c>
      <c r="L3" s="102" t="s">
        <v>86</v>
      </c>
      <c r="M3" s="102" t="s">
        <v>87</v>
      </c>
      <c r="N3" s="102" t="s">
        <v>88</v>
      </c>
      <c r="O3" s="102" t="s">
        <v>89</v>
      </c>
      <c r="P3" s="102" t="s">
        <v>90</v>
      </c>
      <c r="Q3" s="102" t="s">
        <v>91</v>
      </c>
      <c r="R3" s="102" t="s">
        <v>92</v>
      </c>
      <c r="S3" s="19" t="s">
        <v>0</v>
      </c>
      <c r="T3" s="33" t="s">
        <v>2</v>
      </c>
      <c r="U3" s="96">
        <v>45602</v>
      </c>
      <c r="V3" s="141">
        <v>45810</v>
      </c>
      <c r="W3" s="141">
        <v>45810</v>
      </c>
      <c r="X3" s="20" t="s">
        <v>1</v>
      </c>
      <c r="Y3" s="20" t="s">
        <v>1</v>
      </c>
      <c r="Z3" s="20" t="s">
        <v>1</v>
      </c>
      <c r="AA3" s="20" t="s">
        <v>1</v>
      </c>
      <c r="AB3" s="20" t="s">
        <v>1</v>
      </c>
      <c r="AC3" s="20" t="s">
        <v>1</v>
      </c>
      <c r="AD3" s="20" t="s">
        <v>1</v>
      </c>
      <c r="AE3" s="20" t="s">
        <v>1</v>
      </c>
      <c r="AF3" s="20" t="s">
        <v>1</v>
      </c>
      <c r="AG3" s="20" t="s">
        <v>1</v>
      </c>
      <c r="AH3" s="20" t="s">
        <v>1</v>
      </c>
      <c r="AI3" s="20" t="s">
        <v>1</v>
      </c>
      <c r="AJ3" s="20" t="s">
        <v>1</v>
      </c>
      <c r="AK3" s="20" t="s">
        <v>1</v>
      </c>
      <c r="AL3" s="20" t="s">
        <v>1</v>
      </c>
    </row>
    <row r="4" spans="1:38" ht="30.2" customHeight="1" x14ac:dyDescent="0.25">
      <c r="A4" s="211" t="s">
        <v>30</v>
      </c>
      <c r="B4" s="200" t="s">
        <v>34</v>
      </c>
      <c r="C4" s="217">
        <v>1</v>
      </c>
      <c r="D4" s="71">
        <v>1</v>
      </c>
      <c r="E4" s="200" t="s">
        <v>13</v>
      </c>
      <c r="F4" s="59" t="s">
        <v>20</v>
      </c>
      <c r="G4" s="60" t="s">
        <v>27</v>
      </c>
      <c r="H4" s="60" t="s">
        <v>10</v>
      </c>
      <c r="I4" s="111" t="s">
        <v>94</v>
      </c>
      <c r="J4" s="61">
        <v>7.65</v>
      </c>
      <c r="K4" s="65">
        <f>3000</f>
        <v>3000</v>
      </c>
      <c r="L4" s="105">
        <f>IF(SUM(U4:AL4)&gt;K4+N4,K4+N4,SUM(U4:AL4))</f>
        <v>0</v>
      </c>
      <c r="M4" s="105">
        <f>SUM(U4:AL4)</f>
        <v>0</v>
      </c>
      <c r="N4" s="109"/>
      <c r="O4" s="108">
        <f>ROUND(IF(K4*0.25-0.5&lt;0,0,K4*0.25-0.5),0)-P4-R4</f>
        <v>750</v>
      </c>
      <c r="P4" s="106"/>
      <c r="Q4" s="106"/>
      <c r="R4" s="106"/>
      <c r="S4" s="21">
        <f t="shared" ref="S4:S23" si="0">K4-(SUM(U4:AL4))+N4+P4+Q4-R4</f>
        <v>3000</v>
      </c>
      <c r="T4" s="22" t="str">
        <f t="shared" ref="T4:T57" si="1">IF(S4&lt;0,"ATENÇÃO","OK")</f>
        <v>OK</v>
      </c>
      <c r="U4" s="43"/>
      <c r="V4" s="144"/>
      <c r="W4" s="144"/>
      <c r="X4" s="44"/>
      <c r="Y4" s="45"/>
      <c r="Z4" s="43"/>
      <c r="AA4" s="43"/>
      <c r="AB4" s="46"/>
      <c r="AC4" s="47"/>
      <c r="AD4" s="48"/>
      <c r="AE4" s="36"/>
      <c r="AF4" s="29"/>
      <c r="AG4" s="28"/>
      <c r="AH4" s="28"/>
      <c r="AI4" s="28"/>
      <c r="AJ4" s="28"/>
      <c r="AK4" s="28"/>
      <c r="AL4" s="28"/>
    </row>
    <row r="5" spans="1:38" ht="30.2" customHeight="1" x14ac:dyDescent="0.25">
      <c r="A5" s="212"/>
      <c r="B5" s="201"/>
      <c r="C5" s="218"/>
      <c r="D5" s="72">
        <v>2</v>
      </c>
      <c r="E5" s="201"/>
      <c r="F5" s="63" t="s">
        <v>20</v>
      </c>
      <c r="G5" s="64" t="s">
        <v>28</v>
      </c>
      <c r="H5" s="64" t="s">
        <v>16</v>
      </c>
      <c r="I5" s="111" t="s">
        <v>94</v>
      </c>
      <c r="J5" s="61">
        <v>400</v>
      </c>
      <c r="K5" s="65">
        <f>15</f>
        <v>15</v>
      </c>
      <c r="L5" s="105">
        <f t="shared" ref="L5:L57" si="2">IF(SUM(U5:AL5)&gt;K5+N5,K5+N5,SUM(U5:AL5))</f>
        <v>0</v>
      </c>
      <c r="M5" s="105">
        <f t="shared" ref="M5:M57" si="3">SUM(U5:AL5)</f>
        <v>0</v>
      </c>
      <c r="N5" s="106"/>
      <c r="O5" s="108">
        <f t="shared" ref="O5:O57" si="4">ROUND(IF(K5*0.25-0.5&lt;0,0,K5*0.25-0.5),0)-P5-R5</f>
        <v>3</v>
      </c>
      <c r="P5" s="106"/>
      <c r="Q5" s="106"/>
      <c r="R5" s="106"/>
      <c r="S5" s="21">
        <f t="shared" si="0"/>
        <v>15</v>
      </c>
      <c r="T5" s="22" t="str">
        <f t="shared" si="1"/>
        <v>OK</v>
      </c>
      <c r="U5" s="43"/>
      <c r="V5" s="144"/>
      <c r="W5" s="144"/>
      <c r="X5" s="44"/>
      <c r="Y5" s="45"/>
      <c r="Z5" s="45"/>
      <c r="AA5" s="43"/>
      <c r="AB5" s="43"/>
      <c r="AC5" s="43"/>
      <c r="AD5" s="48"/>
      <c r="AE5" s="36"/>
      <c r="AF5" s="29"/>
      <c r="AG5" s="28"/>
      <c r="AH5" s="28"/>
      <c r="AI5" s="28"/>
      <c r="AJ5" s="28"/>
      <c r="AK5" s="28"/>
      <c r="AL5" s="28"/>
    </row>
    <row r="6" spans="1:38" ht="30.2" customHeight="1" x14ac:dyDescent="0.25">
      <c r="A6" s="212"/>
      <c r="B6" s="210" t="s">
        <v>25</v>
      </c>
      <c r="C6" s="219">
        <v>5</v>
      </c>
      <c r="D6" s="73">
        <v>9</v>
      </c>
      <c r="E6" s="210" t="s">
        <v>21</v>
      </c>
      <c r="F6" s="67" t="s">
        <v>20</v>
      </c>
      <c r="G6" s="68" t="s">
        <v>27</v>
      </c>
      <c r="H6" s="68" t="s">
        <v>10</v>
      </c>
      <c r="I6" s="112" t="s">
        <v>94</v>
      </c>
      <c r="J6" s="69">
        <v>4.1500000000000004</v>
      </c>
      <c r="K6" s="65">
        <f>20000</f>
        <v>20000</v>
      </c>
      <c r="L6" s="105">
        <f t="shared" si="2"/>
        <v>1900</v>
      </c>
      <c r="M6" s="105">
        <f t="shared" si="3"/>
        <v>1900</v>
      </c>
      <c r="N6" s="106">
        <v>-2500</v>
      </c>
      <c r="O6" s="108">
        <f t="shared" si="4"/>
        <v>5000</v>
      </c>
      <c r="P6" s="106"/>
      <c r="Q6" s="106"/>
      <c r="R6" s="106"/>
      <c r="S6" s="21">
        <f t="shared" si="0"/>
        <v>15600</v>
      </c>
      <c r="T6" s="22" t="str">
        <f t="shared" si="1"/>
        <v>OK</v>
      </c>
      <c r="U6" s="49"/>
      <c r="V6" s="169">
        <v>1100</v>
      </c>
      <c r="W6" s="169">
        <v>800</v>
      </c>
      <c r="X6" s="44"/>
      <c r="Y6" s="45"/>
      <c r="Z6" s="45"/>
      <c r="AA6" s="43"/>
      <c r="AB6" s="46"/>
      <c r="AC6" s="47"/>
      <c r="AD6" s="48"/>
      <c r="AE6" s="36"/>
      <c r="AF6" s="29"/>
      <c r="AG6" s="28"/>
      <c r="AH6" s="28"/>
      <c r="AI6" s="28"/>
      <c r="AJ6" s="28"/>
      <c r="AK6" s="28"/>
      <c r="AL6" s="28"/>
    </row>
    <row r="7" spans="1:38" ht="30.2" customHeight="1" x14ac:dyDescent="0.25">
      <c r="A7" s="213"/>
      <c r="B7" s="210"/>
      <c r="C7" s="219"/>
      <c r="D7" s="73">
        <v>10</v>
      </c>
      <c r="E7" s="210"/>
      <c r="F7" s="67" t="s">
        <v>20</v>
      </c>
      <c r="G7" s="68" t="s">
        <v>28</v>
      </c>
      <c r="H7" s="68" t="s">
        <v>16</v>
      </c>
      <c r="I7" s="112" t="s">
        <v>94</v>
      </c>
      <c r="J7" s="69">
        <v>699.26</v>
      </c>
      <c r="K7" s="65">
        <f>25</f>
        <v>25</v>
      </c>
      <c r="L7" s="105">
        <f t="shared" si="2"/>
        <v>7</v>
      </c>
      <c r="M7" s="105">
        <f t="shared" si="3"/>
        <v>7</v>
      </c>
      <c r="N7" s="106"/>
      <c r="O7" s="108">
        <f t="shared" si="4"/>
        <v>6</v>
      </c>
      <c r="P7" s="106"/>
      <c r="Q7" s="106"/>
      <c r="R7" s="106"/>
      <c r="S7" s="21">
        <f t="shared" si="0"/>
        <v>18</v>
      </c>
      <c r="T7" s="22" t="str">
        <f t="shared" si="1"/>
        <v>OK</v>
      </c>
      <c r="U7" s="49"/>
      <c r="V7" s="169">
        <v>2</v>
      </c>
      <c r="W7" s="169">
        <v>5</v>
      </c>
      <c r="X7" s="44"/>
      <c r="Y7" s="45"/>
      <c r="Z7" s="45"/>
      <c r="AA7" s="43"/>
      <c r="AB7" s="43"/>
      <c r="AC7" s="43"/>
      <c r="AD7" s="48"/>
      <c r="AE7" s="36"/>
      <c r="AF7" s="29"/>
      <c r="AG7" s="28"/>
      <c r="AH7" s="28"/>
      <c r="AI7" s="28"/>
      <c r="AJ7" s="28"/>
      <c r="AK7" s="28"/>
      <c r="AL7" s="28"/>
    </row>
    <row r="8" spans="1:38" ht="30.2" customHeight="1" x14ac:dyDescent="0.25">
      <c r="A8" s="214" t="s">
        <v>23</v>
      </c>
      <c r="B8" s="193" t="s">
        <v>32</v>
      </c>
      <c r="C8" s="194">
        <v>6</v>
      </c>
      <c r="D8" s="70">
        <v>11</v>
      </c>
      <c r="E8" s="193" t="s">
        <v>13</v>
      </c>
      <c r="F8" s="55" t="s">
        <v>20</v>
      </c>
      <c r="G8" s="56" t="s">
        <v>27</v>
      </c>
      <c r="H8" s="56" t="s">
        <v>10</v>
      </c>
      <c r="I8" s="111" t="s">
        <v>94</v>
      </c>
      <c r="J8" s="54">
        <v>7.84</v>
      </c>
      <c r="K8" s="75">
        <f>0</f>
        <v>0</v>
      </c>
      <c r="L8" s="105">
        <f t="shared" si="2"/>
        <v>0</v>
      </c>
      <c r="M8" s="105">
        <f t="shared" si="3"/>
        <v>0</v>
      </c>
      <c r="N8" s="107"/>
      <c r="O8" s="108">
        <f t="shared" si="4"/>
        <v>0</v>
      </c>
      <c r="P8" s="107"/>
      <c r="Q8" s="107"/>
      <c r="R8" s="107"/>
      <c r="S8" s="21">
        <f t="shared" si="0"/>
        <v>0</v>
      </c>
      <c r="T8" s="22" t="str">
        <f t="shared" si="1"/>
        <v>OK</v>
      </c>
      <c r="U8" s="43"/>
      <c r="V8" s="144"/>
      <c r="W8" s="148"/>
      <c r="X8" s="43"/>
      <c r="Y8" s="43"/>
      <c r="Z8" s="45"/>
      <c r="AA8" s="43"/>
      <c r="AB8" s="50"/>
      <c r="AC8" s="47"/>
      <c r="AD8" s="48"/>
      <c r="AE8" s="36"/>
      <c r="AF8" s="29"/>
      <c r="AG8" s="28"/>
      <c r="AH8" s="28"/>
      <c r="AI8" s="28"/>
      <c r="AJ8" s="28"/>
      <c r="AK8" s="28"/>
      <c r="AL8" s="28"/>
    </row>
    <row r="9" spans="1:38" ht="30.2" customHeight="1" x14ac:dyDescent="0.25">
      <c r="A9" s="215"/>
      <c r="B9" s="193"/>
      <c r="C9" s="194"/>
      <c r="D9" s="70">
        <v>12</v>
      </c>
      <c r="E9" s="193"/>
      <c r="F9" s="55" t="s">
        <v>20</v>
      </c>
      <c r="G9" s="56" t="s">
        <v>28</v>
      </c>
      <c r="H9" s="56" t="s">
        <v>16</v>
      </c>
      <c r="I9" s="111" t="s">
        <v>94</v>
      </c>
      <c r="J9" s="54">
        <v>1700</v>
      </c>
      <c r="K9" s="75">
        <f>0</f>
        <v>0</v>
      </c>
      <c r="L9" s="105">
        <f t="shared" si="2"/>
        <v>0</v>
      </c>
      <c r="M9" s="105">
        <f t="shared" si="3"/>
        <v>0</v>
      </c>
      <c r="N9" s="107"/>
      <c r="O9" s="108">
        <f t="shared" si="4"/>
        <v>0</v>
      </c>
      <c r="P9" s="107"/>
      <c r="Q9" s="107"/>
      <c r="R9" s="107"/>
      <c r="S9" s="21">
        <f t="shared" si="0"/>
        <v>0</v>
      </c>
      <c r="T9" s="22" t="str">
        <f t="shared" si="1"/>
        <v>OK</v>
      </c>
      <c r="U9" s="43"/>
      <c r="V9" s="144"/>
      <c r="W9" s="148"/>
      <c r="X9" s="43"/>
      <c r="Y9" s="44"/>
      <c r="Z9" s="45"/>
      <c r="AA9" s="43"/>
      <c r="AB9" s="51"/>
      <c r="AC9" s="43"/>
      <c r="AD9" s="48"/>
      <c r="AE9" s="36"/>
      <c r="AF9" s="29"/>
      <c r="AG9" s="28"/>
      <c r="AH9" s="28"/>
      <c r="AI9" s="28"/>
      <c r="AJ9" s="28"/>
      <c r="AK9" s="28"/>
      <c r="AL9" s="28"/>
    </row>
    <row r="10" spans="1:38" ht="30.2" customHeight="1" x14ac:dyDescent="0.25">
      <c r="A10" s="215"/>
      <c r="B10" s="193" t="s">
        <v>25</v>
      </c>
      <c r="C10" s="194">
        <v>7</v>
      </c>
      <c r="D10" s="70">
        <v>13</v>
      </c>
      <c r="E10" s="193" t="s">
        <v>14</v>
      </c>
      <c r="F10" s="55" t="s">
        <v>20</v>
      </c>
      <c r="G10" s="56" t="s">
        <v>27</v>
      </c>
      <c r="H10" s="56" t="s">
        <v>10</v>
      </c>
      <c r="I10" s="111" t="s">
        <v>94</v>
      </c>
      <c r="J10" s="54">
        <v>11</v>
      </c>
      <c r="K10" s="75">
        <f>0</f>
        <v>0</v>
      </c>
      <c r="L10" s="105">
        <f t="shared" si="2"/>
        <v>0</v>
      </c>
      <c r="M10" s="105">
        <f t="shared" si="3"/>
        <v>0</v>
      </c>
      <c r="N10" s="107"/>
      <c r="O10" s="108">
        <f t="shared" si="4"/>
        <v>0</v>
      </c>
      <c r="P10" s="107"/>
      <c r="Q10" s="107"/>
      <c r="R10" s="107"/>
      <c r="S10" s="21">
        <f t="shared" si="0"/>
        <v>0</v>
      </c>
      <c r="T10" s="22" t="str">
        <f t="shared" si="1"/>
        <v>OK</v>
      </c>
      <c r="U10" s="43"/>
      <c r="V10" s="144"/>
      <c r="W10" s="144"/>
      <c r="X10" s="44"/>
      <c r="Y10" s="44"/>
      <c r="Z10" s="45"/>
      <c r="AA10" s="43"/>
      <c r="AB10" s="46"/>
      <c r="AC10" s="47"/>
      <c r="AD10" s="48"/>
      <c r="AE10" s="36"/>
      <c r="AF10" s="29"/>
      <c r="AG10" s="28"/>
      <c r="AH10" s="28"/>
      <c r="AI10" s="28"/>
      <c r="AJ10" s="28"/>
      <c r="AK10" s="28"/>
      <c r="AL10" s="28"/>
    </row>
    <row r="11" spans="1:38" ht="30.2" customHeight="1" x14ac:dyDescent="0.25">
      <c r="A11" s="215"/>
      <c r="B11" s="193"/>
      <c r="C11" s="194"/>
      <c r="D11" s="70">
        <v>14</v>
      </c>
      <c r="E11" s="193"/>
      <c r="F11" s="55" t="s">
        <v>20</v>
      </c>
      <c r="G11" s="56" t="s">
        <v>28</v>
      </c>
      <c r="H11" s="56" t="s">
        <v>16</v>
      </c>
      <c r="I11" s="111" t="s">
        <v>94</v>
      </c>
      <c r="J11" s="54">
        <v>1828.57</v>
      </c>
      <c r="K11" s="75">
        <f>0</f>
        <v>0</v>
      </c>
      <c r="L11" s="105">
        <f t="shared" si="2"/>
        <v>0</v>
      </c>
      <c r="M11" s="105">
        <f t="shared" si="3"/>
        <v>0</v>
      </c>
      <c r="N11" s="107"/>
      <c r="O11" s="108">
        <f t="shared" si="4"/>
        <v>0</v>
      </c>
      <c r="P11" s="107"/>
      <c r="Q11" s="107"/>
      <c r="R11" s="107"/>
      <c r="S11" s="21">
        <f t="shared" si="0"/>
        <v>0</v>
      </c>
      <c r="T11" s="22" t="str">
        <f t="shared" si="1"/>
        <v>OK</v>
      </c>
      <c r="U11" s="43"/>
      <c r="V11" s="144"/>
      <c r="W11" s="144"/>
      <c r="X11" s="44"/>
      <c r="Y11" s="44"/>
      <c r="Z11" s="45"/>
      <c r="AA11" s="43"/>
      <c r="AB11" s="43"/>
      <c r="AC11" s="43"/>
      <c r="AD11" s="48"/>
      <c r="AE11" s="36"/>
      <c r="AF11" s="29"/>
      <c r="AG11" s="28"/>
      <c r="AH11" s="28"/>
      <c r="AI11" s="28"/>
      <c r="AJ11" s="28"/>
      <c r="AK11" s="28"/>
      <c r="AL11" s="28"/>
    </row>
    <row r="12" spans="1:38" ht="30.2" customHeight="1" x14ac:dyDescent="0.25">
      <c r="A12" s="215"/>
      <c r="B12" s="193" t="s">
        <v>25</v>
      </c>
      <c r="C12" s="194">
        <v>8</v>
      </c>
      <c r="D12" s="70">
        <v>15</v>
      </c>
      <c r="E12" s="193" t="s">
        <v>15</v>
      </c>
      <c r="F12" s="55" t="s">
        <v>20</v>
      </c>
      <c r="G12" s="56" t="s">
        <v>27</v>
      </c>
      <c r="H12" s="56" t="s">
        <v>10</v>
      </c>
      <c r="I12" s="111" t="s">
        <v>94</v>
      </c>
      <c r="J12" s="54">
        <v>18.399999999999999</v>
      </c>
      <c r="K12" s="75">
        <f>0</f>
        <v>0</v>
      </c>
      <c r="L12" s="105">
        <f t="shared" si="2"/>
        <v>0</v>
      </c>
      <c r="M12" s="105">
        <f t="shared" si="3"/>
        <v>0</v>
      </c>
      <c r="N12" s="107"/>
      <c r="O12" s="108">
        <f t="shared" si="4"/>
        <v>0</v>
      </c>
      <c r="P12" s="107"/>
      <c r="Q12" s="107"/>
      <c r="R12" s="107"/>
      <c r="S12" s="21">
        <f t="shared" si="0"/>
        <v>0</v>
      </c>
      <c r="T12" s="22" t="str">
        <f t="shared" si="1"/>
        <v>OK</v>
      </c>
      <c r="U12" s="43"/>
      <c r="V12" s="144"/>
      <c r="W12" s="148"/>
      <c r="X12" s="43"/>
      <c r="Y12" s="44"/>
      <c r="Z12" s="45"/>
      <c r="AA12" s="43"/>
      <c r="AB12" s="51"/>
      <c r="AC12" s="47"/>
      <c r="AD12" s="48"/>
      <c r="AE12" s="36"/>
      <c r="AF12" s="29"/>
      <c r="AG12" s="28"/>
      <c r="AH12" s="28"/>
      <c r="AI12" s="28"/>
      <c r="AJ12" s="28"/>
      <c r="AK12" s="28"/>
      <c r="AL12" s="28"/>
    </row>
    <row r="13" spans="1:38" ht="30.2" customHeight="1" x14ac:dyDescent="0.25">
      <c r="A13" s="215"/>
      <c r="B13" s="193"/>
      <c r="C13" s="194"/>
      <c r="D13" s="70">
        <v>16</v>
      </c>
      <c r="E13" s="193"/>
      <c r="F13" s="55" t="s">
        <v>20</v>
      </c>
      <c r="G13" s="56" t="s">
        <v>28</v>
      </c>
      <c r="H13" s="56" t="s">
        <v>16</v>
      </c>
      <c r="I13" s="111" t="s">
        <v>94</v>
      </c>
      <c r="J13" s="54">
        <v>2900</v>
      </c>
      <c r="K13" s="75">
        <f>0</f>
        <v>0</v>
      </c>
      <c r="L13" s="105">
        <f t="shared" si="2"/>
        <v>0</v>
      </c>
      <c r="M13" s="105">
        <f t="shared" si="3"/>
        <v>0</v>
      </c>
      <c r="N13" s="107"/>
      <c r="O13" s="108">
        <f t="shared" si="4"/>
        <v>0</v>
      </c>
      <c r="P13" s="107"/>
      <c r="Q13" s="107"/>
      <c r="R13" s="107"/>
      <c r="S13" s="21">
        <f t="shared" si="0"/>
        <v>0</v>
      </c>
      <c r="T13" s="22" t="str">
        <f t="shared" si="1"/>
        <v>OK</v>
      </c>
      <c r="U13" s="43"/>
      <c r="V13" s="144"/>
      <c r="W13" s="148"/>
      <c r="X13" s="45"/>
      <c r="Y13" s="45"/>
      <c r="Z13" s="45"/>
      <c r="AA13" s="43"/>
      <c r="AB13" s="51"/>
      <c r="AC13" s="43"/>
      <c r="AD13" s="48"/>
      <c r="AE13" s="36"/>
      <c r="AF13" s="29"/>
      <c r="AG13" s="28"/>
      <c r="AH13" s="28"/>
      <c r="AI13" s="28"/>
      <c r="AJ13" s="28"/>
      <c r="AK13" s="28"/>
      <c r="AL13" s="28"/>
    </row>
    <row r="14" spans="1:38" s="7" customFormat="1" ht="30.2" customHeight="1" x14ac:dyDescent="0.25">
      <c r="A14" s="215"/>
      <c r="B14" s="193" t="s">
        <v>32</v>
      </c>
      <c r="C14" s="194">
        <v>9</v>
      </c>
      <c r="D14" s="70">
        <v>17</v>
      </c>
      <c r="E14" s="193" t="s">
        <v>11</v>
      </c>
      <c r="F14" s="55" t="s">
        <v>20</v>
      </c>
      <c r="G14" s="56" t="s">
        <v>27</v>
      </c>
      <c r="H14" s="56" t="s">
        <v>10</v>
      </c>
      <c r="I14" s="111" t="s">
        <v>94</v>
      </c>
      <c r="J14" s="54">
        <v>16.21</v>
      </c>
      <c r="K14" s="75">
        <f>0</f>
        <v>0</v>
      </c>
      <c r="L14" s="105">
        <f t="shared" si="2"/>
        <v>0</v>
      </c>
      <c r="M14" s="105">
        <f t="shared" si="3"/>
        <v>0</v>
      </c>
      <c r="N14" s="107"/>
      <c r="O14" s="108">
        <f t="shared" si="4"/>
        <v>0</v>
      </c>
      <c r="P14" s="107"/>
      <c r="Q14" s="107"/>
      <c r="R14" s="107"/>
      <c r="S14" s="21">
        <f t="shared" si="0"/>
        <v>0</v>
      </c>
      <c r="T14" s="22" t="str">
        <f t="shared" si="1"/>
        <v>OK</v>
      </c>
      <c r="U14" s="43"/>
      <c r="V14" s="144"/>
      <c r="W14" s="144"/>
      <c r="X14" s="45"/>
      <c r="Y14" s="43"/>
      <c r="Z14" s="45"/>
      <c r="AA14" s="45"/>
      <c r="AB14" s="53"/>
      <c r="AC14" s="43"/>
      <c r="AD14" s="48"/>
      <c r="AE14" s="36"/>
      <c r="AF14" s="29"/>
      <c r="AG14" s="28"/>
      <c r="AH14" s="28"/>
      <c r="AI14" s="28"/>
      <c r="AJ14" s="28"/>
      <c r="AK14" s="28"/>
      <c r="AL14" s="28"/>
    </row>
    <row r="15" spans="1:38" s="7" customFormat="1" ht="30.2" customHeight="1" x14ac:dyDescent="0.25">
      <c r="A15" s="216"/>
      <c r="B15" s="193"/>
      <c r="C15" s="194"/>
      <c r="D15" s="70">
        <v>18</v>
      </c>
      <c r="E15" s="193"/>
      <c r="F15" s="55" t="s">
        <v>20</v>
      </c>
      <c r="G15" s="56" t="s">
        <v>28</v>
      </c>
      <c r="H15" s="56" t="s">
        <v>16</v>
      </c>
      <c r="I15" s="111" t="s">
        <v>94</v>
      </c>
      <c r="J15" s="54">
        <v>2650</v>
      </c>
      <c r="K15" s="75">
        <f>0</f>
        <v>0</v>
      </c>
      <c r="L15" s="105">
        <f t="shared" si="2"/>
        <v>0</v>
      </c>
      <c r="M15" s="105">
        <f t="shared" si="3"/>
        <v>0</v>
      </c>
      <c r="N15" s="107"/>
      <c r="O15" s="108">
        <f t="shared" si="4"/>
        <v>0</v>
      </c>
      <c r="P15" s="107"/>
      <c r="Q15" s="107"/>
      <c r="R15" s="107"/>
      <c r="S15" s="21">
        <f t="shared" si="0"/>
        <v>0</v>
      </c>
      <c r="T15" s="22" t="str">
        <f t="shared" si="1"/>
        <v>OK</v>
      </c>
      <c r="U15" s="43"/>
      <c r="V15" s="144"/>
      <c r="W15" s="144"/>
      <c r="X15" s="45"/>
      <c r="Y15" s="43"/>
      <c r="Z15" s="45"/>
      <c r="AA15" s="45"/>
      <c r="AB15" s="53"/>
      <c r="AC15" s="43"/>
      <c r="AD15" s="48"/>
      <c r="AE15" s="36"/>
      <c r="AF15" s="29"/>
      <c r="AG15" s="28"/>
      <c r="AH15" s="28"/>
      <c r="AI15" s="28"/>
      <c r="AJ15" s="28"/>
      <c r="AK15" s="28"/>
      <c r="AL15" s="28"/>
    </row>
    <row r="16" spans="1:38" s="7" customFormat="1" ht="30.2" customHeight="1" x14ac:dyDescent="0.25">
      <c r="A16" s="220" t="s">
        <v>31</v>
      </c>
      <c r="B16" s="193" t="s">
        <v>43</v>
      </c>
      <c r="C16" s="194">
        <v>10</v>
      </c>
      <c r="D16" s="70">
        <v>19</v>
      </c>
      <c r="E16" s="193" t="s">
        <v>13</v>
      </c>
      <c r="F16" s="55" t="s">
        <v>20</v>
      </c>
      <c r="G16" s="56" t="s">
        <v>27</v>
      </c>
      <c r="H16" s="56" t="s">
        <v>10</v>
      </c>
      <c r="I16" s="111" t="s">
        <v>94</v>
      </c>
      <c r="J16" s="54">
        <v>7.9</v>
      </c>
      <c r="K16" s="75">
        <f>0</f>
        <v>0</v>
      </c>
      <c r="L16" s="105">
        <f t="shared" si="2"/>
        <v>0</v>
      </c>
      <c r="M16" s="105">
        <f t="shared" si="3"/>
        <v>0</v>
      </c>
      <c r="N16" s="107"/>
      <c r="O16" s="108">
        <f t="shared" si="4"/>
        <v>0</v>
      </c>
      <c r="P16" s="107"/>
      <c r="Q16" s="107"/>
      <c r="R16" s="107"/>
      <c r="S16" s="21">
        <f t="shared" si="0"/>
        <v>0</v>
      </c>
      <c r="T16" s="22" t="str">
        <f t="shared" si="1"/>
        <v>OK</v>
      </c>
      <c r="U16" s="43"/>
      <c r="V16" s="144"/>
      <c r="W16" s="148"/>
      <c r="X16" s="45"/>
      <c r="Y16" s="45"/>
      <c r="Z16" s="45"/>
      <c r="AA16" s="45"/>
      <c r="AB16" s="53"/>
      <c r="AC16" s="43"/>
      <c r="AD16" s="48"/>
      <c r="AE16" s="37"/>
      <c r="AF16" s="29"/>
      <c r="AG16" s="28"/>
      <c r="AH16" s="28"/>
      <c r="AI16" s="28"/>
      <c r="AJ16" s="28"/>
      <c r="AK16" s="28"/>
      <c r="AL16" s="28"/>
    </row>
    <row r="17" spans="1:38" s="7" customFormat="1" ht="30.2" customHeight="1" x14ac:dyDescent="0.25">
      <c r="A17" s="221"/>
      <c r="B17" s="193"/>
      <c r="C17" s="194"/>
      <c r="D17" s="70">
        <v>20</v>
      </c>
      <c r="E17" s="193"/>
      <c r="F17" s="55" t="s">
        <v>20</v>
      </c>
      <c r="G17" s="56" t="s">
        <v>28</v>
      </c>
      <c r="H17" s="56" t="s">
        <v>16</v>
      </c>
      <c r="I17" s="111" t="s">
        <v>94</v>
      </c>
      <c r="J17" s="54">
        <v>1632.32</v>
      </c>
      <c r="K17" s="75">
        <f>0</f>
        <v>0</v>
      </c>
      <c r="L17" s="105">
        <f t="shared" si="2"/>
        <v>0</v>
      </c>
      <c r="M17" s="105">
        <f t="shared" si="3"/>
        <v>0</v>
      </c>
      <c r="N17" s="107"/>
      <c r="O17" s="108">
        <f t="shared" si="4"/>
        <v>0</v>
      </c>
      <c r="P17" s="107"/>
      <c r="Q17" s="107"/>
      <c r="R17" s="107"/>
      <c r="S17" s="21">
        <f t="shared" si="0"/>
        <v>0</v>
      </c>
      <c r="T17" s="22" t="str">
        <f t="shared" si="1"/>
        <v>OK</v>
      </c>
      <c r="U17" s="43"/>
      <c r="V17" s="144"/>
      <c r="W17" s="148"/>
      <c r="X17" s="45"/>
      <c r="Y17" s="45"/>
      <c r="Z17" s="45"/>
      <c r="AA17" s="45"/>
      <c r="AB17" s="53"/>
      <c r="AC17" s="43"/>
      <c r="AD17" s="48"/>
      <c r="AE17" s="37"/>
      <c r="AF17" s="29"/>
      <c r="AG17" s="28"/>
      <c r="AH17" s="28"/>
      <c r="AI17" s="28"/>
      <c r="AJ17" s="28"/>
      <c r="AK17" s="28"/>
      <c r="AL17" s="28"/>
    </row>
    <row r="18" spans="1:38" s="7" customFormat="1" ht="30.2" customHeight="1" x14ac:dyDescent="0.25">
      <c r="A18" s="221"/>
      <c r="B18" s="193" t="s">
        <v>43</v>
      </c>
      <c r="C18" s="194">
        <v>11</v>
      </c>
      <c r="D18" s="70">
        <v>21</v>
      </c>
      <c r="E18" s="193" t="s">
        <v>14</v>
      </c>
      <c r="F18" s="55" t="s">
        <v>20</v>
      </c>
      <c r="G18" s="56" t="s">
        <v>27</v>
      </c>
      <c r="H18" s="56" t="s">
        <v>10</v>
      </c>
      <c r="I18" s="111" t="s">
        <v>94</v>
      </c>
      <c r="J18" s="54">
        <v>8</v>
      </c>
      <c r="K18" s="75">
        <f>0</f>
        <v>0</v>
      </c>
      <c r="L18" s="105">
        <f t="shared" si="2"/>
        <v>0</v>
      </c>
      <c r="M18" s="105">
        <f t="shared" si="3"/>
        <v>0</v>
      </c>
      <c r="N18" s="107"/>
      <c r="O18" s="108">
        <f t="shared" si="4"/>
        <v>0</v>
      </c>
      <c r="P18" s="107"/>
      <c r="Q18" s="107"/>
      <c r="R18" s="107"/>
      <c r="S18" s="21">
        <f t="shared" si="0"/>
        <v>0</v>
      </c>
      <c r="T18" s="22" t="str">
        <f t="shared" si="1"/>
        <v>OK</v>
      </c>
      <c r="U18" s="37"/>
      <c r="V18" s="153"/>
      <c r="W18" s="156"/>
      <c r="X18" s="37"/>
      <c r="Y18" s="36"/>
      <c r="Z18" s="37"/>
      <c r="AA18" s="36"/>
      <c r="AB18" s="34"/>
      <c r="AC18" s="37"/>
      <c r="AD18" s="29"/>
      <c r="AE18" s="36"/>
      <c r="AF18" s="29"/>
      <c r="AG18" s="28"/>
      <c r="AH18" s="28"/>
      <c r="AI18" s="28"/>
      <c r="AJ18" s="28"/>
      <c r="AK18" s="28"/>
      <c r="AL18" s="28"/>
    </row>
    <row r="19" spans="1:38" s="7" customFormat="1" ht="30.2" customHeight="1" x14ac:dyDescent="0.25">
      <c r="A19" s="221"/>
      <c r="B19" s="193"/>
      <c r="C19" s="194"/>
      <c r="D19" s="70">
        <v>22</v>
      </c>
      <c r="E19" s="193"/>
      <c r="F19" s="55" t="s">
        <v>20</v>
      </c>
      <c r="G19" s="56" t="s">
        <v>28</v>
      </c>
      <c r="H19" s="56" t="s">
        <v>16</v>
      </c>
      <c r="I19" s="111" t="s">
        <v>94</v>
      </c>
      <c r="J19" s="54">
        <v>992.32</v>
      </c>
      <c r="K19" s="75">
        <f>0</f>
        <v>0</v>
      </c>
      <c r="L19" s="105">
        <f t="shared" si="2"/>
        <v>0</v>
      </c>
      <c r="M19" s="105">
        <f t="shared" si="3"/>
        <v>0</v>
      </c>
      <c r="N19" s="107"/>
      <c r="O19" s="108">
        <f t="shared" si="4"/>
        <v>0</v>
      </c>
      <c r="P19" s="107"/>
      <c r="Q19" s="107"/>
      <c r="R19" s="107"/>
      <c r="S19" s="21">
        <f t="shared" si="0"/>
        <v>0</v>
      </c>
      <c r="T19" s="22" t="str">
        <f t="shared" si="1"/>
        <v>OK</v>
      </c>
      <c r="U19" s="37"/>
      <c r="V19" s="153"/>
      <c r="W19" s="156"/>
      <c r="X19" s="37"/>
      <c r="Y19" s="36"/>
      <c r="Z19" s="37"/>
      <c r="AA19" s="36"/>
      <c r="AB19" s="34"/>
      <c r="AC19" s="37"/>
      <c r="AD19" s="29"/>
      <c r="AE19" s="36"/>
      <c r="AF19" s="29"/>
      <c r="AG19" s="28"/>
      <c r="AH19" s="28"/>
      <c r="AI19" s="28"/>
      <c r="AJ19" s="28"/>
      <c r="AK19" s="28"/>
      <c r="AL19" s="28"/>
    </row>
    <row r="20" spans="1:38" ht="30.2" customHeight="1" x14ac:dyDescent="0.25">
      <c r="A20" s="221"/>
      <c r="B20" s="193" t="s">
        <v>44</v>
      </c>
      <c r="C20" s="194">
        <v>12</v>
      </c>
      <c r="D20" s="70">
        <v>23</v>
      </c>
      <c r="E20" s="193" t="s">
        <v>15</v>
      </c>
      <c r="F20" s="55" t="s">
        <v>20</v>
      </c>
      <c r="G20" s="56" t="s">
        <v>27</v>
      </c>
      <c r="H20" s="56" t="s">
        <v>10</v>
      </c>
      <c r="I20" s="111" t="s">
        <v>94</v>
      </c>
      <c r="J20" s="54">
        <v>15.72</v>
      </c>
      <c r="K20" s="75">
        <f>0</f>
        <v>0</v>
      </c>
      <c r="L20" s="105">
        <f t="shared" si="2"/>
        <v>0</v>
      </c>
      <c r="M20" s="105">
        <f t="shared" si="3"/>
        <v>0</v>
      </c>
      <c r="N20" s="107"/>
      <c r="O20" s="108">
        <f t="shared" si="4"/>
        <v>0</v>
      </c>
      <c r="P20" s="107"/>
      <c r="Q20" s="107"/>
      <c r="R20" s="107"/>
      <c r="S20" s="21">
        <f t="shared" si="0"/>
        <v>0</v>
      </c>
      <c r="T20" s="22" t="str">
        <f t="shared" si="1"/>
        <v>OK</v>
      </c>
      <c r="U20" s="32"/>
      <c r="V20" s="148"/>
      <c r="W20" s="148"/>
      <c r="X20" s="38"/>
      <c r="Y20" s="38"/>
      <c r="Z20" s="38"/>
      <c r="AA20" s="38"/>
      <c r="AB20" s="38"/>
      <c r="AC20" s="38"/>
      <c r="AD20" s="38"/>
      <c r="AE20" s="35"/>
      <c r="AF20" s="35"/>
      <c r="AG20" s="35"/>
      <c r="AH20" s="35"/>
      <c r="AI20" s="35"/>
      <c r="AJ20" s="35"/>
      <c r="AK20" s="35"/>
      <c r="AL20" s="35"/>
    </row>
    <row r="21" spans="1:38" ht="30.2" customHeight="1" x14ac:dyDescent="0.25">
      <c r="A21" s="221"/>
      <c r="B21" s="193"/>
      <c r="C21" s="194"/>
      <c r="D21" s="70">
        <v>24</v>
      </c>
      <c r="E21" s="193"/>
      <c r="F21" s="55" t="s">
        <v>20</v>
      </c>
      <c r="G21" s="56" t="s">
        <v>28</v>
      </c>
      <c r="H21" s="56" t="s">
        <v>16</v>
      </c>
      <c r="I21" s="111" t="s">
        <v>94</v>
      </c>
      <c r="J21" s="54">
        <v>2252.44</v>
      </c>
      <c r="K21" s="75">
        <f>0</f>
        <v>0</v>
      </c>
      <c r="L21" s="105">
        <f t="shared" si="2"/>
        <v>0</v>
      </c>
      <c r="M21" s="105">
        <f t="shared" si="3"/>
        <v>0</v>
      </c>
      <c r="N21" s="107"/>
      <c r="O21" s="108">
        <f t="shared" si="4"/>
        <v>0</v>
      </c>
      <c r="P21" s="107"/>
      <c r="Q21" s="107"/>
      <c r="R21" s="107"/>
      <c r="S21" s="21">
        <f t="shared" si="0"/>
        <v>0</v>
      </c>
      <c r="T21" s="22" t="str">
        <f t="shared" si="1"/>
        <v>OK</v>
      </c>
      <c r="U21" s="38"/>
      <c r="V21" s="148"/>
      <c r="W21" s="148"/>
      <c r="X21" s="38"/>
      <c r="Y21" s="38"/>
      <c r="Z21" s="38"/>
      <c r="AA21" s="38"/>
      <c r="AB21" s="38"/>
      <c r="AC21" s="38"/>
      <c r="AD21" s="38"/>
      <c r="AE21" s="35"/>
      <c r="AF21" s="35"/>
      <c r="AG21" s="35"/>
      <c r="AH21" s="35"/>
      <c r="AI21" s="35"/>
      <c r="AJ21" s="35"/>
      <c r="AK21" s="35"/>
      <c r="AL21" s="35"/>
    </row>
    <row r="22" spans="1:38" ht="30.2" customHeight="1" x14ac:dyDescent="0.25">
      <c r="A22" s="221"/>
      <c r="B22" s="193" t="s">
        <v>32</v>
      </c>
      <c r="C22" s="194">
        <v>13</v>
      </c>
      <c r="D22" s="70">
        <v>25</v>
      </c>
      <c r="E22" s="193" t="s">
        <v>11</v>
      </c>
      <c r="F22" s="55" t="s">
        <v>20</v>
      </c>
      <c r="G22" s="56" t="s">
        <v>27</v>
      </c>
      <c r="H22" s="56" t="s">
        <v>10</v>
      </c>
      <c r="I22" s="111" t="s">
        <v>94</v>
      </c>
      <c r="J22" s="54">
        <v>15.44</v>
      </c>
      <c r="K22" s="75">
        <f>0</f>
        <v>0</v>
      </c>
      <c r="L22" s="105">
        <f t="shared" si="2"/>
        <v>0</v>
      </c>
      <c r="M22" s="105">
        <f t="shared" si="3"/>
        <v>0</v>
      </c>
      <c r="N22" s="107"/>
      <c r="O22" s="108">
        <f t="shared" si="4"/>
        <v>0</v>
      </c>
      <c r="P22" s="107"/>
      <c r="Q22" s="107"/>
      <c r="R22" s="107"/>
      <c r="S22" s="21">
        <f t="shared" si="0"/>
        <v>0</v>
      </c>
      <c r="T22" s="22" t="str">
        <f t="shared" si="1"/>
        <v>OK</v>
      </c>
      <c r="U22" s="32"/>
      <c r="V22" s="148"/>
      <c r="W22" s="148"/>
      <c r="X22" s="38"/>
      <c r="Y22" s="38"/>
      <c r="Z22" s="38"/>
      <c r="AA22" s="38"/>
      <c r="AB22" s="38"/>
      <c r="AC22" s="38"/>
      <c r="AD22" s="38"/>
      <c r="AE22" s="35"/>
      <c r="AF22" s="35"/>
      <c r="AG22" s="35"/>
      <c r="AH22" s="35"/>
      <c r="AI22" s="35"/>
      <c r="AJ22" s="35"/>
      <c r="AK22" s="35"/>
      <c r="AL22" s="35"/>
    </row>
    <row r="23" spans="1:38" ht="30.2" customHeight="1" x14ac:dyDescent="0.25">
      <c r="A23" s="222"/>
      <c r="B23" s="193"/>
      <c r="C23" s="194"/>
      <c r="D23" s="70">
        <v>26</v>
      </c>
      <c r="E23" s="193"/>
      <c r="F23" s="55" t="s">
        <v>20</v>
      </c>
      <c r="G23" s="56" t="s">
        <v>28</v>
      </c>
      <c r="H23" s="56" t="s">
        <v>16</v>
      </c>
      <c r="I23" s="111" t="s">
        <v>94</v>
      </c>
      <c r="J23" s="54">
        <v>2650</v>
      </c>
      <c r="K23" s="75">
        <f>0</f>
        <v>0</v>
      </c>
      <c r="L23" s="105">
        <f t="shared" si="2"/>
        <v>0</v>
      </c>
      <c r="M23" s="105">
        <f t="shared" si="3"/>
        <v>0</v>
      </c>
      <c r="N23" s="107"/>
      <c r="O23" s="108">
        <f t="shared" si="4"/>
        <v>0</v>
      </c>
      <c r="P23" s="107"/>
      <c r="Q23" s="107"/>
      <c r="R23" s="107"/>
      <c r="S23" s="21">
        <f t="shared" si="0"/>
        <v>0</v>
      </c>
      <c r="T23" s="22" t="str">
        <f t="shared" si="1"/>
        <v>OK</v>
      </c>
      <c r="U23" s="38"/>
      <c r="V23" s="148"/>
      <c r="W23" s="148"/>
      <c r="X23" s="38"/>
      <c r="Y23" s="38"/>
      <c r="Z23" s="38"/>
      <c r="AA23" s="38"/>
      <c r="AB23" s="38"/>
      <c r="AC23" s="38"/>
      <c r="AD23" s="38"/>
      <c r="AE23" s="35"/>
      <c r="AF23" s="35"/>
      <c r="AG23" s="35"/>
      <c r="AH23" s="35"/>
      <c r="AI23" s="35"/>
      <c r="AJ23" s="35"/>
      <c r="AK23" s="35"/>
      <c r="AL23" s="35"/>
    </row>
    <row r="24" spans="1:38" s="7" customFormat="1" ht="30.2" customHeight="1" x14ac:dyDescent="0.25">
      <c r="A24" s="220" t="s">
        <v>24</v>
      </c>
      <c r="B24" s="193" t="s">
        <v>45</v>
      </c>
      <c r="C24" s="194">
        <v>14</v>
      </c>
      <c r="D24" s="70">
        <v>27</v>
      </c>
      <c r="E24" s="193" t="s">
        <v>13</v>
      </c>
      <c r="F24" s="55" t="s">
        <v>20</v>
      </c>
      <c r="G24" s="56" t="s">
        <v>27</v>
      </c>
      <c r="H24" s="56" t="s">
        <v>10</v>
      </c>
      <c r="I24" s="111" t="s">
        <v>94</v>
      </c>
      <c r="J24" s="54">
        <v>3.75</v>
      </c>
      <c r="K24" s="75">
        <f>0</f>
        <v>0</v>
      </c>
      <c r="L24" s="105">
        <f t="shared" si="2"/>
        <v>0</v>
      </c>
      <c r="M24" s="105">
        <f t="shared" si="3"/>
        <v>0</v>
      </c>
      <c r="N24" s="107"/>
      <c r="O24" s="108">
        <f t="shared" si="4"/>
        <v>0</v>
      </c>
      <c r="P24" s="107"/>
      <c r="Q24" s="107"/>
      <c r="R24" s="107"/>
      <c r="S24" s="21">
        <f>K24-(SUM(U24:AL24))+N24+P24+Q24-R24</f>
        <v>0</v>
      </c>
      <c r="T24" s="22" t="str">
        <f t="shared" si="1"/>
        <v>OK</v>
      </c>
      <c r="U24" s="37"/>
      <c r="V24" s="153"/>
      <c r="W24" s="153"/>
      <c r="X24" s="36"/>
      <c r="Y24" s="37"/>
      <c r="Z24" s="36"/>
      <c r="AA24" s="36"/>
      <c r="AB24" s="34"/>
      <c r="AC24" s="37"/>
      <c r="AD24" s="29"/>
      <c r="AE24" s="36"/>
      <c r="AF24" s="29"/>
      <c r="AG24" s="28"/>
      <c r="AH24" s="28"/>
      <c r="AI24" s="28"/>
      <c r="AJ24" s="28"/>
      <c r="AK24" s="28"/>
      <c r="AL24" s="28"/>
    </row>
    <row r="25" spans="1:38" s="7" customFormat="1" ht="30.2" customHeight="1" x14ac:dyDescent="0.25">
      <c r="A25" s="221"/>
      <c r="B25" s="193"/>
      <c r="C25" s="194"/>
      <c r="D25" s="70">
        <v>28</v>
      </c>
      <c r="E25" s="193"/>
      <c r="F25" s="55" t="s">
        <v>20</v>
      </c>
      <c r="G25" s="56" t="s">
        <v>28</v>
      </c>
      <c r="H25" s="56" t="s">
        <v>16</v>
      </c>
      <c r="I25" s="111" t="s">
        <v>94</v>
      </c>
      <c r="J25" s="54">
        <v>115</v>
      </c>
      <c r="K25" s="75">
        <f>0</f>
        <v>0</v>
      </c>
      <c r="L25" s="105">
        <f t="shared" si="2"/>
        <v>0</v>
      </c>
      <c r="M25" s="105">
        <f t="shared" si="3"/>
        <v>0</v>
      </c>
      <c r="N25" s="107"/>
      <c r="O25" s="108">
        <f t="shared" si="4"/>
        <v>0</v>
      </c>
      <c r="P25" s="107"/>
      <c r="Q25" s="107"/>
      <c r="R25" s="107"/>
      <c r="S25" s="21">
        <f t="shared" ref="S25:S57" si="5">K25-(SUM(U25:AL25))+N25+P25+Q25-R25</f>
        <v>0</v>
      </c>
      <c r="T25" s="22" t="str">
        <f t="shared" si="1"/>
        <v>OK</v>
      </c>
      <c r="U25" s="37"/>
      <c r="V25" s="153"/>
      <c r="W25" s="153"/>
      <c r="X25" s="36"/>
      <c r="Y25" s="37"/>
      <c r="Z25" s="36"/>
      <c r="AA25" s="36"/>
      <c r="AB25" s="34"/>
      <c r="AC25" s="37"/>
      <c r="AD25" s="29"/>
      <c r="AE25" s="36"/>
      <c r="AF25" s="29"/>
      <c r="AG25" s="28"/>
      <c r="AH25" s="28"/>
      <c r="AI25" s="28"/>
      <c r="AJ25" s="28"/>
      <c r="AK25" s="28"/>
      <c r="AL25" s="28"/>
    </row>
    <row r="26" spans="1:38" s="7" customFormat="1" ht="30.2" customHeight="1" x14ac:dyDescent="0.25">
      <c r="A26" s="221"/>
      <c r="B26" s="193" t="s">
        <v>26</v>
      </c>
      <c r="C26" s="194">
        <v>15</v>
      </c>
      <c r="D26" s="70">
        <v>29</v>
      </c>
      <c r="E26" s="193" t="s">
        <v>14</v>
      </c>
      <c r="F26" s="55" t="s">
        <v>20</v>
      </c>
      <c r="G26" s="56" t="s">
        <v>27</v>
      </c>
      <c r="H26" s="56" t="s">
        <v>10</v>
      </c>
      <c r="I26" s="111" t="s">
        <v>94</v>
      </c>
      <c r="J26" s="54">
        <v>5.9</v>
      </c>
      <c r="K26" s="75">
        <f>0</f>
        <v>0</v>
      </c>
      <c r="L26" s="105">
        <f t="shared" si="2"/>
        <v>0</v>
      </c>
      <c r="M26" s="105">
        <f t="shared" si="3"/>
        <v>0</v>
      </c>
      <c r="N26" s="107"/>
      <c r="O26" s="108">
        <f t="shared" si="4"/>
        <v>0</v>
      </c>
      <c r="P26" s="107"/>
      <c r="Q26" s="107"/>
      <c r="R26" s="107"/>
      <c r="S26" s="21">
        <f t="shared" si="5"/>
        <v>0</v>
      </c>
      <c r="T26" s="22" t="str">
        <f t="shared" si="1"/>
        <v>OK</v>
      </c>
      <c r="U26" s="37"/>
      <c r="V26" s="153"/>
      <c r="W26" s="156"/>
      <c r="X26" s="36"/>
      <c r="Y26" s="36"/>
      <c r="Z26" s="36"/>
      <c r="AA26" s="36"/>
      <c r="AB26" s="34"/>
      <c r="AC26" s="37"/>
      <c r="AD26" s="29"/>
      <c r="AE26" s="37"/>
      <c r="AF26" s="29"/>
      <c r="AG26" s="28"/>
      <c r="AH26" s="28"/>
      <c r="AI26" s="28"/>
      <c r="AJ26" s="28"/>
      <c r="AK26" s="28"/>
      <c r="AL26" s="28"/>
    </row>
    <row r="27" spans="1:38" s="7" customFormat="1" ht="30.2" customHeight="1" x14ac:dyDescent="0.25">
      <c r="A27" s="221"/>
      <c r="B27" s="193"/>
      <c r="C27" s="194"/>
      <c r="D27" s="70">
        <v>30</v>
      </c>
      <c r="E27" s="193"/>
      <c r="F27" s="55" t="s">
        <v>20</v>
      </c>
      <c r="G27" s="56" t="s">
        <v>28</v>
      </c>
      <c r="H27" s="56" t="s">
        <v>16</v>
      </c>
      <c r="I27" s="111" t="s">
        <v>94</v>
      </c>
      <c r="J27" s="54">
        <v>600</v>
      </c>
      <c r="K27" s="75">
        <f>0</f>
        <v>0</v>
      </c>
      <c r="L27" s="105">
        <f t="shared" si="2"/>
        <v>0</v>
      </c>
      <c r="M27" s="105">
        <f t="shared" si="3"/>
        <v>0</v>
      </c>
      <c r="N27" s="107"/>
      <c r="O27" s="108">
        <f t="shared" si="4"/>
        <v>0</v>
      </c>
      <c r="P27" s="107"/>
      <c r="Q27" s="107"/>
      <c r="R27" s="107"/>
      <c r="S27" s="21">
        <f t="shared" si="5"/>
        <v>0</v>
      </c>
      <c r="T27" s="22" t="str">
        <f t="shared" si="1"/>
        <v>OK</v>
      </c>
      <c r="U27" s="37"/>
      <c r="V27" s="153"/>
      <c r="W27" s="156"/>
      <c r="X27" s="36"/>
      <c r="Y27" s="36"/>
      <c r="Z27" s="36"/>
      <c r="AA27" s="36"/>
      <c r="AB27" s="34"/>
      <c r="AC27" s="37"/>
      <c r="AD27" s="29"/>
      <c r="AE27" s="37"/>
      <c r="AF27" s="29"/>
      <c r="AG27" s="28"/>
      <c r="AH27" s="28"/>
      <c r="AI27" s="28"/>
      <c r="AJ27" s="28"/>
      <c r="AK27" s="28"/>
      <c r="AL27" s="28"/>
    </row>
    <row r="28" spans="1:38" s="7" customFormat="1" ht="30.2" customHeight="1" x14ac:dyDescent="0.25">
      <c r="A28" s="221"/>
      <c r="B28" s="193" t="s">
        <v>26</v>
      </c>
      <c r="C28" s="194">
        <v>16</v>
      </c>
      <c r="D28" s="70">
        <v>31</v>
      </c>
      <c r="E28" s="193" t="s">
        <v>15</v>
      </c>
      <c r="F28" s="55" t="s">
        <v>20</v>
      </c>
      <c r="G28" s="56" t="s">
        <v>27</v>
      </c>
      <c r="H28" s="56" t="s">
        <v>10</v>
      </c>
      <c r="I28" s="111" t="s">
        <v>94</v>
      </c>
      <c r="J28" s="54">
        <v>11.44</v>
      </c>
      <c r="K28" s="75">
        <f>0</f>
        <v>0</v>
      </c>
      <c r="L28" s="105">
        <f t="shared" si="2"/>
        <v>0</v>
      </c>
      <c r="M28" s="105">
        <f t="shared" si="3"/>
        <v>0</v>
      </c>
      <c r="N28" s="107"/>
      <c r="O28" s="108">
        <f t="shared" si="4"/>
        <v>0</v>
      </c>
      <c r="P28" s="107"/>
      <c r="Q28" s="107"/>
      <c r="R28" s="107"/>
      <c r="S28" s="21">
        <f t="shared" si="5"/>
        <v>0</v>
      </c>
      <c r="T28" s="22" t="str">
        <f t="shared" si="1"/>
        <v>OK</v>
      </c>
      <c r="U28" s="37"/>
      <c r="V28" s="153"/>
      <c r="W28" s="156"/>
      <c r="X28" s="37"/>
      <c r="Y28" s="36"/>
      <c r="Z28" s="37"/>
      <c r="AA28" s="36"/>
      <c r="AB28" s="34"/>
      <c r="AC28" s="37"/>
      <c r="AD28" s="29"/>
      <c r="AE28" s="36"/>
      <c r="AF28" s="29"/>
      <c r="AG28" s="28"/>
      <c r="AH28" s="28"/>
      <c r="AI28" s="28"/>
      <c r="AJ28" s="28"/>
      <c r="AK28" s="28"/>
      <c r="AL28" s="28"/>
    </row>
    <row r="29" spans="1:38" s="7" customFormat="1" ht="30.2" customHeight="1" x14ac:dyDescent="0.25">
      <c r="A29" s="221"/>
      <c r="B29" s="193"/>
      <c r="C29" s="194"/>
      <c r="D29" s="70">
        <v>32</v>
      </c>
      <c r="E29" s="193"/>
      <c r="F29" s="55" t="s">
        <v>20</v>
      </c>
      <c r="G29" s="56" t="s">
        <v>28</v>
      </c>
      <c r="H29" s="56" t="s">
        <v>16</v>
      </c>
      <c r="I29" s="111" t="s">
        <v>94</v>
      </c>
      <c r="J29" s="54">
        <v>800</v>
      </c>
      <c r="K29" s="75">
        <f>0</f>
        <v>0</v>
      </c>
      <c r="L29" s="105">
        <f t="shared" si="2"/>
        <v>0</v>
      </c>
      <c r="M29" s="105">
        <f t="shared" si="3"/>
        <v>0</v>
      </c>
      <c r="N29" s="107"/>
      <c r="O29" s="108">
        <f t="shared" si="4"/>
        <v>0</v>
      </c>
      <c r="P29" s="107"/>
      <c r="Q29" s="107"/>
      <c r="R29" s="107"/>
      <c r="S29" s="21">
        <f t="shared" si="5"/>
        <v>0</v>
      </c>
      <c r="T29" s="22" t="str">
        <f t="shared" si="1"/>
        <v>OK</v>
      </c>
      <c r="U29" s="37"/>
      <c r="V29" s="153"/>
      <c r="W29" s="156"/>
      <c r="X29" s="37"/>
      <c r="Y29" s="36"/>
      <c r="Z29" s="37"/>
      <c r="AA29" s="36"/>
      <c r="AB29" s="34"/>
      <c r="AC29" s="37"/>
      <c r="AD29" s="29"/>
      <c r="AE29" s="36"/>
      <c r="AF29" s="29"/>
      <c r="AG29" s="28"/>
      <c r="AH29" s="28"/>
      <c r="AI29" s="28"/>
      <c r="AJ29" s="28"/>
      <c r="AK29" s="28"/>
      <c r="AL29" s="28"/>
    </row>
    <row r="30" spans="1:38" ht="30.2" customHeight="1" x14ac:dyDescent="0.25">
      <c r="A30" s="221"/>
      <c r="B30" s="193" t="s">
        <v>46</v>
      </c>
      <c r="C30" s="194">
        <v>17</v>
      </c>
      <c r="D30" s="70">
        <v>33</v>
      </c>
      <c r="E30" s="193" t="s">
        <v>11</v>
      </c>
      <c r="F30" s="55" t="s">
        <v>20</v>
      </c>
      <c r="G30" s="56" t="s">
        <v>27</v>
      </c>
      <c r="H30" s="56" t="s">
        <v>10</v>
      </c>
      <c r="I30" s="111" t="s">
        <v>94</v>
      </c>
      <c r="J30" s="54">
        <v>10.25</v>
      </c>
      <c r="K30" s="75">
        <f>0</f>
        <v>0</v>
      </c>
      <c r="L30" s="105">
        <f t="shared" si="2"/>
        <v>0</v>
      </c>
      <c r="M30" s="105">
        <f t="shared" si="3"/>
        <v>0</v>
      </c>
      <c r="N30" s="107"/>
      <c r="O30" s="108">
        <f t="shared" si="4"/>
        <v>0</v>
      </c>
      <c r="P30" s="107"/>
      <c r="Q30" s="107"/>
      <c r="R30" s="107"/>
      <c r="S30" s="21">
        <f t="shared" si="5"/>
        <v>0</v>
      </c>
      <c r="T30" s="22" t="str">
        <f t="shared" si="1"/>
        <v>OK</v>
      </c>
      <c r="U30" s="32"/>
      <c r="V30" s="148"/>
      <c r="W30" s="148"/>
      <c r="X30" s="38"/>
      <c r="Y30" s="38"/>
      <c r="Z30" s="38"/>
      <c r="AA30" s="38"/>
      <c r="AB30" s="38"/>
      <c r="AC30" s="38"/>
      <c r="AD30" s="38"/>
      <c r="AE30" s="35"/>
      <c r="AF30" s="35"/>
      <c r="AG30" s="35"/>
      <c r="AH30" s="35"/>
      <c r="AI30" s="35"/>
      <c r="AJ30" s="35"/>
      <c r="AK30" s="35"/>
      <c r="AL30" s="35"/>
    </row>
    <row r="31" spans="1:38" ht="30.2" customHeight="1" x14ac:dyDescent="0.25">
      <c r="A31" s="222"/>
      <c r="B31" s="193"/>
      <c r="C31" s="194"/>
      <c r="D31" s="70">
        <v>34</v>
      </c>
      <c r="E31" s="193"/>
      <c r="F31" s="55" t="s">
        <v>20</v>
      </c>
      <c r="G31" s="56" t="s">
        <v>28</v>
      </c>
      <c r="H31" s="56" t="s">
        <v>16</v>
      </c>
      <c r="I31" s="111" t="s">
        <v>94</v>
      </c>
      <c r="J31" s="54">
        <v>750</v>
      </c>
      <c r="K31" s="75">
        <f>0</f>
        <v>0</v>
      </c>
      <c r="L31" s="105">
        <f t="shared" si="2"/>
        <v>0</v>
      </c>
      <c r="M31" s="105">
        <f t="shared" si="3"/>
        <v>0</v>
      </c>
      <c r="N31" s="107"/>
      <c r="O31" s="108">
        <f t="shared" si="4"/>
        <v>0</v>
      </c>
      <c r="P31" s="107"/>
      <c r="Q31" s="107"/>
      <c r="R31" s="107"/>
      <c r="S31" s="21">
        <f t="shared" si="5"/>
        <v>0</v>
      </c>
      <c r="T31" s="22" t="str">
        <f t="shared" si="1"/>
        <v>OK</v>
      </c>
      <c r="U31" s="38"/>
      <c r="V31" s="148"/>
      <c r="W31" s="148"/>
      <c r="X31" s="38"/>
      <c r="Y31" s="38"/>
      <c r="Z31" s="38"/>
      <c r="AA31" s="38"/>
      <c r="AB31" s="38"/>
      <c r="AC31" s="38"/>
      <c r="AD31" s="38"/>
      <c r="AE31" s="35"/>
      <c r="AF31" s="35"/>
      <c r="AG31" s="35"/>
      <c r="AH31" s="35"/>
      <c r="AI31" s="35"/>
      <c r="AJ31" s="35"/>
      <c r="AK31" s="35"/>
      <c r="AL31" s="35"/>
    </row>
    <row r="32" spans="1:38" ht="30.2" customHeight="1" x14ac:dyDescent="0.25">
      <c r="A32" s="220" t="s">
        <v>33</v>
      </c>
      <c r="B32" s="193" t="s">
        <v>47</v>
      </c>
      <c r="C32" s="194">
        <v>18</v>
      </c>
      <c r="D32" s="70">
        <v>35</v>
      </c>
      <c r="E32" s="193" t="s">
        <v>13</v>
      </c>
      <c r="F32" s="55" t="s">
        <v>20</v>
      </c>
      <c r="G32" s="56" t="s">
        <v>27</v>
      </c>
      <c r="H32" s="56" t="s">
        <v>10</v>
      </c>
      <c r="I32" s="111" t="s">
        <v>94</v>
      </c>
      <c r="J32" s="54">
        <v>9.19</v>
      </c>
      <c r="K32" s="75">
        <f>0</f>
        <v>0</v>
      </c>
      <c r="L32" s="105">
        <f t="shared" si="2"/>
        <v>0</v>
      </c>
      <c r="M32" s="105">
        <f t="shared" si="3"/>
        <v>0</v>
      </c>
      <c r="N32" s="107"/>
      <c r="O32" s="108">
        <f t="shared" si="4"/>
        <v>0</v>
      </c>
      <c r="P32" s="107"/>
      <c r="Q32" s="107"/>
      <c r="R32" s="107"/>
      <c r="S32" s="21">
        <f t="shared" si="5"/>
        <v>0</v>
      </c>
      <c r="T32" s="22" t="str">
        <f t="shared" si="1"/>
        <v>OK</v>
      </c>
      <c r="U32" s="38"/>
      <c r="V32" s="148"/>
      <c r="W32" s="148"/>
      <c r="X32" s="38"/>
      <c r="Y32" s="38"/>
      <c r="Z32" s="38"/>
      <c r="AA32" s="38"/>
      <c r="AB32" s="38"/>
      <c r="AC32" s="38"/>
      <c r="AD32" s="38"/>
      <c r="AE32" s="35"/>
      <c r="AF32" s="35"/>
      <c r="AG32" s="35"/>
      <c r="AH32" s="35"/>
      <c r="AI32" s="35"/>
      <c r="AJ32" s="35"/>
      <c r="AK32" s="35"/>
      <c r="AL32" s="35"/>
    </row>
    <row r="33" spans="1:38" ht="30.2" customHeight="1" x14ac:dyDescent="0.25">
      <c r="A33" s="221"/>
      <c r="B33" s="193"/>
      <c r="C33" s="194"/>
      <c r="D33" s="70">
        <v>36</v>
      </c>
      <c r="E33" s="193"/>
      <c r="F33" s="55" t="s">
        <v>20</v>
      </c>
      <c r="G33" s="56" t="s">
        <v>28</v>
      </c>
      <c r="H33" s="56" t="s">
        <v>16</v>
      </c>
      <c r="I33" s="111" t="s">
        <v>94</v>
      </c>
      <c r="J33" s="54">
        <v>1698.99</v>
      </c>
      <c r="K33" s="75">
        <f>0</f>
        <v>0</v>
      </c>
      <c r="L33" s="105">
        <f t="shared" si="2"/>
        <v>0</v>
      </c>
      <c r="M33" s="105">
        <f t="shared" si="3"/>
        <v>0</v>
      </c>
      <c r="N33" s="107"/>
      <c r="O33" s="108">
        <f t="shared" si="4"/>
        <v>0</v>
      </c>
      <c r="P33" s="107"/>
      <c r="Q33" s="107"/>
      <c r="R33" s="107"/>
      <c r="S33" s="21">
        <f t="shared" si="5"/>
        <v>0</v>
      </c>
      <c r="T33" s="22" t="str">
        <f t="shared" si="1"/>
        <v>OK</v>
      </c>
      <c r="U33" s="38"/>
      <c r="V33" s="148"/>
      <c r="W33" s="148"/>
      <c r="X33" s="38"/>
      <c r="Y33" s="38"/>
      <c r="Z33" s="38"/>
      <c r="AA33" s="38"/>
      <c r="AB33" s="38"/>
      <c r="AC33" s="38"/>
      <c r="AD33" s="38"/>
      <c r="AE33" s="35"/>
      <c r="AF33" s="35"/>
      <c r="AG33" s="35"/>
      <c r="AH33" s="35"/>
      <c r="AI33" s="35"/>
      <c r="AJ33" s="35"/>
      <c r="AK33" s="35"/>
      <c r="AL33" s="35"/>
    </row>
    <row r="34" spans="1:38" ht="30.2" customHeight="1" x14ac:dyDescent="0.25">
      <c r="A34" s="221"/>
      <c r="B34" s="193" t="s">
        <v>46</v>
      </c>
      <c r="C34" s="194">
        <v>19</v>
      </c>
      <c r="D34" s="70">
        <v>37</v>
      </c>
      <c r="E34" s="193" t="s">
        <v>15</v>
      </c>
      <c r="F34" s="55" t="s">
        <v>20</v>
      </c>
      <c r="G34" s="56" t="s">
        <v>27</v>
      </c>
      <c r="H34" s="56" t="s">
        <v>10</v>
      </c>
      <c r="I34" s="111" t="s">
        <v>94</v>
      </c>
      <c r="J34" s="54">
        <v>15.2</v>
      </c>
      <c r="K34" s="75">
        <f>0</f>
        <v>0</v>
      </c>
      <c r="L34" s="105">
        <f t="shared" si="2"/>
        <v>0</v>
      </c>
      <c r="M34" s="105">
        <f t="shared" si="3"/>
        <v>0</v>
      </c>
      <c r="N34" s="107"/>
      <c r="O34" s="108">
        <f t="shared" si="4"/>
        <v>0</v>
      </c>
      <c r="P34" s="107"/>
      <c r="Q34" s="107"/>
      <c r="R34" s="107"/>
      <c r="S34" s="21">
        <f t="shared" si="5"/>
        <v>0</v>
      </c>
      <c r="T34" s="22" t="str">
        <f t="shared" si="1"/>
        <v>OK</v>
      </c>
      <c r="U34" s="38"/>
      <c r="V34" s="148"/>
      <c r="W34" s="148"/>
      <c r="X34" s="38"/>
      <c r="Y34" s="38"/>
      <c r="Z34" s="38"/>
      <c r="AA34" s="38"/>
      <c r="AB34" s="38"/>
      <c r="AC34" s="38"/>
      <c r="AD34" s="38"/>
      <c r="AE34" s="35"/>
      <c r="AF34" s="35"/>
      <c r="AG34" s="35"/>
      <c r="AH34" s="35"/>
      <c r="AI34" s="35"/>
      <c r="AJ34" s="35"/>
      <c r="AK34" s="35"/>
      <c r="AL34" s="35"/>
    </row>
    <row r="35" spans="1:38" ht="30.2" customHeight="1" x14ac:dyDescent="0.25">
      <c r="A35" s="222"/>
      <c r="B35" s="193"/>
      <c r="C35" s="195"/>
      <c r="D35" s="70">
        <v>38</v>
      </c>
      <c r="E35" s="193"/>
      <c r="F35" s="55" t="s">
        <v>20</v>
      </c>
      <c r="G35" s="56" t="s">
        <v>28</v>
      </c>
      <c r="H35" s="56" t="s">
        <v>16</v>
      </c>
      <c r="I35" s="111" t="s">
        <v>94</v>
      </c>
      <c r="J35" s="54">
        <v>1000</v>
      </c>
      <c r="K35" s="75">
        <f>0</f>
        <v>0</v>
      </c>
      <c r="L35" s="105">
        <f t="shared" si="2"/>
        <v>0</v>
      </c>
      <c r="M35" s="105">
        <f t="shared" si="3"/>
        <v>0</v>
      </c>
      <c r="N35" s="107"/>
      <c r="O35" s="108">
        <f t="shared" si="4"/>
        <v>0</v>
      </c>
      <c r="P35" s="107"/>
      <c r="Q35" s="107"/>
      <c r="R35" s="107"/>
      <c r="S35" s="21">
        <f t="shared" si="5"/>
        <v>0</v>
      </c>
      <c r="T35" s="22" t="str">
        <f t="shared" si="1"/>
        <v>OK</v>
      </c>
      <c r="U35" s="38"/>
      <c r="V35" s="148"/>
      <c r="W35" s="148"/>
      <c r="X35" s="38"/>
      <c r="Y35" s="38"/>
      <c r="Z35" s="38"/>
      <c r="AA35" s="38"/>
      <c r="AB35" s="38"/>
      <c r="AC35" s="38"/>
      <c r="AD35" s="38"/>
      <c r="AE35" s="35"/>
      <c r="AF35" s="35"/>
      <c r="AG35" s="35"/>
      <c r="AH35" s="35"/>
      <c r="AI35" s="35"/>
      <c r="AJ35" s="35"/>
      <c r="AK35" s="35"/>
      <c r="AL35" s="35"/>
    </row>
    <row r="36" spans="1:38" ht="30.2" customHeight="1" x14ac:dyDescent="0.25">
      <c r="A36" s="220" t="s">
        <v>48</v>
      </c>
      <c r="B36" s="193" t="s">
        <v>49</v>
      </c>
      <c r="C36" s="194">
        <v>20</v>
      </c>
      <c r="D36" s="70">
        <v>39</v>
      </c>
      <c r="E36" s="193" t="s">
        <v>13</v>
      </c>
      <c r="F36" s="55" t="s">
        <v>20</v>
      </c>
      <c r="G36" s="56" t="s">
        <v>27</v>
      </c>
      <c r="H36" s="56" t="s">
        <v>10</v>
      </c>
      <c r="I36" s="111" t="s">
        <v>94</v>
      </c>
      <c r="J36" s="54">
        <v>9.16</v>
      </c>
      <c r="K36" s="75">
        <f>0</f>
        <v>0</v>
      </c>
      <c r="L36" s="105">
        <f t="shared" si="2"/>
        <v>0</v>
      </c>
      <c r="M36" s="105">
        <f t="shared" si="3"/>
        <v>0</v>
      </c>
      <c r="N36" s="107"/>
      <c r="O36" s="108">
        <f t="shared" si="4"/>
        <v>0</v>
      </c>
      <c r="P36" s="107"/>
      <c r="Q36" s="107"/>
      <c r="R36" s="107"/>
      <c r="S36" s="21">
        <f t="shared" si="5"/>
        <v>0</v>
      </c>
      <c r="T36" s="22" t="str">
        <f t="shared" si="1"/>
        <v>OK</v>
      </c>
      <c r="U36" s="38"/>
      <c r="V36" s="148"/>
      <c r="W36" s="148"/>
      <c r="X36" s="38"/>
      <c r="Y36" s="38"/>
      <c r="Z36" s="38"/>
      <c r="AA36" s="38"/>
      <c r="AB36" s="38"/>
      <c r="AC36" s="38"/>
      <c r="AD36" s="38"/>
      <c r="AE36" s="35"/>
      <c r="AF36" s="35"/>
      <c r="AG36" s="35"/>
      <c r="AH36" s="35"/>
      <c r="AI36" s="35"/>
      <c r="AJ36" s="35"/>
      <c r="AK36" s="35"/>
      <c r="AL36" s="35"/>
    </row>
    <row r="37" spans="1:38" ht="30.2" customHeight="1" x14ac:dyDescent="0.25">
      <c r="A37" s="221"/>
      <c r="B37" s="193"/>
      <c r="C37" s="195"/>
      <c r="D37" s="70">
        <v>40</v>
      </c>
      <c r="E37" s="193"/>
      <c r="F37" s="55" t="s">
        <v>20</v>
      </c>
      <c r="G37" s="56" t="s">
        <v>28</v>
      </c>
      <c r="H37" s="56" t="s">
        <v>16</v>
      </c>
      <c r="I37" s="111" t="s">
        <v>94</v>
      </c>
      <c r="J37" s="54">
        <v>1700</v>
      </c>
      <c r="K37" s="75">
        <f>0</f>
        <v>0</v>
      </c>
      <c r="L37" s="105">
        <f t="shared" si="2"/>
        <v>0</v>
      </c>
      <c r="M37" s="105">
        <f t="shared" si="3"/>
        <v>0</v>
      </c>
      <c r="N37" s="107"/>
      <c r="O37" s="108">
        <f t="shared" si="4"/>
        <v>0</v>
      </c>
      <c r="P37" s="107"/>
      <c r="Q37" s="107"/>
      <c r="R37" s="107"/>
      <c r="S37" s="21">
        <f t="shared" si="5"/>
        <v>0</v>
      </c>
      <c r="T37" s="22" t="str">
        <f t="shared" si="1"/>
        <v>OK</v>
      </c>
      <c r="U37" s="38"/>
      <c r="V37" s="148"/>
      <c r="W37" s="148"/>
      <c r="X37" s="38"/>
      <c r="Y37" s="38"/>
      <c r="Z37" s="38"/>
      <c r="AA37" s="38"/>
      <c r="AB37" s="38"/>
      <c r="AC37" s="38"/>
      <c r="AD37" s="38"/>
      <c r="AE37" s="35"/>
      <c r="AF37" s="35"/>
      <c r="AG37" s="35"/>
      <c r="AH37" s="35"/>
      <c r="AI37" s="35"/>
      <c r="AJ37" s="35"/>
      <c r="AK37" s="35"/>
      <c r="AL37" s="35"/>
    </row>
    <row r="38" spans="1:38" ht="30.2" customHeight="1" x14ac:dyDescent="0.25">
      <c r="A38" s="221"/>
      <c r="B38" s="193" t="s">
        <v>49</v>
      </c>
      <c r="C38" s="194">
        <v>21</v>
      </c>
      <c r="D38" s="70">
        <v>41</v>
      </c>
      <c r="E38" s="193" t="s">
        <v>14</v>
      </c>
      <c r="F38" s="55" t="s">
        <v>20</v>
      </c>
      <c r="G38" s="56" t="s">
        <v>27</v>
      </c>
      <c r="H38" s="56" t="s">
        <v>10</v>
      </c>
      <c r="I38" s="111" t="s">
        <v>94</v>
      </c>
      <c r="J38" s="54">
        <v>13.05</v>
      </c>
      <c r="K38" s="75">
        <f>0</f>
        <v>0</v>
      </c>
      <c r="L38" s="105">
        <f t="shared" si="2"/>
        <v>0</v>
      </c>
      <c r="M38" s="105">
        <f t="shared" si="3"/>
        <v>0</v>
      </c>
      <c r="N38" s="107"/>
      <c r="O38" s="108">
        <f t="shared" si="4"/>
        <v>0</v>
      </c>
      <c r="P38" s="107"/>
      <c r="Q38" s="107"/>
      <c r="R38" s="107"/>
      <c r="S38" s="21">
        <f t="shared" si="5"/>
        <v>0</v>
      </c>
      <c r="T38" s="22" t="str">
        <f t="shared" si="1"/>
        <v>OK</v>
      </c>
      <c r="U38" s="38"/>
      <c r="V38" s="148"/>
      <c r="W38" s="148"/>
      <c r="X38" s="38"/>
      <c r="Y38" s="38"/>
      <c r="Z38" s="38"/>
      <c r="AA38" s="38"/>
      <c r="AB38" s="38"/>
      <c r="AC38" s="38"/>
      <c r="AD38" s="38"/>
      <c r="AE38" s="35"/>
      <c r="AF38" s="35"/>
      <c r="AG38" s="35"/>
      <c r="AH38" s="35"/>
      <c r="AI38" s="35"/>
      <c r="AJ38" s="35"/>
      <c r="AK38" s="35"/>
      <c r="AL38" s="35"/>
    </row>
    <row r="39" spans="1:38" ht="30.2" customHeight="1" x14ac:dyDescent="0.25">
      <c r="A39" s="221"/>
      <c r="B39" s="193"/>
      <c r="C39" s="195"/>
      <c r="D39" s="70">
        <v>42</v>
      </c>
      <c r="E39" s="193"/>
      <c r="F39" s="55" t="s">
        <v>20</v>
      </c>
      <c r="G39" s="56" t="s">
        <v>28</v>
      </c>
      <c r="H39" s="56" t="s">
        <v>16</v>
      </c>
      <c r="I39" s="111" t="s">
        <v>94</v>
      </c>
      <c r="J39" s="54">
        <v>2100</v>
      </c>
      <c r="K39" s="75">
        <f>0</f>
        <v>0</v>
      </c>
      <c r="L39" s="105">
        <f t="shared" si="2"/>
        <v>0</v>
      </c>
      <c r="M39" s="105">
        <f t="shared" si="3"/>
        <v>0</v>
      </c>
      <c r="N39" s="107"/>
      <c r="O39" s="108">
        <f t="shared" si="4"/>
        <v>0</v>
      </c>
      <c r="P39" s="107"/>
      <c r="Q39" s="107"/>
      <c r="R39" s="107"/>
      <c r="S39" s="21">
        <f t="shared" si="5"/>
        <v>0</v>
      </c>
      <c r="T39" s="22" t="str">
        <f t="shared" si="1"/>
        <v>OK</v>
      </c>
      <c r="U39" s="38"/>
      <c r="V39" s="148"/>
      <c r="W39" s="148"/>
      <c r="X39" s="38"/>
      <c r="Y39" s="38"/>
      <c r="Z39" s="38"/>
      <c r="AA39" s="38"/>
      <c r="AB39" s="38"/>
      <c r="AC39" s="38"/>
      <c r="AD39" s="38"/>
      <c r="AE39" s="35"/>
      <c r="AF39" s="35"/>
      <c r="AG39" s="35"/>
      <c r="AH39" s="35"/>
      <c r="AI39" s="35"/>
      <c r="AJ39" s="35"/>
      <c r="AK39" s="35"/>
      <c r="AL39" s="35"/>
    </row>
    <row r="40" spans="1:38" ht="30.2" customHeight="1" x14ac:dyDescent="0.25">
      <c r="A40" s="221"/>
      <c r="B40" s="230" t="s">
        <v>76</v>
      </c>
      <c r="C40" s="194">
        <v>22</v>
      </c>
      <c r="D40" s="70">
        <v>43</v>
      </c>
      <c r="E40" s="230" t="s">
        <v>15</v>
      </c>
      <c r="F40" s="55" t="s">
        <v>20</v>
      </c>
      <c r="G40" s="56" t="s">
        <v>27</v>
      </c>
      <c r="H40" s="56" t="s">
        <v>10</v>
      </c>
      <c r="I40" s="111" t="s">
        <v>94</v>
      </c>
      <c r="J40" s="54">
        <v>17.420000000000002</v>
      </c>
      <c r="K40" s="75">
        <f>0+1620</f>
        <v>1620</v>
      </c>
      <c r="L40" s="105">
        <f t="shared" si="2"/>
        <v>1620</v>
      </c>
      <c r="M40" s="105">
        <f t="shared" si="3"/>
        <v>1620</v>
      </c>
      <c r="N40" s="107"/>
      <c r="O40" s="108">
        <f t="shared" si="4"/>
        <v>405</v>
      </c>
      <c r="P40" s="107"/>
      <c r="Q40" s="107"/>
      <c r="R40" s="107"/>
      <c r="S40" s="21">
        <f t="shared" si="5"/>
        <v>0</v>
      </c>
      <c r="T40" s="22" t="str">
        <f t="shared" si="1"/>
        <v>OK</v>
      </c>
      <c r="U40" s="38">
        <v>1620</v>
      </c>
      <c r="V40" s="148"/>
      <c r="W40" s="148"/>
      <c r="X40" s="38"/>
      <c r="Y40" s="38"/>
      <c r="Z40" s="38"/>
      <c r="AA40" s="38"/>
      <c r="AB40" s="38"/>
      <c r="AC40" s="38"/>
      <c r="AD40" s="38"/>
      <c r="AE40" s="35"/>
      <c r="AF40" s="35"/>
      <c r="AG40" s="35"/>
      <c r="AH40" s="35"/>
      <c r="AI40" s="35"/>
      <c r="AJ40" s="35"/>
      <c r="AK40" s="35"/>
      <c r="AL40" s="35"/>
    </row>
    <row r="41" spans="1:38" ht="30.2" customHeight="1" x14ac:dyDescent="0.25">
      <c r="A41" s="221"/>
      <c r="B41" s="193"/>
      <c r="C41" s="195"/>
      <c r="D41" s="70">
        <v>44</v>
      </c>
      <c r="E41" s="193"/>
      <c r="F41" s="55" t="s">
        <v>20</v>
      </c>
      <c r="G41" s="56" t="s">
        <v>28</v>
      </c>
      <c r="H41" s="56" t="s">
        <v>16</v>
      </c>
      <c r="I41" s="111" t="s">
        <v>94</v>
      </c>
      <c r="J41" s="54">
        <v>1500</v>
      </c>
      <c r="K41" s="75">
        <f>0+1.5</f>
        <v>1.5</v>
      </c>
      <c r="L41" s="105">
        <f t="shared" si="2"/>
        <v>1.5</v>
      </c>
      <c r="M41" s="105">
        <f t="shared" si="3"/>
        <v>1.5</v>
      </c>
      <c r="N41" s="107"/>
      <c r="O41" s="108">
        <f t="shared" si="4"/>
        <v>0</v>
      </c>
      <c r="P41" s="107"/>
      <c r="Q41" s="107"/>
      <c r="R41" s="107"/>
      <c r="S41" s="21">
        <f t="shared" si="5"/>
        <v>0</v>
      </c>
      <c r="T41" s="22" t="str">
        <f t="shared" si="1"/>
        <v>OK</v>
      </c>
      <c r="U41" s="38">
        <v>1.5</v>
      </c>
      <c r="V41" s="148"/>
      <c r="W41" s="148"/>
      <c r="X41" s="38"/>
      <c r="Y41" s="38"/>
      <c r="Z41" s="38"/>
      <c r="AA41" s="38"/>
      <c r="AB41" s="38"/>
      <c r="AC41" s="38"/>
      <c r="AD41" s="38"/>
      <c r="AE41" s="35"/>
      <c r="AF41" s="35"/>
      <c r="AG41" s="35"/>
      <c r="AH41" s="35"/>
      <c r="AI41" s="35"/>
      <c r="AJ41" s="35"/>
      <c r="AK41" s="35"/>
      <c r="AL41" s="35"/>
    </row>
    <row r="42" spans="1:38" s="7" customFormat="1" ht="30.2" customHeight="1" x14ac:dyDescent="0.25">
      <c r="A42" s="221"/>
      <c r="B42" s="193" t="s">
        <v>50</v>
      </c>
      <c r="C42" s="194">
        <v>23</v>
      </c>
      <c r="D42" s="70">
        <v>45</v>
      </c>
      <c r="E42" s="193" t="s">
        <v>11</v>
      </c>
      <c r="F42" s="55" t="s">
        <v>20</v>
      </c>
      <c r="G42" s="56" t="s">
        <v>27</v>
      </c>
      <c r="H42" s="56" t="s">
        <v>10</v>
      </c>
      <c r="I42" s="111" t="s">
        <v>94</v>
      </c>
      <c r="J42" s="54">
        <v>16.2</v>
      </c>
      <c r="K42" s="75">
        <f>0</f>
        <v>0</v>
      </c>
      <c r="L42" s="105">
        <f t="shared" si="2"/>
        <v>0</v>
      </c>
      <c r="M42" s="105">
        <f t="shared" si="3"/>
        <v>0</v>
      </c>
      <c r="N42" s="107"/>
      <c r="O42" s="108">
        <f t="shared" si="4"/>
        <v>0</v>
      </c>
      <c r="P42" s="107"/>
      <c r="Q42" s="107"/>
      <c r="R42" s="107"/>
      <c r="S42" s="21">
        <f t="shared" si="5"/>
        <v>0</v>
      </c>
      <c r="T42" s="22" t="str">
        <f t="shared" si="1"/>
        <v>OK</v>
      </c>
      <c r="U42" s="37"/>
      <c r="V42" s="153"/>
      <c r="W42" s="153"/>
      <c r="X42" s="36"/>
      <c r="Y42" s="37"/>
      <c r="Z42" s="36"/>
      <c r="AA42" s="36"/>
      <c r="AB42" s="34"/>
      <c r="AC42" s="37"/>
      <c r="AD42" s="29"/>
      <c r="AE42" s="36"/>
      <c r="AF42" s="29"/>
      <c r="AG42" s="28"/>
      <c r="AH42" s="28"/>
      <c r="AI42" s="28"/>
      <c r="AJ42" s="28"/>
      <c r="AK42" s="28"/>
      <c r="AL42" s="28"/>
    </row>
    <row r="43" spans="1:38" s="7" customFormat="1" ht="30.2" customHeight="1" x14ac:dyDescent="0.25">
      <c r="A43" s="221"/>
      <c r="B43" s="193"/>
      <c r="C43" s="195"/>
      <c r="D43" s="70">
        <v>46</v>
      </c>
      <c r="E43" s="193"/>
      <c r="F43" s="55" t="s">
        <v>20</v>
      </c>
      <c r="G43" s="56" t="s">
        <v>28</v>
      </c>
      <c r="H43" s="56" t="s">
        <v>16</v>
      </c>
      <c r="I43" s="111" t="s">
        <v>94</v>
      </c>
      <c r="J43" s="54">
        <v>2648</v>
      </c>
      <c r="K43" s="75">
        <f>0</f>
        <v>0</v>
      </c>
      <c r="L43" s="105">
        <f t="shared" si="2"/>
        <v>0</v>
      </c>
      <c r="M43" s="105">
        <f t="shared" si="3"/>
        <v>0</v>
      </c>
      <c r="N43" s="107"/>
      <c r="O43" s="108">
        <f t="shared" si="4"/>
        <v>0</v>
      </c>
      <c r="P43" s="107"/>
      <c r="Q43" s="107"/>
      <c r="R43" s="107"/>
      <c r="S43" s="21">
        <f t="shared" si="5"/>
        <v>0</v>
      </c>
      <c r="T43" s="22" t="str">
        <f t="shared" si="1"/>
        <v>OK</v>
      </c>
      <c r="U43" s="37"/>
      <c r="V43" s="153"/>
      <c r="W43" s="153"/>
      <c r="X43" s="36"/>
      <c r="Y43" s="37"/>
      <c r="Z43" s="36"/>
      <c r="AA43" s="36"/>
      <c r="AB43" s="34"/>
      <c r="AC43" s="37"/>
      <c r="AD43" s="29"/>
      <c r="AE43" s="36"/>
      <c r="AF43" s="29"/>
      <c r="AG43" s="28"/>
      <c r="AH43" s="28"/>
      <c r="AI43" s="28"/>
      <c r="AJ43" s="28"/>
      <c r="AK43" s="28"/>
      <c r="AL43" s="28"/>
    </row>
    <row r="44" spans="1:38" s="7" customFormat="1" ht="30.2" customHeight="1" x14ac:dyDescent="0.25">
      <c r="A44" s="221"/>
      <c r="B44" s="193" t="s">
        <v>51</v>
      </c>
      <c r="C44" s="194">
        <v>24</v>
      </c>
      <c r="D44" s="70">
        <v>47</v>
      </c>
      <c r="E44" s="193" t="s">
        <v>52</v>
      </c>
      <c r="F44" s="55" t="s">
        <v>20</v>
      </c>
      <c r="G44" s="56" t="s">
        <v>27</v>
      </c>
      <c r="H44" s="56" t="s">
        <v>10</v>
      </c>
      <c r="I44" s="111" t="s">
        <v>94</v>
      </c>
      <c r="J44" s="54">
        <v>17.09</v>
      </c>
      <c r="K44" s="75">
        <f>0</f>
        <v>0</v>
      </c>
      <c r="L44" s="105">
        <f t="shared" si="2"/>
        <v>0</v>
      </c>
      <c r="M44" s="105">
        <f t="shared" si="3"/>
        <v>0</v>
      </c>
      <c r="N44" s="107"/>
      <c r="O44" s="108">
        <f t="shared" si="4"/>
        <v>0</v>
      </c>
      <c r="P44" s="107"/>
      <c r="Q44" s="107"/>
      <c r="R44" s="107"/>
      <c r="S44" s="21">
        <f t="shared" si="5"/>
        <v>0</v>
      </c>
      <c r="T44" s="22" t="str">
        <f t="shared" si="1"/>
        <v>OK</v>
      </c>
      <c r="U44" s="37"/>
      <c r="V44" s="153"/>
      <c r="W44" s="156"/>
      <c r="X44" s="36"/>
      <c r="Y44" s="36"/>
      <c r="Z44" s="36"/>
      <c r="AA44" s="36"/>
      <c r="AB44" s="34"/>
      <c r="AC44" s="37"/>
      <c r="AD44" s="29"/>
      <c r="AE44" s="37"/>
      <c r="AF44" s="29"/>
      <c r="AG44" s="28"/>
      <c r="AH44" s="28"/>
      <c r="AI44" s="28"/>
      <c r="AJ44" s="28"/>
      <c r="AK44" s="28"/>
      <c r="AL44" s="28"/>
    </row>
    <row r="45" spans="1:38" s="7" customFormat="1" ht="30.2" customHeight="1" x14ac:dyDescent="0.25">
      <c r="A45" s="221"/>
      <c r="B45" s="193"/>
      <c r="C45" s="195"/>
      <c r="D45" s="70">
        <v>48</v>
      </c>
      <c r="E45" s="193"/>
      <c r="F45" s="55" t="s">
        <v>20</v>
      </c>
      <c r="G45" s="56" t="s">
        <v>28</v>
      </c>
      <c r="H45" s="56" t="s">
        <v>16</v>
      </c>
      <c r="I45" s="111" t="s">
        <v>94</v>
      </c>
      <c r="J45" s="54">
        <v>2674</v>
      </c>
      <c r="K45" s="75">
        <f>0</f>
        <v>0</v>
      </c>
      <c r="L45" s="105">
        <f t="shared" si="2"/>
        <v>0</v>
      </c>
      <c r="M45" s="105">
        <f t="shared" si="3"/>
        <v>0</v>
      </c>
      <c r="N45" s="107"/>
      <c r="O45" s="108">
        <f t="shared" si="4"/>
        <v>0</v>
      </c>
      <c r="P45" s="107"/>
      <c r="Q45" s="107"/>
      <c r="R45" s="107"/>
      <c r="S45" s="21">
        <f t="shared" si="5"/>
        <v>0</v>
      </c>
      <c r="T45" s="22" t="str">
        <f t="shared" si="1"/>
        <v>OK</v>
      </c>
      <c r="U45" s="37"/>
      <c r="V45" s="153"/>
      <c r="W45" s="156"/>
      <c r="X45" s="36"/>
      <c r="Y45" s="36"/>
      <c r="Z45" s="36"/>
      <c r="AA45" s="36"/>
      <c r="AB45" s="34"/>
      <c r="AC45" s="37"/>
      <c r="AD45" s="29"/>
      <c r="AE45" s="37"/>
      <c r="AF45" s="29"/>
      <c r="AG45" s="28"/>
      <c r="AH45" s="28"/>
      <c r="AI45" s="28"/>
      <c r="AJ45" s="28"/>
      <c r="AK45" s="28"/>
      <c r="AL45" s="28"/>
    </row>
    <row r="46" spans="1:38" s="7" customFormat="1" ht="30.2" customHeight="1" x14ac:dyDescent="0.25">
      <c r="A46" s="221"/>
      <c r="B46" s="193" t="s">
        <v>50</v>
      </c>
      <c r="C46" s="194">
        <v>25</v>
      </c>
      <c r="D46" s="70">
        <v>49</v>
      </c>
      <c r="E46" s="193" t="s">
        <v>21</v>
      </c>
      <c r="F46" s="55" t="s">
        <v>20</v>
      </c>
      <c r="G46" s="56" t="s">
        <v>27</v>
      </c>
      <c r="H46" s="56" t="s">
        <v>10</v>
      </c>
      <c r="I46" s="111" t="s">
        <v>94</v>
      </c>
      <c r="J46" s="54">
        <v>6.93</v>
      </c>
      <c r="K46" s="75">
        <f>0</f>
        <v>0</v>
      </c>
      <c r="L46" s="105">
        <f t="shared" si="2"/>
        <v>0</v>
      </c>
      <c r="M46" s="105">
        <f t="shared" si="3"/>
        <v>0</v>
      </c>
      <c r="N46" s="107"/>
      <c r="O46" s="108">
        <f t="shared" si="4"/>
        <v>0</v>
      </c>
      <c r="P46" s="107"/>
      <c r="Q46" s="107"/>
      <c r="R46" s="107"/>
      <c r="S46" s="21">
        <f t="shared" si="5"/>
        <v>0</v>
      </c>
      <c r="T46" s="22" t="str">
        <f t="shared" si="1"/>
        <v>OK</v>
      </c>
      <c r="U46" s="37"/>
      <c r="V46" s="153"/>
      <c r="W46" s="156"/>
      <c r="X46" s="37"/>
      <c r="Y46" s="36"/>
      <c r="Z46" s="37"/>
      <c r="AA46" s="36"/>
      <c r="AB46" s="34"/>
      <c r="AC46" s="37"/>
      <c r="AD46" s="29"/>
      <c r="AE46" s="36"/>
      <c r="AF46" s="29"/>
      <c r="AG46" s="28"/>
      <c r="AH46" s="28"/>
      <c r="AI46" s="28"/>
      <c r="AJ46" s="28"/>
      <c r="AK46" s="28"/>
      <c r="AL46" s="28"/>
    </row>
    <row r="47" spans="1:38" s="7" customFormat="1" ht="30.2" customHeight="1" x14ac:dyDescent="0.25">
      <c r="A47" s="222"/>
      <c r="B47" s="193"/>
      <c r="C47" s="195"/>
      <c r="D47" s="70">
        <v>50</v>
      </c>
      <c r="E47" s="193"/>
      <c r="F47" s="55" t="s">
        <v>20</v>
      </c>
      <c r="G47" s="56" t="s">
        <v>28</v>
      </c>
      <c r="H47" s="56" t="s">
        <v>16</v>
      </c>
      <c r="I47" s="111" t="s">
        <v>94</v>
      </c>
      <c r="J47" s="54">
        <v>1364</v>
      </c>
      <c r="K47" s="75">
        <f>0</f>
        <v>0</v>
      </c>
      <c r="L47" s="105">
        <f t="shared" si="2"/>
        <v>0</v>
      </c>
      <c r="M47" s="105">
        <f t="shared" si="3"/>
        <v>0</v>
      </c>
      <c r="N47" s="107"/>
      <c r="O47" s="108">
        <f t="shared" si="4"/>
        <v>0</v>
      </c>
      <c r="P47" s="107"/>
      <c r="Q47" s="107"/>
      <c r="R47" s="107"/>
      <c r="S47" s="21">
        <f t="shared" si="5"/>
        <v>0</v>
      </c>
      <c r="T47" s="22" t="str">
        <f t="shared" si="1"/>
        <v>OK</v>
      </c>
      <c r="U47" s="37"/>
      <c r="V47" s="153"/>
      <c r="W47" s="156"/>
      <c r="X47" s="37"/>
      <c r="Y47" s="36"/>
      <c r="Z47" s="37"/>
      <c r="AA47" s="36"/>
      <c r="AB47" s="34"/>
      <c r="AC47" s="37"/>
      <c r="AD47" s="29"/>
      <c r="AE47" s="36"/>
      <c r="AF47" s="29"/>
      <c r="AG47" s="28"/>
      <c r="AH47" s="28"/>
      <c r="AI47" s="28"/>
      <c r="AJ47" s="28"/>
      <c r="AK47" s="28"/>
      <c r="AL47" s="28"/>
    </row>
    <row r="48" spans="1:38" s="7" customFormat="1" ht="30.2" customHeight="1" x14ac:dyDescent="0.25">
      <c r="A48" s="220" t="s">
        <v>53</v>
      </c>
      <c r="B48" s="193" t="s">
        <v>47</v>
      </c>
      <c r="C48" s="194">
        <v>26</v>
      </c>
      <c r="D48" s="70">
        <v>51</v>
      </c>
      <c r="E48" s="193" t="s">
        <v>13</v>
      </c>
      <c r="F48" s="55" t="s">
        <v>20</v>
      </c>
      <c r="G48" s="56" t="s">
        <v>27</v>
      </c>
      <c r="H48" s="56" t="s">
        <v>10</v>
      </c>
      <c r="I48" s="111" t="s">
        <v>94</v>
      </c>
      <c r="J48" s="54">
        <v>8.8699999999999992</v>
      </c>
      <c r="K48" s="75">
        <f>0</f>
        <v>0</v>
      </c>
      <c r="L48" s="105">
        <f t="shared" si="2"/>
        <v>0</v>
      </c>
      <c r="M48" s="105">
        <f t="shared" si="3"/>
        <v>0</v>
      </c>
      <c r="N48" s="107"/>
      <c r="O48" s="108">
        <f t="shared" si="4"/>
        <v>0</v>
      </c>
      <c r="P48" s="107"/>
      <c r="Q48" s="107"/>
      <c r="R48" s="107"/>
      <c r="S48" s="21">
        <f t="shared" si="5"/>
        <v>0</v>
      </c>
      <c r="T48" s="22" t="str">
        <f t="shared" si="1"/>
        <v>OK</v>
      </c>
      <c r="U48" s="37"/>
      <c r="V48" s="153"/>
      <c r="W48" s="156"/>
      <c r="X48" s="37"/>
      <c r="Y48" s="36"/>
      <c r="Z48" s="37"/>
      <c r="AA48" s="36"/>
      <c r="AB48" s="34"/>
      <c r="AC48" s="37"/>
      <c r="AD48" s="29"/>
      <c r="AE48" s="36"/>
      <c r="AF48" s="29"/>
      <c r="AG48" s="28"/>
      <c r="AH48" s="28"/>
      <c r="AI48" s="28"/>
      <c r="AJ48" s="28"/>
      <c r="AK48" s="28"/>
      <c r="AL48" s="28"/>
    </row>
    <row r="49" spans="1:38" s="7" customFormat="1" ht="30.2" customHeight="1" x14ac:dyDescent="0.25">
      <c r="A49" s="221"/>
      <c r="B49" s="193"/>
      <c r="C49" s="195"/>
      <c r="D49" s="70">
        <v>52</v>
      </c>
      <c r="E49" s="193"/>
      <c r="F49" s="55" t="s">
        <v>20</v>
      </c>
      <c r="G49" s="56" t="s">
        <v>28</v>
      </c>
      <c r="H49" s="56" t="s">
        <v>16</v>
      </c>
      <c r="I49" s="111" t="s">
        <v>94</v>
      </c>
      <c r="J49" s="54">
        <v>1638.99</v>
      </c>
      <c r="K49" s="75">
        <f>0</f>
        <v>0</v>
      </c>
      <c r="L49" s="105">
        <f t="shared" si="2"/>
        <v>0</v>
      </c>
      <c r="M49" s="105">
        <f t="shared" si="3"/>
        <v>0</v>
      </c>
      <c r="N49" s="107"/>
      <c r="O49" s="108">
        <f t="shared" si="4"/>
        <v>0</v>
      </c>
      <c r="P49" s="107"/>
      <c r="Q49" s="107"/>
      <c r="R49" s="107"/>
      <c r="S49" s="21">
        <f t="shared" si="5"/>
        <v>0</v>
      </c>
      <c r="T49" s="22" t="str">
        <f t="shared" si="1"/>
        <v>OK</v>
      </c>
      <c r="U49" s="37"/>
      <c r="V49" s="153"/>
      <c r="W49" s="156"/>
      <c r="X49" s="37"/>
      <c r="Y49" s="36"/>
      <c r="Z49" s="37"/>
      <c r="AA49" s="36"/>
      <c r="AB49" s="34"/>
      <c r="AC49" s="37"/>
      <c r="AD49" s="29"/>
      <c r="AE49" s="36"/>
      <c r="AF49" s="29"/>
      <c r="AG49" s="28"/>
      <c r="AH49" s="28"/>
      <c r="AI49" s="28"/>
      <c r="AJ49" s="28"/>
      <c r="AK49" s="28"/>
      <c r="AL49" s="28"/>
    </row>
    <row r="50" spans="1:38" ht="30.2" customHeight="1" x14ac:dyDescent="0.25">
      <c r="A50" s="221"/>
      <c r="B50" s="193" t="s">
        <v>43</v>
      </c>
      <c r="C50" s="194">
        <v>27</v>
      </c>
      <c r="D50" s="70">
        <v>53</v>
      </c>
      <c r="E50" s="193" t="s">
        <v>14</v>
      </c>
      <c r="F50" s="55" t="s">
        <v>20</v>
      </c>
      <c r="G50" s="56" t="s">
        <v>27</v>
      </c>
      <c r="H50" s="56" t="s">
        <v>10</v>
      </c>
      <c r="I50" s="111" t="s">
        <v>94</v>
      </c>
      <c r="J50" s="54">
        <v>13.18</v>
      </c>
      <c r="K50" s="75">
        <f>0</f>
        <v>0</v>
      </c>
      <c r="L50" s="105">
        <f t="shared" si="2"/>
        <v>0</v>
      </c>
      <c r="M50" s="105">
        <f t="shared" si="3"/>
        <v>0</v>
      </c>
      <c r="N50" s="107"/>
      <c r="O50" s="108">
        <f t="shared" si="4"/>
        <v>0</v>
      </c>
      <c r="P50" s="107"/>
      <c r="Q50" s="107"/>
      <c r="R50" s="107"/>
      <c r="S50" s="21">
        <f t="shared" si="5"/>
        <v>0</v>
      </c>
      <c r="T50" s="22" t="str">
        <f t="shared" si="1"/>
        <v>OK</v>
      </c>
      <c r="U50" s="32"/>
      <c r="V50" s="148"/>
      <c r="W50" s="148"/>
      <c r="X50" s="38"/>
      <c r="Y50" s="38"/>
      <c r="Z50" s="38"/>
      <c r="AA50" s="38"/>
      <c r="AB50" s="38"/>
      <c r="AC50" s="38"/>
      <c r="AD50" s="38"/>
      <c r="AE50" s="35"/>
      <c r="AF50" s="35"/>
      <c r="AG50" s="35"/>
      <c r="AH50" s="35"/>
      <c r="AI50" s="35"/>
      <c r="AJ50" s="35"/>
      <c r="AK50" s="35"/>
      <c r="AL50" s="35"/>
    </row>
    <row r="51" spans="1:38" ht="30.2" customHeight="1" x14ac:dyDescent="0.25">
      <c r="A51" s="221"/>
      <c r="B51" s="193"/>
      <c r="C51" s="195"/>
      <c r="D51" s="70">
        <v>54</v>
      </c>
      <c r="E51" s="193"/>
      <c r="F51" s="55" t="s">
        <v>20</v>
      </c>
      <c r="G51" s="56" t="s">
        <v>28</v>
      </c>
      <c r="H51" s="56" t="s">
        <v>16</v>
      </c>
      <c r="I51" s="111" t="s">
        <v>94</v>
      </c>
      <c r="J51" s="54">
        <v>2026.99</v>
      </c>
      <c r="K51" s="75">
        <f>0</f>
        <v>0</v>
      </c>
      <c r="L51" s="105">
        <f t="shared" si="2"/>
        <v>0</v>
      </c>
      <c r="M51" s="105">
        <f t="shared" si="3"/>
        <v>0</v>
      </c>
      <c r="N51" s="107"/>
      <c r="O51" s="108">
        <f t="shared" si="4"/>
        <v>0</v>
      </c>
      <c r="P51" s="107"/>
      <c r="Q51" s="107"/>
      <c r="R51" s="107"/>
      <c r="S51" s="21">
        <f t="shared" si="5"/>
        <v>0</v>
      </c>
      <c r="T51" s="22" t="str">
        <f t="shared" si="1"/>
        <v>OK</v>
      </c>
      <c r="U51" s="32"/>
      <c r="V51" s="148"/>
      <c r="W51" s="148"/>
      <c r="X51" s="38"/>
      <c r="Y51" s="38"/>
      <c r="Z51" s="38"/>
      <c r="AA51" s="38"/>
      <c r="AB51" s="38"/>
      <c r="AC51" s="38"/>
      <c r="AD51" s="38"/>
      <c r="AE51" s="35"/>
      <c r="AF51" s="35"/>
      <c r="AG51" s="35"/>
      <c r="AH51" s="35"/>
      <c r="AI51" s="35"/>
      <c r="AJ51" s="35"/>
      <c r="AK51" s="35"/>
      <c r="AL51" s="35"/>
    </row>
    <row r="52" spans="1:38" ht="30.2" customHeight="1" x14ac:dyDescent="0.25">
      <c r="A52" s="221"/>
      <c r="B52" s="193" t="s">
        <v>43</v>
      </c>
      <c r="C52" s="194">
        <v>28</v>
      </c>
      <c r="D52" s="70">
        <v>55</v>
      </c>
      <c r="E52" s="193" t="s">
        <v>15</v>
      </c>
      <c r="F52" s="55" t="s">
        <v>20</v>
      </c>
      <c r="G52" s="56" t="s">
        <v>27</v>
      </c>
      <c r="H52" s="56" t="s">
        <v>10</v>
      </c>
      <c r="I52" s="111" t="s">
        <v>94</v>
      </c>
      <c r="J52" s="54">
        <v>18.78</v>
      </c>
      <c r="K52" s="75">
        <f>0</f>
        <v>0</v>
      </c>
      <c r="L52" s="105">
        <f t="shared" si="2"/>
        <v>0</v>
      </c>
      <c r="M52" s="105">
        <f t="shared" si="3"/>
        <v>0</v>
      </c>
      <c r="N52" s="107"/>
      <c r="O52" s="108">
        <f t="shared" si="4"/>
        <v>0</v>
      </c>
      <c r="P52" s="107"/>
      <c r="Q52" s="107"/>
      <c r="R52" s="107"/>
      <c r="S52" s="21">
        <f t="shared" si="5"/>
        <v>0</v>
      </c>
      <c r="T52" s="22" t="str">
        <f t="shared" si="1"/>
        <v>OK</v>
      </c>
      <c r="U52" s="32"/>
      <c r="V52" s="148"/>
      <c r="W52" s="148"/>
      <c r="X52" s="38"/>
      <c r="Y52" s="38"/>
      <c r="Z52" s="38"/>
      <c r="AA52" s="38"/>
      <c r="AB52" s="38"/>
      <c r="AC52" s="38"/>
      <c r="AD52" s="38"/>
      <c r="AE52" s="35"/>
      <c r="AF52" s="35"/>
      <c r="AG52" s="35"/>
      <c r="AH52" s="35"/>
      <c r="AI52" s="35"/>
      <c r="AJ52" s="35"/>
      <c r="AK52" s="35"/>
      <c r="AL52" s="35"/>
    </row>
    <row r="53" spans="1:38" ht="30.2" customHeight="1" x14ac:dyDescent="0.25">
      <c r="A53" s="221"/>
      <c r="B53" s="193"/>
      <c r="C53" s="195"/>
      <c r="D53" s="70">
        <v>56</v>
      </c>
      <c r="E53" s="193"/>
      <c r="F53" s="55" t="s">
        <v>20</v>
      </c>
      <c r="G53" s="56" t="s">
        <v>28</v>
      </c>
      <c r="H53" s="56" t="s">
        <v>16</v>
      </c>
      <c r="I53" s="111" t="s">
        <v>94</v>
      </c>
      <c r="J53" s="54">
        <v>2865.99</v>
      </c>
      <c r="K53" s="75">
        <f>0</f>
        <v>0</v>
      </c>
      <c r="L53" s="105">
        <f t="shared" si="2"/>
        <v>0</v>
      </c>
      <c r="M53" s="105">
        <f t="shared" si="3"/>
        <v>0</v>
      </c>
      <c r="N53" s="107"/>
      <c r="O53" s="108">
        <f t="shared" si="4"/>
        <v>0</v>
      </c>
      <c r="P53" s="107"/>
      <c r="Q53" s="107"/>
      <c r="R53" s="107"/>
      <c r="S53" s="21">
        <f t="shared" si="5"/>
        <v>0</v>
      </c>
      <c r="T53" s="22" t="str">
        <f t="shared" si="1"/>
        <v>OK</v>
      </c>
      <c r="U53" s="32"/>
      <c r="V53" s="148"/>
      <c r="W53" s="148"/>
      <c r="X53" s="38"/>
      <c r="Y53" s="38"/>
      <c r="Z53" s="38"/>
      <c r="AA53" s="38"/>
      <c r="AB53" s="38"/>
      <c r="AC53" s="38"/>
      <c r="AD53" s="38"/>
      <c r="AE53" s="35"/>
      <c r="AF53" s="35"/>
      <c r="AG53" s="35"/>
      <c r="AH53" s="35"/>
      <c r="AI53" s="35"/>
      <c r="AJ53" s="35"/>
      <c r="AK53" s="35"/>
      <c r="AL53" s="35"/>
    </row>
    <row r="54" spans="1:38" ht="30.2" customHeight="1" x14ac:dyDescent="0.25">
      <c r="A54" s="221"/>
      <c r="B54" s="193" t="s">
        <v>51</v>
      </c>
      <c r="C54" s="194">
        <v>29</v>
      </c>
      <c r="D54" s="70">
        <v>57</v>
      </c>
      <c r="E54" s="193" t="s">
        <v>11</v>
      </c>
      <c r="F54" s="55" t="s">
        <v>20</v>
      </c>
      <c r="G54" s="56" t="s">
        <v>27</v>
      </c>
      <c r="H54" s="56" t="s">
        <v>10</v>
      </c>
      <c r="I54" s="111" t="s">
        <v>94</v>
      </c>
      <c r="J54" s="54">
        <v>16.2</v>
      </c>
      <c r="K54" s="75">
        <f>0</f>
        <v>0</v>
      </c>
      <c r="L54" s="105">
        <f t="shared" si="2"/>
        <v>0</v>
      </c>
      <c r="M54" s="105">
        <f t="shared" si="3"/>
        <v>0</v>
      </c>
      <c r="N54" s="107"/>
      <c r="O54" s="108">
        <f t="shared" si="4"/>
        <v>0</v>
      </c>
      <c r="P54" s="107"/>
      <c r="Q54" s="107"/>
      <c r="R54" s="107"/>
      <c r="S54" s="21">
        <f t="shared" si="5"/>
        <v>0</v>
      </c>
      <c r="T54" s="22" t="str">
        <f t="shared" si="1"/>
        <v>OK</v>
      </c>
      <c r="U54" s="32"/>
      <c r="V54" s="148"/>
      <c r="W54" s="148"/>
      <c r="X54" s="38"/>
      <c r="Y54" s="38"/>
      <c r="Z54" s="38"/>
      <c r="AA54" s="38"/>
      <c r="AB54" s="38"/>
      <c r="AC54" s="38"/>
      <c r="AD54" s="38"/>
      <c r="AE54" s="35"/>
      <c r="AF54" s="35"/>
      <c r="AG54" s="35"/>
      <c r="AH54" s="35"/>
      <c r="AI54" s="35"/>
      <c r="AJ54" s="35"/>
      <c r="AK54" s="35"/>
      <c r="AL54" s="35"/>
    </row>
    <row r="55" spans="1:38" ht="30.2" customHeight="1" x14ac:dyDescent="0.25">
      <c r="A55" s="221"/>
      <c r="B55" s="193"/>
      <c r="C55" s="195"/>
      <c r="D55" s="70">
        <v>58</v>
      </c>
      <c r="E55" s="193"/>
      <c r="F55" s="55" t="s">
        <v>20</v>
      </c>
      <c r="G55" s="56" t="s">
        <v>28</v>
      </c>
      <c r="H55" s="56" t="s">
        <v>16</v>
      </c>
      <c r="I55" s="111" t="s">
        <v>94</v>
      </c>
      <c r="J55" s="54">
        <v>2648</v>
      </c>
      <c r="K55" s="75">
        <f>0</f>
        <v>0</v>
      </c>
      <c r="L55" s="105">
        <f t="shared" si="2"/>
        <v>0</v>
      </c>
      <c r="M55" s="105">
        <f t="shared" si="3"/>
        <v>0</v>
      </c>
      <c r="N55" s="107"/>
      <c r="O55" s="108">
        <f t="shared" si="4"/>
        <v>0</v>
      </c>
      <c r="P55" s="107"/>
      <c r="Q55" s="107"/>
      <c r="R55" s="107"/>
      <c r="S55" s="21">
        <f t="shared" si="5"/>
        <v>0</v>
      </c>
      <c r="T55" s="22" t="str">
        <f t="shared" si="1"/>
        <v>OK</v>
      </c>
      <c r="U55" s="32"/>
      <c r="V55" s="148"/>
      <c r="W55" s="148"/>
      <c r="X55" s="38"/>
      <c r="Y55" s="38"/>
      <c r="Z55" s="38"/>
      <c r="AA55" s="38"/>
      <c r="AB55" s="38"/>
      <c r="AC55" s="38"/>
      <c r="AD55" s="38"/>
      <c r="AE55" s="35"/>
      <c r="AF55" s="35"/>
      <c r="AG55" s="35"/>
      <c r="AH55" s="35"/>
      <c r="AI55" s="35"/>
      <c r="AJ55" s="35"/>
      <c r="AK55" s="35"/>
      <c r="AL55" s="35"/>
    </row>
    <row r="56" spans="1:38" ht="30.2" customHeight="1" x14ac:dyDescent="0.25">
      <c r="A56" s="221"/>
      <c r="B56" s="193" t="s">
        <v>50</v>
      </c>
      <c r="C56" s="194">
        <v>31</v>
      </c>
      <c r="D56" s="70">
        <v>61</v>
      </c>
      <c r="E56" s="193" t="s">
        <v>21</v>
      </c>
      <c r="F56" s="55" t="s">
        <v>20</v>
      </c>
      <c r="G56" s="56" t="s">
        <v>27</v>
      </c>
      <c r="H56" s="56" t="s">
        <v>10</v>
      </c>
      <c r="I56" s="111" t="s">
        <v>94</v>
      </c>
      <c r="J56" s="54">
        <v>6.93</v>
      </c>
      <c r="K56" s="75">
        <f>0</f>
        <v>0</v>
      </c>
      <c r="L56" s="105">
        <f t="shared" si="2"/>
        <v>0</v>
      </c>
      <c r="M56" s="105">
        <f t="shared" si="3"/>
        <v>0</v>
      </c>
      <c r="N56" s="107"/>
      <c r="O56" s="108">
        <f t="shared" si="4"/>
        <v>0</v>
      </c>
      <c r="P56" s="107"/>
      <c r="Q56" s="107"/>
      <c r="R56" s="107"/>
      <c r="S56" s="21">
        <f t="shared" si="5"/>
        <v>0</v>
      </c>
      <c r="T56" s="22" t="str">
        <f t="shared" si="1"/>
        <v>OK</v>
      </c>
      <c r="U56" s="32"/>
      <c r="V56" s="148"/>
      <c r="W56" s="148"/>
      <c r="X56" s="38"/>
      <c r="Y56" s="38"/>
      <c r="Z56" s="38"/>
      <c r="AA56" s="38"/>
      <c r="AB56" s="38"/>
      <c r="AC56" s="38"/>
      <c r="AD56" s="38"/>
      <c r="AE56" s="35"/>
      <c r="AF56" s="35"/>
      <c r="AG56" s="35"/>
      <c r="AH56" s="35"/>
      <c r="AI56" s="35"/>
      <c r="AJ56" s="35"/>
      <c r="AK56" s="35"/>
      <c r="AL56" s="35"/>
    </row>
    <row r="57" spans="1:38" ht="30.2" customHeight="1" x14ac:dyDescent="0.25">
      <c r="A57" s="222"/>
      <c r="B57" s="193"/>
      <c r="C57" s="194"/>
      <c r="D57" s="70">
        <v>62</v>
      </c>
      <c r="E57" s="193"/>
      <c r="F57" s="55" t="s">
        <v>20</v>
      </c>
      <c r="G57" s="56" t="s">
        <v>28</v>
      </c>
      <c r="H57" s="56" t="s">
        <v>16</v>
      </c>
      <c r="I57" s="111" t="s">
        <v>94</v>
      </c>
      <c r="J57" s="54">
        <v>1364</v>
      </c>
      <c r="K57" s="75">
        <f>0</f>
        <v>0</v>
      </c>
      <c r="L57" s="105">
        <f t="shared" si="2"/>
        <v>0</v>
      </c>
      <c r="M57" s="105">
        <f t="shared" si="3"/>
        <v>0</v>
      </c>
      <c r="N57" s="107"/>
      <c r="O57" s="108">
        <f t="shared" si="4"/>
        <v>0</v>
      </c>
      <c r="P57" s="107"/>
      <c r="Q57" s="107"/>
      <c r="R57" s="107"/>
      <c r="S57" s="21">
        <f t="shared" si="5"/>
        <v>0</v>
      </c>
      <c r="T57" s="22" t="str">
        <f t="shared" si="1"/>
        <v>OK</v>
      </c>
      <c r="U57" s="32"/>
      <c r="V57" s="148"/>
      <c r="W57" s="148"/>
      <c r="X57" s="38"/>
      <c r="Y57" s="38"/>
      <c r="Z57" s="38"/>
      <c r="AA57" s="38"/>
      <c r="AB57" s="38"/>
      <c r="AC57" s="38"/>
      <c r="AD57" s="38"/>
      <c r="AE57" s="35"/>
      <c r="AF57" s="35"/>
      <c r="AG57" s="35"/>
      <c r="AH57" s="35"/>
      <c r="AI57" s="35"/>
      <c r="AJ57" s="35"/>
      <c r="AK57" s="35"/>
      <c r="AL57" s="35"/>
    </row>
    <row r="58" spans="1:38" x14ac:dyDescent="0.25">
      <c r="K58" s="110">
        <f>SUMPRODUCT($J$4:$J$57,K4:K57)</f>
        <v>159901.9</v>
      </c>
      <c r="L58" s="110">
        <f t="shared" ref="L58:M58" si="6">SUMPRODUCT($J$4:$J$57,L4:L57)</f>
        <v>43250.22</v>
      </c>
      <c r="M58" s="110">
        <f t="shared" si="6"/>
        <v>43250.22</v>
      </c>
      <c r="S58" s="6">
        <f>SUM(S4:S57)</f>
        <v>18633</v>
      </c>
      <c r="U58" s="39">
        <f>SUMPRODUCT($J$4:$J$57,U4:U57)</f>
        <v>30470.400000000001</v>
      </c>
      <c r="V58" s="39">
        <f t="shared" ref="V58:AL58" si="7">SUMPRODUCT($J$4:$J$57,V4:V57)</f>
        <v>5963.52</v>
      </c>
      <c r="W58" s="39">
        <f t="shared" si="7"/>
        <v>6816.3000000000011</v>
      </c>
      <c r="X58" s="39">
        <f t="shared" si="7"/>
        <v>0</v>
      </c>
      <c r="Y58" s="39">
        <f t="shared" si="7"/>
        <v>0</v>
      </c>
      <c r="Z58" s="39">
        <f t="shared" si="7"/>
        <v>0</v>
      </c>
      <c r="AA58" s="39">
        <f t="shared" si="7"/>
        <v>0</v>
      </c>
      <c r="AB58" s="39">
        <f t="shared" si="7"/>
        <v>0</v>
      </c>
      <c r="AC58" s="39">
        <f t="shared" si="7"/>
        <v>0</v>
      </c>
      <c r="AD58" s="39">
        <f t="shared" si="7"/>
        <v>0</v>
      </c>
      <c r="AE58" s="39">
        <f t="shared" si="7"/>
        <v>0</v>
      </c>
      <c r="AF58" s="39">
        <f t="shared" si="7"/>
        <v>0</v>
      </c>
      <c r="AG58" s="39">
        <f t="shared" si="7"/>
        <v>0</v>
      </c>
      <c r="AH58" s="39">
        <f t="shared" si="7"/>
        <v>0</v>
      </c>
      <c r="AI58" s="39">
        <f t="shared" si="7"/>
        <v>0</v>
      </c>
      <c r="AJ58" s="39">
        <f t="shared" si="7"/>
        <v>0</v>
      </c>
      <c r="AK58" s="39">
        <f t="shared" si="7"/>
        <v>0</v>
      </c>
      <c r="AL58" s="39">
        <f t="shared" si="7"/>
        <v>0</v>
      </c>
    </row>
    <row r="59" spans="1:38" ht="18.75" x14ac:dyDescent="0.25">
      <c r="K59" s="6">
        <f>SUM(K4:K57)</f>
        <v>24661.5</v>
      </c>
      <c r="U59" s="30"/>
      <c r="V59" s="154"/>
      <c r="W59" s="151"/>
    </row>
    <row r="60" spans="1:38" x14ac:dyDescent="0.25">
      <c r="V60" s="151"/>
      <c r="W60" s="151"/>
    </row>
    <row r="61" spans="1:38" ht="18.95" customHeight="1" x14ac:dyDescent="0.25">
      <c r="B61" s="223" t="s">
        <v>56</v>
      </c>
      <c r="C61" s="224"/>
      <c r="D61" s="224"/>
      <c r="E61" s="224"/>
      <c r="F61" s="224"/>
      <c r="G61" s="224"/>
      <c r="H61" s="224"/>
      <c r="I61" s="224"/>
      <c r="J61" s="224"/>
      <c r="K61" s="224"/>
      <c r="L61" s="224"/>
      <c r="M61" s="224"/>
      <c r="N61" s="224"/>
      <c r="O61" s="224"/>
      <c r="P61" s="224"/>
      <c r="Q61" s="224"/>
      <c r="R61" s="224"/>
      <c r="S61" s="224"/>
      <c r="T61" s="225"/>
      <c r="U61" s="30"/>
      <c r="V61" s="154"/>
      <c r="W61" s="154"/>
      <c r="X61" s="74"/>
    </row>
    <row r="62" spans="1:38" x14ac:dyDescent="0.25">
      <c r="V62" s="151"/>
      <c r="W62" s="151"/>
    </row>
    <row r="63" spans="1:38" x14ac:dyDescent="0.25">
      <c r="V63" s="151"/>
      <c r="W63" s="151"/>
    </row>
    <row r="64" spans="1:38" x14ac:dyDescent="0.25">
      <c r="V64" s="151"/>
      <c r="W64" s="151"/>
    </row>
    <row r="65" spans="22:27" x14ac:dyDescent="0.25">
      <c r="V65" s="151"/>
      <c r="W65" s="151"/>
      <c r="AA65" s="40"/>
    </row>
  </sheetData>
  <autoFilter ref="A3:AL58" xr:uid="{C7AE80F9-F8CC-401F-9240-1C70BC6787BF}"/>
  <mergeCells count="111">
    <mergeCell ref="K1:T1"/>
    <mergeCell ref="U1:U2"/>
    <mergeCell ref="V1:V2"/>
    <mergeCell ref="W1:W2"/>
    <mergeCell ref="AJ1:AJ2"/>
    <mergeCell ref="AK1:AK2"/>
    <mergeCell ref="AL1:AL2"/>
    <mergeCell ref="A2:T2"/>
    <mergeCell ref="A4:A7"/>
    <mergeCell ref="B4:B5"/>
    <mergeCell ref="C4:C5"/>
    <mergeCell ref="E4:E5"/>
    <mergeCell ref="B6:B7"/>
    <mergeCell ref="C6:C7"/>
    <mergeCell ref="AD1:AD2"/>
    <mergeCell ref="AE1:AE2"/>
    <mergeCell ref="AF1:AF2"/>
    <mergeCell ref="AG1:AG2"/>
    <mergeCell ref="AH1:AH2"/>
    <mergeCell ref="AI1:AI2"/>
    <mergeCell ref="X1:X2"/>
    <mergeCell ref="Y1:Y2"/>
    <mergeCell ref="Z1:Z2"/>
    <mergeCell ref="AA1:AA2"/>
    <mergeCell ref="AB1:AB2"/>
    <mergeCell ref="AC1:AC2"/>
    <mergeCell ref="A1:B1"/>
    <mergeCell ref="C1:J1"/>
    <mergeCell ref="A16:A23"/>
    <mergeCell ref="B16:B17"/>
    <mergeCell ref="C16:C17"/>
    <mergeCell ref="E16:E17"/>
    <mergeCell ref="B18:B19"/>
    <mergeCell ref="C18:C19"/>
    <mergeCell ref="E6:E7"/>
    <mergeCell ref="A8:A15"/>
    <mergeCell ref="B8:B9"/>
    <mergeCell ref="C8:C9"/>
    <mergeCell ref="E8:E9"/>
    <mergeCell ref="B10:B11"/>
    <mergeCell ref="C10:C11"/>
    <mergeCell ref="E10:E11"/>
    <mergeCell ref="B12:B13"/>
    <mergeCell ref="C12:C13"/>
    <mergeCell ref="E18:E19"/>
    <mergeCell ref="B20:B21"/>
    <mergeCell ref="C20:C21"/>
    <mergeCell ref="E20:E21"/>
    <mergeCell ref="B22:B23"/>
    <mergeCell ref="C22:C23"/>
    <mergeCell ref="E22:E23"/>
    <mergeCell ref="E12:E13"/>
    <mergeCell ref="B14:B15"/>
    <mergeCell ref="C14:C15"/>
    <mergeCell ref="E14:E15"/>
    <mergeCell ref="B30:B31"/>
    <mergeCell ref="C30:C31"/>
    <mergeCell ref="E30:E31"/>
    <mergeCell ref="A32:A35"/>
    <mergeCell ref="B32:B33"/>
    <mergeCell ref="C32:C33"/>
    <mergeCell ref="E32:E33"/>
    <mergeCell ref="B34:B35"/>
    <mergeCell ref="C34:C35"/>
    <mergeCell ref="E34:E35"/>
    <mergeCell ref="A24:A31"/>
    <mergeCell ref="B24:B25"/>
    <mergeCell ref="C24:C25"/>
    <mergeCell ref="E24:E25"/>
    <mergeCell ref="B26:B27"/>
    <mergeCell ref="C26:C27"/>
    <mergeCell ref="E26:E27"/>
    <mergeCell ref="B28:B29"/>
    <mergeCell ref="C28:C29"/>
    <mergeCell ref="E28:E29"/>
    <mergeCell ref="B42:B43"/>
    <mergeCell ref="C42:C43"/>
    <mergeCell ref="E42:E43"/>
    <mergeCell ref="B44:B45"/>
    <mergeCell ref="C44:C45"/>
    <mergeCell ref="E44:E45"/>
    <mergeCell ref="A36:A47"/>
    <mergeCell ref="B36:B37"/>
    <mergeCell ref="C36:C37"/>
    <mergeCell ref="E36:E37"/>
    <mergeCell ref="B38:B39"/>
    <mergeCell ref="C38:C39"/>
    <mergeCell ref="E38:E39"/>
    <mergeCell ref="B40:B41"/>
    <mergeCell ref="C40:C41"/>
    <mergeCell ref="E40:E41"/>
    <mergeCell ref="B46:B47"/>
    <mergeCell ref="C46:C47"/>
    <mergeCell ref="E46:E47"/>
    <mergeCell ref="B61:T61"/>
    <mergeCell ref="B52:B53"/>
    <mergeCell ref="C52:C53"/>
    <mergeCell ref="E52:E53"/>
    <mergeCell ref="B54:B55"/>
    <mergeCell ref="C54:C55"/>
    <mergeCell ref="E54:E55"/>
    <mergeCell ref="A48:A57"/>
    <mergeCell ref="B48:B49"/>
    <mergeCell ref="C48:C49"/>
    <mergeCell ref="E48:E49"/>
    <mergeCell ref="B50:B51"/>
    <mergeCell ref="C50:C51"/>
    <mergeCell ref="E50:E51"/>
    <mergeCell ref="B56:B57"/>
    <mergeCell ref="C56:C57"/>
    <mergeCell ref="E56:E57"/>
  </mergeCells>
  <conditionalFormatting sqref="U4:U57 X4:AL57">
    <cfRule type="cellIs" dxfId="11" priority="1" operator="greaterThan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085B48-870D-4D60-9ED8-D912F0365085}">
  <dimension ref="A1:AL65"/>
  <sheetViews>
    <sheetView topLeftCell="K46" zoomScale="85" zoomScaleNormal="85" workbookViewId="0">
      <selection activeCell="M69" sqref="M69"/>
    </sheetView>
  </sheetViews>
  <sheetFormatPr defaultColWidth="9.7109375" defaultRowHeight="15" x14ac:dyDescent="0.25"/>
  <cols>
    <col min="1" max="1" width="12.140625" style="2" bestFit="1" customWidth="1"/>
    <col min="2" max="2" width="27.28515625" style="1" customWidth="1"/>
    <col min="3" max="3" width="11" style="1" customWidth="1"/>
    <col min="4" max="4" width="11.7109375" style="1" customWidth="1"/>
    <col min="5" max="5" width="24.85546875" style="1" customWidth="1"/>
    <col min="6" max="6" width="9.140625" style="24" customWidth="1"/>
    <col min="7" max="8" width="12.28515625" style="1" customWidth="1"/>
    <col min="9" max="9" width="14.85546875" style="1" customWidth="1"/>
    <col min="10" max="10" width="15.42578125" style="1" customWidth="1"/>
    <col min="11" max="11" width="12.85546875" style="6" bestFit="1" customWidth="1"/>
    <col min="12" max="18" width="11.28515625" style="6" customWidth="1"/>
    <col min="19" max="19" width="13.28515625" style="23" customWidth="1"/>
    <col min="20" max="20" width="12.5703125" style="4" customWidth="1"/>
    <col min="21" max="21" width="14.140625" style="5" customWidth="1"/>
    <col min="22" max="22" width="14.28515625" style="5" customWidth="1"/>
    <col min="23" max="30" width="15.7109375" style="5" customWidth="1"/>
    <col min="31" max="38" width="15.7109375" style="2" customWidth="1"/>
    <col min="39" max="16384" width="9.7109375" style="2"/>
  </cols>
  <sheetData>
    <row r="1" spans="1:38" ht="38.25" customHeight="1" x14ac:dyDescent="0.25">
      <c r="A1" s="203" t="s">
        <v>54</v>
      </c>
      <c r="B1" s="204"/>
      <c r="C1" s="207" t="s">
        <v>29</v>
      </c>
      <c r="D1" s="208"/>
      <c r="E1" s="208"/>
      <c r="F1" s="208"/>
      <c r="G1" s="208"/>
      <c r="H1" s="208"/>
      <c r="I1" s="208"/>
      <c r="J1" s="209"/>
      <c r="K1" s="202" t="s">
        <v>35</v>
      </c>
      <c r="L1" s="202"/>
      <c r="M1" s="202"/>
      <c r="N1" s="202"/>
      <c r="O1" s="202"/>
      <c r="P1" s="202"/>
      <c r="Q1" s="202"/>
      <c r="R1" s="202"/>
      <c r="S1" s="202"/>
      <c r="T1" s="202"/>
      <c r="U1" s="231" t="s">
        <v>146</v>
      </c>
      <c r="V1" s="231" t="s">
        <v>147</v>
      </c>
      <c r="W1" s="231" t="s">
        <v>148</v>
      </c>
      <c r="X1" s="231" t="s">
        <v>149</v>
      </c>
      <c r="Y1" s="231" t="s">
        <v>150</v>
      </c>
      <c r="Z1" s="231" t="s">
        <v>151</v>
      </c>
      <c r="AA1" s="231" t="s">
        <v>152</v>
      </c>
      <c r="AB1" s="196" t="s">
        <v>37</v>
      </c>
      <c r="AC1" s="196" t="s">
        <v>37</v>
      </c>
      <c r="AD1" s="196" t="s">
        <v>37</v>
      </c>
      <c r="AE1" s="196" t="s">
        <v>37</v>
      </c>
      <c r="AF1" s="196" t="s">
        <v>37</v>
      </c>
      <c r="AG1" s="196" t="s">
        <v>37</v>
      </c>
      <c r="AH1" s="196" t="s">
        <v>37</v>
      </c>
      <c r="AI1" s="196" t="s">
        <v>37</v>
      </c>
      <c r="AJ1" s="196" t="s">
        <v>37</v>
      </c>
      <c r="AK1" s="196" t="s">
        <v>37</v>
      </c>
      <c r="AL1" s="196" t="s">
        <v>37</v>
      </c>
    </row>
    <row r="2" spans="1:38" ht="21.75" customHeight="1" x14ac:dyDescent="0.25">
      <c r="A2" s="198" t="s">
        <v>61</v>
      </c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198"/>
      <c r="M2" s="198"/>
      <c r="N2" s="198"/>
      <c r="O2" s="198"/>
      <c r="P2" s="198"/>
      <c r="Q2" s="198"/>
      <c r="R2" s="198"/>
      <c r="S2" s="198"/>
      <c r="T2" s="199"/>
      <c r="U2" s="232"/>
      <c r="V2" s="232"/>
      <c r="W2" s="232"/>
      <c r="X2" s="232"/>
      <c r="Y2" s="232"/>
      <c r="Z2" s="232"/>
      <c r="AA2" s="232"/>
      <c r="AB2" s="197"/>
      <c r="AC2" s="197"/>
      <c r="AD2" s="197"/>
      <c r="AE2" s="197"/>
      <c r="AF2" s="197"/>
      <c r="AG2" s="197"/>
      <c r="AH2" s="197"/>
      <c r="AI2" s="197"/>
      <c r="AJ2" s="197"/>
      <c r="AK2" s="197"/>
      <c r="AL2" s="197"/>
    </row>
    <row r="3" spans="1:38" s="3" customFormat="1" ht="30.2" customHeight="1" x14ac:dyDescent="0.2">
      <c r="A3" s="41" t="s">
        <v>22</v>
      </c>
      <c r="B3" s="41" t="s">
        <v>38</v>
      </c>
      <c r="C3" s="41" t="s">
        <v>36</v>
      </c>
      <c r="D3" s="41" t="s">
        <v>17</v>
      </c>
      <c r="E3" s="41" t="s">
        <v>39</v>
      </c>
      <c r="F3" s="41" t="s">
        <v>18</v>
      </c>
      <c r="G3" s="41" t="s">
        <v>19</v>
      </c>
      <c r="H3" s="41" t="s">
        <v>40</v>
      </c>
      <c r="I3" s="41" t="s">
        <v>41</v>
      </c>
      <c r="J3" s="41" t="s">
        <v>42</v>
      </c>
      <c r="K3" s="42" t="s">
        <v>3</v>
      </c>
      <c r="L3" s="102" t="s">
        <v>86</v>
      </c>
      <c r="M3" s="102" t="s">
        <v>87</v>
      </c>
      <c r="N3" s="102" t="s">
        <v>88</v>
      </c>
      <c r="O3" s="102" t="s">
        <v>89</v>
      </c>
      <c r="P3" s="102" t="s">
        <v>90</v>
      </c>
      <c r="Q3" s="102" t="s">
        <v>91</v>
      </c>
      <c r="R3" s="102" t="s">
        <v>92</v>
      </c>
      <c r="S3" s="19" t="s">
        <v>0</v>
      </c>
      <c r="T3" s="33" t="s">
        <v>2</v>
      </c>
      <c r="U3" s="163" t="s">
        <v>153</v>
      </c>
      <c r="V3" s="142">
        <v>45600</v>
      </c>
      <c r="W3" s="142">
        <v>45680</v>
      </c>
      <c r="X3" s="142">
        <v>45723</v>
      </c>
      <c r="Y3" s="142">
        <v>45748</v>
      </c>
      <c r="Z3" s="142">
        <v>45750</v>
      </c>
      <c r="AA3" s="142">
        <v>45785</v>
      </c>
      <c r="AB3" s="20" t="s">
        <v>1</v>
      </c>
      <c r="AC3" s="20" t="s">
        <v>1</v>
      </c>
      <c r="AD3" s="20" t="s">
        <v>1</v>
      </c>
      <c r="AE3" s="20" t="s">
        <v>1</v>
      </c>
      <c r="AF3" s="20" t="s">
        <v>1</v>
      </c>
      <c r="AG3" s="20" t="s">
        <v>1</v>
      </c>
      <c r="AH3" s="20" t="s">
        <v>1</v>
      </c>
      <c r="AI3" s="20" t="s">
        <v>1</v>
      </c>
      <c r="AJ3" s="20" t="s">
        <v>1</v>
      </c>
      <c r="AK3" s="20" t="s">
        <v>1</v>
      </c>
      <c r="AL3" s="20" t="s">
        <v>1</v>
      </c>
    </row>
    <row r="4" spans="1:38" ht="30.2" customHeight="1" x14ac:dyDescent="0.25">
      <c r="A4" s="211" t="s">
        <v>30</v>
      </c>
      <c r="B4" s="200" t="s">
        <v>34</v>
      </c>
      <c r="C4" s="217">
        <v>1</v>
      </c>
      <c r="D4" s="71">
        <v>1</v>
      </c>
      <c r="E4" s="200" t="s">
        <v>13</v>
      </c>
      <c r="F4" s="59" t="s">
        <v>20</v>
      </c>
      <c r="G4" s="60" t="s">
        <v>27</v>
      </c>
      <c r="H4" s="60" t="s">
        <v>10</v>
      </c>
      <c r="I4" s="60" t="s">
        <v>12</v>
      </c>
      <c r="J4" s="61">
        <v>7.65</v>
      </c>
      <c r="K4" s="65">
        <f>11000</f>
        <v>11000</v>
      </c>
      <c r="L4" s="105">
        <f>IF(SUM(U4:AL4)&gt;K4+N4,K4+N4,SUM(U4:AL4))</f>
        <v>5680</v>
      </c>
      <c r="M4" s="105">
        <f>SUM(U4:AL4)</f>
        <v>5680</v>
      </c>
      <c r="N4" s="109"/>
      <c r="O4" s="108">
        <f>ROUND(IF(K4*0.25-0.5&lt;0,0,K4*0.25-0.5),0)-P4-R4</f>
        <v>2750</v>
      </c>
      <c r="P4" s="106"/>
      <c r="Q4" s="106"/>
      <c r="R4" s="106"/>
      <c r="S4" s="21">
        <f t="shared" ref="S4:S23" si="0">K4-(SUM(U4:AL4))+N4+P4+Q4-R4</f>
        <v>5320</v>
      </c>
      <c r="T4" s="22" t="str">
        <f t="shared" ref="T4:T57" si="1">IF(S4&lt;0,"ATENÇÃO","OK")</f>
        <v>OK</v>
      </c>
      <c r="U4" s="164">
        <v>1500</v>
      </c>
      <c r="V4" s="143">
        <v>680</v>
      </c>
      <c r="W4" s="144"/>
      <c r="X4" s="148"/>
      <c r="Y4" s="144"/>
      <c r="Z4" s="143">
        <v>500</v>
      </c>
      <c r="AA4" s="164">
        <v>3000</v>
      </c>
      <c r="AB4" s="46"/>
      <c r="AC4" s="47"/>
      <c r="AD4" s="48"/>
      <c r="AE4" s="36"/>
      <c r="AF4" s="29"/>
      <c r="AG4" s="28"/>
      <c r="AH4" s="28"/>
      <c r="AI4" s="28"/>
      <c r="AJ4" s="28"/>
      <c r="AK4" s="28"/>
      <c r="AL4" s="28"/>
    </row>
    <row r="5" spans="1:38" ht="30.2" customHeight="1" x14ac:dyDescent="0.25">
      <c r="A5" s="212"/>
      <c r="B5" s="201"/>
      <c r="C5" s="218"/>
      <c r="D5" s="72">
        <v>2</v>
      </c>
      <c r="E5" s="201"/>
      <c r="F5" s="63" t="s">
        <v>20</v>
      </c>
      <c r="G5" s="64" t="s">
        <v>28</v>
      </c>
      <c r="H5" s="64" t="s">
        <v>16</v>
      </c>
      <c r="I5" s="64" t="s">
        <v>12</v>
      </c>
      <c r="J5" s="61">
        <v>400</v>
      </c>
      <c r="K5" s="65">
        <f>20</f>
        <v>20</v>
      </c>
      <c r="L5" s="105">
        <f t="shared" ref="L5:L57" si="2">IF(SUM(U5:AL5)&gt;K5+N5,K5+N5,SUM(U5:AL5))</f>
        <v>20</v>
      </c>
      <c r="M5" s="105">
        <f t="shared" ref="M5:M57" si="3">SUM(U5:AL5)</f>
        <v>20</v>
      </c>
      <c r="N5" s="106"/>
      <c r="O5" s="108">
        <f t="shared" ref="O5:O57" si="4">ROUND(IF(K5*0.25-0.5&lt;0,0,K5*0.25-0.5),0)-P5-R5</f>
        <v>5</v>
      </c>
      <c r="P5" s="106"/>
      <c r="Q5" s="106"/>
      <c r="R5" s="106"/>
      <c r="S5" s="21">
        <f t="shared" si="0"/>
        <v>0</v>
      </c>
      <c r="T5" s="22" t="str">
        <f t="shared" si="1"/>
        <v>OK</v>
      </c>
      <c r="U5" s="143">
        <v>5</v>
      </c>
      <c r="V5" s="143">
        <v>2</v>
      </c>
      <c r="W5" s="144"/>
      <c r="X5" s="148"/>
      <c r="Y5" s="148"/>
      <c r="Z5" s="143">
        <v>2</v>
      </c>
      <c r="AA5" s="143">
        <v>11</v>
      </c>
      <c r="AB5" s="43"/>
      <c r="AC5" s="43"/>
      <c r="AD5" s="48"/>
      <c r="AE5" s="36"/>
      <c r="AF5" s="29"/>
      <c r="AG5" s="28"/>
      <c r="AH5" s="28"/>
      <c r="AI5" s="28"/>
      <c r="AJ5" s="28"/>
      <c r="AK5" s="28"/>
      <c r="AL5" s="28"/>
    </row>
    <row r="6" spans="1:38" ht="30.2" customHeight="1" x14ac:dyDescent="0.25">
      <c r="A6" s="212"/>
      <c r="B6" s="210" t="s">
        <v>25</v>
      </c>
      <c r="C6" s="219">
        <v>5</v>
      </c>
      <c r="D6" s="73">
        <v>9</v>
      </c>
      <c r="E6" s="210" t="s">
        <v>21</v>
      </c>
      <c r="F6" s="67" t="s">
        <v>20</v>
      </c>
      <c r="G6" s="68" t="s">
        <v>27</v>
      </c>
      <c r="H6" s="68" t="s">
        <v>10</v>
      </c>
      <c r="I6" s="68" t="s">
        <v>12</v>
      </c>
      <c r="J6" s="69">
        <v>4.1500000000000004</v>
      </c>
      <c r="K6" s="65">
        <f>3000</f>
        <v>3000</v>
      </c>
      <c r="L6" s="105">
        <f t="shared" si="2"/>
        <v>5500</v>
      </c>
      <c r="M6" s="105">
        <f t="shared" si="3"/>
        <v>5500</v>
      </c>
      <c r="N6" s="106">
        <v>2500</v>
      </c>
      <c r="O6" s="108">
        <f t="shared" si="4"/>
        <v>750</v>
      </c>
      <c r="P6" s="106"/>
      <c r="Q6" s="106"/>
      <c r="R6" s="106"/>
      <c r="S6" s="21">
        <f t="shared" si="0"/>
        <v>0</v>
      </c>
      <c r="T6" s="22" t="str">
        <f t="shared" si="1"/>
        <v>OK</v>
      </c>
      <c r="U6" s="147"/>
      <c r="V6" s="144"/>
      <c r="W6" s="164">
        <v>1500</v>
      </c>
      <c r="X6" s="164">
        <v>1500</v>
      </c>
      <c r="Y6" s="165">
        <v>2500</v>
      </c>
      <c r="Z6" s="144"/>
      <c r="AA6" s="144"/>
      <c r="AB6" s="46"/>
      <c r="AC6" s="47"/>
      <c r="AD6" s="48"/>
      <c r="AE6" s="36"/>
      <c r="AF6" s="29"/>
      <c r="AG6" s="28"/>
      <c r="AH6" s="28"/>
      <c r="AI6" s="28"/>
      <c r="AJ6" s="28"/>
      <c r="AK6" s="28"/>
      <c r="AL6" s="28"/>
    </row>
    <row r="7" spans="1:38" ht="30.2" customHeight="1" x14ac:dyDescent="0.25">
      <c r="A7" s="213"/>
      <c r="B7" s="210"/>
      <c r="C7" s="219"/>
      <c r="D7" s="73">
        <v>10</v>
      </c>
      <c r="E7" s="210"/>
      <c r="F7" s="67" t="s">
        <v>20</v>
      </c>
      <c r="G7" s="68" t="s">
        <v>28</v>
      </c>
      <c r="H7" s="68" t="s">
        <v>16</v>
      </c>
      <c r="I7" s="68" t="s">
        <v>12</v>
      </c>
      <c r="J7" s="69">
        <v>699.26</v>
      </c>
      <c r="K7" s="65">
        <f>30</f>
        <v>30</v>
      </c>
      <c r="L7" s="105">
        <f t="shared" si="2"/>
        <v>10</v>
      </c>
      <c r="M7" s="105">
        <f t="shared" si="3"/>
        <v>10</v>
      </c>
      <c r="N7" s="106"/>
      <c r="O7" s="108">
        <f t="shared" si="4"/>
        <v>7</v>
      </c>
      <c r="P7" s="106"/>
      <c r="Q7" s="106"/>
      <c r="R7" s="106"/>
      <c r="S7" s="21">
        <f t="shared" si="0"/>
        <v>20</v>
      </c>
      <c r="T7" s="22" t="str">
        <f t="shared" si="1"/>
        <v>OK</v>
      </c>
      <c r="U7" s="147"/>
      <c r="V7" s="144"/>
      <c r="W7" s="143">
        <v>10</v>
      </c>
      <c r="X7" s="148"/>
      <c r="Y7" s="148"/>
      <c r="Z7" s="144"/>
      <c r="AA7" s="144"/>
      <c r="AB7" s="43"/>
      <c r="AC7" s="43"/>
      <c r="AD7" s="48"/>
      <c r="AE7" s="36"/>
      <c r="AF7" s="29"/>
      <c r="AG7" s="28"/>
      <c r="AH7" s="28"/>
      <c r="AI7" s="28"/>
      <c r="AJ7" s="28"/>
      <c r="AK7" s="28"/>
      <c r="AL7" s="28"/>
    </row>
    <row r="8" spans="1:38" ht="30.2" customHeight="1" x14ac:dyDescent="0.25">
      <c r="A8" s="214" t="s">
        <v>23</v>
      </c>
      <c r="B8" s="193" t="s">
        <v>32</v>
      </c>
      <c r="C8" s="194">
        <v>6</v>
      </c>
      <c r="D8" s="70">
        <v>11</v>
      </c>
      <c r="E8" s="193" t="s">
        <v>13</v>
      </c>
      <c r="F8" s="55" t="s">
        <v>20</v>
      </c>
      <c r="G8" s="56" t="s">
        <v>27</v>
      </c>
      <c r="H8" s="56" t="s">
        <v>10</v>
      </c>
      <c r="I8" s="56" t="s">
        <v>12</v>
      </c>
      <c r="J8" s="54">
        <v>7.84</v>
      </c>
      <c r="K8" s="75">
        <f>0</f>
        <v>0</v>
      </c>
      <c r="L8" s="105">
        <f t="shared" si="2"/>
        <v>0</v>
      </c>
      <c r="M8" s="105">
        <f t="shared" si="3"/>
        <v>0</v>
      </c>
      <c r="N8" s="107"/>
      <c r="O8" s="108">
        <f t="shared" si="4"/>
        <v>0</v>
      </c>
      <c r="P8" s="107"/>
      <c r="Q8" s="107"/>
      <c r="R8" s="107"/>
      <c r="S8" s="21">
        <f t="shared" si="0"/>
        <v>0</v>
      </c>
      <c r="T8" s="22" t="str">
        <f t="shared" si="1"/>
        <v>OK</v>
      </c>
      <c r="U8" s="144"/>
      <c r="V8" s="144"/>
      <c r="W8" s="148"/>
      <c r="X8" s="144"/>
      <c r="Y8" s="148"/>
      <c r="Z8" s="144"/>
      <c r="AA8" s="144"/>
      <c r="AB8" s="50"/>
      <c r="AC8" s="47"/>
      <c r="AD8" s="48"/>
      <c r="AE8" s="36"/>
      <c r="AF8" s="29"/>
      <c r="AG8" s="28"/>
      <c r="AH8" s="28"/>
      <c r="AI8" s="28"/>
      <c r="AJ8" s="28"/>
      <c r="AK8" s="28"/>
      <c r="AL8" s="28"/>
    </row>
    <row r="9" spans="1:38" ht="30.2" customHeight="1" x14ac:dyDescent="0.25">
      <c r="A9" s="215"/>
      <c r="B9" s="193"/>
      <c r="C9" s="194"/>
      <c r="D9" s="70">
        <v>12</v>
      </c>
      <c r="E9" s="193"/>
      <c r="F9" s="55" t="s">
        <v>20</v>
      </c>
      <c r="G9" s="56" t="s">
        <v>28</v>
      </c>
      <c r="H9" s="56" t="s">
        <v>16</v>
      </c>
      <c r="I9" s="56" t="s">
        <v>12</v>
      </c>
      <c r="J9" s="54">
        <v>1700</v>
      </c>
      <c r="K9" s="75">
        <f>0</f>
        <v>0</v>
      </c>
      <c r="L9" s="105">
        <f t="shared" si="2"/>
        <v>0</v>
      </c>
      <c r="M9" s="105">
        <f t="shared" si="3"/>
        <v>0</v>
      </c>
      <c r="N9" s="107"/>
      <c r="O9" s="108">
        <f t="shared" si="4"/>
        <v>0</v>
      </c>
      <c r="P9" s="107"/>
      <c r="Q9" s="107"/>
      <c r="R9" s="107"/>
      <c r="S9" s="21">
        <f t="shared" si="0"/>
        <v>0</v>
      </c>
      <c r="T9" s="22" t="str">
        <f t="shared" si="1"/>
        <v>OK</v>
      </c>
      <c r="U9" s="144"/>
      <c r="V9" s="144"/>
      <c r="W9" s="148"/>
      <c r="X9" s="144"/>
      <c r="Y9" s="148"/>
      <c r="Z9" s="144"/>
      <c r="AA9" s="144"/>
      <c r="AB9" s="51"/>
      <c r="AC9" s="43"/>
      <c r="AD9" s="48"/>
      <c r="AE9" s="36"/>
      <c r="AF9" s="29"/>
      <c r="AG9" s="28"/>
      <c r="AH9" s="28"/>
      <c r="AI9" s="28"/>
      <c r="AJ9" s="28"/>
      <c r="AK9" s="28"/>
      <c r="AL9" s="28"/>
    </row>
    <row r="10" spans="1:38" ht="30.2" customHeight="1" x14ac:dyDescent="0.25">
      <c r="A10" s="215"/>
      <c r="B10" s="193" t="s">
        <v>25</v>
      </c>
      <c r="C10" s="194">
        <v>7</v>
      </c>
      <c r="D10" s="70">
        <v>13</v>
      </c>
      <c r="E10" s="193" t="s">
        <v>14</v>
      </c>
      <c r="F10" s="55" t="s">
        <v>20</v>
      </c>
      <c r="G10" s="56" t="s">
        <v>27</v>
      </c>
      <c r="H10" s="56" t="s">
        <v>10</v>
      </c>
      <c r="I10" s="56" t="s">
        <v>12</v>
      </c>
      <c r="J10" s="54">
        <v>11</v>
      </c>
      <c r="K10" s="75">
        <f>0</f>
        <v>0</v>
      </c>
      <c r="L10" s="105">
        <f t="shared" si="2"/>
        <v>0</v>
      </c>
      <c r="M10" s="105">
        <f t="shared" si="3"/>
        <v>0</v>
      </c>
      <c r="N10" s="107"/>
      <c r="O10" s="108">
        <f t="shared" si="4"/>
        <v>0</v>
      </c>
      <c r="P10" s="107"/>
      <c r="Q10" s="107"/>
      <c r="R10" s="107"/>
      <c r="S10" s="21">
        <f t="shared" si="0"/>
        <v>0</v>
      </c>
      <c r="T10" s="22" t="str">
        <f t="shared" si="1"/>
        <v>OK</v>
      </c>
      <c r="U10" s="144"/>
      <c r="V10" s="144"/>
      <c r="W10" s="144"/>
      <c r="X10" s="148"/>
      <c r="Y10" s="148"/>
      <c r="Z10" s="144"/>
      <c r="AA10" s="144"/>
      <c r="AB10" s="46"/>
      <c r="AC10" s="47"/>
      <c r="AD10" s="48"/>
      <c r="AE10" s="36"/>
      <c r="AF10" s="29"/>
      <c r="AG10" s="28"/>
      <c r="AH10" s="28"/>
      <c r="AI10" s="28"/>
      <c r="AJ10" s="28"/>
      <c r="AK10" s="28"/>
      <c r="AL10" s="28"/>
    </row>
    <row r="11" spans="1:38" ht="30.2" customHeight="1" x14ac:dyDescent="0.25">
      <c r="A11" s="215"/>
      <c r="B11" s="193"/>
      <c r="C11" s="194"/>
      <c r="D11" s="70">
        <v>14</v>
      </c>
      <c r="E11" s="193"/>
      <c r="F11" s="55" t="s">
        <v>20</v>
      </c>
      <c r="G11" s="56" t="s">
        <v>28</v>
      </c>
      <c r="H11" s="56" t="s">
        <v>16</v>
      </c>
      <c r="I11" s="56" t="s">
        <v>12</v>
      </c>
      <c r="J11" s="54">
        <v>1828.57</v>
      </c>
      <c r="K11" s="75">
        <f>0</f>
        <v>0</v>
      </c>
      <c r="L11" s="105">
        <f t="shared" si="2"/>
        <v>0</v>
      </c>
      <c r="M11" s="105">
        <f t="shared" si="3"/>
        <v>0</v>
      </c>
      <c r="N11" s="107"/>
      <c r="O11" s="108">
        <f t="shared" si="4"/>
        <v>0</v>
      </c>
      <c r="P11" s="107"/>
      <c r="Q11" s="107"/>
      <c r="R11" s="107"/>
      <c r="S11" s="21">
        <f t="shared" si="0"/>
        <v>0</v>
      </c>
      <c r="T11" s="22" t="str">
        <f t="shared" si="1"/>
        <v>OK</v>
      </c>
      <c r="U11" s="144"/>
      <c r="V11" s="144"/>
      <c r="W11" s="144"/>
      <c r="X11" s="148"/>
      <c r="Y11" s="148"/>
      <c r="Z11" s="144"/>
      <c r="AA11" s="144"/>
      <c r="AB11" s="43"/>
      <c r="AC11" s="43"/>
      <c r="AD11" s="48"/>
      <c r="AE11" s="36"/>
      <c r="AF11" s="29"/>
      <c r="AG11" s="28"/>
      <c r="AH11" s="28"/>
      <c r="AI11" s="28"/>
      <c r="AJ11" s="28"/>
      <c r="AK11" s="28"/>
      <c r="AL11" s="28"/>
    </row>
    <row r="12" spans="1:38" ht="30.2" customHeight="1" x14ac:dyDescent="0.25">
      <c r="A12" s="215"/>
      <c r="B12" s="193" t="s">
        <v>25</v>
      </c>
      <c r="C12" s="194">
        <v>8</v>
      </c>
      <c r="D12" s="70">
        <v>15</v>
      </c>
      <c r="E12" s="193" t="s">
        <v>15</v>
      </c>
      <c r="F12" s="55" t="s">
        <v>20</v>
      </c>
      <c r="G12" s="56" t="s">
        <v>27</v>
      </c>
      <c r="H12" s="56" t="s">
        <v>10</v>
      </c>
      <c r="I12" s="56" t="s">
        <v>12</v>
      </c>
      <c r="J12" s="54">
        <v>18.399999999999999</v>
      </c>
      <c r="K12" s="75">
        <f>0</f>
        <v>0</v>
      </c>
      <c r="L12" s="105">
        <f t="shared" si="2"/>
        <v>0</v>
      </c>
      <c r="M12" s="105">
        <f t="shared" si="3"/>
        <v>0</v>
      </c>
      <c r="N12" s="107"/>
      <c r="O12" s="108">
        <f t="shared" si="4"/>
        <v>0</v>
      </c>
      <c r="P12" s="107"/>
      <c r="Q12" s="107"/>
      <c r="R12" s="107"/>
      <c r="S12" s="21">
        <f t="shared" si="0"/>
        <v>0</v>
      </c>
      <c r="T12" s="22" t="str">
        <f t="shared" si="1"/>
        <v>OK</v>
      </c>
      <c r="U12" s="144"/>
      <c r="V12" s="144"/>
      <c r="W12" s="148"/>
      <c r="X12" s="144"/>
      <c r="Y12" s="148"/>
      <c r="Z12" s="144"/>
      <c r="AA12" s="144"/>
      <c r="AB12" s="51"/>
      <c r="AC12" s="47"/>
      <c r="AD12" s="48"/>
      <c r="AE12" s="36"/>
      <c r="AF12" s="29"/>
      <c r="AG12" s="28"/>
      <c r="AH12" s="28"/>
      <c r="AI12" s="28"/>
      <c r="AJ12" s="28"/>
      <c r="AK12" s="28"/>
      <c r="AL12" s="28"/>
    </row>
    <row r="13" spans="1:38" ht="30.2" customHeight="1" x14ac:dyDescent="0.25">
      <c r="A13" s="215"/>
      <c r="B13" s="193"/>
      <c r="C13" s="194"/>
      <c r="D13" s="70">
        <v>16</v>
      </c>
      <c r="E13" s="193"/>
      <c r="F13" s="55" t="s">
        <v>20</v>
      </c>
      <c r="G13" s="56" t="s">
        <v>28</v>
      </c>
      <c r="H13" s="56" t="s">
        <v>16</v>
      </c>
      <c r="I13" s="56" t="s">
        <v>12</v>
      </c>
      <c r="J13" s="54">
        <v>2900</v>
      </c>
      <c r="K13" s="75">
        <f>0</f>
        <v>0</v>
      </c>
      <c r="L13" s="105">
        <f t="shared" si="2"/>
        <v>0</v>
      </c>
      <c r="M13" s="105">
        <f t="shared" si="3"/>
        <v>0</v>
      </c>
      <c r="N13" s="107"/>
      <c r="O13" s="108">
        <f t="shared" si="4"/>
        <v>0</v>
      </c>
      <c r="P13" s="107"/>
      <c r="Q13" s="107"/>
      <c r="R13" s="107"/>
      <c r="S13" s="21">
        <f t="shared" si="0"/>
        <v>0</v>
      </c>
      <c r="T13" s="22" t="str">
        <f t="shared" si="1"/>
        <v>OK</v>
      </c>
      <c r="U13" s="144"/>
      <c r="V13" s="144"/>
      <c r="W13" s="148"/>
      <c r="X13" s="148"/>
      <c r="Y13" s="148"/>
      <c r="Z13" s="144"/>
      <c r="AA13" s="144"/>
      <c r="AB13" s="51"/>
      <c r="AC13" s="43"/>
      <c r="AD13" s="48"/>
      <c r="AE13" s="36"/>
      <c r="AF13" s="29"/>
      <c r="AG13" s="28"/>
      <c r="AH13" s="28"/>
      <c r="AI13" s="28"/>
      <c r="AJ13" s="28"/>
      <c r="AK13" s="28"/>
      <c r="AL13" s="28"/>
    </row>
    <row r="14" spans="1:38" s="7" customFormat="1" ht="30.2" customHeight="1" x14ac:dyDescent="0.25">
      <c r="A14" s="215"/>
      <c r="B14" s="193" t="s">
        <v>32</v>
      </c>
      <c r="C14" s="194">
        <v>9</v>
      </c>
      <c r="D14" s="70">
        <v>17</v>
      </c>
      <c r="E14" s="193" t="s">
        <v>11</v>
      </c>
      <c r="F14" s="55" t="s">
        <v>20</v>
      </c>
      <c r="G14" s="56" t="s">
        <v>27</v>
      </c>
      <c r="H14" s="56" t="s">
        <v>10</v>
      </c>
      <c r="I14" s="56" t="s">
        <v>12</v>
      </c>
      <c r="J14" s="54">
        <v>16.21</v>
      </c>
      <c r="K14" s="75">
        <f>0</f>
        <v>0</v>
      </c>
      <c r="L14" s="105">
        <f t="shared" si="2"/>
        <v>0</v>
      </c>
      <c r="M14" s="105">
        <f t="shared" si="3"/>
        <v>0</v>
      </c>
      <c r="N14" s="107"/>
      <c r="O14" s="108">
        <f t="shared" si="4"/>
        <v>0</v>
      </c>
      <c r="P14" s="107"/>
      <c r="Q14" s="107"/>
      <c r="R14" s="107"/>
      <c r="S14" s="21">
        <f t="shared" si="0"/>
        <v>0</v>
      </c>
      <c r="T14" s="22" t="str">
        <f t="shared" si="1"/>
        <v>OK</v>
      </c>
      <c r="U14" s="144"/>
      <c r="V14" s="144"/>
      <c r="W14" s="144"/>
      <c r="X14" s="148"/>
      <c r="Y14" s="148"/>
      <c r="Z14" s="148"/>
      <c r="AA14" s="157"/>
      <c r="AB14" s="53"/>
      <c r="AC14" s="43"/>
      <c r="AD14" s="48"/>
      <c r="AE14" s="36"/>
      <c r="AF14" s="29"/>
      <c r="AG14" s="28"/>
      <c r="AH14" s="28"/>
      <c r="AI14" s="28"/>
      <c r="AJ14" s="28"/>
      <c r="AK14" s="28"/>
      <c r="AL14" s="28"/>
    </row>
    <row r="15" spans="1:38" s="7" customFormat="1" ht="30.2" customHeight="1" x14ac:dyDescent="0.25">
      <c r="A15" s="216"/>
      <c r="B15" s="193"/>
      <c r="C15" s="194"/>
      <c r="D15" s="70">
        <v>18</v>
      </c>
      <c r="E15" s="193"/>
      <c r="F15" s="55" t="s">
        <v>20</v>
      </c>
      <c r="G15" s="56" t="s">
        <v>28</v>
      </c>
      <c r="H15" s="56" t="s">
        <v>16</v>
      </c>
      <c r="I15" s="56" t="s">
        <v>12</v>
      </c>
      <c r="J15" s="54">
        <v>2650</v>
      </c>
      <c r="K15" s="75">
        <f>0</f>
        <v>0</v>
      </c>
      <c r="L15" s="105">
        <f t="shared" si="2"/>
        <v>0</v>
      </c>
      <c r="M15" s="105">
        <f t="shared" si="3"/>
        <v>0</v>
      </c>
      <c r="N15" s="107"/>
      <c r="O15" s="108">
        <f t="shared" si="4"/>
        <v>0</v>
      </c>
      <c r="P15" s="107"/>
      <c r="Q15" s="107"/>
      <c r="R15" s="107"/>
      <c r="S15" s="21">
        <f t="shared" si="0"/>
        <v>0</v>
      </c>
      <c r="T15" s="22" t="str">
        <f t="shared" si="1"/>
        <v>OK</v>
      </c>
      <c r="U15" s="144"/>
      <c r="V15" s="144"/>
      <c r="W15" s="144"/>
      <c r="X15" s="148"/>
      <c r="Y15" s="148"/>
      <c r="Z15" s="148"/>
      <c r="AA15" s="157"/>
      <c r="AB15" s="53"/>
      <c r="AC15" s="43"/>
      <c r="AD15" s="48"/>
      <c r="AE15" s="36"/>
      <c r="AF15" s="29"/>
      <c r="AG15" s="28"/>
      <c r="AH15" s="28"/>
      <c r="AI15" s="28"/>
      <c r="AJ15" s="28"/>
      <c r="AK15" s="28"/>
      <c r="AL15" s="28"/>
    </row>
    <row r="16" spans="1:38" s="7" customFormat="1" ht="30.2" customHeight="1" x14ac:dyDescent="0.25">
      <c r="A16" s="220" t="s">
        <v>31</v>
      </c>
      <c r="B16" s="193" t="s">
        <v>43</v>
      </c>
      <c r="C16" s="194">
        <v>10</v>
      </c>
      <c r="D16" s="70">
        <v>19</v>
      </c>
      <c r="E16" s="193" t="s">
        <v>13</v>
      </c>
      <c r="F16" s="55" t="s">
        <v>20</v>
      </c>
      <c r="G16" s="56" t="s">
        <v>27</v>
      </c>
      <c r="H16" s="56" t="s">
        <v>10</v>
      </c>
      <c r="I16" s="56" t="s">
        <v>12</v>
      </c>
      <c r="J16" s="54">
        <v>7.9</v>
      </c>
      <c r="K16" s="75">
        <f>0</f>
        <v>0</v>
      </c>
      <c r="L16" s="105">
        <f t="shared" si="2"/>
        <v>0</v>
      </c>
      <c r="M16" s="105">
        <f t="shared" si="3"/>
        <v>0</v>
      </c>
      <c r="N16" s="107"/>
      <c r="O16" s="108">
        <f t="shared" si="4"/>
        <v>0</v>
      </c>
      <c r="P16" s="107"/>
      <c r="Q16" s="107"/>
      <c r="R16" s="107"/>
      <c r="S16" s="21">
        <f t="shared" si="0"/>
        <v>0</v>
      </c>
      <c r="T16" s="22" t="str">
        <f t="shared" si="1"/>
        <v>OK</v>
      </c>
      <c r="U16" s="144"/>
      <c r="V16" s="144"/>
      <c r="W16" s="148"/>
      <c r="X16" s="148"/>
      <c r="Y16" s="148"/>
      <c r="Z16" s="148"/>
      <c r="AA16" s="157"/>
      <c r="AB16" s="53"/>
      <c r="AC16" s="43"/>
      <c r="AD16" s="48"/>
      <c r="AE16" s="37"/>
      <c r="AF16" s="29"/>
      <c r="AG16" s="28"/>
      <c r="AH16" s="28"/>
      <c r="AI16" s="28"/>
      <c r="AJ16" s="28"/>
      <c r="AK16" s="28"/>
      <c r="AL16" s="28"/>
    </row>
    <row r="17" spans="1:38" s="7" customFormat="1" ht="30.2" customHeight="1" x14ac:dyDescent="0.25">
      <c r="A17" s="221"/>
      <c r="B17" s="193"/>
      <c r="C17" s="194"/>
      <c r="D17" s="70">
        <v>20</v>
      </c>
      <c r="E17" s="193"/>
      <c r="F17" s="55" t="s">
        <v>20</v>
      </c>
      <c r="G17" s="56" t="s">
        <v>28</v>
      </c>
      <c r="H17" s="56" t="s">
        <v>16</v>
      </c>
      <c r="I17" s="56" t="s">
        <v>12</v>
      </c>
      <c r="J17" s="54">
        <v>1632.32</v>
      </c>
      <c r="K17" s="75">
        <f>0</f>
        <v>0</v>
      </c>
      <c r="L17" s="105">
        <f t="shared" si="2"/>
        <v>0</v>
      </c>
      <c r="M17" s="105">
        <f t="shared" si="3"/>
        <v>0</v>
      </c>
      <c r="N17" s="107"/>
      <c r="O17" s="108">
        <f t="shared" si="4"/>
        <v>0</v>
      </c>
      <c r="P17" s="107"/>
      <c r="Q17" s="107"/>
      <c r="R17" s="107"/>
      <c r="S17" s="21">
        <f t="shared" si="0"/>
        <v>0</v>
      </c>
      <c r="T17" s="22" t="str">
        <f t="shared" si="1"/>
        <v>OK</v>
      </c>
      <c r="U17" s="144"/>
      <c r="V17" s="144"/>
      <c r="W17" s="148"/>
      <c r="X17" s="148"/>
      <c r="Y17" s="148"/>
      <c r="Z17" s="148"/>
      <c r="AA17" s="157"/>
      <c r="AB17" s="53"/>
      <c r="AC17" s="43"/>
      <c r="AD17" s="48"/>
      <c r="AE17" s="37"/>
      <c r="AF17" s="29"/>
      <c r="AG17" s="28"/>
      <c r="AH17" s="28"/>
      <c r="AI17" s="28"/>
      <c r="AJ17" s="28"/>
      <c r="AK17" s="28"/>
      <c r="AL17" s="28"/>
    </row>
    <row r="18" spans="1:38" s="7" customFormat="1" ht="30.2" customHeight="1" x14ac:dyDescent="0.25">
      <c r="A18" s="221"/>
      <c r="B18" s="193" t="s">
        <v>43</v>
      </c>
      <c r="C18" s="194">
        <v>11</v>
      </c>
      <c r="D18" s="70">
        <v>21</v>
      </c>
      <c r="E18" s="193" t="s">
        <v>14</v>
      </c>
      <c r="F18" s="55" t="s">
        <v>20</v>
      </c>
      <c r="G18" s="56" t="s">
        <v>27</v>
      </c>
      <c r="H18" s="56" t="s">
        <v>10</v>
      </c>
      <c r="I18" s="56" t="s">
        <v>12</v>
      </c>
      <c r="J18" s="54">
        <v>8</v>
      </c>
      <c r="K18" s="75">
        <f>0</f>
        <v>0</v>
      </c>
      <c r="L18" s="105">
        <f t="shared" si="2"/>
        <v>0</v>
      </c>
      <c r="M18" s="105">
        <f t="shared" si="3"/>
        <v>0</v>
      </c>
      <c r="N18" s="107"/>
      <c r="O18" s="108">
        <f t="shared" si="4"/>
        <v>0</v>
      </c>
      <c r="P18" s="107"/>
      <c r="Q18" s="107"/>
      <c r="R18" s="107"/>
      <c r="S18" s="21">
        <f t="shared" si="0"/>
        <v>0</v>
      </c>
      <c r="T18" s="22" t="str">
        <f t="shared" si="1"/>
        <v>OK</v>
      </c>
      <c r="U18" s="153"/>
      <c r="V18" s="153"/>
      <c r="W18" s="156"/>
      <c r="X18" s="153"/>
      <c r="Y18" s="153"/>
      <c r="Z18" s="156"/>
      <c r="AA18" s="158"/>
      <c r="AB18" s="34"/>
      <c r="AC18" s="37"/>
      <c r="AD18" s="29"/>
      <c r="AE18" s="36"/>
      <c r="AF18" s="29"/>
      <c r="AG18" s="28"/>
      <c r="AH18" s="28"/>
      <c r="AI18" s="28"/>
      <c r="AJ18" s="28"/>
      <c r="AK18" s="28"/>
      <c r="AL18" s="28"/>
    </row>
    <row r="19" spans="1:38" s="7" customFormat="1" ht="30.2" customHeight="1" x14ac:dyDescent="0.25">
      <c r="A19" s="221"/>
      <c r="B19" s="193"/>
      <c r="C19" s="194"/>
      <c r="D19" s="70">
        <v>22</v>
      </c>
      <c r="E19" s="193"/>
      <c r="F19" s="55" t="s">
        <v>20</v>
      </c>
      <c r="G19" s="56" t="s">
        <v>28</v>
      </c>
      <c r="H19" s="56" t="s">
        <v>16</v>
      </c>
      <c r="I19" s="56" t="s">
        <v>12</v>
      </c>
      <c r="J19" s="54">
        <v>992.32</v>
      </c>
      <c r="K19" s="75">
        <f>0</f>
        <v>0</v>
      </c>
      <c r="L19" s="105">
        <f t="shared" si="2"/>
        <v>0</v>
      </c>
      <c r="M19" s="105">
        <f t="shared" si="3"/>
        <v>0</v>
      </c>
      <c r="N19" s="107"/>
      <c r="O19" s="108">
        <f t="shared" si="4"/>
        <v>0</v>
      </c>
      <c r="P19" s="107"/>
      <c r="Q19" s="107"/>
      <c r="R19" s="107"/>
      <c r="S19" s="21">
        <f t="shared" si="0"/>
        <v>0</v>
      </c>
      <c r="T19" s="22" t="str">
        <f t="shared" si="1"/>
        <v>OK</v>
      </c>
      <c r="U19" s="153"/>
      <c r="V19" s="153"/>
      <c r="W19" s="156"/>
      <c r="X19" s="153"/>
      <c r="Y19" s="153"/>
      <c r="Z19" s="156"/>
      <c r="AA19" s="158"/>
      <c r="AB19" s="34"/>
      <c r="AC19" s="37"/>
      <c r="AD19" s="29"/>
      <c r="AE19" s="36"/>
      <c r="AF19" s="29"/>
      <c r="AG19" s="28"/>
      <c r="AH19" s="28"/>
      <c r="AI19" s="28"/>
      <c r="AJ19" s="28"/>
      <c r="AK19" s="28"/>
      <c r="AL19" s="28"/>
    </row>
    <row r="20" spans="1:38" ht="30.2" customHeight="1" x14ac:dyDescent="0.25">
      <c r="A20" s="221"/>
      <c r="B20" s="193" t="s">
        <v>44</v>
      </c>
      <c r="C20" s="194">
        <v>12</v>
      </c>
      <c r="D20" s="70">
        <v>23</v>
      </c>
      <c r="E20" s="193" t="s">
        <v>15</v>
      </c>
      <c r="F20" s="55" t="s">
        <v>20</v>
      </c>
      <c r="G20" s="56" t="s">
        <v>27</v>
      </c>
      <c r="H20" s="56" t="s">
        <v>10</v>
      </c>
      <c r="I20" s="56" t="s">
        <v>12</v>
      </c>
      <c r="J20" s="54">
        <v>15.72</v>
      </c>
      <c r="K20" s="75">
        <f>0</f>
        <v>0</v>
      </c>
      <c r="L20" s="105">
        <f t="shared" si="2"/>
        <v>0</v>
      </c>
      <c r="M20" s="105">
        <f t="shared" si="3"/>
        <v>0</v>
      </c>
      <c r="N20" s="107"/>
      <c r="O20" s="108">
        <f t="shared" si="4"/>
        <v>0</v>
      </c>
      <c r="P20" s="107"/>
      <c r="Q20" s="107"/>
      <c r="R20" s="107"/>
      <c r="S20" s="21">
        <f t="shared" si="0"/>
        <v>0</v>
      </c>
      <c r="T20" s="22" t="str">
        <f t="shared" si="1"/>
        <v>OK</v>
      </c>
      <c r="U20" s="148"/>
      <c r="V20" s="148"/>
      <c r="W20" s="148"/>
      <c r="X20" s="148"/>
      <c r="Y20" s="148"/>
      <c r="Z20" s="148"/>
      <c r="AA20" s="148"/>
      <c r="AB20" s="38"/>
      <c r="AC20" s="38"/>
      <c r="AD20" s="38"/>
      <c r="AE20" s="35"/>
      <c r="AF20" s="35"/>
      <c r="AG20" s="35"/>
      <c r="AH20" s="35"/>
      <c r="AI20" s="35"/>
      <c r="AJ20" s="35"/>
      <c r="AK20" s="35"/>
      <c r="AL20" s="35"/>
    </row>
    <row r="21" spans="1:38" ht="30.2" customHeight="1" x14ac:dyDescent="0.25">
      <c r="A21" s="221"/>
      <c r="B21" s="193"/>
      <c r="C21" s="194"/>
      <c r="D21" s="70">
        <v>24</v>
      </c>
      <c r="E21" s="193"/>
      <c r="F21" s="55" t="s">
        <v>20</v>
      </c>
      <c r="G21" s="56" t="s">
        <v>28</v>
      </c>
      <c r="H21" s="56" t="s">
        <v>16</v>
      </c>
      <c r="I21" s="56" t="s">
        <v>12</v>
      </c>
      <c r="J21" s="54">
        <v>2252.44</v>
      </c>
      <c r="K21" s="75">
        <f>0</f>
        <v>0</v>
      </c>
      <c r="L21" s="105">
        <f t="shared" si="2"/>
        <v>0</v>
      </c>
      <c r="M21" s="105">
        <f t="shared" si="3"/>
        <v>0</v>
      </c>
      <c r="N21" s="107"/>
      <c r="O21" s="108">
        <f t="shared" si="4"/>
        <v>0</v>
      </c>
      <c r="P21" s="107"/>
      <c r="Q21" s="107"/>
      <c r="R21" s="107"/>
      <c r="S21" s="21">
        <f t="shared" si="0"/>
        <v>0</v>
      </c>
      <c r="T21" s="22" t="str">
        <f t="shared" si="1"/>
        <v>OK</v>
      </c>
      <c r="U21" s="148"/>
      <c r="V21" s="148"/>
      <c r="W21" s="148"/>
      <c r="X21" s="148"/>
      <c r="Y21" s="148"/>
      <c r="Z21" s="148"/>
      <c r="AA21" s="148"/>
      <c r="AB21" s="38"/>
      <c r="AC21" s="38"/>
      <c r="AD21" s="38"/>
      <c r="AE21" s="35"/>
      <c r="AF21" s="35"/>
      <c r="AG21" s="35"/>
      <c r="AH21" s="35"/>
      <c r="AI21" s="35"/>
      <c r="AJ21" s="35"/>
      <c r="AK21" s="35"/>
      <c r="AL21" s="35"/>
    </row>
    <row r="22" spans="1:38" ht="30.2" customHeight="1" x14ac:dyDescent="0.25">
      <c r="A22" s="221"/>
      <c r="B22" s="193" t="s">
        <v>32</v>
      </c>
      <c r="C22" s="194">
        <v>13</v>
      </c>
      <c r="D22" s="70">
        <v>25</v>
      </c>
      <c r="E22" s="193" t="s">
        <v>11</v>
      </c>
      <c r="F22" s="55" t="s">
        <v>20</v>
      </c>
      <c r="G22" s="56" t="s">
        <v>27</v>
      </c>
      <c r="H22" s="56" t="s">
        <v>10</v>
      </c>
      <c r="I22" s="56" t="s">
        <v>12</v>
      </c>
      <c r="J22" s="54">
        <v>15.44</v>
      </c>
      <c r="K22" s="75">
        <f>0</f>
        <v>0</v>
      </c>
      <c r="L22" s="105">
        <f t="shared" si="2"/>
        <v>0</v>
      </c>
      <c r="M22" s="105">
        <f t="shared" si="3"/>
        <v>0</v>
      </c>
      <c r="N22" s="107"/>
      <c r="O22" s="108">
        <f t="shared" si="4"/>
        <v>0</v>
      </c>
      <c r="P22" s="107"/>
      <c r="Q22" s="107"/>
      <c r="R22" s="107"/>
      <c r="S22" s="21">
        <f t="shared" si="0"/>
        <v>0</v>
      </c>
      <c r="T22" s="22" t="str">
        <f t="shared" si="1"/>
        <v>OK</v>
      </c>
      <c r="U22" s="148"/>
      <c r="V22" s="148"/>
      <c r="W22" s="148"/>
      <c r="X22" s="148"/>
      <c r="Y22" s="148"/>
      <c r="Z22" s="148"/>
      <c r="AA22" s="148"/>
      <c r="AB22" s="38"/>
      <c r="AC22" s="38"/>
      <c r="AD22" s="38"/>
      <c r="AE22" s="35"/>
      <c r="AF22" s="35"/>
      <c r="AG22" s="35"/>
      <c r="AH22" s="35"/>
      <c r="AI22" s="35"/>
      <c r="AJ22" s="35"/>
      <c r="AK22" s="35"/>
      <c r="AL22" s="35"/>
    </row>
    <row r="23" spans="1:38" ht="30.2" customHeight="1" x14ac:dyDescent="0.25">
      <c r="A23" s="222"/>
      <c r="B23" s="193"/>
      <c r="C23" s="194"/>
      <c r="D23" s="70">
        <v>26</v>
      </c>
      <c r="E23" s="193"/>
      <c r="F23" s="55" t="s">
        <v>20</v>
      </c>
      <c r="G23" s="56" t="s">
        <v>28</v>
      </c>
      <c r="H23" s="56" t="s">
        <v>16</v>
      </c>
      <c r="I23" s="56" t="s">
        <v>12</v>
      </c>
      <c r="J23" s="54">
        <v>2650</v>
      </c>
      <c r="K23" s="75">
        <f>0</f>
        <v>0</v>
      </c>
      <c r="L23" s="105">
        <f t="shared" si="2"/>
        <v>0</v>
      </c>
      <c r="M23" s="105">
        <f t="shared" si="3"/>
        <v>0</v>
      </c>
      <c r="N23" s="107"/>
      <c r="O23" s="108">
        <f t="shared" si="4"/>
        <v>0</v>
      </c>
      <c r="P23" s="107"/>
      <c r="Q23" s="107"/>
      <c r="R23" s="107"/>
      <c r="S23" s="21">
        <f t="shared" si="0"/>
        <v>0</v>
      </c>
      <c r="T23" s="22" t="str">
        <f t="shared" si="1"/>
        <v>OK</v>
      </c>
      <c r="U23" s="148"/>
      <c r="V23" s="148"/>
      <c r="W23" s="148"/>
      <c r="X23" s="148"/>
      <c r="Y23" s="148"/>
      <c r="Z23" s="148"/>
      <c r="AA23" s="148"/>
      <c r="AB23" s="38"/>
      <c r="AC23" s="38"/>
      <c r="AD23" s="38"/>
      <c r="AE23" s="35"/>
      <c r="AF23" s="35"/>
      <c r="AG23" s="35"/>
      <c r="AH23" s="35"/>
      <c r="AI23" s="35"/>
      <c r="AJ23" s="35"/>
      <c r="AK23" s="35"/>
      <c r="AL23" s="35"/>
    </row>
    <row r="24" spans="1:38" s="7" customFormat="1" ht="30.2" customHeight="1" x14ac:dyDescent="0.25">
      <c r="A24" s="220" t="s">
        <v>24</v>
      </c>
      <c r="B24" s="193" t="s">
        <v>45</v>
      </c>
      <c r="C24" s="194">
        <v>14</v>
      </c>
      <c r="D24" s="70">
        <v>27</v>
      </c>
      <c r="E24" s="193" t="s">
        <v>13</v>
      </c>
      <c r="F24" s="55" t="s">
        <v>20</v>
      </c>
      <c r="G24" s="56" t="s">
        <v>27</v>
      </c>
      <c r="H24" s="56" t="s">
        <v>10</v>
      </c>
      <c r="I24" s="56" t="s">
        <v>12</v>
      </c>
      <c r="J24" s="54">
        <v>3.75</v>
      </c>
      <c r="K24" s="75">
        <f>0</f>
        <v>0</v>
      </c>
      <c r="L24" s="105">
        <f t="shared" si="2"/>
        <v>0</v>
      </c>
      <c r="M24" s="105">
        <f t="shared" si="3"/>
        <v>0</v>
      </c>
      <c r="N24" s="107"/>
      <c r="O24" s="108">
        <f t="shared" si="4"/>
        <v>0</v>
      </c>
      <c r="P24" s="107"/>
      <c r="Q24" s="107"/>
      <c r="R24" s="107"/>
      <c r="S24" s="21">
        <f>K24-(SUM(U24:AL24))+N24+P24+Q24-R24</f>
        <v>0</v>
      </c>
      <c r="T24" s="22" t="str">
        <f t="shared" si="1"/>
        <v>OK</v>
      </c>
      <c r="U24" s="153"/>
      <c r="V24" s="153"/>
      <c r="W24" s="153"/>
      <c r="X24" s="156"/>
      <c r="Y24" s="156"/>
      <c r="Z24" s="156"/>
      <c r="AA24" s="158"/>
      <c r="AB24" s="34"/>
      <c r="AC24" s="37"/>
      <c r="AD24" s="29"/>
      <c r="AE24" s="36"/>
      <c r="AF24" s="29"/>
      <c r="AG24" s="28"/>
      <c r="AH24" s="28"/>
      <c r="AI24" s="28"/>
      <c r="AJ24" s="28"/>
      <c r="AK24" s="28"/>
      <c r="AL24" s="28"/>
    </row>
    <row r="25" spans="1:38" s="7" customFormat="1" ht="30.2" customHeight="1" x14ac:dyDescent="0.25">
      <c r="A25" s="221"/>
      <c r="B25" s="193"/>
      <c r="C25" s="194"/>
      <c r="D25" s="70">
        <v>28</v>
      </c>
      <c r="E25" s="193"/>
      <c r="F25" s="55" t="s">
        <v>20</v>
      </c>
      <c r="G25" s="56" t="s">
        <v>28</v>
      </c>
      <c r="H25" s="56" t="s">
        <v>16</v>
      </c>
      <c r="I25" s="56" t="s">
        <v>12</v>
      </c>
      <c r="J25" s="54">
        <v>115</v>
      </c>
      <c r="K25" s="75">
        <f>0</f>
        <v>0</v>
      </c>
      <c r="L25" s="105">
        <f t="shared" si="2"/>
        <v>0</v>
      </c>
      <c r="M25" s="105">
        <f t="shared" si="3"/>
        <v>0</v>
      </c>
      <c r="N25" s="107"/>
      <c r="O25" s="108">
        <f t="shared" si="4"/>
        <v>0</v>
      </c>
      <c r="P25" s="107"/>
      <c r="Q25" s="107"/>
      <c r="R25" s="107"/>
      <c r="S25" s="21">
        <f t="shared" ref="S25:S57" si="5">K25-(SUM(U25:AL25))+N25+P25+Q25-R25</f>
        <v>0</v>
      </c>
      <c r="T25" s="22" t="str">
        <f t="shared" si="1"/>
        <v>OK</v>
      </c>
      <c r="U25" s="153"/>
      <c r="V25" s="153"/>
      <c r="W25" s="153"/>
      <c r="X25" s="156"/>
      <c r="Y25" s="156"/>
      <c r="Z25" s="156"/>
      <c r="AA25" s="158"/>
      <c r="AB25" s="34"/>
      <c r="AC25" s="37"/>
      <c r="AD25" s="29"/>
      <c r="AE25" s="36"/>
      <c r="AF25" s="29"/>
      <c r="AG25" s="28"/>
      <c r="AH25" s="28"/>
      <c r="AI25" s="28"/>
      <c r="AJ25" s="28"/>
      <c r="AK25" s="28"/>
      <c r="AL25" s="28"/>
    </row>
    <row r="26" spans="1:38" s="7" customFormat="1" ht="30.2" customHeight="1" x14ac:dyDescent="0.25">
      <c r="A26" s="221"/>
      <c r="B26" s="193" t="s">
        <v>26</v>
      </c>
      <c r="C26" s="194">
        <v>15</v>
      </c>
      <c r="D26" s="70">
        <v>29</v>
      </c>
      <c r="E26" s="193" t="s">
        <v>14</v>
      </c>
      <c r="F26" s="55" t="s">
        <v>20</v>
      </c>
      <c r="G26" s="56" t="s">
        <v>27</v>
      </c>
      <c r="H26" s="56" t="s">
        <v>10</v>
      </c>
      <c r="I26" s="56" t="s">
        <v>12</v>
      </c>
      <c r="J26" s="54">
        <v>5.9</v>
      </c>
      <c r="K26" s="75">
        <f>0</f>
        <v>0</v>
      </c>
      <c r="L26" s="105">
        <f t="shared" si="2"/>
        <v>0</v>
      </c>
      <c r="M26" s="105">
        <f t="shared" si="3"/>
        <v>0</v>
      </c>
      <c r="N26" s="107"/>
      <c r="O26" s="108">
        <f t="shared" si="4"/>
        <v>0</v>
      </c>
      <c r="P26" s="107"/>
      <c r="Q26" s="107"/>
      <c r="R26" s="107"/>
      <c r="S26" s="21">
        <f t="shared" si="5"/>
        <v>0</v>
      </c>
      <c r="T26" s="22" t="str">
        <f t="shared" si="1"/>
        <v>OK</v>
      </c>
      <c r="U26" s="153"/>
      <c r="V26" s="153"/>
      <c r="W26" s="156"/>
      <c r="X26" s="156"/>
      <c r="Y26" s="156"/>
      <c r="Z26" s="156"/>
      <c r="AA26" s="158"/>
      <c r="AB26" s="34"/>
      <c r="AC26" s="37"/>
      <c r="AD26" s="29"/>
      <c r="AE26" s="37"/>
      <c r="AF26" s="29"/>
      <c r="AG26" s="28"/>
      <c r="AH26" s="28"/>
      <c r="AI26" s="28"/>
      <c r="AJ26" s="28"/>
      <c r="AK26" s="28"/>
      <c r="AL26" s="28"/>
    </row>
    <row r="27" spans="1:38" s="7" customFormat="1" ht="30.2" customHeight="1" x14ac:dyDescent="0.25">
      <c r="A27" s="221"/>
      <c r="B27" s="193"/>
      <c r="C27" s="194"/>
      <c r="D27" s="70">
        <v>30</v>
      </c>
      <c r="E27" s="193"/>
      <c r="F27" s="55" t="s">
        <v>20</v>
      </c>
      <c r="G27" s="56" t="s">
        <v>28</v>
      </c>
      <c r="H27" s="56" t="s">
        <v>16</v>
      </c>
      <c r="I27" s="56" t="s">
        <v>12</v>
      </c>
      <c r="J27" s="54">
        <v>600</v>
      </c>
      <c r="K27" s="75">
        <f>0</f>
        <v>0</v>
      </c>
      <c r="L27" s="105">
        <f t="shared" si="2"/>
        <v>0</v>
      </c>
      <c r="M27" s="105">
        <f t="shared" si="3"/>
        <v>0</v>
      </c>
      <c r="N27" s="107"/>
      <c r="O27" s="108">
        <f t="shared" si="4"/>
        <v>0</v>
      </c>
      <c r="P27" s="107"/>
      <c r="Q27" s="107"/>
      <c r="R27" s="107"/>
      <c r="S27" s="21">
        <f t="shared" si="5"/>
        <v>0</v>
      </c>
      <c r="T27" s="22" t="str">
        <f t="shared" si="1"/>
        <v>OK</v>
      </c>
      <c r="U27" s="153"/>
      <c r="V27" s="153"/>
      <c r="W27" s="156"/>
      <c r="X27" s="156"/>
      <c r="Y27" s="156"/>
      <c r="Z27" s="156"/>
      <c r="AA27" s="158"/>
      <c r="AB27" s="34"/>
      <c r="AC27" s="37"/>
      <c r="AD27" s="29"/>
      <c r="AE27" s="37"/>
      <c r="AF27" s="29"/>
      <c r="AG27" s="28"/>
      <c r="AH27" s="28"/>
      <c r="AI27" s="28"/>
      <c r="AJ27" s="28"/>
      <c r="AK27" s="28"/>
      <c r="AL27" s="28"/>
    </row>
    <row r="28" spans="1:38" s="7" customFormat="1" ht="30.2" customHeight="1" x14ac:dyDescent="0.25">
      <c r="A28" s="221"/>
      <c r="B28" s="193" t="s">
        <v>26</v>
      </c>
      <c r="C28" s="194">
        <v>16</v>
      </c>
      <c r="D28" s="70">
        <v>31</v>
      </c>
      <c r="E28" s="193" t="s">
        <v>15</v>
      </c>
      <c r="F28" s="55" t="s">
        <v>20</v>
      </c>
      <c r="G28" s="56" t="s">
        <v>27</v>
      </c>
      <c r="H28" s="56" t="s">
        <v>10</v>
      </c>
      <c r="I28" s="56" t="s">
        <v>12</v>
      </c>
      <c r="J28" s="54">
        <v>11.44</v>
      </c>
      <c r="K28" s="75">
        <f>0</f>
        <v>0</v>
      </c>
      <c r="L28" s="105">
        <f t="shared" si="2"/>
        <v>0</v>
      </c>
      <c r="M28" s="105">
        <f t="shared" si="3"/>
        <v>0</v>
      </c>
      <c r="N28" s="107"/>
      <c r="O28" s="108">
        <f t="shared" si="4"/>
        <v>0</v>
      </c>
      <c r="P28" s="107"/>
      <c r="Q28" s="107"/>
      <c r="R28" s="107"/>
      <c r="S28" s="21">
        <f t="shared" si="5"/>
        <v>0</v>
      </c>
      <c r="T28" s="22" t="str">
        <f t="shared" si="1"/>
        <v>OK</v>
      </c>
      <c r="U28" s="153"/>
      <c r="V28" s="153"/>
      <c r="W28" s="156"/>
      <c r="X28" s="153"/>
      <c r="Y28" s="153"/>
      <c r="Z28" s="156"/>
      <c r="AA28" s="158"/>
      <c r="AB28" s="34"/>
      <c r="AC28" s="37"/>
      <c r="AD28" s="29"/>
      <c r="AE28" s="36"/>
      <c r="AF28" s="29"/>
      <c r="AG28" s="28"/>
      <c r="AH28" s="28"/>
      <c r="AI28" s="28"/>
      <c r="AJ28" s="28"/>
      <c r="AK28" s="28"/>
      <c r="AL28" s="28"/>
    </row>
    <row r="29" spans="1:38" s="7" customFormat="1" ht="30.2" customHeight="1" x14ac:dyDescent="0.25">
      <c r="A29" s="221"/>
      <c r="B29" s="193"/>
      <c r="C29" s="194"/>
      <c r="D29" s="70">
        <v>32</v>
      </c>
      <c r="E29" s="193"/>
      <c r="F29" s="55" t="s">
        <v>20</v>
      </c>
      <c r="G29" s="56" t="s">
        <v>28</v>
      </c>
      <c r="H29" s="56" t="s">
        <v>16</v>
      </c>
      <c r="I29" s="56" t="s">
        <v>12</v>
      </c>
      <c r="J29" s="54">
        <v>800</v>
      </c>
      <c r="K29" s="75">
        <f>0</f>
        <v>0</v>
      </c>
      <c r="L29" s="105">
        <f t="shared" si="2"/>
        <v>0</v>
      </c>
      <c r="M29" s="105">
        <f t="shared" si="3"/>
        <v>0</v>
      </c>
      <c r="N29" s="107"/>
      <c r="O29" s="108">
        <f t="shared" si="4"/>
        <v>0</v>
      </c>
      <c r="P29" s="107"/>
      <c r="Q29" s="107"/>
      <c r="R29" s="107"/>
      <c r="S29" s="21">
        <f t="shared" si="5"/>
        <v>0</v>
      </c>
      <c r="T29" s="22" t="str">
        <f t="shared" si="1"/>
        <v>OK</v>
      </c>
      <c r="U29" s="153"/>
      <c r="V29" s="153"/>
      <c r="W29" s="156"/>
      <c r="X29" s="153"/>
      <c r="Y29" s="153"/>
      <c r="Z29" s="156"/>
      <c r="AA29" s="158"/>
      <c r="AB29" s="34"/>
      <c r="AC29" s="37"/>
      <c r="AD29" s="29"/>
      <c r="AE29" s="36"/>
      <c r="AF29" s="29"/>
      <c r="AG29" s="28"/>
      <c r="AH29" s="28"/>
      <c r="AI29" s="28"/>
      <c r="AJ29" s="28"/>
      <c r="AK29" s="28"/>
      <c r="AL29" s="28"/>
    </row>
    <row r="30" spans="1:38" ht="30.2" customHeight="1" x14ac:dyDescent="0.25">
      <c r="A30" s="221"/>
      <c r="B30" s="193" t="s">
        <v>46</v>
      </c>
      <c r="C30" s="194">
        <v>17</v>
      </c>
      <c r="D30" s="70">
        <v>33</v>
      </c>
      <c r="E30" s="193" t="s">
        <v>11</v>
      </c>
      <c r="F30" s="55" t="s">
        <v>20</v>
      </c>
      <c r="G30" s="56" t="s">
        <v>27</v>
      </c>
      <c r="H30" s="56" t="s">
        <v>10</v>
      </c>
      <c r="I30" s="56" t="s">
        <v>12</v>
      </c>
      <c r="J30" s="54">
        <v>10.25</v>
      </c>
      <c r="K30" s="75">
        <f>0</f>
        <v>0</v>
      </c>
      <c r="L30" s="105">
        <f t="shared" si="2"/>
        <v>0</v>
      </c>
      <c r="M30" s="105">
        <f t="shared" si="3"/>
        <v>0</v>
      </c>
      <c r="N30" s="107"/>
      <c r="O30" s="108">
        <f t="shared" si="4"/>
        <v>0</v>
      </c>
      <c r="P30" s="107"/>
      <c r="Q30" s="107"/>
      <c r="R30" s="107"/>
      <c r="S30" s="21">
        <f t="shared" si="5"/>
        <v>0</v>
      </c>
      <c r="T30" s="22" t="str">
        <f t="shared" si="1"/>
        <v>OK</v>
      </c>
      <c r="U30" s="148"/>
      <c r="V30" s="148"/>
      <c r="W30" s="148"/>
      <c r="X30" s="148"/>
      <c r="Y30" s="148"/>
      <c r="Z30" s="148"/>
      <c r="AA30" s="148"/>
      <c r="AB30" s="38"/>
      <c r="AC30" s="38"/>
      <c r="AD30" s="38"/>
      <c r="AE30" s="35"/>
      <c r="AF30" s="35"/>
      <c r="AG30" s="35"/>
      <c r="AH30" s="35"/>
      <c r="AI30" s="35"/>
      <c r="AJ30" s="35"/>
      <c r="AK30" s="35"/>
      <c r="AL30" s="35"/>
    </row>
    <row r="31" spans="1:38" ht="30.2" customHeight="1" x14ac:dyDescent="0.25">
      <c r="A31" s="222"/>
      <c r="B31" s="193"/>
      <c r="C31" s="194"/>
      <c r="D31" s="70">
        <v>34</v>
      </c>
      <c r="E31" s="193"/>
      <c r="F31" s="55" t="s">
        <v>20</v>
      </c>
      <c r="G31" s="56" t="s">
        <v>28</v>
      </c>
      <c r="H31" s="56" t="s">
        <v>16</v>
      </c>
      <c r="I31" s="56" t="s">
        <v>12</v>
      </c>
      <c r="J31" s="54">
        <v>750</v>
      </c>
      <c r="K31" s="75">
        <f>0</f>
        <v>0</v>
      </c>
      <c r="L31" s="105">
        <f t="shared" si="2"/>
        <v>0</v>
      </c>
      <c r="M31" s="105">
        <f t="shared" si="3"/>
        <v>0</v>
      </c>
      <c r="N31" s="107"/>
      <c r="O31" s="108">
        <f t="shared" si="4"/>
        <v>0</v>
      </c>
      <c r="P31" s="107"/>
      <c r="Q31" s="107"/>
      <c r="R31" s="107"/>
      <c r="S31" s="21">
        <f t="shared" si="5"/>
        <v>0</v>
      </c>
      <c r="T31" s="22" t="str">
        <f t="shared" si="1"/>
        <v>OK</v>
      </c>
      <c r="U31" s="148"/>
      <c r="V31" s="148"/>
      <c r="W31" s="148"/>
      <c r="X31" s="148"/>
      <c r="Y31" s="148"/>
      <c r="Z31" s="148"/>
      <c r="AA31" s="148"/>
      <c r="AB31" s="38"/>
      <c r="AC31" s="38"/>
      <c r="AD31" s="38"/>
      <c r="AE31" s="35"/>
      <c r="AF31" s="35"/>
      <c r="AG31" s="35"/>
      <c r="AH31" s="35"/>
      <c r="AI31" s="35"/>
      <c r="AJ31" s="35"/>
      <c r="AK31" s="35"/>
      <c r="AL31" s="35"/>
    </row>
    <row r="32" spans="1:38" ht="30.2" customHeight="1" x14ac:dyDescent="0.25">
      <c r="A32" s="220" t="s">
        <v>33</v>
      </c>
      <c r="B32" s="193" t="s">
        <v>47</v>
      </c>
      <c r="C32" s="194">
        <v>18</v>
      </c>
      <c r="D32" s="70">
        <v>35</v>
      </c>
      <c r="E32" s="193" t="s">
        <v>13</v>
      </c>
      <c r="F32" s="55" t="s">
        <v>20</v>
      </c>
      <c r="G32" s="56" t="s">
        <v>27</v>
      </c>
      <c r="H32" s="56" t="s">
        <v>10</v>
      </c>
      <c r="I32" s="56" t="s">
        <v>12</v>
      </c>
      <c r="J32" s="54">
        <v>9.19</v>
      </c>
      <c r="K32" s="75">
        <f>0</f>
        <v>0</v>
      </c>
      <c r="L32" s="105">
        <f t="shared" si="2"/>
        <v>0</v>
      </c>
      <c r="M32" s="105">
        <f t="shared" si="3"/>
        <v>0</v>
      </c>
      <c r="N32" s="107"/>
      <c r="O32" s="108">
        <f t="shared" si="4"/>
        <v>0</v>
      </c>
      <c r="P32" s="107"/>
      <c r="Q32" s="107"/>
      <c r="R32" s="107"/>
      <c r="S32" s="21">
        <f t="shared" si="5"/>
        <v>0</v>
      </c>
      <c r="T32" s="22" t="str">
        <f t="shared" si="1"/>
        <v>OK</v>
      </c>
      <c r="U32" s="148"/>
      <c r="V32" s="148"/>
      <c r="W32" s="148"/>
      <c r="X32" s="148"/>
      <c r="Y32" s="148"/>
      <c r="Z32" s="148"/>
      <c r="AA32" s="148"/>
      <c r="AB32" s="38"/>
      <c r="AC32" s="38"/>
      <c r="AD32" s="38"/>
      <c r="AE32" s="35"/>
      <c r="AF32" s="35"/>
      <c r="AG32" s="35"/>
      <c r="AH32" s="35"/>
      <c r="AI32" s="35"/>
      <c r="AJ32" s="35"/>
      <c r="AK32" s="35"/>
      <c r="AL32" s="35"/>
    </row>
    <row r="33" spans="1:38" ht="30.2" customHeight="1" x14ac:dyDescent="0.25">
      <c r="A33" s="221"/>
      <c r="B33" s="193"/>
      <c r="C33" s="194"/>
      <c r="D33" s="70">
        <v>36</v>
      </c>
      <c r="E33" s="193"/>
      <c r="F33" s="55" t="s">
        <v>20</v>
      </c>
      <c r="G33" s="56" t="s">
        <v>28</v>
      </c>
      <c r="H33" s="56" t="s">
        <v>16</v>
      </c>
      <c r="I33" s="56" t="s">
        <v>12</v>
      </c>
      <c r="J33" s="54">
        <v>1698.99</v>
      </c>
      <c r="K33" s="75">
        <f>0</f>
        <v>0</v>
      </c>
      <c r="L33" s="105">
        <f t="shared" si="2"/>
        <v>0</v>
      </c>
      <c r="M33" s="105">
        <f t="shared" si="3"/>
        <v>0</v>
      </c>
      <c r="N33" s="107"/>
      <c r="O33" s="108">
        <f t="shared" si="4"/>
        <v>0</v>
      </c>
      <c r="P33" s="107"/>
      <c r="Q33" s="107"/>
      <c r="R33" s="107"/>
      <c r="S33" s="21">
        <f t="shared" si="5"/>
        <v>0</v>
      </c>
      <c r="T33" s="22" t="str">
        <f t="shared" si="1"/>
        <v>OK</v>
      </c>
      <c r="U33" s="148"/>
      <c r="V33" s="148"/>
      <c r="W33" s="148"/>
      <c r="X33" s="148"/>
      <c r="Y33" s="148"/>
      <c r="Z33" s="148"/>
      <c r="AA33" s="148"/>
      <c r="AB33" s="38"/>
      <c r="AC33" s="38"/>
      <c r="AD33" s="38"/>
      <c r="AE33" s="35"/>
      <c r="AF33" s="35"/>
      <c r="AG33" s="35"/>
      <c r="AH33" s="35"/>
      <c r="AI33" s="35"/>
      <c r="AJ33" s="35"/>
      <c r="AK33" s="35"/>
      <c r="AL33" s="35"/>
    </row>
    <row r="34" spans="1:38" ht="30.2" customHeight="1" x14ac:dyDescent="0.25">
      <c r="A34" s="221"/>
      <c r="B34" s="193" t="s">
        <v>46</v>
      </c>
      <c r="C34" s="194">
        <v>19</v>
      </c>
      <c r="D34" s="70">
        <v>37</v>
      </c>
      <c r="E34" s="193" t="s">
        <v>15</v>
      </c>
      <c r="F34" s="55" t="s">
        <v>20</v>
      </c>
      <c r="G34" s="56" t="s">
        <v>27</v>
      </c>
      <c r="H34" s="56" t="s">
        <v>10</v>
      </c>
      <c r="I34" s="56" t="s">
        <v>12</v>
      </c>
      <c r="J34" s="54">
        <v>15.2</v>
      </c>
      <c r="K34" s="75">
        <f>0</f>
        <v>0</v>
      </c>
      <c r="L34" s="105">
        <f t="shared" si="2"/>
        <v>0</v>
      </c>
      <c r="M34" s="105">
        <f t="shared" si="3"/>
        <v>0</v>
      </c>
      <c r="N34" s="107"/>
      <c r="O34" s="108">
        <f t="shared" si="4"/>
        <v>0</v>
      </c>
      <c r="P34" s="107"/>
      <c r="Q34" s="107"/>
      <c r="R34" s="107"/>
      <c r="S34" s="21">
        <f t="shared" si="5"/>
        <v>0</v>
      </c>
      <c r="T34" s="22" t="str">
        <f t="shared" si="1"/>
        <v>OK</v>
      </c>
      <c r="U34" s="148"/>
      <c r="V34" s="148"/>
      <c r="W34" s="148"/>
      <c r="X34" s="148"/>
      <c r="Y34" s="148"/>
      <c r="Z34" s="148"/>
      <c r="AA34" s="148"/>
      <c r="AB34" s="38"/>
      <c r="AC34" s="38"/>
      <c r="AD34" s="38"/>
      <c r="AE34" s="35"/>
      <c r="AF34" s="35"/>
      <c r="AG34" s="35"/>
      <c r="AH34" s="35"/>
      <c r="AI34" s="35"/>
      <c r="AJ34" s="35"/>
      <c r="AK34" s="35"/>
      <c r="AL34" s="35"/>
    </row>
    <row r="35" spans="1:38" ht="30.2" customHeight="1" x14ac:dyDescent="0.25">
      <c r="A35" s="222"/>
      <c r="B35" s="193"/>
      <c r="C35" s="195"/>
      <c r="D35" s="70">
        <v>38</v>
      </c>
      <c r="E35" s="193"/>
      <c r="F35" s="55" t="s">
        <v>20</v>
      </c>
      <c r="G35" s="56" t="s">
        <v>28</v>
      </c>
      <c r="H35" s="56" t="s">
        <v>16</v>
      </c>
      <c r="I35" s="56" t="s">
        <v>12</v>
      </c>
      <c r="J35" s="54">
        <v>1000</v>
      </c>
      <c r="K35" s="75">
        <f>0</f>
        <v>0</v>
      </c>
      <c r="L35" s="105">
        <f t="shared" si="2"/>
        <v>0</v>
      </c>
      <c r="M35" s="105">
        <f t="shared" si="3"/>
        <v>0</v>
      </c>
      <c r="N35" s="107"/>
      <c r="O35" s="108">
        <f t="shared" si="4"/>
        <v>0</v>
      </c>
      <c r="P35" s="107"/>
      <c r="Q35" s="107"/>
      <c r="R35" s="107"/>
      <c r="S35" s="21">
        <f t="shared" si="5"/>
        <v>0</v>
      </c>
      <c r="T35" s="22" t="str">
        <f t="shared" si="1"/>
        <v>OK</v>
      </c>
      <c r="U35" s="148"/>
      <c r="V35" s="148"/>
      <c r="W35" s="148"/>
      <c r="X35" s="148"/>
      <c r="Y35" s="148"/>
      <c r="Z35" s="148"/>
      <c r="AA35" s="148"/>
      <c r="AB35" s="38"/>
      <c r="AC35" s="38"/>
      <c r="AD35" s="38"/>
      <c r="AE35" s="35"/>
      <c r="AF35" s="35"/>
      <c r="AG35" s="35"/>
      <c r="AH35" s="35"/>
      <c r="AI35" s="35"/>
      <c r="AJ35" s="35"/>
      <c r="AK35" s="35"/>
      <c r="AL35" s="35"/>
    </row>
    <row r="36" spans="1:38" ht="30.2" customHeight="1" x14ac:dyDescent="0.25">
      <c r="A36" s="220" t="s">
        <v>48</v>
      </c>
      <c r="B36" s="193" t="s">
        <v>49</v>
      </c>
      <c r="C36" s="194">
        <v>20</v>
      </c>
      <c r="D36" s="70">
        <v>39</v>
      </c>
      <c r="E36" s="193" t="s">
        <v>13</v>
      </c>
      <c r="F36" s="55" t="s">
        <v>20</v>
      </c>
      <c r="G36" s="56" t="s">
        <v>27</v>
      </c>
      <c r="H36" s="56" t="s">
        <v>10</v>
      </c>
      <c r="I36" s="56" t="s">
        <v>12</v>
      </c>
      <c r="J36" s="54">
        <v>9.16</v>
      </c>
      <c r="K36" s="75">
        <f>0</f>
        <v>0</v>
      </c>
      <c r="L36" s="105">
        <f t="shared" si="2"/>
        <v>0</v>
      </c>
      <c r="M36" s="105">
        <f t="shared" si="3"/>
        <v>0</v>
      </c>
      <c r="N36" s="107"/>
      <c r="O36" s="108">
        <f t="shared" si="4"/>
        <v>0</v>
      </c>
      <c r="P36" s="107"/>
      <c r="Q36" s="107"/>
      <c r="R36" s="107"/>
      <c r="S36" s="21">
        <f t="shared" si="5"/>
        <v>0</v>
      </c>
      <c r="T36" s="22" t="str">
        <f t="shared" si="1"/>
        <v>OK</v>
      </c>
      <c r="U36" s="148"/>
      <c r="V36" s="148"/>
      <c r="W36" s="148"/>
      <c r="X36" s="148"/>
      <c r="Y36" s="148"/>
      <c r="Z36" s="148"/>
      <c r="AA36" s="148"/>
      <c r="AB36" s="38"/>
      <c r="AC36" s="38"/>
      <c r="AD36" s="38"/>
      <c r="AE36" s="35"/>
      <c r="AF36" s="35"/>
      <c r="AG36" s="35"/>
      <c r="AH36" s="35"/>
      <c r="AI36" s="35"/>
      <c r="AJ36" s="35"/>
      <c r="AK36" s="35"/>
      <c r="AL36" s="35"/>
    </row>
    <row r="37" spans="1:38" ht="30.2" customHeight="1" x14ac:dyDescent="0.25">
      <c r="A37" s="221"/>
      <c r="B37" s="193"/>
      <c r="C37" s="195"/>
      <c r="D37" s="70">
        <v>40</v>
      </c>
      <c r="E37" s="193"/>
      <c r="F37" s="55" t="s">
        <v>20</v>
      </c>
      <c r="G37" s="56" t="s">
        <v>28</v>
      </c>
      <c r="H37" s="56" t="s">
        <v>16</v>
      </c>
      <c r="I37" s="56" t="s">
        <v>12</v>
      </c>
      <c r="J37" s="54">
        <v>1700</v>
      </c>
      <c r="K37" s="75">
        <f>0</f>
        <v>0</v>
      </c>
      <c r="L37" s="105">
        <f t="shared" si="2"/>
        <v>0</v>
      </c>
      <c r="M37" s="105">
        <f t="shared" si="3"/>
        <v>0</v>
      </c>
      <c r="N37" s="107"/>
      <c r="O37" s="108">
        <f t="shared" si="4"/>
        <v>0</v>
      </c>
      <c r="P37" s="107"/>
      <c r="Q37" s="107"/>
      <c r="R37" s="107"/>
      <c r="S37" s="21">
        <f t="shared" si="5"/>
        <v>0</v>
      </c>
      <c r="T37" s="22" t="str">
        <f t="shared" si="1"/>
        <v>OK</v>
      </c>
      <c r="U37" s="148"/>
      <c r="V37" s="148"/>
      <c r="W37" s="148"/>
      <c r="X37" s="148"/>
      <c r="Y37" s="148"/>
      <c r="Z37" s="148"/>
      <c r="AA37" s="148"/>
      <c r="AB37" s="38"/>
      <c r="AC37" s="38"/>
      <c r="AD37" s="38"/>
      <c r="AE37" s="35"/>
      <c r="AF37" s="35"/>
      <c r="AG37" s="35"/>
      <c r="AH37" s="35"/>
      <c r="AI37" s="35"/>
      <c r="AJ37" s="35"/>
      <c r="AK37" s="35"/>
      <c r="AL37" s="35"/>
    </row>
    <row r="38" spans="1:38" ht="30.2" customHeight="1" x14ac:dyDescent="0.25">
      <c r="A38" s="221"/>
      <c r="B38" s="193" t="s">
        <v>49</v>
      </c>
      <c r="C38" s="194">
        <v>21</v>
      </c>
      <c r="D38" s="70">
        <v>41</v>
      </c>
      <c r="E38" s="193" t="s">
        <v>14</v>
      </c>
      <c r="F38" s="55" t="s">
        <v>20</v>
      </c>
      <c r="G38" s="56" t="s">
        <v>27</v>
      </c>
      <c r="H38" s="56" t="s">
        <v>10</v>
      </c>
      <c r="I38" s="56" t="s">
        <v>12</v>
      </c>
      <c r="J38" s="54">
        <v>13.05</v>
      </c>
      <c r="K38" s="75">
        <f>0</f>
        <v>0</v>
      </c>
      <c r="L38" s="105">
        <f t="shared" si="2"/>
        <v>0</v>
      </c>
      <c r="M38" s="105">
        <f t="shared" si="3"/>
        <v>0</v>
      </c>
      <c r="N38" s="107"/>
      <c r="O38" s="108">
        <f t="shared" si="4"/>
        <v>0</v>
      </c>
      <c r="P38" s="107"/>
      <c r="Q38" s="107"/>
      <c r="R38" s="107"/>
      <c r="S38" s="21">
        <f t="shared" si="5"/>
        <v>0</v>
      </c>
      <c r="T38" s="22" t="str">
        <f t="shared" si="1"/>
        <v>OK</v>
      </c>
      <c r="U38" s="148"/>
      <c r="V38" s="148"/>
      <c r="W38" s="148"/>
      <c r="X38" s="148"/>
      <c r="Y38" s="148"/>
      <c r="Z38" s="148"/>
      <c r="AA38" s="148"/>
      <c r="AB38" s="38"/>
      <c r="AC38" s="38"/>
      <c r="AD38" s="38"/>
      <c r="AE38" s="35"/>
      <c r="AF38" s="35"/>
      <c r="AG38" s="35"/>
      <c r="AH38" s="35"/>
      <c r="AI38" s="35"/>
      <c r="AJ38" s="35"/>
      <c r="AK38" s="35"/>
      <c r="AL38" s="35"/>
    </row>
    <row r="39" spans="1:38" ht="30.2" customHeight="1" x14ac:dyDescent="0.25">
      <c r="A39" s="221"/>
      <c r="B39" s="193"/>
      <c r="C39" s="195"/>
      <c r="D39" s="70">
        <v>42</v>
      </c>
      <c r="E39" s="193"/>
      <c r="F39" s="55" t="s">
        <v>20</v>
      </c>
      <c r="G39" s="56" t="s">
        <v>28</v>
      </c>
      <c r="H39" s="56" t="s">
        <v>16</v>
      </c>
      <c r="I39" s="56" t="s">
        <v>12</v>
      </c>
      <c r="J39" s="54">
        <v>2100</v>
      </c>
      <c r="K39" s="75">
        <f>0</f>
        <v>0</v>
      </c>
      <c r="L39" s="105">
        <f t="shared" si="2"/>
        <v>0</v>
      </c>
      <c r="M39" s="105">
        <f t="shared" si="3"/>
        <v>0</v>
      </c>
      <c r="N39" s="107"/>
      <c r="O39" s="108">
        <f t="shared" si="4"/>
        <v>0</v>
      </c>
      <c r="P39" s="107"/>
      <c r="Q39" s="107"/>
      <c r="R39" s="107"/>
      <c r="S39" s="21">
        <f t="shared" si="5"/>
        <v>0</v>
      </c>
      <c r="T39" s="22" t="str">
        <f t="shared" si="1"/>
        <v>OK</v>
      </c>
      <c r="U39" s="148"/>
      <c r="V39" s="148"/>
      <c r="W39" s="148"/>
      <c r="X39" s="148"/>
      <c r="Y39" s="148"/>
      <c r="Z39" s="148"/>
      <c r="AA39" s="148"/>
      <c r="AB39" s="38"/>
      <c r="AC39" s="38"/>
      <c r="AD39" s="38"/>
      <c r="AE39" s="35"/>
      <c r="AF39" s="35"/>
      <c r="AG39" s="35"/>
      <c r="AH39" s="35"/>
      <c r="AI39" s="35"/>
      <c r="AJ39" s="35"/>
      <c r="AK39" s="35"/>
      <c r="AL39" s="35"/>
    </row>
    <row r="40" spans="1:38" ht="30.2" customHeight="1" x14ac:dyDescent="0.25">
      <c r="A40" s="221"/>
      <c r="B40" s="193" t="s">
        <v>26</v>
      </c>
      <c r="C40" s="194">
        <v>22</v>
      </c>
      <c r="D40" s="70">
        <v>43</v>
      </c>
      <c r="E40" s="193" t="s">
        <v>15</v>
      </c>
      <c r="F40" s="55" t="s">
        <v>20</v>
      </c>
      <c r="G40" s="56" t="s">
        <v>27</v>
      </c>
      <c r="H40" s="56" t="s">
        <v>10</v>
      </c>
      <c r="I40" s="56" t="s">
        <v>12</v>
      </c>
      <c r="J40" s="54">
        <v>17.420000000000002</v>
      </c>
      <c r="K40" s="75">
        <f>0</f>
        <v>0</v>
      </c>
      <c r="L40" s="105">
        <f t="shared" si="2"/>
        <v>0</v>
      </c>
      <c r="M40" s="105">
        <f t="shared" si="3"/>
        <v>0</v>
      </c>
      <c r="N40" s="107"/>
      <c r="O40" s="108">
        <f t="shared" si="4"/>
        <v>0</v>
      </c>
      <c r="P40" s="107"/>
      <c r="Q40" s="107"/>
      <c r="R40" s="107"/>
      <c r="S40" s="21">
        <f t="shared" si="5"/>
        <v>0</v>
      </c>
      <c r="T40" s="22" t="str">
        <f t="shared" si="1"/>
        <v>OK</v>
      </c>
      <c r="U40" s="148"/>
      <c r="V40" s="148"/>
      <c r="W40" s="148"/>
      <c r="X40" s="148"/>
      <c r="Y40" s="148"/>
      <c r="Z40" s="148"/>
      <c r="AA40" s="148"/>
      <c r="AB40" s="38"/>
      <c r="AC40" s="38"/>
      <c r="AD40" s="38"/>
      <c r="AE40" s="35"/>
      <c r="AF40" s="35"/>
      <c r="AG40" s="35"/>
      <c r="AH40" s="35"/>
      <c r="AI40" s="35"/>
      <c r="AJ40" s="35"/>
      <c r="AK40" s="35"/>
      <c r="AL40" s="35"/>
    </row>
    <row r="41" spans="1:38" ht="30.2" customHeight="1" x14ac:dyDescent="0.25">
      <c r="A41" s="221"/>
      <c r="B41" s="193"/>
      <c r="C41" s="195"/>
      <c r="D41" s="70">
        <v>44</v>
      </c>
      <c r="E41" s="193"/>
      <c r="F41" s="55" t="s">
        <v>20</v>
      </c>
      <c r="G41" s="56" t="s">
        <v>28</v>
      </c>
      <c r="H41" s="56" t="s">
        <v>16</v>
      </c>
      <c r="I41" s="56" t="s">
        <v>12</v>
      </c>
      <c r="J41" s="54">
        <v>1500</v>
      </c>
      <c r="K41" s="75">
        <f>0</f>
        <v>0</v>
      </c>
      <c r="L41" s="105">
        <f t="shared" si="2"/>
        <v>0</v>
      </c>
      <c r="M41" s="105">
        <f t="shared" si="3"/>
        <v>0</v>
      </c>
      <c r="N41" s="107"/>
      <c r="O41" s="108">
        <f t="shared" si="4"/>
        <v>0</v>
      </c>
      <c r="P41" s="107"/>
      <c r="Q41" s="107"/>
      <c r="R41" s="107"/>
      <c r="S41" s="21">
        <f t="shared" si="5"/>
        <v>0</v>
      </c>
      <c r="T41" s="22" t="str">
        <f t="shared" si="1"/>
        <v>OK</v>
      </c>
      <c r="U41" s="148"/>
      <c r="V41" s="148"/>
      <c r="W41" s="148"/>
      <c r="X41" s="148"/>
      <c r="Y41" s="148"/>
      <c r="Z41" s="148"/>
      <c r="AA41" s="148"/>
      <c r="AB41" s="38"/>
      <c r="AC41" s="38"/>
      <c r="AD41" s="38"/>
      <c r="AE41" s="35"/>
      <c r="AF41" s="35"/>
      <c r="AG41" s="35"/>
      <c r="AH41" s="35"/>
      <c r="AI41" s="35"/>
      <c r="AJ41" s="35"/>
      <c r="AK41" s="35"/>
      <c r="AL41" s="35"/>
    </row>
    <row r="42" spans="1:38" s="7" customFormat="1" ht="30.2" customHeight="1" x14ac:dyDescent="0.25">
      <c r="A42" s="221"/>
      <c r="B42" s="193" t="s">
        <v>50</v>
      </c>
      <c r="C42" s="194">
        <v>23</v>
      </c>
      <c r="D42" s="70">
        <v>45</v>
      </c>
      <c r="E42" s="193" t="s">
        <v>11</v>
      </c>
      <c r="F42" s="55" t="s">
        <v>20</v>
      </c>
      <c r="G42" s="56" t="s">
        <v>27</v>
      </c>
      <c r="H42" s="56" t="s">
        <v>10</v>
      </c>
      <c r="I42" s="56" t="s">
        <v>12</v>
      </c>
      <c r="J42" s="54">
        <v>16.2</v>
      </c>
      <c r="K42" s="75">
        <f>0</f>
        <v>0</v>
      </c>
      <c r="L42" s="105">
        <f t="shared" si="2"/>
        <v>0</v>
      </c>
      <c r="M42" s="105">
        <f t="shared" si="3"/>
        <v>0</v>
      </c>
      <c r="N42" s="107"/>
      <c r="O42" s="108">
        <f t="shared" si="4"/>
        <v>0</v>
      </c>
      <c r="P42" s="107"/>
      <c r="Q42" s="107"/>
      <c r="R42" s="107"/>
      <c r="S42" s="21">
        <f t="shared" si="5"/>
        <v>0</v>
      </c>
      <c r="T42" s="22" t="str">
        <f t="shared" si="1"/>
        <v>OK</v>
      </c>
      <c r="U42" s="153"/>
      <c r="V42" s="153"/>
      <c r="W42" s="153"/>
      <c r="X42" s="156"/>
      <c r="Y42" s="156"/>
      <c r="Z42" s="156"/>
      <c r="AA42" s="158"/>
      <c r="AB42" s="34"/>
      <c r="AC42" s="37"/>
      <c r="AD42" s="29"/>
      <c r="AE42" s="36"/>
      <c r="AF42" s="29"/>
      <c r="AG42" s="28"/>
      <c r="AH42" s="28"/>
      <c r="AI42" s="28"/>
      <c r="AJ42" s="28"/>
      <c r="AK42" s="28"/>
      <c r="AL42" s="28"/>
    </row>
    <row r="43" spans="1:38" s="7" customFormat="1" ht="30.2" customHeight="1" x14ac:dyDescent="0.25">
      <c r="A43" s="221"/>
      <c r="B43" s="193"/>
      <c r="C43" s="195"/>
      <c r="D43" s="70">
        <v>46</v>
      </c>
      <c r="E43" s="193"/>
      <c r="F43" s="55" t="s">
        <v>20</v>
      </c>
      <c r="G43" s="56" t="s">
        <v>28</v>
      </c>
      <c r="H43" s="56" t="s">
        <v>16</v>
      </c>
      <c r="I43" s="56" t="s">
        <v>12</v>
      </c>
      <c r="J43" s="54">
        <v>2648</v>
      </c>
      <c r="K43" s="75">
        <f>0</f>
        <v>0</v>
      </c>
      <c r="L43" s="105">
        <f t="shared" si="2"/>
        <v>0</v>
      </c>
      <c r="M43" s="105">
        <f t="shared" si="3"/>
        <v>0</v>
      </c>
      <c r="N43" s="107"/>
      <c r="O43" s="108">
        <f t="shared" si="4"/>
        <v>0</v>
      </c>
      <c r="P43" s="107"/>
      <c r="Q43" s="107"/>
      <c r="R43" s="107"/>
      <c r="S43" s="21">
        <f t="shared" si="5"/>
        <v>0</v>
      </c>
      <c r="T43" s="22" t="str">
        <f t="shared" si="1"/>
        <v>OK</v>
      </c>
      <c r="U43" s="153"/>
      <c r="V43" s="153"/>
      <c r="W43" s="153"/>
      <c r="X43" s="156"/>
      <c r="Y43" s="156"/>
      <c r="Z43" s="156"/>
      <c r="AA43" s="158"/>
      <c r="AB43" s="34"/>
      <c r="AC43" s="37"/>
      <c r="AD43" s="29"/>
      <c r="AE43" s="36"/>
      <c r="AF43" s="29"/>
      <c r="AG43" s="28"/>
      <c r="AH43" s="28"/>
      <c r="AI43" s="28"/>
      <c r="AJ43" s="28"/>
      <c r="AK43" s="28"/>
      <c r="AL43" s="28"/>
    </row>
    <row r="44" spans="1:38" s="7" customFormat="1" ht="30.2" customHeight="1" x14ac:dyDescent="0.25">
      <c r="A44" s="221"/>
      <c r="B44" s="193" t="s">
        <v>51</v>
      </c>
      <c r="C44" s="194">
        <v>24</v>
      </c>
      <c r="D44" s="70">
        <v>47</v>
      </c>
      <c r="E44" s="193" t="s">
        <v>52</v>
      </c>
      <c r="F44" s="55" t="s">
        <v>20</v>
      </c>
      <c r="G44" s="56" t="s">
        <v>27</v>
      </c>
      <c r="H44" s="56" t="s">
        <v>10</v>
      </c>
      <c r="I44" s="56" t="s">
        <v>12</v>
      </c>
      <c r="J44" s="54">
        <v>17.09</v>
      </c>
      <c r="K44" s="75">
        <f>0</f>
        <v>0</v>
      </c>
      <c r="L44" s="105">
        <f t="shared" si="2"/>
        <v>0</v>
      </c>
      <c r="M44" s="105">
        <f t="shared" si="3"/>
        <v>0</v>
      </c>
      <c r="N44" s="107"/>
      <c r="O44" s="108">
        <f t="shared" si="4"/>
        <v>0</v>
      </c>
      <c r="P44" s="107"/>
      <c r="Q44" s="107"/>
      <c r="R44" s="107"/>
      <c r="S44" s="21">
        <f t="shared" si="5"/>
        <v>0</v>
      </c>
      <c r="T44" s="22" t="str">
        <f t="shared" si="1"/>
        <v>OK</v>
      </c>
      <c r="U44" s="153"/>
      <c r="V44" s="153"/>
      <c r="W44" s="156"/>
      <c r="X44" s="156"/>
      <c r="Y44" s="156"/>
      <c r="Z44" s="156"/>
      <c r="AA44" s="158"/>
      <c r="AB44" s="34"/>
      <c r="AC44" s="37"/>
      <c r="AD44" s="29"/>
      <c r="AE44" s="37"/>
      <c r="AF44" s="29"/>
      <c r="AG44" s="28"/>
      <c r="AH44" s="28"/>
      <c r="AI44" s="28"/>
      <c r="AJ44" s="28"/>
      <c r="AK44" s="28"/>
      <c r="AL44" s="28"/>
    </row>
    <row r="45" spans="1:38" s="7" customFormat="1" ht="30.2" customHeight="1" x14ac:dyDescent="0.25">
      <c r="A45" s="221"/>
      <c r="B45" s="193"/>
      <c r="C45" s="195"/>
      <c r="D45" s="70">
        <v>48</v>
      </c>
      <c r="E45" s="193"/>
      <c r="F45" s="55" t="s">
        <v>20</v>
      </c>
      <c r="G45" s="56" t="s">
        <v>28</v>
      </c>
      <c r="H45" s="56" t="s">
        <v>16</v>
      </c>
      <c r="I45" s="56" t="s">
        <v>12</v>
      </c>
      <c r="J45" s="54">
        <v>2674</v>
      </c>
      <c r="K45" s="75">
        <f>0</f>
        <v>0</v>
      </c>
      <c r="L45" s="105">
        <f t="shared" si="2"/>
        <v>0</v>
      </c>
      <c r="M45" s="105">
        <f t="shared" si="3"/>
        <v>0</v>
      </c>
      <c r="N45" s="107"/>
      <c r="O45" s="108">
        <f t="shared" si="4"/>
        <v>0</v>
      </c>
      <c r="P45" s="107"/>
      <c r="Q45" s="107"/>
      <c r="R45" s="107"/>
      <c r="S45" s="21">
        <f t="shared" si="5"/>
        <v>0</v>
      </c>
      <c r="T45" s="22" t="str">
        <f t="shared" si="1"/>
        <v>OK</v>
      </c>
      <c r="U45" s="153"/>
      <c r="V45" s="153"/>
      <c r="W45" s="156"/>
      <c r="X45" s="156"/>
      <c r="Y45" s="156"/>
      <c r="Z45" s="156"/>
      <c r="AA45" s="158"/>
      <c r="AB45" s="34"/>
      <c r="AC45" s="37"/>
      <c r="AD45" s="29"/>
      <c r="AE45" s="37"/>
      <c r="AF45" s="29"/>
      <c r="AG45" s="28"/>
      <c r="AH45" s="28"/>
      <c r="AI45" s="28"/>
      <c r="AJ45" s="28"/>
      <c r="AK45" s="28"/>
      <c r="AL45" s="28"/>
    </row>
    <row r="46" spans="1:38" s="7" customFormat="1" ht="30.2" customHeight="1" x14ac:dyDescent="0.25">
      <c r="A46" s="221"/>
      <c r="B46" s="193" t="s">
        <v>50</v>
      </c>
      <c r="C46" s="194">
        <v>25</v>
      </c>
      <c r="D46" s="70">
        <v>49</v>
      </c>
      <c r="E46" s="193" t="s">
        <v>21</v>
      </c>
      <c r="F46" s="55" t="s">
        <v>20</v>
      </c>
      <c r="G46" s="56" t="s">
        <v>27</v>
      </c>
      <c r="H46" s="56" t="s">
        <v>10</v>
      </c>
      <c r="I46" s="56" t="s">
        <v>12</v>
      </c>
      <c r="J46" s="54">
        <v>6.93</v>
      </c>
      <c r="K46" s="75">
        <f>0</f>
        <v>0</v>
      </c>
      <c r="L46" s="105">
        <f t="shared" si="2"/>
        <v>0</v>
      </c>
      <c r="M46" s="105">
        <f t="shared" si="3"/>
        <v>0</v>
      </c>
      <c r="N46" s="107"/>
      <c r="O46" s="108">
        <f t="shared" si="4"/>
        <v>0</v>
      </c>
      <c r="P46" s="107"/>
      <c r="Q46" s="107"/>
      <c r="R46" s="107"/>
      <c r="S46" s="21">
        <f t="shared" si="5"/>
        <v>0</v>
      </c>
      <c r="T46" s="22" t="str">
        <f t="shared" si="1"/>
        <v>OK</v>
      </c>
      <c r="U46" s="153"/>
      <c r="V46" s="153"/>
      <c r="W46" s="156"/>
      <c r="X46" s="153"/>
      <c r="Y46" s="153"/>
      <c r="Z46" s="156"/>
      <c r="AA46" s="158"/>
      <c r="AB46" s="34"/>
      <c r="AC46" s="37"/>
      <c r="AD46" s="29"/>
      <c r="AE46" s="36"/>
      <c r="AF46" s="29"/>
      <c r="AG46" s="28"/>
      <c r="AH46" s="28"/>
      <c r="AI46" s="28"/>
      <c r="AJ46" s="28"/>
      <c r="AK46" s="28"/>
      <c r="AL46" s="28"/>
    </row>
    <row r="47" spans="1:38" s="7" customFormat="1" ht="30.2" customHeight="1" x14ac:dyDescent="0.25">
      <c r="A47" s="222"/>
      <c r="B47" s="193"/>
      <c r="C47" s="195"/>
      <c r="D47" s="70">
        <v>50</v>
      </c>
      <c r="E47" s="193"/>
      <c r="F47" s="55" t="s">
        <v>20</v>
      </c>
      <c r="G47" s="56" t="s">
        <v>28</v>
      </c>
      <c r="H47" s="56" t="s">
        <v>16</v>
      </c>
      <c r="I47" s="56" t="s">
        <v>12</v>
      </c>
      <c r="J47" s="54">
        <v>1364</v>
      </c>
      <c r="K47" s="75">
        <f>0</f>
        <v>0</v>
      </c>
      <c r="L47" s="105">
        <f t="shared" si="2"/>
        <v>0</v>
      </c>
      <c r="M47" s="105">
        <f t="shared" si="3"/>
        <v>0</v>
      </c>
      <c r="N47" s="107"/>
      <c r="O47" s="108">
        <f t="shared" si="4"/>
        <v>0</v>
      </c>
      <c r="P47" s="107"/>
      <c r="Q47" s="107"/>
      <c r="R47" s="107"/>
      <c r="S47" s="21">
        <f t="shared" si="5"/>
        <v>0</v>
      </c>
      <c r="T47" s="22" t="str">
        <f t="shared" si="1"/>
        <v>OK</v>
      </c>
      <c r="U47" s="153"/>
      <c r="V47" s="153"/>
      <c r="W47" s="156"/>
      <c r="X47" s="153"/>
      <c r="Y47" s="153"/>
      <c r="Z47" s="156"/>
      <c r="AA47" s="158"/>
      <c r="AB47" s="34"/>
      <c r="AC47" s="37"/>
      <c r="AD47" s="29"/>
      <c r="AE47" s="36"/>
      <c r="AF47" s="29"/>
      <c r="AG47" s="28"/>
      <c r="AH47" s="28"/>
      <c r="AI47" s="28"/>
      <c r="AJ47" s="28"/>
      <c r="AK47" s="28"/>
      <c r="AL47" s="28"/>
    </row>
    <row r="48" spans="1:38" s="7" customFormat="1" ht="30.2" customHeight="1" x14ac:dyDescent="0.25">
      <c r="A48" s="220" t="s">
        <v>53</v>
      </c>
      <c r="B48" s="193" t="s">
        <v>47</v>
      </c>
      <c r="C48" s="194">
        <v>26</v>
      </c>
      <c r="D48" s="70">
        <v>51</v>
      </c>
      <c r="E48" s="193" t="s">
        <v>13</v>
      </c>
      <c r="F48" s="55" t="s">
        <v>20</v>
      </c>
      <c r="G48" s="56" t="s">
        <v>27</v>
      </c>
      <c r="H48" s="56" t="s">
        <v>10</v>
      </c>
      <c r="I48" s="56" t="s">
        <v>12</v>
      </c>
      <c r="J48" s="54">
        <v>8.8699999999999992</v>
      </c>
      <c r="K48" s="75">
        <f>0</f>
        <v>0</v>
      </c>
      <c r="L48" s="105">
        <f t="shared" si="2"/>
        <v>0</v>
      </c>
      <c r="M48" s="105">
        <f t="shared" si="3"/>
        <v>0</v>
      </c>
      <c r="N48" s="107"/>
      <c r="O48" s="108">
        <f t="shared" si="4"/>
        <v>0</v>
      </c>
      <c r="P48" s="107"/>
      <c r="Q48" s="107"/>
      <c r="R48" s="107"/>
      <c r="S48" s="21">
        <f t="shared" si="5"/>
        <v>0</v>
      </c>
      <c r="T48" s="22" t="str">
        <f t="shared" si="1"/>
        <v>OK</v>
      </c>
      <c r="U48" s="153"/>
      <c r="V48" s="153"/>
      <c r="W48" s="156"/>
      <c r="X48" s="153"/>
      <c r="Y48" s="153"/>
      <c r="Z48" s="156"/>
      <c r="AA48" s="158"/>
      <c r="AB48" s="34"/>
      <c r="AC48" s="37"/>
      <c r="AD48" s="29"/>
      <c r="AE48" s="36"/>
      <c r="AF48" s="29"/>
      <c r="AG48" s="28"/>
      <c r="AH48" s="28"/>
      <c r="AI48" s="28"/>
      <c r="AJ48" s="28"/>
      <c r="AK48" s="28"/>
      <c r="AL48" s="28"/>
    </row>
    <row r="49" spans="1:38" s="7" customFormat="1" ht="30.2" customHeight="1" x14ac:dyDescent="0.25">
      <c r="A49" s="221"/>
      <c r="B49" s="193"/>
      <c r="C49" s="195"/>
      <c r="D49" s="70">
        <v>52</v>
      </c>
      <c r="E49" s="193"/>
      <c r="F49" s="55" t="s">
        <v>20</v>
      </c>
      <c r="G49" s="56" t="s">
        <v>28</v>
      </c>
      <c r="H49" s="56" t="s">
        <v>16</v>
      </c>
      <c r="I49" s="56" t="s">
        <v>12</v>
      </c>
      <c r="J49" s="54">
        <v>1638.99</v>
      </c>
      <c r="K49" s="75">
        <f>0</f>
        <v>0</v>
      </c>
      <c r="L49" s="105">
        <f t="shared" si="2"/>
        <v>0</v>
      </c>
      <c r="M49" s="105">
        <f t="shared" si="3"/>
        <v>0</v>
      </c>
      <c r="N49" s="107"/>
      <c r="O49" s="108">
        <f t="shared" si="4"/>
        <v>0</v>
      </c>
      <c r="P49" s="107"/>
      <c r="Q49" s="107"/>
      <c r="R49" s="107"/>
      <c r="S49" s="21">
        <f t="shared" si="5"/>
        <v>0</v>
      </c>
      <c r="T49" s="22" t="str">
        <f t="shared" si="1"/>
        <v>OK</v>
      </c>
      <c r="U49" s="153"/>
      <c r="V49" s="153"/>
      <c r="W49" s="156"/>
      <c r="X49" s="153"/>
      <c r="Y49" s="153"/>
      <c r="Z49" s="156"/>
      <c r="AA49" s="158"/>
      <c r="AB49" s="34"/>
      <c r="AC49" s="37"/>
      <c r="AD49" s="29"/>
      <c r="AE49" s="36"/>
      <c r="AF49" s="29"/>
      <c r="AG49" s="28"/>
      <c r="AH49" s="28"/>
      <c r="AI49" s="28"/>
      <c r="AJ49" s="28"/>
      <c r="AK49" s="28"/>
      <c r="AL49" s="28"/>
    </row>
    <row r="50" spans="1:38" ht="30.2" customHeight="1" x14ac:dyDescent="0.25">
      <c r="A50" s="221"/>
      <c r="B50" s="193" t="s">
        <v>43</v>
      </c>
      <c r="C50" s="194">
        <v>27</v>
      </c>
      <c r="D50" s="70">
        <v>53</v>
      </c>
      <c r="E50" s="193" t="s">
        <v>14</v>
      </c>
      <c r="F50" s="55" t="s">
        <v>20</v>
      </c>
      <c r="G50" s="56" t="s">
        <v>27</v>
      </c>
      <c r="H50" s="56" t="s">
        <v>10</v>
      </c>
      <c r="I50" s="56" t="s">
        <v>12</v>
      </c>
      <c r="J50" s="54">
        <v>13.18</v>
      </c>
      <c r="K50" s="75">
        <f>0</f>
        <v>0</v>
      </c>
      <c r="L50" s="105">
        <f t="shared" si="2"/>
        <v>0</v>
      </c>
      <c r="M50" s="105">
        <f t="shared" si="3"/>
        <v>0</v>
      </c>
      <c r="N50" s="107"/>
      <c r="O50" s="108">
        <f t="shared" si="4"/>
        <v>0</v>
      </c>
      <c r="P50" s="107"/>
      <c r="Q50" s="107"/>
      <c r="R50" s="107"/>
      <c r="S50" s="21">
        <f t="shared" si="5"/>
        <v>0</v>
      </c>
      <c r="T50" s="22" t="str">
        <f t="shared" si="1"/>
        <v>OK</v>
      </c>
      <c r="U50" s="148"/>
      <c r="V50" s="148"/>
      <c r="W50" s="148"/>
      <c r="X50" s="148"/>
      <c r="Y50" s="148"/>
      <c r="Z50" s="148"/>
      <c r="AA50" s="148"/>
      <c r="AB50" s="38"/>
      <c r="AC50" s="38"/>
      <c r="AD50" s="38"/>
      <c r="AE50" s="35"/>
      <c r="AF50" s="35"/>
      <c r="AG50" s="35"/>
      <c r="AH50" s="35"/>
      <c r="AI50" s="35"/>
      <c r="AJ50" s="35"/>
      <c r="AK50" s="35"/>
      <c r="AL50" s="35"/>
    </row>
    <row r="51" spans="1:38" ht="30.2" customHeight="1" x14ac:dyDescent="0.25">
      <c r="A51" s="221"/>
      <c r="B51" s="193"/>
      <c r="C51" s="195"/>
      <c r="D51" s="70">
        <v>54</v>
      </c>
      <c r="E51" s="193"/>
      <c r="F51" s="55" t="s">
        <v>20</v>
      </c>
      <c r="G51" s="56" t="s">
        <v>28</v>
      </c>
      <c r="H51" s="56" t="s">
        <v>16</v>
      </c>
      <c r="I51" s="56" t="s">
        <v>12</v>
      </c>
      <c r="J51" s="54">
        <v>2026.99</v>
      </c>
      <c r="K51" s="75">
        <f>0</f>
        <v>0</v>
      </c>
      <c r="L51" s="105">
        <f t="shared" si="2"/>
        <v>0</v>
      </c>
      <c r="M51" s="105">
        <f t="shared" si="3"/>
        <v>0</v>
      </c>
      <c r="N51" s="107"/>
      <c r="O51" s="108">
        <f t="shared" si="4"/>
        <v>0</v>
      </c>
      <c r="P51" s="107"/>
      <c r="Q51" s="107"/>
      <c r="R51" s="107"/>
      <c r="S51" s="21">
        <f t="shared" si="5"/>
        <v>0</v>
      </c>
      <c r="T51" s="22" t="str">
        <f t="shared" si="1"/>
        <v>OK</v>
      </c>
      <c r="U51" s="148"/>
      <c r="V51" s="148"/>
      <c r="W51" s="148"/>
      <c r="X51" s="148"/>
      <c r="Y51" s="148"/>
      <c r="Z51" s="148"/>
      <c r="AA51" s="148"/>
      <c r="AB51" s="38"/>
      <c r="AC51" s="38"/>
      <c r="AD51" s="38"/>
      <c r="AE51" s="35"/>
      <c r="AF51" s="35"/>
      <c r="AG51" s="35"/>
      <c r="AH51" s="35"/>
      <c r="AI51" s="35"/>
      <c r="AJ51" s="35"/>
      <c r="AK51" s="35"/>
      <c r="AL51" s="35"/>
    </row>
    <row r="52" spans="1:38" ht="30.2" customHeight="1" x14ac:dyDescent="0.25">
      <c r="A52" s="221"/>
      <c r="B52" s="193" t="s">
        <v>43</v>
      </c>
      <c r="C52" s="194">
        <v>28</v>
      </c>
      <c r="D52" s="70">
        <v>55</v>
      </c>
      <c r="E52" s="193" t="s">
        <v>15</v>
      </c>
      <c r="F52" s="55" t="s">
        <v>20</v>
      </c>
      <c r="G52" s="56" t="s">
        <v>27</v>
      </c>
      <c r="H52" s="56" t="s">
        <v>10</v>
      </c>
      <c r="I52" s="56" t="s">
        <v>12</v>
      </c>
      <c r="J52" s="54">
        <v>18.78</v>
      </c>
      <c r="K52" s="75">
        <f>0</f>
        <v>0</v>
      </c>
      <c r="L52" s="105">
        <f t="shared" si="2"/>
        <v>0</v>
      </c>
      <c r="M52" s="105">
        <f t="shared" si="3"/>
        <v>0</v>
      </c>
      <c r="N52" s="107"/>
      <c r="O52" s="108">
        <f t="shared" si="4"/>
        <v>0</v>
      </c>
      <c r="P52" s="107"/>
      <c r="Q52" s="107"/>
      <c r="R52" s="107"/>
      <c r="S52" s="21">
        <f t="shared" si="5"/>
        <v>0</v>
      </c>
      <c r="T52" s="22" t="str">
        <f t="shared" si="1"/>
        <v>OK</v>
      </c>
      <c r="U52" s="148"/>
      <c r="V52" s="148"/>
      <c r="W52" s="148"/>
      <c r="X52" s="148"/>
      <c r="Y52" s="148"/>
      <c r="Z52" s="148"/>
      <c r="AA52" s="148"/>
      <c r="AB52" s="38"/>
      <c r="AC52" s="38"/>
      <c r="AD52" s="38"/>
      <c r="AE52" s="35"/>
      <c r="AF52" s="35"/>
      <c r="AG52" s="35"/>
      <c r="AH52" s="35"/>
      <c r="AI52" s="35"/>
      <c r="AJ52" s="35"/>
      <c r="AK52" s="35"/>
      <c r="AL52" s="35"/>
    </row>
    <row r="53" spans="1:38" ht="30.2" customHeight="1" x14ac:dyDescent="0.25">
      <c r="A53" s="221"/>
      <c r="B53" s="193"/>
      <c r="C53" s="195"/>
      <c r="D53" s="70">
        <v>56</v>
      </c>
      <c r="E53" s="193"/>
      <c r="F53" s="55" t="s">
        <v>20</v>
      </c>
      <c r="G53" s="56" t="s">
        <v>28</v>
      </c>
      <c r="H53" s="56" t="s">
        <v>16</v>
      </c>
      <c r="I53" s="56" t="s">
        <v>12</v>
      </c>
      <c r="J53" s="54">
        <v>2865.99</v>
      </c>
      <c r="K53" s="75">
        <f>0</f>
        <v>0</v>
      </c>
      <c r="L53" s="105">
        <f t="shared" si="2"/>
        <v>0</v>
      </c>
      <c r="M53" s="105">
        <f t="shared" si="3"/>
        <v>0</v>
      </c>
      <c r="N53" s="107"/>
      <c r="O53" s="108">
        <f t="shared" si="4"/>
        <v>0</v>
      </c>
      <c r="P53" s="107"/>
      <c r="Q53" s="107"/>
      <c r="R53" s="107"/>
      <c r="S53" s="21">
        <f t="shared" si="5"/>
        <v>0</v>
      </c>
      <c r="T53" s="22" t="str">
        <f t="shared" si="1"/>
        <v>OK</v>
      </c>
      <c r="U53" s="148"/>
      <c r="V53" s="148"/>
      <c r="W53" s="148"/>
      <c r="X53" s="148"/>
      <c r="Y53" s="148"/>
      <c r="Z53" s="148"/>
      <c r="AA53" s="148"/>
      <c r="AB53" s="38"/>
      <c r="AC53" s="38"/>
      <c r="AD53" s="38"/>
      <c r="AE53" s="35"/>
      <c r="AF53" s="35"/>
      <c r="AG53" s="35"/>
      <c r="AH53" s="35"/>
      <c r="AI53" s="35"/>
      <c r="AJ53" s="35"/>
      <c r="AK53" s="35"/>
      <c r="AL53" s="35"/>
    </row>
    <row r="54" spans="1:38" ht="30.2" customHeight="1" x14ac:dyDescent="0.25">
      <c r="A54" s="221"/>
      <c r="B54" s="193" t="s">
        <v>51</v>
      </c>
      <c r="C54" s="194">
        <v>29</v>
      </c>
      <c r="D54" s="70">
        <v>57</v>
      </c>
      <c r="E54" s="193" t="s">
        <v>11</v>
      </c>
      <c r="F54" s="55" t="s">
        <v>20</v>
      </c>
      <c r="G54" s="56" t="s">
        <v>27</v>
      </c>
      <c r="H54" s="56" t="s">
        <v>10</v>
      </c>
      <c r="I54" s="56" t="s">
        <v>12</v>
      </c>
      <c r="J54" s="54">
        <v>16.2</v>
      </c>
      <c r="K54" s="75">
        <f>0</f>
        <v>0</v>
      </c>
      <c r="L54" s="105">
        <f t="shared" si="2"/>
        <v>0</v>
      </c>
      <c r="M54" s="105">
        <f t="shared" si="3"/>
        <v>0</v>
      </c>
      <c r="N54" s="107"/>
      <c r="O54" s="108">
        <f t="shared" si="4"/>
        <v>0</v>
      </c>
      <c r="P54" s="107"/>
      <c r="Q54" s="107"/>
      <c r="R54" s="107"/>
      <c r="S54" s="21">
        <f t="shared" si="5"/>
        <v>0</v>
      </c>
      <c r="T54" s="22" t="str">
        <f t="shared" si="1"/>
        <v>OK</v>
      </c>
      <c r="U54" s="148"/>
      <c r="V54" s="148"/>
      <c r="W54" s="148"/>
      <c r="X54" s="148"/>
      <c r="Y54" s="148"/>
      <c r="Z54" s="148"/>
      <c r="AA54" s="148"/>
      <c r="AB54" s="38"/>
      <c r="AC54" s="38"/>
      <c r="AD54" s="38"/>
      <c r="AE54" s="35"/>
      <c r="AF54" s="35"/>
      <c r="AG54" s="35"/>
      <c r="AH54" s="35"/>
      <c r="AI54" s="35"/>
      <c r="AJ54" s="35"/>
      <c r="AK54" s="35"/>
      <c r="AL54" s="35"/>
    </row>
    <row r="55" spans="1:38" ht="30.2" customHeight="1" x14ac:dyDescent="0.25">
      <c r="A55" s="221"/>
      <c r="B55" s="193"/>
      <c r="C55" s="195"/>
      <c r="D55" s="70">
        <v>58</v>
      </c>
      <c r="E55" s="193"/>
      <c r="F55" s="55" t="s">
        <v>20</v>
      </c>
      <c r="G55" s="56" t="s">
        <v>28</v>
      </c>
      <c r="H55" s="56" t="s">
        <v>16</v>
      </c>
      <c r="I55" s="56" t="s">
        <v>12</v>
      </c>
      <c r="J55" s="54">
        <v>2648</v>
      </c>
      <c r="K55" s="75">
        <f>0</f>
        <v>0</v>
      </c>
      <c r="L55" s="105">
        <f t="shared" si="2"/>
        <v>0</v>
      </c>
      <c r="M55" s="105">
        <f t="shared" si="3"/>
        <v>0</v>
      </c>
      <c r="N55" s="107"/>
      <c r="O55" s="108">
        <f t="shared" si="4"/>
        <v>0</v>
      </c>
      <c r="P55" s="107"/>
      <c r="Q55" s="107"/>
      <c r="R55" s="107"/>
      <c r="S55" s="21">
        <f t="shared" si="5"/>
        <v>0</v>
      </c>
      <c r="T55" s="22" t="str">
        <f t="shared" si="1"/>
        <v>OK</v>
      </c>
      <c r="U55" s="148"/>
      <c r="V55" s="148"/>
      <c r="W55" s="148"/>
      <c r="X55" s="148"/>
      <c r="Y55" s="148"/>
      <c r="Z55" s="148"/>
      <c r="AA55" s="148"/>
      <c r="AB55" s="38"/>
      <c r="AC55" s="38"/>
      <c r="AD55" s="38"/>
      <c r="AE55" s="35"/>
      <c r="AF55" s="35"/>
      <c r="AG55" s="35"/>
      <c r="AH55" s="35"/>
      <c r="AI55" s="35"/>
      <c r="AJ55" s="35"/>
      <c r="AK55" s="35"/>
      <c r="AL55" s="35"/>
    </row>
    <row r="56" spans="1:38" ht="30.2" customHeight="1" x14ac:dyDescent="0.25">
      <c r="A56" s="221"/>
      <c r="B56" s="193" t="s">
        <v>50</v>
      </c>
      <c r="C56" s="194">
        <v>31</v>
      </c>
      <c r="D56" s="70">
        <v>61</v>
      </c>
      <c r="E56" s="193" t="s">
        <v>21</v>
      </c>
      <c r="F56" s="55" t="s">
        <v>20</v>
      </c>
      <c r="G56" s="56" t="s">
        <v>27</v>
      </c>
      <c r="H56" s="56" t="s">
        <v>10</v>
      </c>
      <c r="I56" s="56" t="s">
        <v>12</v>
      </c>
      <c r="J56" s="54">
        <v>6.93</v>
      </c>
      <c r="K56" s="75">
        <f>0</f>
        <v>0</v>
      </c>
      <c r="L56" s="105">
        <f t="shared" si="2"/>
        <v>0</v>
      </c>
      <c r="M56" s="105">
        <f t="shared" si="3"/>
        <v>0</v>
      </c>
      <c r="N56" s="107"/>
      <c r="O56" s="108">
        <f t="shared" si="4"/>
        <v>0</v>
      </c>
      <c r="P56" s="107"/>
      <c r="Q56" s="107"/>
      <c r="R56" s="107"/>
      <c r="S56" s="21">
        <f t="shared" si="5"/>
        <v>0</v>
      </c>
      <c r="T56" s="22" t="str">
        <f t="shared" si="1"/>
        <v>OK</v>
      </c>
      <c r="U56" s="148"/>
      <c r="V56" s="148"/>
      <c r="W56" s="148"/>
      <c r="X56" s="148"/>
      <c r="Y56" s="148"/>
      <c r="Z56" s="148"/>
      <c r="AA56" s="148"/>
      <c r="AB56" s="38"/>
      <c r="AC56" s="38"/>
      <c r="AD56" s="38"/>
      <c r="AE56" s="35"/>
      <c r="AF56" s="35"/>
      <c r="AG56" s="35"/>
      <c r="AH56" s="35"/>
      <c r="AI56" s="35"/>
      <c r="AJ56" s="35"/>
      <c r="AK56" s="35"/>
      <c r="AL56" s="35"/>
    </row>
    <row r="57" spans="1:38" ht="30.2" customHeight="1" x14ac:dyDescent="0.25">
      <c r="A57" s="222"/>
      <c r="B57" s="193"/>
      <c r="C57" s="194"/>
      <c r="D57" s="70">
        <v>62</v>
      </c>
      <c r="E57" s="193"/>
      <c r="F57" s="55" t="s">
        <v>20</v>
      </c>
      <c r="G57" s="56" t="s">
        <v>28</v>
      </c>
      <c r="H57" s="56" t="s">
        <v>16</v>
      </c>
      <c r="I57" s="56" t="s">
        <v>12</v>
      </c>
      <c r="J57" s="54">
        <v>1364</v>
      </c>
      <c r="K57" s="75">
        <f>0</f>
        <v>0</v>
      </c>
      <c r="L57" s="105">
        <f t="shared" si="2"/>
        <v>0</v>
      </c>
      <c r="M57" s="105">
        <f t="shared" si="3"/>
        <v>0</v>
      </c>
      <c r="N57" s="107"/>
      <c r="O57" s="108">
        <f t="shared" si="4"/>
        <v>0</v>
      </c>
      <c r="P57" s="107"/>
      <c r="Q57" s="107"/>
      <c r="R57" s="107"/>
      <c r="S57" s="21">
        <f t="shared" si="5"/>
        <v>0</v>
      </c>
      <c r="T57" s="22" t="str">
        <f t="shared" si="1"/>
        <v>OK</v>
      </c>
      <c r="U57" s="148"/>
      <c r="V57" s="148"/>
      <c r="W57" s="148"/>
      <c r="X57" s="148"/>
      <c r="Y57" s="148"/>
      <c r="Z57" s="148"/>
      <c r="AA57" s="148"/>
      <c r="AB57" s="38"/>
      <c r="AC57" s="38"/>
      <c r="AD57" s="38"/>
      <c r="AE57" s="35"/>
      <c r="AF57" s="35"/>
      <c r="AG57" s="35"/>
      <c r="AH57" s="35"/>
      <c r="AI57" s="35"/>
      <c r="AJ57" s="35"/>
      <c r="AK57" s="35"/>
      <c r="AL57" s="35"/>
    </row>
    <row r="58" spans="1:38" x14ac:dyDescent="0.25">
      <c r="K58" s="110">
        <f>SUMPRODUCT($J$4:$J$57,K4:K57)</f>
        <v>125577.8</v>
      </c>
      <c r="L58" s="110">
        <f t="shared" ref="L58:M58" si="6">SUMPRODUCT($J$4:$J$57,L4:L57)</f>
        <v>81269.600000000006</v>
      </c>
      <c r="M58" s="110">
        <f t="shared" si="6"/>
        <v>81269.600000000006</v>
      </c>
      <c r="S58" s="6">
        <f>SUM(S4:S57)</f>
        <v>5340</v>
      </c>
      <c r="U58" s="160">
        <f>SUMPRODUCT($J$4:$J$57,U4:U57)</f>
        <v>13475</v>
      </c>
      <c r="V58" s="160">
        <f t="shared" ref="V58:AA58" si="7">SUMPRODUCT($J$4:$J$57,V4:V57)</f>
        <v>6002</v>
      </c>
      <c r="W58" s="160">
        <f t="shared" si="7"/>
        <v>13217.600000000002</v>
      </c>
      <c r="X58" s="160">
        <f t="shared" si="7"/>
        <v>6225.0000000000009</v>
      </c>
      <c r="Y58" s="160">
        <f t="shared" si="7"/>
        <v>10375</v>
      </c>
      <c r="Z58" s="160">
        <f t="shared" si="7"/>
        <v>4625</v>
      </c>
      <c r="AA58" s="160">
        <f t="shared" si="7"/>
        <v>27350</v>
      </c>
      <c r="AB58" s="39">
        <f t="shared" ref="AB58:AL58" si="8">SUMPRODUCT($J$4:$J$57,AB4:AB57)</f>
        <v>0</v>
      </c>
      <c r="AC58" s="39">
        <f t="shared" si="8"/>
        <v>0</v>
      </c>
      <c r="AD58" s="39">
        <f t="shared" si="8"/>
        <v>0</v>
      </c>
      <c r="AE58" s="39">
        <f t="shared" si="8"/>
        <v>0</v>
      </c>
      <c r="AF58" s="39">
        <f t="shared" si="8"/>
        <v>0</v>
      </c>
      <c r="AG58" s="39">
        <f t="shared" si="8"/>
        <v>0</v>
      </c>
      <c r="AH58" s="39">
        <f t="shared" si="8"/>
        <v>0</v>
      </c>
      <c r="AI58" s="39">
        <f t="shared" si="8"/>
        <v>0</v>
      </c>
      <c r="AJ58" s="39">
        <f t="shared" si="8"/>
        <v>0</v>
      </c>
      <c r="AK58" s="39">
        <f t="shared" si="8"/>
        <v>0</v>
      </c>
      <c r="AL58" s="39">
        <f t="shared" si="8"/>
        <v>0</v>
      </c>
    </row>
    <row r="59" spans="1:38" ht="18.75" x14ac:dyDescent="0.25">
      <c r="K59" s="6">
        <f>SUM(K4:K57)</f>
        <v>14050</v>
      </c>
      <c r="U59" s="154"/>
      <c r="V59" s="154"/>
      <c r="W59" s="151"/>
      <c r="X59" s="151"/>
      <c r="Y59" s="151"/>
      <c r="Z59" s="151"/>
      <c r="AA59" s="151"/>
    </row>
    <row r="60" spans="1:38" x14ac:dyDescent="0.25">
      <c r="U60" s="151"/>
      <c r="V60" s="151"/>
      <c r="W60" s="151"/>
      <c r="X60" s="151"/>
      <c r="Y60" s="151"/>
      <c r="Z60" s="151"/>
      <c r="AA60" s="151"/>
    </row>
    <row r="61" spans="1:38" ht="18.95" customHeight="1" x14ac:dyDescent="0.25">
      <c r="B61" s="223" t="s">
        <v>56</v>
      </c>
      <c r="C61" s="224"/>
      <c r="D61" s="224"/>
      <c r="E61" s="224"/>
      <c r="F61" s="224"/>
      <c r="G61" s="224"/>
      <c r="H61" s="224"/>
      <c r="I61" s="224"/>
      <c r="J61" s="224"/>
      <c r="K61" s="224"/>
      <c r="L61" s="224"/>
      <c r="M61" s="224"/>
      <c r="N61" s="224"/>
      <c r="O61" s="224"/>
      <c r="P61" s="224"/>
      <c r="Q61" s="224"/>
      <c r="R61" s="224"/>
      <c r="S61" s="224"/>
      <c r="T61" s="225"/>
      <c r="U61" s="154"/>
      <c r="V61" s="154"/>
      <c r="W61" s="154"/>
      <c r="X61" s="151"/>
      <c r="Y61" s="151"/>
      <c r="Z61" s="151"/>
      <c r="AA61" s="151"/>
    </row>
    <row r="62" spans="1:38" x14ac:dyDescent="0.25">
      <c r="U62" s="151"/>
      <c r="V62" s="151"/>
      <c r="W62" s="151"/>
      <c r="X62" s="151"/>
      <c r="Y62" s="151"/>
      <c r="Z62" s="151"/>
      <c r="AA62" s="151"/>
    </row>
    <row r="63" spans="1:38" x14ac:dyDescent="0.25">
      <c r="U63" s="151"/>
      <c r="V63" s="151"/>
      <c r="W63" s="151"/>
      <c r="X63" s="151"/>
      <c r="Y63" s="151"/>
      <c r="Z63" s="151"/>
      <c r="AA63" s="151"/>
    </row>
    <row r="64" spans="1:38" x14ac:dyDescent="0.25">
      <c r="U64" s="151"/>
      <c r="V64" s="151"/>
      <c r="W64" s="151"/>
      <c r="X64" s="151"/>
      <c r="Y64" s="151"/>
      <c r="Z64" s="151"/>
      <c r="AA64" s="151"/>
    </row>
    <row r="65" spans="21:27" x14ac:dyDescent="0.25">
      <c r="U65" s="151"/>
      <c r="V65" s="151"/>
      <c r="W65" s="151"/>
      <c r="X65" s="151"/>
      <c r="Y65" s="151"/>
      <c r="Z65" s="151"/>
      <c r="AA65" s="151"/>
    </row>
  </sheetData>
  <mergeCells count="111">
    <mergeCell ref="K1:T1"/>
    <mergeCell ref="U1:U2"/>
    <mergeCell ref="V1:V2"/>
    <mergeCell ref="W1:W2"/>
    <mergeCell ref="AJ1:AJ2"/>
    <mergeCell ref="AK1:AK2"/>
    <mergeCell ref="AL1:AL2"/>
    <mergeCell ref="A2:T2"/>
    <mergeCell ref="A4:A7"/>
    <mergeCell ref="B4:B5"/>
    <mergeCell ref="C4:C5"/>
    <mergeCell ref="E4:E5"/>
    <mergeCell ref="B6:B7"/>
    <mergeCell ref="C6:C7"/>
    <mergeCell ref="AD1:AD2"/>
    <mergeCell ref="AE1:AE2"/>
    <mergeCell ref="AF1:AF2"/>
    <mergeCell ref="AG1:AG2"/>
    <mergeCell ref="AH1:AH2"/>
    <mergeCell ref="AI1:AI2"/>
    <mergeCell ref="X1:X2"/>
    <mergeCell ref="Y1:Y2"/>
    <mergeCell ref="Z1:Z2"/>
    <mergeCell ref="AA1:AA2"/>
    <mergeCell ref="AB1:AB2"/>
    <mergeCell ref="AC1:AC2"/>
    <mergeCell ref="A1:B1"/>
    <mergeCell ref="C1:J1"/>
    <mergeCell ref="A16:A23"/>
    <mergeCell ref="B16:B17"/>
    <mergeCell ref="C16:C17"/>
    <mergeCell ref="E16:E17"/>
    <mergeCell ref="B18:B19"/>
    <mergeCell ref="C18:C19"/>
    <mergeCell ref="E6:E7"/>
    <mergeCell ref="A8:A15"/>
    <mergeCell ref="B8:B9"/>
    <mergeCell ref="C8:C9"/>
    <mergeCell ref="E8:E9"/>
    <mergeCell ref="B10:B11"/>
    <mergeCell ref="C10:C11"/>
    <mergeCell ref="E10:E11"/>
    <mergeCell ref="B12:B13"/>
    <mergeCell ref="C12:C13"/>
    <mergeCell ref="E18:E19"/>
    <mergeCell ref="B20:B21"/>
    <mergeCell ref="C20:C21"/>
    <mergeCell ref="E20:E21"/>
    <mergeCell ref="B22:B23"/>
    <mergeCell ref="C22:C23"/>
    <mergeCell ref="E22:E23"/>
    <mergeCell ref="E12:E13"/>
    <mergeCell ref="B14:B15"/>
    <mergeCell ref="C14:C15"/>
    <mergeCell ref="E14:E15"/>
    <mergeCell ref="B30:B31"/>
    <mergeCell ref="C30:C31"/>
    <mergeCell ref="E30:E31"/>
    <mergeCell ref="A32:A35"/>
    <mergeCell ref="B32:B33"/>
    <mergeCell ref="C32:C33"/>
    <mergeCell ref="E32:E33"/>
    <mergeCell ref="B34:B35"/>
    <mergeCell ref="C34:C35"/>
    <mergeCell ref="E34:E35"/>
    <mergeCell ref="A24:A31"/>
    <mergeCell ref="B24:B25"/>
    <mergeCell ref="C24:C25"/>
    <mergeCell ref="E24:E25"/>
    <mergeCell ref="B26:B27"/>
    <mergeCell ref="C26:C27"/>
    <mergeCell ref="E26:E27"/>
    <mergeCell ref="B28:B29"/>
    <mergeCell ref="C28:C29"/>
    <mergeCell ref="E28:E29"/>
    <mergeCell ref="B42:B43"/>
    <mergeCell ref="C42:C43"/>
    <mergeCell ref="E42:E43"/>
    <mergeCell ref="B44:B45"/>
    <mergeCell ref="C44:C45"/>
    <mergeCell ref="E44:E45"/>
    <mergeCell ref="A36:A47"/>
    <mergeCell ref="B36:B37"/>
    <mergeCell ref="C36:C37"/>
    <mergeCell ref="E36:E37"/>
    <mergeCell ref="B38:B39"/>
    <mergeCell ref="C38:C39"/>
    <mergeCell ref="E38:E39"/>
    <mergeCell ref="B40:B41"/>
    <mergeCell ref="C40:C41"/>
    <mergeCell ref="E40:E41"/>
    <mergeCell ref="B46:B47"/>
    <mergeCell ref="C46:C47"/>
    <mergeCell ref="E46:E47"/>
    <mergeCell ref="B61:T61"/>
    <mergeCell ref="B52:B53"/>
    <mergeCell ref="C52:C53"/>
    <mergeCell ref="E52:E53"/>
    <mergeCell ref="B54:B55"/>
    <mergeCell ref="C54:C55"/>
    <mergeCell ref="E54:E55"/>
    <mergeCell ref="A48:A57"/>
    <mergeCell ref="B48:B49"/>
    <mergeCell ref="C48:C49"/>
    <mergeCell ref="E48:E49"/>
    <mergeCell ref="B50:B51"/>
    <mergeCell ref="C50:C51"/>
    <mergeCell ref="E50:E51"/>
    <mergeCell ref="B56:B57"/>
    <mergeCell ref="C56:C57"/>
    <mergeCell ref="E56:E57"/>
  </mergeCells>
  <conditionalFormatting sqref="AB4:AL57">
    <cfRule type="cellIs" dxfId="10" priority="1" operator="greaterThan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525363-A25B-47FB-A695-ED6C75D3EA62}">
  <dimension ref="A1:AL65"/>
  <sheetViews>
    <sheetView topLeftCell="E40" zoomScale="85" zoomScaleNormal="85" workbookViewId="0">
      <selection activeCell="U58" sqref="U58"/>
    </sheetView>
  </sheetViews>
  <sheetFormatPr defaultColWidth="9.7109375" defaultRowHeight="15" x14ac:dyDescent="0.25"/>
  <cols>
    <col min="1" max="1" width="12.140625" style="2" bestFit="1" customWidth="1"/>
    <col min="2" max="2" width="27.28515625" style="1" customWidth="1"/>
    <col min="3" max="3" width="11" style="1" customWidth="1"/>
    <col min="4" max="4" width="11.7109375" style="1" customWidth="1"/>
    <col min="5" max="5" width="24.85546875" style="1" customWidth="1"/>
    <col min="6" max="6" width="9.140625" style="24" customWidth="1"/>
    <col min="7" max="8" width="12.28515625" style="1" customWidth="1"/>
    <col min="9" max="9" width="14.85546875" style="1" customWidth="1"/>
    <col min="10" max="10" width="15.42578125" style="1" customWidth="1"/>
    <col min="11" max="11" width="11.85546875" style="6" bestFit="1" customWidth="1"/>
    <col min="12" max="18" width="11.28515625" style="6" customWidth="1"/>
    <col min="19" max="19" width="13.28515625" style="23" customWidth="1"/>
    <col min="20" max="20" width="12.5703125" style="4" customWidth="1"/>
    <col min="21" max="21" width="14.140625" style="5" customWidth="1"/>
    <col min="22" max="22" width="14.28515625" style="5" customWidth="1"/>
    <col min="23" max="30" width="15.7109375" style="5" customWidth="1"/>
    <col min="31" max="38" width="15.7109375" style="2" customWidth="1"/>
    <col min="39" max="16384" width="9.7109375" style="2"/>
  </cols>
  <sheetData>
    <row r="1" spans="1:38" ht="38.85" customHeight="1" x14ac:dyDescent="0.25">
      <c r="A1" s="203" t="s">
        <v>54</v>
      </c>
      <c r="B1" s="204"/>
      <c r="C1" s="207" t="s">
        <v>29</v>
      </c>
      <c r="D1" s="208"/>
      <c r="E1" s="208"/>
      <c r="F1" s="208"/>
      <c r="G1" s="208"/>
      <c r="H1" s="208"/>
      <c r="I1" s="208"/>
      <c r="J1" s="209"/>
      <c r="K1" s="202" t="s">
        <v>35</v>
      </c>
      <c r="L1" s="202"/>
      <c r="M1" s="202"/>
      <c r="N1" s="202"/>
      <c r="O1" s="202"/>
      <c r="P1" s="202"/>
      <c r="Q1" s="202"/>
      <c r="R1" s="202"/>
      <c r="S1" s="202"/>
      <c r="T1" s="202"/>
      <c r="U1" s="233" t="s">
        <v>119</v>
      </c>
      <c r="V1" s="196" t="s">
        <v>37</v>
      </c>
      <c r="W1" s="196" t="s">
        <v>37</v>
      </c>
      <c r="X1" s="196" t="s">
        <v>37</v>
      </c>
      <c r="Y1" s="196" t="s">
        <v>37</v>
      </c>
      <c r="Z1" s="196" t="s">
        <v>37</v>
      </c>
      <c r="AA1" s="196" t="s">
        <v>37</v>
      </c>
      <c r="AB1" s="196" t="s">
        <v>37</v>
      </c>
      <c r="AC1" s="196" t="s">
        <v>37</v>
      </c>
      <c r="AD1" s="196" t="s">
        <v>37</v>
      </c>
      <c r="AE1" s="196" t="s">
        <v>37</v>
      </c>
      <c r="AF1" s="196" t="s">
        <v>37</v>
      </c>
      <c r="AG1" s="196" t="s">
        <v>37</v>
      </c>
      <c r="AH1" s="196" t="s">
        <v>37</v>
      </c>
      <c r="AI1" s="196" t="s">
        <v>37</v>
      </c>
      <c r="AJ1" s="196" t="s">
        <v>37</v>
      </c>
      <c r="AK1" s="196" t="s">
        <v>37</v>
      </c>
      <c r="AL1" s="196" t="s">
        <v>37</v>
      </c>
    </row>
    <row r="2" spans="1:38" ht="21.75" customHeight="1" x14ac:dyDescent="0.25">
      <c r="A2" s="198" t="s">
        <v>62</v>
      </c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198"/>
      <c r="M2" s="198"/>
      <c r="N2" s="198"/>
      <c r="O2" s="198"/>
      <c r="P2" s="198"/>
      <c r="Q2" s="198"/>
      <c r="R2" s="198"/>
      <c r="S2" s="198"/>
      <c r="T2" s="199"/>
      <c r="U2" s="234"/>
      <c r="V2" s="197"/>
      <c r="W2" s="197"/>
      <c r="X2" s="197"/>
      <c r="Y2" s="197"/>
      <c r="Z2" s="197"/>
      <c r="AA2" s="197"/>
      <c r="AB2" s="197"/>
      <c r="AC2" s="197"/>
      <c r="AD2" s="197"/>
      <c r="AE2" s="197"/>
      <c r="AF2" s="197"/>
      <c r="AG2" s="197"/>
      <c r="AH2" s="197"/>
      <c r="AI2" s="197"/>
      <c r="AJ2" s="197"/>
      <c r="AK2" s="197"/>
      <c r="AL2" s="197"/>
    </row>
    <row r="3" spans="1:38" s="3" customFormat="1" ht="30.2" customHeight="1" x14ac:dyDescent="0.2">
      <c r="A3" s="41" t="s">
        <v>22</v>
      </c>
      <c r="B3" s="41" t="s">
        <v>38</v>
      </c>
      <c r="C3" s="41" t="s">
        <v>36</v>
      </c>
      <c r="D3" s="41" t="s">
        <v>17</v>
      </c>
      <c r="E3" s="41" t="s">
        <v>39</v>
      </c>
      <c r="F3" s="41" t="s">
        <v>18</v>
      </c>
      <c r="G3" s="41" t="s">
        <v>19</v>
      </c>
      <c r="H3" s="41" t="s">
        <v>40</v>
      </c>
      <c r="I3" s="41" t="s">
        <v>41</v>
      </c>
      <c r="J3" s="41" t="s">
        <v>42</v>
      </c>
      <c r="K3" s="42" t="s">
        <v>3</v>
      </c>
      <c r="L3" s="102" t="s">
        <v>86</v>
      </c>
      <c r="M3" s="102" t="s">
        <v>87</v>
      </c>
      <c r="N3" s="102" t="s">
        <v>88</v>
      </c>
      <c r="O3" s="102" t="s">
        <v>89</v>
      </c>
      <c r="P3" s="102" t="s">
        <v>90</v>
      </c>
      <c r="Q3" s="102" t="s">
        <v>91</v>
      </c>
      <c r="R3" s="102" t="s">
        <v>92</v>
      </c>
      <c r="S3" s="19" t="s">
        <v>0</v>
      </c>
      <c r="T3" s="33" t="s">
        <v>2</v>
      </c>
      <c r="U3" s="142">
        <v>45579</v>
      </c>
      <c r="V3" s="20" t="s">
        <v>1</v>
      </c>
      <c r="W3" s="20" t="s">
        <v>1</v>
      </c>
      <c r="X3" s="20" t="s">
        <v>1</v>
      </c>
      <c r="Y3" s="20" t="s">
        <v>1</v>
      </c>
      <c r="Z3" s="20" t="s">
        <v>1</v>
      </c>
      <c r="AA3" s="20" t="s">
        <v>1</v>
      </c>
      <c r="AB3" s="20" t="s">
        <v>1</v>
      </c>
      <c r="AC3" s="20" t="s">
        <v>1</v>
      </c>
      <c r="AD3" s="20" t="s">
        <v>1</v>
      </c>
      <c r="AE3" s="20" t="s">
        <v>1</v>
      </c>
      <c r="AF3" s="20" t="s">
        <v>1</v>
      </c>
      <c r="AG3" s="20" t="s">
        <v>1</v>
      </c>
      <c r="AH3" s="20" t="s">
        <v>1</v>
      </c>
      <c r="AI3" s="20" t="s">
        <v>1</v>
      </c>
      <c r="AJ3" s="20" t="s">
        <v>1</v>
      </c>
      <c r="AK3" s="20" t="s">
        <v>1</v>
      </c>
      <c r="AL3" s="20" t="s">
        <v>1</v>
      </c>
    </row>
    <row r="4" spans="1:38" ht="30.2" customHeight="1" x14ac:dyDescent="0.25">
      <c r="A4" s="211" t="s">
        <v>30</v>
      </c>
      <c r="B4" s="200" t="s">
        <v>34</v>
      </c>
      <c r="C4" s="217">
        <v>1</v>
      </c>
      <c r="D4" s="71">
        <v>1</v>
      </c>
      <c r="E4" s="200" t="s">
        <v>13</v>
      </c>
      <c r="F4" s="59" t="s">
        <v>20</v>
      </c>
      <c r="G4" s="60" t="s">
        <v>27</v>
      </c>
      <c r="H4" s="60" t="s">
        <v>10</v>
      </c>
      <c r="I4" s="60" t="s">
        <v>12</v>
      </c>
      <c r="J4" s="61">
        <v>7.65</v>
      </c>
      <c r="K4" s="65">
        <f>5000</f>
        <v>5000</v>
      </c>
      <c r="L4" s="105">
        <f>IF(SUM(U4:AL4)&gt;K4+N4,K4+N4,SUM(U4:AL4))</f>
        <v>170</v>
      </c>
      <c r="M4" s="105">
        <f>SUM(U4:AL4)</f>
        <v>170</v>
      </c>
      <c r="N4" s="109"/>
      <c r="O4" s="108">
        <f>ROUND(IF(K4*0.25-0.5&lt;0,0,K4*0.25-0.5),0)-P4-R4</f>
        <v>1250</v>
      </c>
      <c r="P4" s="106"/>
      <c r="Q4" s="106"/>
      <c r="R4" s="106"/>
      <c r="S4" s="21">
        <f t="shared" ref="S4:S23" si="0">K4-(SUM(U4:AL4))+N4+P4+Q4-R4</f>
        <v>4830</v>
      </c>
      <c r="T4" s="22" t="str">
        <f t="shared" ref="T4:T57" si="1">IF(S4&lt;0,"ATENÇÃO","OK")</f>
        <v>OK</v>
      </c>
      <c r="U4" s="143">
        <v>170</v>
      </c>
      <c r="V4" s="43"/>
      <c r="W4" s="43"/>
      <c r="X4" s="44"/>
      <c r="Y4" s="45"/>
      <c r="Z4" s="43"/>
      <c r="AA4" s="43"/>
      <c r="AB4" s="46"/>
      <c r="AC4" s="47"/>
      <c r="AD4" s="48"/>
      <c r="AE4" s="36"/>
      <c r="AF4" s="29"/>
      <c r="AG4" s="28"/>
      <c r="AH4" s="28"/>
      <c r="AI4" s="28"/>
      <c r="AJ4" s="28"/>
      <c r="AK4" s="28"/>
      <c r="AL4" s="28"/>
    </row>
    <row r="5" spans="1:38" ht="30.2" customHeight="1" x14ac:dyDescent="0.25">
      <c r="A5" s="212"/>
      <c r="B5" s="201"/>
      <c r="C5" s="218"/>
      <c r="D5" s="72">
        <v>2</v>
      </c>
      <c r="E5" s="201"/>
      <c r="F5" s="63" t="s">
        <v>20</v>
      </c>
      <c r="G5" s="64" t="s">
        <v>28</v>
      </c>
      <c r="H5" s="64" t="s">
        <v>16</v>
      </c>
      <c r="I5" s="64" t="s">
        <v>12</v>
      </c>
      <c r="J5" s="61">
        <v>400</v>
      </c>
      <c r="K5" s="65">
        <f>15</f>
        <v>15</v>
      </c>
      <c r="L5" s="105">
        <f t="shared" ref="L5:L57" si="2">IF(SUM(U5:AL5)&gt;K5+N5,K5+N5,SUM(U5:AL5))</f>
        <v>2</v>
      </c>
      <c r="M5" s="105">
        <f t="shared" ref="M5:M57" si="3">SUM(U5:AL5)</f>
        <v>2</v>
      </c>
      <c r="N5" s="106"/>
      <c r="O5" s="108">
        <f t="shared" ref="O5:O57" si="4">ROUND(IF(K5*0.25-0.5&lt;0,0,K5*0.25-0.5),0)-P5-R5</f>
        <v>3</v>
      </c>
      <c r="P5" s="106"/>
      <c r="Q5" s="106"/>
      <c r="R5" s="106"/>
      <c r="S5" s="21">
        <f t="shared" si="0"/>
        <v>13</v>
      </c>
      <c r="T5" s="22" t="str">
        <f t="shared" si="1"/>
        <v>OK</v>
      </c>
      <c r="U5" s="143">
        <v>2</v>
      </c>
      <c r="V5" s="43"/>
      <c r="W5" s="43"/>
      <c r="X5" s="44"/>
      <c r="Y5" s="45"/>
      <c r="Z5" s="45"/>
      <c r="AA5" s="43"/>
      <c r="AB5" s="43"/>
      <c r="AC5" s="43"/>
      <c r="AD5" s="48"/>
      <c r="AE5" s="36"/>
      <c r="AF5" s="29"/>
      <c r="AG5" s="28"/>
      <c r="AH5" s="28"/>
      <c r="AI5" s="28"/>
      <c r="AJ5" s="28"/>
      <c r="AK5" s="28"/>
      <c r="AL5" s="28"/>
    </row>
    <row r="6" spans="1:38" ht="30.2" customHeight="1" x14ac:dyDescent="0.25">
      <c r="A6" s="212"/>
      <c r="B6" s="210" t="s">
        <v>25</v>
      </c>
      <c r="C6" s="219">
        <v>5</v>
      </c>
      <c r="D6" s="73">
        <v>9</v>
      </c>
      <c r="E6" s="210" t="s">
        <v>21</v>
      </c>
      <c r="F6" s="67" t="s">
        <v>20</v>
      </c>
      <c r="G6" s="68" t="s">
        <v>27</v>
      </c>
      <c r="H6" s="68" t="s">
        <v>10</v>
      </c>
      <c r="I6" s="68" t="s">
        <v>12</v>
      </c>
      <c r="J6" s="69">
        <v>4.1500000000000004</v>
      </c>
      <c r="K6" s="75">
        <f>0</f>
        <v>0</v>
      </c>
      <c r="L6" s="105">
        <f t="shared" si="2"/>
        <v>0</v>
      </c>
      <c r="M6" s="105">
        <f t="shared" si="3"/>
        <v>0</v>
      </c>
      <c r="N6" s="106"/>
      <c r="O6" s="108">
        <f t="shared" si="4"/>
        <v>0</v>
      </c>
      <c r="P6" s="106"/>
      <c r="Q6" s="106"/>
      <c r="R6" s="106"/>
      <c r="S6" s="21">
        <f t="shared" si="0"/>
        <v>0</v>
      </c>
      <c r="T6" s="22" t="str">
        <f t="shared" si="1"/>
        <v>OK</v>
      </c>
      <c r="U6" s="147"/>
      <c r="V6" s="43"/>
      <c r="W6" s="45"/>
      <c r="X6" s="44"/>
      <c r="Y6" s="45"/>
      <c r="Z6" s="45"/>
      <c r="AA6" s="43"/>
      <c r="AB6" s="46"/>
      <c r="AC6" s="47"/>
      <c r="AD6" s="48"/>
      <c r="AE6" s="36"/>
      <c r="AF6" s="29"/>
      <c r="AG6" s="28"/>
      <c r="AH6" s="28"/>
      <c r="AI6" s="28"/>
      <c r="AJ6" s="28"/>
      <c r="AK6" s="28"/>
      <c r="AL6" s="28"/>
    </row>
    <row r="7" spans="1:38" ht="30.2" customHeight="1" x14ac:dyDescent="0.25">
      <c r="A7" s="213"/>
      <c r="B7" s="210"/>
      <c r="C7" s="219"/>
      <c r="D7" s="73">
        <v>10</v>
      </c>
      <c r="E7" s="210"/>
      <c r="F7" s="67" t="s">
        <v>20</v>
      </c>
      <c r="G7" s="68" t="s">
        <v>28</v>
      </c>
      <c r="H7" s="68" t="s">
        <v>16</v>
      </c>
      <c r="I7" s="68" t="s">
        <v>12</v>
      </c>
      <c r="J7" s="69">
        <v>699.26</v>
      </c>
      <c r="K7" s="75">
        <f>0</f>
        <v>0</v>
      </c>
      <c r="L7" s="105">
        <f t="shared" si="2"/>
        <v>0</v>
      </c>
      <c r="M7" s="105">
        <f t="shared" si="3"/>
        <v>0</v>
      </c>
      <c r="N7" s="106"/>
      <c r="O7" s="108">
        <f t="shared" si="4"/>
        <v>0</v>
      </c>
      <c r="P7" s="106"/>
      <c r="Q7" s="106"/>
      <c r="R7" s="106"/>
      <c r="S7" s="21">
        <f t="shared" si="0"/>
        <v>0</v>
      </c>
      <c r="T7" s="22" t="str">
        <f t="shared" si="1"/>
        <v>OK</v>
      </c>
      <c r="U7" s="147"/>
      <c r="V7" s="43"/>
      <c r="W7" s="45"/>
      <c r="X7" s="44"/>
      <c r="Y7" s="45"/>
      <c r="Z7" s="45"/>
      <c r="AA7" s="43"/>
      <c r="AB7" s="43"/>
      <c r="AC7" s="43"/>
      <c r="AD7" s="48"/>
      <c r="AE7" s="36"/>
      <c r="AF7" s="29"/>
      <c r="AG7" s="28"/>
      <c r="AH7" s="28"/>
      <c r="AI7" s="28"/>
      <c r="AJ7" s="28"/>
      <c r="AK7" s="28"/>
      <c r="AL7" s="28"/>
    </row>
    <row r="8" spans="1:38" ht="30.2" customHeight="1" x14ac:dyDescent="0.25">
      <c r="A8" s="214" t="s">
        <v>23</v>
      </c>
      <c r="B8" s="193" t="s">
        <v>32</v>
      </c>
      <c r="C8" s="194">
        <v>6</v>
      </c>
      <c r="D8" s="70">
        <v>11</v>
      </c>
      <c r="E8" s="193" t="s">
        <v>13</v>
      </c>
      <c r="F8" s="55" t="s">
        <v>20</v>
      </c>
      <c r="G8" s="56" t="s">
        <v>27</v>
      </c>
      <c r="H8" s="56" t="s">
        <v>10</v>
      </c>
      <c r="I8" s="56" t="s">
        <v>12</v>
      </c>
      <c r="J8" s="54">
        <v>7.84</v>
      </c>
      <c r="K8" s="75">
        <f>0</f>
        <v>0</v>
      </c>
      <c r="L8" s="105">
        <f t="shared" si="2"/>
        <v>0</v>
      </c>
      <c r="M8" s="105">
        <f t="shared" si="3"/>
        <v>0</v>
      </c>
      <c r="N8" s="107"/>
      <c r="O8" s="108">
        <f t="shared" si="4"/>
        <v>0</v>
      </c>
      <c r="P8" s="107"/>
      <c r="Q8" s="107"/>
      <c r="R8" s="107"/>
      <c r="S8" s="21">
        <f t="shared" si="0"/>
        <v>0</v>
      </c>
      <c r="T8" s="22" t="str">
        <f t="shared" si="1"/>
        <v>OK</v>
      </c>
      <c r="U8" s="144"/>
      <c r="V8" s="43"/>
      <c r="W8" s="45"/>
      <c r="X8" s="43"/>
      <c r="Y8" s="43"/>
      <c r="Z8" s="45"/>
      <c r="AA8" s="43"/>
      <c r="AB8" s="50"/>
      <c r="AC8" s="47"/>
      <c r="AD8" s="48"/>
      <c r="AE8" s="36"/>
      <c r="AF8" s="29"/>
      <c r="AG8" s="28"/>
      <c r="AH8" s="28"/>
      <c r="AI8" s="28"/>
      <c r="AJ8" s="28"/>
      <c r="AK8" s="28"/>
      <c r="AL8" s="28"/>
    </row>
    <row r="9" spans="1:38" ht="30.2" customHeight="1" x14ac:dyDescent="0.25">
      <c r="A9" s="215"/>
      <c r="B9" s="193"/>
      <c r="C9" s="194"/>
      <c r="D9" s="70">
        <v>12</v>
      </c>
      <c r="E9" s="193"/>
      <c r="F9" s="55" t="s">
        <v>20</v>
      </c>
      <c r="G9" s="56" t="s">
        <v>28</v>
      </c>
      <c r="H9" s="56" t="s">
        <v>16</v>
      </c>
      <c r="I9" s="56" t="s">
        <v>12</v>
      </c>
      <c r="J9" s="54">
        <v>1700</v>
      </c>
      <c r="K9" s="75">
        <f>0</f>
        <v>0</v>
      </c>
      <c r="L9" s="105">
        <f t="shared" si="2"/>
        <v>0</v>
      </c>
      <c r="M9" s="105">
        <f t="shared" si="3"/>
        <v>0</v>
      </c>
      <c r="N9" s="107"/>
      <c r="O9" s="108">
        <f t="shared" si="4"/>
        <v>0</v>
      </c>
      <c r="P9" s="107"/>
      <c r="Q9" s="107"/>
      <c r="R9" s="107"/>
      <c r="S9" s="21">
        <f t="shared" si="0"/>
        <v>0</v>
      </c>
      <c r="T9" s="22" t="str">
        <f t="shared" si="1"/>
        <v>OK</v>
      </c>
      <c r="U9" s="144"/>
      <c r="V9" s="43"/>
      <c r="W9" s="45"/>
      <c r="X9" s="43"/>
      <c r="Y9" s="44"/>
      <c r="Z9" s="45"/>
      <c r="AA9" s="43"/>
      <c r="AB9" s="51"/>
      <c r="AC9" s="43"/>
      <c r="AD9" s="48"/>
      <c r="AE9" s="36"/>
      <c r="AF9" s="29"/>
      <c r="AG9" s="28"/>
      <c r="AH9" s="28"/>
      <c r="AI9" s="28"/>
      <c r="AJ9" s="28"/>
      <c r="AK9" s="28"/>
      <c r="AL9" s="28"/>
    </row>
    <row r="10" spans="1:38" ht="30.2" customHeight="1" x14ac:dyDescent="0.25">
      <c r="A10" s="215"/>
      <c r="B10" s="193" t="s">
        <v>25</v>
      </c>
      <c r="C10" s="194">
        <v>7</v>
      </c>
      <c r="D10" s="70">
        <v>13</v>
      </c>
      <c r="E10" s="193" t="s">
        <v>14</v>
      </c>
      <c r="F10" s="55" t="s">
        <v>20</v>
      </c>
      <c r="G10" s="56" t="s">
        <v>27</v>
      </c>
      <c r="H10" s="56" t="s">
        <v>10</v>
      </c>
      <c r="I10" s="56" t="s">
        <v>12</v>
      </c>
      <c r="J10" s="54">
        <v>11</v>
      </c>
      <c r="K10" s="75">
        <f>0</f>
        <v>0</v>
      </c>
      <c r="L10" s="105">
        <f t="shared" si="2"/>
        <v>0</v>
      </c>
      <c r="M10" s="105">
        <f t="shared" si="3"/>
        <v>0</v>
      </c>
      <c r="N10" s="107"/>
      <c r="O10" s="108">
        <f t="shared" si="4"/>
        <v>0</v>
      </c>
      <c r="P10" s="107"/>
      <c r="Q10" s="107"/>
      <c r="R10" s="107"/>
      <c r="S10" s="21">
        <f t="shared" si="0"/>
        <v>0</v>
      </c>
      <c r="T10" s="22" t="str">
        <f t="shared" si="1"/>
        <v>OK</v>
      </c>
      <c r="U10" s="144"/>
      <c r="V10" s="52"/>
      <c r="W10" s="43"/>
      <c r="X10" s="44"/>
      <c r="Y10" s="44"/>
      <c r="Z10" s="45"/>
      <c r="AA10" s="43"/>
      <c r="AB10" s="46"/>
      <c r="AC10" s="47"/>
      <c r="AD10" s="48"/>
      <c r="AE10" s="36"/>
      <c r="AF10" s="29"/>
      <c r="AG10" s="28"/>
      <c r="AH10" s="28"/>
      <c r="AI10" s="28"/>
      <c r="AJ10" s="28"/>
      <c r="AK10" s="28"/>
      <c r="AL10" s="28"/>
    </row>
    <row r="11" spans="1:38" ht="30.2" customHeight="1" x14ac:dyDescent="0.25">
      <c r="A11" s="215"/>
      <c r="B11" s="193"/>
      <c r="C11" s="194"/>
      <c r="D11" s="70">
        <v>14</v>
      </c>
      <c r="E11" s="193"/>
      <c r="F11" s="55" t="s">
        <v>20</v>
      </c>
      <c r="G11" s="56" t="s">
        <v>28</v>
      </c>
      <c r="H11" s="56" t="s">
        <v>16</v>
      </c>
      <c r="I11" s="56" t="s">
        <v>12</v>
      </c>
      <c r="J11" s="54">
        <v>1828.57</v>
      </c>
      <c r="K11" s="75">
        <f>0</f>
        <v>0</v>
      </c>
      <c r="L11" s="105">
        <f t="shared" si="2"/>
        <v>0</v>
      </c>
      <c r="M11" s="105">
        <f t="shared" si="3"/>
        <v>0</v>
      </c>
      <c r="N11" s="107"/>
      <c r="O11" s="108">
        <f t="shared" si="4"/>
        <v>0</v>
      </c>
      <c r="P11" s="107"/>
      <c r="Q11" s="107"/>
      <c r="R11" s="107"/>
      <c r="S11" s="21">
        <f t="shared" si="0"/>
        <v>0</v>
      </c>
      <c r="T11" s="22" t="str">
        <f t="shared" si="1"/>
        <v>OK</v>
      </c>
      <c r="U11" s="144"/>
      <c r="V11" s="52"/>
      <c r="W11" s="43"/>
      <c r="X11" s="44"/>
      <c r="Y11" s="44"/>
      <c r="Z11" s="45"/>
      <c r="AA11" s="43"/>
      <c r="AB11" s="43"/>
      <c r="AC11" s="43"/>
      <c r="AD11" s="48"/>
      <c r="AE11" s="36"/>
      <c r="AF11" s="29"/>
      <c r="AG11" s="28"/>
      <c r="AH11" s="28"/>
      <c r="AI11" s="28"/>
      <c r="AJ11" s="28"/>
      <c r="AK11" s="28"/>
      <c r="AL11" s="28"/>
    </row>
    <row r="12" spans="1:38" ht="30.2" customHeight="1" x14ac:dyDescent="0.25">
      <c r="A12" s="215"/>
      <c r="B12" s="193" t="s">
        <v>25</v>
      </c>
      <c r="C12" s="194">
        <v>8</v>
      </c>
      <c r="D12" s="70">
        <v>15</v>
      </c>
      <c r="E12" s="193" t="s">
        <v>15</v>
      </c>
      <c r="F12" s="55" t="s">
        <v>20</v>
      </c>
      <c r="G12" s="56" t="s">
        <v>27</v>
      </c>
      <c r="H12" s="56" t="s">
        <v>10</v>
      </c>
      <c r="I12" s="56" t="s">
        <v>12</v>
      </c>
      <c r="J12" s="54">
        <v>18.399999999999999</v>
      </c>
      <c r="K12" s="75">
        <f>0</f>
        <v>0</v>
      </c>
      <c r="L12" s="105">
        <f t="shared" si="2"/>
        <v>0</v>
      </c>
      <c r="M12" s="105">
        <f t="shared" si="3"/>
        <v>0</v>
      </c>
      <c r="N12" s="107"/>
      <c r="O12" s="108">
        <f t="shared" si="4"/>
        <v>0</v>
      </c>
      <c r="P12" s="107"/>
      <c r="Q12" s="107"/>
      <c r="R12" s="107"/>
      <c r="S12" s="21">
        <f t="shared" si="0"/>
        <v>0</v>
      </c>
      <c r="T12" s="22" t="str">
        <f t="shared" si="1"/>
        <v>OK</v>
      </c>
      <c r="U12" s="144"/>
      <c r="V12" s="52"/>
      <c r="W12" s="45"/>
      <c r="X12" s="43"/>
      <c r="Y12" s="44"/>
      <c r="Z12" s="45"/>
      <c r="AA12" s="43"/>
      <c r="AB12" s="51"/>
      <c r="AC12" s="47"/>
      <c r="AD12" s="48"/>
      <c r="AE12" s="36"/>
      <c r="AF12" s="29"/>
      <c r="AG12" s="28"/>
      <c r="AH12" s="28"/>
      <c r="AI12" s="28"/>
      <c r="AJ12" s="28"/>
      <c r="AK12" s="28"/>
      <c r="AL12" s="28"/>
    </row>
    <row r="13" spans="1:38" ht="30.2" customHeight="1" x14ac:dyDescent="0.25">
      <c r="A13" s="215"/>
      <c r="B13" s="193"/>
      <c r="C13" s="194"/>
      <c r="D13" s="70">
        <v>16</v>
      </c>
      <c r="E13" s="193"/>
      <c r="F13" s="55" t="s">
        <v>20</v>
      </c>
      <c r="G13" s="56" t="s">
        <v>28</v>
      </c>
      <c r="H13" s="56" t="s">
        <v>16</v>
      </c>
      <c r="I13" s="56" t="s">
        <v>12</v>
      </c>
      <c r="J13" s="54">
        <v>2900</v>
      </c>
      <c r="K13" s="75">
        <f>0</f>
        <v>0</v>
      </c>
      <c r="L13" s="105">
        <f t="shared" si="2"/>
        <v>0</v>
      </c>
      <c r="M13" s="105">
        <f t="shared" si="3"/>
        <v>0</v>
      </c>
      <c r="N13" s="107"/>
      <c r="O13" s="108">
        <f t="shared" si="4"/>
        <v>0</v>
      </c>
      <c r="P13" s="107"/>
      <c r="Q13" s="107"/>
      <c r="R13" s="107"/>
      <c r="S13" s="21">
        <f t="shared" si="0"/>
        <v>0</v>
      </c>
      <c r="T13" s="22" t="str">
        <f t="shared" si="1"/>
        <v>OK</v>
      </c>
      <c r="U13" s="144"/>
      <c r="V13" s="52"/>
      <c r="W13" s="45"/>
      <c r="X13" s="45"/>
      <c r="Y13" s="45"/>
      <c r="Z13" s="45"/>
      <c r="AA13" s="43"/>
      <c r="AB13" s="51"/>
      <c r="AC13" s="43"/>
      <c r="AD13" s="48"/>
      <c r="AE13" s="36"/>
      <c r="AF13" s="29"/>
      <c r="AG13" s="28"/>
      <c r="AH13" s="28"/>
      <c r="AI13" s="28"/>
      <c r="AJ13" s="28"/>
      <c r="AK13" s="28"/>
      <c r="AL13" s="28"/>
    </row>
    <row r="14" spans="1:38" s="7" customFormat="1" ht="30.2" customHeight="1" x14ac:dyDescent="0.25">
      <c r="A14" s="215"/>
      <c r="B14" s="193" t="s">
        <v>32</v>
      </c>
      <c r="C14" s="194">
        <v>9</v>
      </c>
      <c r="D14" s="70">
        <v>17</v>
      </c>
      <c r="E14" s="193" t="s">
        <v>11</v>
      </c>
      <c r="F14" s="55" t="s">
        <v>20</v>
      </c>
      <c r="G14" s="56" t="s">
        <v>27</v>
      </c>
      <c r="H14" s="56" t="s">
        <v>10</v>
      </c>
      <c r="I14" s="56" t="s">
        <v>12</v>
      </c>
      <c r="J14" s="54">
        <v>16.21</v>
      </c>
      <c r="K14" s="75">
        <f>0</f>
        <v>0</v>
      </c>
      <c r="L14" s="105">
        <f t="shared" si="2"/>
        <v>0</v>
      </c>
      <c r="M14" s="105">
        <f t="shared" si="3"/>
        <v>0</v>
      </c>
      <c r="N14" s="107"/>
      <c r="O14" s="108">
        <f t="shared" si="4"/>
        <v>0</v>
      </c>
      <c r="P14" s="107"/>
      <c r="Q14" s="107"/>
      <c r="R14" s="107"/>
      <c r="S14" s="21">
        <f t="shared" si="0"/>
        <v>0</v>
      </c>
      <c r="T14" s="22" t="str">
        <f t="shared" si="1"/>
        <v>OK</v>
      </c>
      <c r="U14" s="144"/>
      <c r="V14" s="43"/>
      <c r="W14" s="43"/>
      <c r="X14" s="45"/>
      <c r="Y14" s="43"/>
      <c r="Z14" s="45"/>
      <c r="AA14" s="45"/>
      <c r="AB14" s="53"/>
      <c r="AC14" s="43"/>
      <c r="AD14" s="48"/>
      <c r="AE14" s="36"/>
      <c r="AF14" s="29"/>
      <c r="AG14" s="28"/>
      <c r="AH14" s="28"/>
      <c r="AI14" s="28"/>
      <c r="AJ14" s="28"/>
      <c r="AK14" s="28"/>
      <c r="AL14" s="28"/>
    </row>
    <row r="15" spans="1:38" s="7" customFormat="1" ht="30.2" customHeight="1" x14ac:dyDescent="0.25">
      <c r="A15" s="216"/>
      <c r="B15" s="193"/>
      <c r="C15" s="194"/>
      <c r="D15" s="70">
        <v>18</v>
      </c>
      <c r="E15" s="193"/>
      <c r="F15" s="55" t="s">
        <v>20</v>
      </c>
      <c r="G15" s="56" t="s">
        <v>28</v>
      </c>
      <c r="H15" s="56" t="s">
        <v>16</v>
      </c>
      <c r="I15" s="56" t="s">
        <v>12</v>
      </c>
      <c r="J15" s="54">
        <v>2650</v>
      </c>
      <c r="K15" s="75">
        <f>0</f>
        <v>0</v>
      </c>
      <c r="L15" s="105">
        <f t="shared" si="2"/>
        <v>0</v>
      </c>
      <c r="M15" s="105">
        <f t="shared" si="3"/>
        <v>0</v>
      </c>
      <c r="N15" s="107"/>
      <c r="O15" s="108">
        <f t="shared" si="4"/>
        <v>0</v>
      </c>
      <c r="P15" s="107"/>
      <c r="Q15" s="107"/>
      <c r="R15" s="107"/>
      <c r="S15" s="21">
        <f t="shared" si="0"/>
        <v>0</v>
      </c>
      <c r="T15" s="22" t="str">
        <f t="shared" si="1"/>
        <v>OK</v>
      </c>
      <c r="U15" s="144"/>
      <c r="V15" s="43"/>
      <c r="W15" s="43"/>
      <c r="X15" s="45"/>
      <c r="Y15" s="43"/>
      <c r="Z15" s="45"/>
      <c r="AA15" s="45"/>
      <c r="AB15" s="53"/>
      <c r="AC15" s="43"/>
      <c r="AD15" s="48"/>
      <c r="AE15" s="36"/>
      <c r="AF15" s="29"/>
      <c r="AG15" s="28"/>
      <c r="AH15" s="28"/>
      <c r="AI15" s="28"/>
      <c r="AJ15" s="28"/>
      <c r="AK15" s="28"/>
      <c r="AL15" s="28"/>
    </row>
    <row r="16" spans="1:38" s="7" customFormat="1" ht="30.2" customHeight="1" x14ac:dyDescent="0.25">
      <c r="A16" s="220" t="s">
        <v>31</v>
      </c>
      <c r="B16" s="193" t="s">
        <v>43</v>
      </c>
      <c r="C16" s="194">
        <v>10</v>
      </c>
      <c r="D16" s="70">
        <v>19</v>
      </c>
      <c r="E16" s="193" t="s">
        <v>13</v>
      </c>
      <c r="F16" s="55" t="s">
        <v>20</v>
      </c>
      <c r="G16" s="56" t="s">
        <v>27</v>
      </c>
      <c r="H16" s="56" t="s">
        <v>10</v>
      </c>
      <c r="I16" s="56" t="s">
        <v>12</v>
      </c>
      <c r="J16" s="54">
        <v>7.9</v>
      </c>
      <c r="K16" s="75">
        <f>0</f>
        <v>0</v>
      </c>
      <c r="L16" s="105">
        <f t="shared" si="2"/>
        <v>0</v>
      </c>
      <c r="M16" s="105">
        <f t="shared" si="3"/>
        <v>0</v>
      </c>
      <c r="N16" s="107"/>
      <c r="O16" s="108">
        <f t="shared" si="4"/>
        <v>0</v>
      </c>
      <c r="P16" s="107"/>
      <c r="Q16" s="107"/>
      <c r="R16" s="107"/>
      <c r="S16" s="21">
        <f t="shared" si="0"/>
        <v>0</v>
      </c>
      <c r="T16" s="22" t="str">
        <f t="shared" si="1"/>
        <v>OK</v>
      </c>
      <c r="U16" s="144"/>
      <c r="V16" s="43"/>
      <c r="W16" s="45"/>
      <c r="X16" s="45"/>
      <c r="Y16" s="45"/>
      <c r="Z16" s="45"/>
      <c r="AA16" s="45"/>
      <c r="AB16" s="53"/>
      <c r="AC16" s="43"/>
      <c r="AD16" s="48"/>
      <c r="AE16" s="37"/>
      <c r="AF16" s="29"/>
      <c r="AG16" s="28"/>
      <c r="AH16" s="28"/>
      <c r="AI16" s="28"/>
      <c r="AJ16" s="28"/>
      <c r="AK16" s="28"/>
      <c r="AL16" s="28"/>
    </row>
    <row r="17" spans="1:38" s="7" customFormat="1" ht="30.2" customHeight="1" x14ac:dyDescent="0.25">
      <c r="A17" s="221"/>
      <c r="B17" s="193"/>
      <c r="C17" s="194"/>
      <c r="D17" s="70">
        <v>20</v>
      </c>
      <c r="E17" s="193"/>
      <c r="F17" s="55" t="s">
        <v>20</v>
      </c>
      <c r="G17" s="56" t="s">
        <v>28</v>
      </c>
      <c r="H17" s="56" t="s">
        <v>16</v>
      </c>
      <c r="I17" s="56" t="s">
        <v>12</v>
      </c>
      <c r="J17" s="54">
        <v>1632.32</v>
      </c>
      <c r="K17" s="75">
        <f>0</f>
        <v>0</v>
      </c>
      <c r="L17" s="105">
        <f t="shared" si="2"/>
        <v>0</v>
      </c>
      <c r="M17" s="105">
        <f t="shared" si="3"/>
        <v>0</v>
      </c>
      <c r="N17" s="107"/>
      <c r="O17" s="108">
        <f t="shared" si="4"/>
        <v>0</v>
      </c>
      <c r="P17" s="107"/>
      <c r="Q17" s="107"/>
      <c r="R17" s="107"/>
      <c r="S17" s="21">
        <f t="shared" si="0"/>
        <v>0</v>
      </c>
      <c r="T17" s="22" t="str">
        <f t="shared" si="1"/>
        <v>OK</v>
      </c>
      <c r="U17" s="144"/>
      <c r="V17" s="43"/>
      <c r="W17" s="45"/>
      <c r="X17" s="45"/>
      <c r="Y17" s="45"/>
      <c r="Z17" s="45"/>
      <c r="AA17" s="45"/>
      <c r="AB17" s="53"/>
      <c r="AC17" s="43"/>
      <c r="AD17" s="48"/>
      <c r="AE17" s="37"/>
      <c r="AF17" s="29"/>
      <c r="AG17" s="28"/>
      <c r="AH17" s="28"/>
      <c r="AI17" s="28"/>
      <c r="AJ17" s="28"/>
      <c r="AK17" s="28"/>
      <c r="AL17" s="28"/>
    </row>
    <row r="18" spans="1:38" s="7" customFormat="1" ht="30.2" customHeight="1" x14ac:dyDescent="0.25">
      <c r="A18" s="221"/>
      <c r="B18" s="193" t="s">
        <v>43</v>
      </c>
      <c r="C18" s="194">
        <v>11</v>
      </c>
      <c r="D18" s="70">
        <v>21</v>
      </c>
      <c r="E18" s="193" t="s">
        <v>14</v>
      </c>
      <c r="F18" s="55" t="s">
        <v>20</v>
      </c>
      <c r="G18" s="56" t="s">
        <v>27</v>
      </c>
      <c r="H18" s="56" t="s">
        <v>10</v>
      </c>
      <c r="I18" s="56" t="s">
        <v>12</v>
      </c>
      <c r="J18" s="54">
        <v>8</v>
      </c>
      <c r="K18" s="75">
        <f>0</f>
        <v>0</v>
      </c>
      <c r="L18" s="105">
        <f t="shared" si="2"/>
        <v>0</v>
      </c>
      <c r="M18" s="105">
        <f t="shared" si="3"/>
        <v>0</v>
      </c>
      <c r="N18" s="107"/>
      <c r="O18" s="108">
        <f t="shared" si="4"/>
        <v>0</v>
      </c>
      <c r="P18" s="107"/>
      <c r="Q18" s="107"/>
      <c r="R18" s="107"/>
      <c r="S18" s="21">
        <f t="shared" si="0"/>
        <v>0</v>
      </c>
      <c r="T18" s="22" t="str">
        <f t="shared" si="1"/>
        <v>OK</v>
      </c>
      <c r="U18" s="153"/>
      <c r="V18" s="37"/>
      <c r="W18" s="36"/>
      <c r="X18" s="37"/>
      <c r="Y18" s="36"/>
      <c r="Z18" s="37"/>
      <c r="AA18" s="36"/>
      <c r="AB18" s="34"/>
      <c r="AC18" s="37"/>
      <c r="AD18" s="29"/>
      <c r="AE18" s="36"/>
      <c r="AF18" s="29"/>
      <c r="AG18" s="28"/>
      <c r="AH18" s="28"/>
      <c r="AI18" s="28"/>
      <c r="AJ18" s="28"/>
      <c r="AK18" s="28"/>
      <c r="AL18" s="28"/>
    </row>
    <row r="19" spans="1:38" s="7" customFormat="1" ht="30.2" customHeight="1" x14ac:dyDescent="0.25">
      <c r="A19" s="221"/>
      <c r="B19" s="193"/>
      <c r="C19" s="194"/>
      <c r="D19" s="70">
        <v>22</v>
      </c>
      <c r="E19" s="193"/>
      <c r="F19" s="55" t="s">
        <v>20</v>
      </c>
      <c r="G19" s="56" t="s">
        <v>28</v>
      </c>
      <c r="H19" s="56" t="s">
        <v>16</v>
      </c>
      <c r="I19" s="56" t="s">
        <v>12</v>
      </c>
      <c r="J19" s="54">
        <v>992.32</v>
      </c>
      <c r="K19" s="75">
        <f>0</f>
        <v>0</v>
      </c>
      <c r="L19" s="105">
        <f t="shared" si="2"/>
        <v>0</v>
      </c>
      <c r="M19" s="105">
        <f t="shared" si="3"/>
        <v>0</v>
      </c>
      <c r="N19" s="107"/>
      <c r="O19" s="108">
        <f t="shared" si="4"/>
        <v>0</v>
      </c>
      <c r="P19" s="107"/>
      <c r="Q19" s="107"/>
      <c r="R19" s="107"/>
      <c r="S19" s="21">
        <f t="shared" si="0"/>
        <v>0</v>
      </c>
      <c r="T19" s="22" t="str">
        <f t="shared" si="1"/>
        <v>OK</v>
      </c>
      <c r="U19" s="153"/>
      <c r="V19" s="37"/>
      <c r="W19" s="36"/>
      <c r="X19" s="37"/>
      <c r="Y19" s="36"/>
      <c r="Z19" s="37"/>
      <c r="AA19" s="36"/>
      <c r="AB19" s="34"/>
      <c r="AC19" s="37"/>
      <c r="AD19" s="29"/>
      <c r="AE19" s="36"/>
      <c r="AF19" s="29"/>
      <c r="AG19" s="28"/>
      <c r="AH19" s="28"/>
      <c r="AI19" s="28"/>
      <c r="AJ19" s="28"/>
      <c r="AK19" s="28"/>
      <c r="AL19" s="28"/>
    </row>
    <row r="20" spans="1:38" ht="30.2" customHeight="1" x14ac:dyDescent="0.25">
      <c r="A20" s="221"/>
      <c r="B20" s="193" t="s">
        <v>44</v>
      </c>
      <c r="C20" s="194">
        <v>12</v>
      </c>
      <c r="D20" s="70">
        <v>23</v>
      </c>
      <c r="E20" s="193" t="s">
        <v>15</v>
      </c>
      <c r="F20" s="55" t="s">
        <v>20</v>
      </c>
      <c r="G20" s="56" t="s">
        <v>27</v>
      </c>
      <c r="H20" s="56" t="s">
        <v>10</v>
      </c>
      <c r="I20" s="56" t="s">
        <v>12</v>
      </c>
      <c r="J20" s="54">
        <v>15.72</v>
      </c>
      <c r="K20" s="75">
        <f>0</f>
        <v>0</v>
      </c>
      <c r="L20" s="105">
        <f t="shared" si="2"/>
        <v>0</v>
      </c>
      <c r="M20" s="105">
        <f t="shared" si="3"/>
        <v>0</v>
      </c>
      <c r="N20" s="107"/>
      <c r="O20" s="108">
        <f t="shared" si="4"/>
        <v>0</v>
      </c>
      <c r="P20" s="107"/>
      <c r="Q20" s="107"/>
      <c r="R20" s="107"/>
      <c r="S20" s="21">
        <f t="shared" si="0"/>
        <v>0</v>
      </c>
      <c r="T20" s="22" t="str">
        <f t="shared" si="1"/>
        <v>OK</v>
      </c>
      <c r="U20" s="148"/>
      <c r="V20" s="32"/>
      <c r="W20" s="38"/>
      <c r="X20" s="38"/>
      <c r="Y20" s="38"/>
      <c r="Z20" s="38"/>
      <c r="AA20" s="38"/>
      <c r="AB20" s="38"/>
      <c r="AC20" s="38"/>
      <c r="AD20" s="38"/>
      <c r="AE20" s="35"/>
      <c r="AF20" s="35"/>
      <c r="AG20" s="35"/>
      <c r="AH20" s="35"/>
      <c r="AI20" s="35"/>
      <c r="AJ20" s="35"/>
      <c r="AK20" s="35"/>
      <c r="AL20" s="35"/>
    </row>
    <row r="21" spans="1:38" ht="30.2" customHeight="1" x14ac:dyDescent="0.25">
      <c r="A21" s="221"/>
      <c r="B21" s="193"/>
      <c r="C21" s="194"/>
      <c r="D21" s="70">
        <v>24</v>
      </c>
      <c r="E21" s="193"/>
      <c r="F21" s="55" t="s">
        <v>20</v>
      </c>
      <c r="G21" s="56" t="s">
        <v>28</v>
      </c>
      <c r="H21" s="56" t="s">
        <v>16</v>
      </c>
      <c r="I21" s="56" t="s">
        <v>12</v>
      </c>
      <c r="J21" s="54">
        <v>2252.44</v>
      </c>
      <c r="K21" s="75">
        <f>0</f>
        <v>0</v>
      </c>
      <c r="L21" s="105">
        <f t="shared" si="2"/>
        <v>0</v>
      </c>
      <c r="M21" s="105">
        <f t="shared" si="3"/>
        <v>0</v>
      </c>
      <c r="N21" s="107"/>
      <c r="O21" s="108">
        <f t="shared" si="4"/>
        <v>0</v>
      </c>
      <c r="P21" s="107"/>
      <c r="Q21" s="107"/>
      <c r="R21" s="107"/>
      <c r="S21" s="21">
        <f t="shared" si="0"/>
        <v>0</v>
      </c>
      <c r="T21" s="22" t="str">
        <f t="shared" si="1"/>
        <v>OK</v>
      </c>
      <c r="U21" s="148"/>
      <c r="V21" s="38"/>
      <c r="W21" s="38"/>
      <c r="X21" s="38"/>
      <c r="Y21" s="38"/>
      <c r="Z21" s="38"/>
      <c r="AA21" s="38"/>
      <c r="AB21" s="38"/>
      <c r="AC21" s="38"/>
      <c r="AD21" s="38"/>
      <c r="AE21" s="35"/>
      <c r="AF21" s="35"/>
      <c r="AG21" s="35"/>
      <c r="AH21" s="35"/>
      <c r="AI21" s="35"/>
      <c r="AJ21" s="35"/>
      <c r="AK21" s="35"/>
      <c r="AL21" s="35"/>
    </row>
    <row r="22" spans="1:38" ht="30.2" customHeight="1" x14ac:dyDescent="0.25">
      <c r="A22" s="221"/>
      <c r="B22" s="193" t="s">
        <v>32</v>
      </c>
      <c r="C22" s="194">
        <v>13</v>
      </c>
      <c r="D22" s="70">
        <v>25</v>
      </c>
      <c r="E22" s="193" t="s">
        <v>11</v>
      </c>
      <c r="F22" s="55" t="s">
        <v>20</v>
      </c>
      <c r="G22" s="56" t="s">
        <v>27</v>
      </c>
      <c r="H22" s="56" t="s">
        <v>10</v>
      </c>
      <c r="I22" s="56" t="s">
        <v>12</v>
      </c>
      <c r="J22" s="54">
        <v>15.44</v>
      </c>
      <c r="K22" s="75">
        <f>0</f>
        <v>0</v>
      </c>
      <c r="L22" s="105">
        <f t="shared" si="2"/>
        <v>0</v>
      </c>
      <c r="M22" s="105">
        <f t="shared" si="3"/>
        <v>0</v>
      </c>
      <c r="N22" s="107"/>
      <c r="O22" s="108">
        <f t="shared" si="4"/>
        <v>0</v>
      </c>
      <c r="P22" s="107"/>
      <c r="Q22" s="107"/>
      <c r="R22" s="107"/>
      <c r="S22" s="21">
        <f t="shared" si="0"/>
        <v>0</v>
      </c>
      <c r="T22" s="22" t="str">
        <f t="shared" si="1"/>
        <v>OK</v>
      </c>
      <c r="U22" s="148"/>
      <c r="V22" s="32"/>
      <c r="W22" s="38"/>
      <c r="X22" s="38"/>
      <c r="Y22" s="38"/>
      <c r="Z22" s="38"/>
      <c r="AA22" s="38"/>
      <c r="AB22" s="38"/>
      <c r="AC22" s="38"/>
      <c r="AD22" s="38"/>
      <c r="AE22" s="35"/>
      <c r="AF22" s="35"/>
      <c r="AG22" s="35"/>
      <c r="AH22" s="35"/>
      <c r="AI22" s="35"/>
      <c r="AJ22" s="35"/>
      <c r="AK22" s="35"/>
      <c r="AL22" s="35"/>
    </row>
    <row r="23" spans="1:38" ht="30.2" customHeight="1" x14ac:dyDescent="0.25">
      <c r="A23" s="222"/>
      <c r="B23" s="193"/>
      <c r="C23" s="194"/>
      <c r="D23" s="70">
        <v>26</v>
      </c>
      <c r="E23" s="193"/>
      <c r="F23" s="55" t="s">
        <v>20</v>
      </c>
      <c r="G23" s="56" t="s">
        <v>28</v>
      </c>
      <c r="H23" s="56" t="s">
        <v>16</v>
      </c>
      <c r="I23" s="56" t="s">
        <v>12</v>
      </c>
      <c r="J23" s="54">
        <v>2650</v>
      </c>
      <c r="K23" s="75">
        <f>0</f>
        <v>0</v>
      </c>
      <c r="L23" s="105">
        <f t="shared" si="2"/>
        <v>0</v>
      </c>
      <c r="M23" s="105">
        <f t="shared" si="3"/>
        <v>0</v>
      </c>
      <c r="N23" s="107"/>
      <c r="O23" s="108">
        <f t="shared" si="4"/>
        <v>0</v>
      </c>
      <c r="P23" s="107"/>
      <c r="Q23" s="107"/>
      <c r="R23" s="107"/>
      <c r="S23" s="21">
        <f t="shared" si="0"/>
        <v>0</v>
      </c>
      <c r="T23" s="22" t="str">
        <f t="shared" si="1"/>
        <v>OK</v>
      </c>
      <c r="U23" s="148"/>
      <c r="V23" s="38"/>
      <c r="W23" s="38"/>
      <c r="X23" s="38"/>
      <c r="Y23" s="38"/>
      <c r="Z23" s="38"/>
      <c r="AA23" s="38"/>
      <c r="AB23" s="38"/>
      <c r="AC23" s="38"/>
      <c r="AD23" s="38"/>
      <c r="AE23" s="35"/>
      <c r="AF23" s="35"/>
      <c r="AG23" s="35"/>
      <c r="AH23" s="35"/>
      <c r="AI23" s="35"/>
      <c r="AJ23" s="35"/>
      <c r="AK23" s="35"/>
      <c r="AL23" s="35"/>
    </row>
    <row r="24" spans="1:38" s="7" customFormat="1" ht="30.2" customHeight="1" x14ac:dyDescent="0.25">
      <c r="A24" s="220" t="s">
        <v>24</v>
      </c>
      <c r="B24" s="193" t="s">
        <v>45</v>
      </c>
      <c r="C24" s="194">
        <v>14</v>
      </c>
      <c r="D24" s="70">
        <v>27</v>
      </c>
      <c r="E24" s="193" t="s">
        <v>13</v>
      </c>
      <c r="F24" s="55" t="s">
        <v>20</v>
      </c>
      <c r="G24" s="56" t="s">
        <v>27</v>
      </c>
      <c r="H24" s="56" t="s">
        <v>10</v>
      </c>
      <c r="I24" s="56" t="s">
        <v>12</v>
      </c>
      <c r="J24" s="54">
        <v>3.75</v>
      </c>
      <c r="K24" s="75">
        <f>0</f>
        <v>0</v>
      </c>
      <c r="L24" s="105">
        <f t="shared" si="2"/>
        <v>0</v>
      </c>
      <c r="M24" s="105">
        <f t="shared" si="3"/>
        <v>0</v>
      </c>
      <c r="N24" s="107"/>
      <c r="O24" s="108">
        <f t="shared" si="4"/>
        <v>0</v>
      </c>
      <c r="P24" s="107"/>
      <c r="Q24" s="107"/>
      <c r="R24" s="107"/>
      <c r="S24" s="21">
        <f>K24-(SUM(U24:AL24))+N24+P24+Q24-R24</f>
        <v>0</v>
      </c>
      <c r="T24" s="22" t="str">
        <f t="shared" si="1"/>
        <v>OK</v>
      </c>
      <c r="U24" s="153"/>
      <c r="V24" s="37"/>
      <c r="W24" s="37"/>
      <c r="X24" s="36"/>
      <c r="Y24" s="37"/>
      <c r="Z24" s="36"/>
      <c r="AA24" s="36"/>
      <c r="AB24" s="34"/>
      <c r="AC24" s="37"/>
      <c r="AD24" s="29"/>
      <c r="AE24" s="36"/>
      <c r="AF24" s="29"/>
      <c r="AG24" s="28"/>
      <c r="AH24" s="28"/>
      <c r="AI24" s="28"/>
      <c r="AJ24" s="28"/>
      <c r="AK24" s="28"/>
      <c r="AL24" s="28"/>
    </row>
    <row r="25" spans="1:38" s="7" customFormat="1" ht="30.2" customHeight="1" x14ac:dyDescent="0.25">
      <c r="A25" s="221"/>
      <c r="B25" s="193"/>
      <c r="C25" s="194"/>
      <c r="D25" s="70">
        <v>28</v>
      </c>
      <c r="E25" s="193"/>
      <c r="F25" s="55" t="s">
        <v>20</v>
      </c>
      <c r="G25" s="56" t="s">
        <v>28</v>
      </c>
      <c r="H25" s="56" t="s">
        <v>16</v>
      </c>
      <c r="I25" s="56" t="s">
        <v>12</v>
      </c>
      <c r="J25" s="54">
        <v>115</v>
      </c>
      <c r="K25" s="75">
        <f>0</f>
        <v>0</v>
      </c>
      <c r="L25" s="105">
        <f t="shared" si="2"/>
        <v>0</v>
      </c>
      <c r="M25" s="105">
        <f t="shared" si="3"/>
        <v>0</v>
      </c>
      <c r="N25" s="107"/>
      <c r="O25" s="108">
        <f t="shared" si="4"/>
        <v>0</v>
      </c>
      <c r="P25" s="107"/>
      <c r="Q25" s="107"/>
      <c r="R25" s="107"/>
      <c r="S25" s="21">
        <f t="shared" ref="S25:S57" si="5">K25-(SUM(U25:AL25))+N25+P25+Q25-R25</f>
        <v>0</v>
      </c>
      <c r="T25" s="22" t="str">
        <f t="shared" si="1"/>
        <v>OK</v>
      </c>
      <c r="U25" s="153"/>
      <c r="V25" s="37"/>
      <c r="W25" s="37"/>
      <c r="X25" s="36"/>
      <c r="Y25" s="37"/>
      <c r="Z25" s="36"/>
      <c r="AA25" s="36"/>
      <c r="AB25" s="34"/>
      <c r="AC25" s="37"/>
      <c r="AD25" s="29"/>
      <c r="AE25" s="36"/>
      <c r="AF25" s="29"/>
      <c r="AG25" s="28"/>
      <c r="AH25" s="28"/>
      <c r="AI25" s="28"/>
      <c r="AJ25" s="28"/>
      <c r="AK25" s="28"/>
      <c r="AL25" s="28"/>
    </row>
    <row r="26" spans="1:38" s="7" customFormat="1" ht="30.2" customHeight="1" x14ac:dyDescent="0.25">
      <c r="A26" s="221"/>
      <c r="B26" s="193" t="s">
        <v>26</v>
      </c>
      <c r="C26" s="194">
        <v>15</v>
      </c>
      <c r="D26" s="70">
        <v>29</v>
      </c>
      <c r="E26" s="193" t="s">
        <v>14</v>
      </c>
      <c r="F26" s="55" t="s">
        <v>20</v>
      </c>
      <c r="G26" s="56" t="s">
        <v>27</v>
      </c>
      <c r="H26" s="56" t="s">
        <v>10</v>
      </c>
      <c r="I26" s="56" t="s">
        <v>12</v>
      </c>
      <c r="J26" s="54">
        <v>5.9</v>
      </c>
      <c r="K26" s="75">
        <f>0</f>
        <v>0</v>
      </c>
      <c r="L26" s="105">
        <f t="shared" si="2"/>
        <v>0</v>
      </c>
      <c r="M26" s="105">
        <f t="shared" si="3"/>
        <v>0</v>
      </c>
      <c r="N26" s="107"/>
      <c r="O26" s="108">
        <f t="shared" si="4"/>
        <v>0</v>
      </c>
      <c r="P26" s="107"/>
      <c r="Q26" s="107"/>
      <c r="R26" s="107"/>
      <c r="S26" s="21">
        <f t="shared" si="5"/>
        <v>0</v>
      </c>
      <c r="T26" s="22" t="str">
        <f t="shared" si="1"/>
        <v>OK</v>
      </c>
      <c r="U26" s="153"/>
      <c r="V26" s="37"/>
      <c r="W26" s="36"/>
      <c r="X26" s="36"/>
      <c r="Y26" s="36"/>
      <c r="Z26" s="36"/>
      <c r="AA26" s="36"/>
      <c r="AB26" s="34"/>
      <c r="AC26" s="37"/>
      <c r="AD26" s="29"/>
      <c r="AE26" s="37"/>
      <c r="AF26" s="29"/>
      <c r="AG26" s="28"/>
      <c r="AH26" s="28"/>
      <c r="AI26" s="28"/>
      <c r="AJ26" s="28"/>
      <c r="AK26" s="28"/>
      <c r="AL26" s="28"/>
    </row>
    <row r="27" spans="1:38" s="7" customFormat="1" ht="30.2" customHeight="1" x14ac:dyDescent="0.25">
      <c r="A27" s="221"/>
      <c r="B27" s="193"/>
      <c r="C27" s="194"/>
      <c r="D27" s="70">
        <v>30</v>
      </c>
      <c r="E27" s="193"/>
      <c r="F27" s="55" t="s">
        <v>20</v>
      </c>
      <c r="G27" s="56" t="s">
        <v>28</v>
      </c>
      <c r="H27" s="56" t="s">
        <v>16</v>
      </c>
      <c r="I27" s="56" t="s">
        <v>12</v>
      </c>
      <c r="J27" s="54">
        <v>600</v>
      </c>
      <c r="K27" s="75">
        <f>0</f>
        <v>0</v>
      </c>
      <c r="L27" s="105">
        <f t="shared" si="2"/>
        <v>0</v>
      </c>
      <c r="M27" s="105">
        <f t="shared" si="3"/>
        <v>0</v>
      </c>
      <c r="N27" s="107"/>
      <c r="O27" s="108">
        <f t="shared" si="4"/>
        <v>0</v>
      </c>
      <c r="P27" s="107"/>
      <c r="Q27" s="107"/>
      <c r="R27" s="107"/>
      <c r="S27" s="21">
        <f t="shared" si="5"/>
        <v>0</v>
      </c>
      <c r="T27" s="22" t="str">
        <f t="shared" si="1"/>
        <v>OK</v>
      </c>
      <c r="U27" s="153"/>
      <c r="V27" s="37"/>
      <c r="W27" s="36"/>
      <c r="X27" s="36"/>
      <c r="Y27" s="36"/>
      <c r="Z27" s="36"/>
      <c r="AA27" s="36"/>
      <c r="AB27" s="34"/>
      <c r="AC27" s="37"/>
      <c r="AD27" s="29"/>
      <c r="AE27" s="37"/>
      <c r="AF27" s="29"/>
      <c r="AG27" s="28"/>
      <c r="AH27" s="28"/>
      <c r="AI27" s="28"/>
      <c r="AJ27" s="28"/>
      <c r="AK27" s="28"/>
      <c r="AL27" s="28"/>
    </row>
    <row r="28" spans="1:38" s="7" customFormat="1" ht="30.2" customHeight="1" x14ac:dyDescent="0.25">
      <c r="A28" s="221"/>
      <c r="B28" s="193" t="s">
        <v>26</v>
      </c>
      <c r="C28" s="194">
        <v>16</v>
      </c>
      <c r="D28" s="70">
        <v>31</v>
      </c>
      <c r="E28" s="193" t="s">
        <v>15</v>
      </c>
      <c r="F28" s="55" t="s">
        <v>20</v>
      </c>
      <c r="G28" s="56" t="s">
        <v>27</v>
      </c>
      <c r="H28" s="56" t="s">
        <v>10</v>
      </c>
      <c r="I28" s="56" t="s">
        <v>12</v>
      </c>
      <c r="J28" s="54">
        <v>11.44</v>
      </c>
      <c r="K28" s="75">
        <f>0</f>
        <v>0</v>
      </c>
      <c r="L28" s="105">
        <f t="shared" si="2"/>
        <v>0</v>
      </c>
      <c r="M28" s="105">
        <f t="shared" si="3"/>
        <v>0</v>
      </c>
      <c r="N28" s="107"/>
      <c r="O28" s="108">
        <f t="shared" si="4"/>
        <v>0</v>
      </c>
      <c r="P28" s="107"/>
      <c r="Q28" s="107"/>
      <c r="R28" s="107"/>
      <c r="S28" s="21">
        <f t="shared" si="5"/>
        <v>0</v>
      </c>
      <c r="T28" s="22" t="str">
        <f t="shared" si="1"/>
        <v>OK</v>
      </c>
      <c r="U28" s="153"/>
      <c r="V28" s="37"/>
      <c r="W28" s="36"/>
      <c r="X28" s="37"/>
      <c r="Y28" s="36"/>
      <c r="Z28" s="37"/>
      <c r="AA28" s="36"/>
      <c r="AB28" s="34"/>
      <c r="AC28" s="37"/>
      <c r="AD28" s="29"/>
      <c r="AE28" s="36"/>
      <c r="AF28" s="29"/>
      <c r="AG28" s="28"/>
      <c r="AH28" s="28"/>
      <c r="AI28" s="28"/>
      <c r="AJ28" s="28"/>
      <c r="AK28" s="28"/>
      <c r="AL28" s="28"/>
    </row>
    <row r="29" spans="1:38" s="7" customFormat="1" ht="30.2" customHeight="1" x14ac:dyDescent="0.25">
      <c r="A29" s="221"/>
      <c r="B29" s="193"/>
      <c r="C29" s="194"/>
      <c r="D29" s="70">
        <v>32</v>
      </c>
      <c r="E29" s="193"/>
      <c r="F29" s="55" t="s">
        <v>20</v>
      </c>
      <c r="G29" s="56" t="s">
        <v>28</v>
      </c>
      <c r="H29" s="56" t="s">
        <v>16</v>
      </c>
      <c r="I29" s="56" t="s">
        <v>12</v>
      </c>
      <c r="J29" s="54">
        <v>800</v>
      </c>
      <c r="K29" s="75">
        <f>0</f>
        <v>0</v>
      </c>
      <c r="L29" s="105">
        <f t="shared" si="2"/>
        <v>0</v>
      </c>
      <c r="M29" s="105">
        <f t="shared" si="3"/>
        <v>0</v>
      </c>
      <c r="N29" s="107"/>
      <c r="O29" s="108">
        <f t="shared" si="4"/>
        <v>0</v>
      </c>
      <c r="P29" s="107"/>
      <c r="Q29" s="107"/>
      <c r="R29" s="107"/>
      <c r="S29" s="21">
        <f t="shared" si="5"/>
        <v>0</v>
      </c>
      <c r="T29" s="22" t="str">
        <f t="shared" si="1"/>
        <v>OK</v>
      </c>
      <c r="U29" s="153"/>
      <c r="V29" s="37"/>
      <c r="W29" s="36"/>
      <c r="X29" s="37"/>
      <c r="Y29" s="36"/>
      <c r="Z29" s="37"/>
      <c r="AA29" s="36"/>
      <c r="AB29" s="34"/>
      <c r="AC29" s="37"/>
      <c r="AD29" s="29"/>
      <c r="AE29" s="36"/>
      <c r="AF29" s="29"/>
      <c r="AG29" s="28"/>
      <c r="AH29" s="28"/>
      <c r="AI29" s="28"/>
      <c r="AJ29" s="28"/>
      <c r="AK29" s="28"/>
      <c r="AL29" s="28"/>
    </row>
    <row r="30" spans="1:38" ht="30.2" customHeight="1" x14ac:dyDescent="0.25">
      <c r="A30" s="221"/>
      <c r="B30" s="193" t="s">
        <v>46</v>
      </c>
      <c r="C30" s="194">
        <v>17</v>
      </c>
      <c r="D30" s="70">
        <v>33</v>
      </c>
      <c r="E30" s="193" t="s">
        <v>11</v>
      </c>
      <c r="F30" s="55" t="s">
        <v>20</v>
      </c>
      <c r="G30" s="56" t="s">
        <v>27</v>
      </c>
      <c r="H30" s="56" t="s">
        <v>10</v>
      </c>
      <c r="I30" s="56" t="s">
        <v>12</v>
      </c>
      <c r="J30" s="54">
        <v>10.25</v>
      </c>
      <c r="K30" s="75">
        <f>0</f>
        <v>0</v>
      </c>
      <c r="L30" s="105">
        <f t="shared" si="2"/>
        <v>0</v>
      </c>
      <c r="M30" s="105">
        <f t="shared" si="3"/>
        <v>0</v>
      </c>
      <c r="N30" s="107"/>
      <c r="O30" s="108">
        <f t="shared" si="4"/>
        <v>0</v>
      </c>
      <c r="P30" s="107"/>
      <c r="Q30" s="107"/>
      <c r="R30" s="107"/>
      <c r="S30" s="21">
        <f t="shared" si="5"/>
        <v>0</v>
      </c>
      <c r="T30" s="22" t="str">
        <f t="shared" si="1"/>
        <v>OK</v>
      </c>
      <c r="U30" s="148"/>
      <c r="V30" s="32"/>
      <c r="W30" s="38"/>
      <c r="X30" s="38"/>
      <c r="Y30" s="38"/>
      <c r="Z30" s="38"/>
      <c r="AA30" s="38"/>
      <c r="AB30" s="38"/>
      <c r="AC30" s="38"/>
      <c r="AD30" s="38"/>
      <c r="AE30" s="35"/>
      <c r="AF30" s="35"/>
      <c r="AG30" s="35"/>
      <c r="AH30" s="35"/>
      <c r="AI30" s="35"/>
      <c r="AJ30" s="35"/>
      <c r="AK30" s="35"/>
      <c r="AL30" s="35"/>
    </row>
    <row r="31" spans="1:38" ht="30.2" customHeight="1" x14ac:dyDescent="0.25">
      <c r="A31" s="222"/>
      <c r="B31" s="193"/>
      <c r="C31" s="194"/>
      <c r="D31" s="70">
        <v>34</v>
      </c>
      <c r="E31" s="193"/>
      <c r="F31" s="55" t="s">
        <v>20</v>
      </c>
      <c r="G31" s="56" t="s">
        <v>28</v>
      </c>
      <c r="H31" s="56" t="s">
        <v>16</v>
      </c>
      <c r="I31" s="56" t="s">
        <v>12</v>
      </c>
      <c r="J31" s="54">
        <v>750</v>
      </c>
      <c r="K31" s="75">
        <f>0</f>
        <v>0</v>
      </c>
      <c r="L31" s="105">
        <f t="shared" si="2"/>
        <v>0</v>
      </c>
      <c r="M31" s="105">
        <f t="shared" si="3"/>
        <v>0</v>
      </c>
      <c r="N31" s="107"/>
      <c r="O31" s="108">
        <f t="shared" si="4"/>
        <v>0</v>
      </c>
      <c r="P31" s="107"/>
      <c r="Q31" s="107"/>
      <c r="R31" s="107"/>
      <c r="S31" s="21">
        <f t="shared" si="5"/>
        <v>0</v>
      </c>
      <c r="T31" s="22" t="str">
        <f t="shared" si="1"/>
        <v>OK</v>
      </c>
      <c r="U31" s="148"/>
      <c r="V31" s="38"/>
      <c r="W31" s="38"/>
      <c r="X31" s="38"/>
      <c r="Y31" s="38"/>
      <c r="Z31" s="38"/>
      <c r="AA31" s="38"/>
      <c r="AB31" s="38"/>
      <c r="AC31" s="38"/>
      <c r="AD31" s="38"/>
      <c r="AE31" s="35"/>
      <c r="AF31" s="35"/>
      <c r="AG31" s="35"/>
      <c r="AH31" s="35"/>
      <c r="AI31" s="35"/>
      <c r="AJ31" s="35"/>
      <c r="AK31" s="35"/>
      <c r="AL31" s="35"/>
    </row>
    <row r="32" spans="1:38" ht="30.2" customHeight="1" x14ac:dyDescent="0.25">
      <c r="A32" s="220" t="s">
        <v>33</v>
      </c>
      <c r="B32" s="193" t="s">
        <v>47</v>
      </c>
      <c r="C32" s="194">
        <v>18</v>
      </c>
      <c r="D32" s="70">
        <v>35</v>
      </c>
      <c r="E32" s="193" t="s">
        <v>13</v>
      </c>
      <c r="F32" s="55" t="s">
        <v>20</v>
      </c>
      <c r="G32" s="56" t="s">
        <v>27</v>
      </c>
      <c r="H32" s="56" t="s">
        <v>10</v>
      </c>
      <c r="I32" s="56" t="s">
        <v>12</v>
      </c>
      <c r="J32" s="54">
        <v>9.19</v>
      </c>
      <c r="K32" s="75">
        <f>0</f>
        <v>0</v>
      </c>
      <c r="L32" s="105">
        <f t="shared" si="2"/>
        <v>0</v>
      </c>
      <c r="M32" s="105">
        <f t="shared" si="3"/>
        <v>0</v>
      </c>
      <c r="N32" s="107"/>
      <c r="O32" s="108">
        <f t="shared" si="4"/>
        <v>0</v>
      </c>
      <c r="P32" s="107"/>
      <c r="Q32" s="107"/>
      <c r="R32" s="107"/>
      <c r="S32" s="21">
        <f t="shared" si="5"/>
        <v>0</v>
      </c>
      <c r="T32" s="22" t="str">
        <f t="shared" si="1"/>
        <v>OK</v>
      </c>
      <c r="U32" s="148"/>
      <c r="V32" s="38"/>
      <c r="W32" s="38"/>
      <c r="X32" s="38"/>
      <c r="Y32" s="38"/>
      <c r="Z32" s="38"/>
      <c r="AA32" s="38"/>
      <c r="AB32" s="38"/>
      <c r="AC32" s="38"/>
      <c r="AD32" s="38"/>
      <c r="AE32" s="35"/>
      <c r="AF32" s="35"/>
      <c r="AG32" s="35"/>
      <c r="AH32" s="35"/>
      <c r="AI32" s="35"/>
      <c r="AJ32" s="35"/>
      <c r="AK32" s="35"/>
      <c r="AL32" s="35"/>
    </row>
    <row r="33" spans="1:38" ht="30.2" customHeight="1" x14ac:dyDescent="0.25">
      <c r="A33" s="221"/>
      <c r="B33" s="193"/>
      <c r="C33" s="194"/>
      <c r="D33" s="70">
        <v>36</v>
      </c>
      <c r="E33" s="193"/>
      <c r="F33" s="55" t="s">
        <v>20</v>
      </c>
      <c r="G33" s="56" t="s">
        <v>28</v>
      </c>
      <c r="H33" s="56" t="s">
        <v>16</v>
      </c>
      <c r="I33" s="56" t="s">
        <v>12</v>
      </c>
      <c r="J33" s="54">
        <v>1698.99</v>
      </c>
      <c r="K33" s="75">
        <f>0</f>
        <v>0</v>
      </c>
      <c r="L33" s="105">
        <f t="shared" si="2"/>
        <v>0</v>
      </c>
      <c r="M33" s="105">
        <f t="shared" si="3"/>
        <v>0</v>
      </c>
      <c r="N33" s="107"/>
      <c r="O33" s="108">
        <f t="shared" si="4"/>
        <v>0</v>
      </c>
      <c r="P33" s="107"/>
      <c r="Q33" s="107"/>
      <c r="R33" s="107"/>
      <c r="S33" s="21">
        <f t="shared" si="5"/>
        <v>0</v>
      </c>
      <c r="T33" s="22" t="str">
        <f t="shared" si="1"/>
        <v>OK</v>
      </c>
      <c r="U33" s="148"/>
      <c r="V33" s="38"/>
      <c r="W33" s="38"/>
      <c r="X33" s="38"/>
      <c r="Y33" s="38"/>
      <c r="Z33" s="38"/>
      <c r="AA33" s="38"/>
      <c r="AB33" s="38"/>
      <c r="AC33" s="38"/>
      <c r="AD33" s="38"/>
      <c r="AE33" s="35"/>
      <c r="AF33" s="35"/>
      <c r="AG33" s="35"/>
      <c r="AH33" s="35"/>
      <c r="AI33" s="35"/>
      <c r="AJ33" s="35"/>
      <c r="AK33" s="35"/>
      <c r="AL33" s="35"/>
    </row>
    <row r="34" spans="1:38" ht="30.2" customHeight="1" x14ac:dyDescent="0.25">
      <c r="A34" s="221"/>
      <c r="B34" s="193" t="s">
        <v>46</v>
      </c>
      <c r="C34" s="194">
        <v>19</v>
      </c>
      <c r="D34" s="70">
        <v>37</v>
      </c>
      <c r="E34" s="193" t="s">
        <v>15</v>
      </c>
      <c r="F34" s="55" t="s">
        <v>20</v>
      </c>
      <c r="G34" s="56" t="s">
        <v>27</v>
      </c>
      <c r="H34" s="56" t="s">
        <v>10</v>
      </c>
      <c r="I34" s="56" t="s">
        <v>12</v>
      </c>
      <c r="J34" s="54">
        <v>15.2</v>
      </c>
      <c r="K34" s="75">
        <f>0</f>
        <v>0</v>
      </c>
      <c r="L34" s="105">
        <f t="shared" si="2"/>
        <v>0</v>
      </c>
      <c r="M34" s="105">
        <f t="shared" si="3"/>
        <v>0</v>
      </c>
      <c r="N34" s="107"/>
      <c r="O34" s="108">
        <f t="shared" si="4"/>
        <v>0</v>
      </c>
      <c r="P34" s="107"/>
      <c r="Q34" s="107"/>
      <c r="R34" s="107"/>
      <c r="S34" s="21">
        <f t="shared" si="5"/>
        <v>0</v>
      </c>
      <c r="T34" s="22" t="str">
        <f t="shared" si="1"/>
        <v>OK</v>
      </c>
      <c r="U34" s="148"/>
      <c r="V34" s="38"/>
      <c r="W34" s="38"/>
      <c r="X34" s="38"/>
      <c r="Y34" s="38"/>
      <c r="Z34" s="38"/>
      <c r="AA34" s="38"/>
      <c r="AB34" s="38"/>
      <c r="AC34" s="38"/>
      <c r="AD34" s="38"/>
      <c r="AE34" s="35"/>
      <c r="AF34" s="35"/>
      <c r="AG34" s="35"/>
      <c r="AH34" s="35"/>
      <c r="AI34" s="35"/>
      <c r="AJ34" s="35"/>
      <c r="AK34" s="35"/>
      <c r="AL34" s="35"/>
    </row>
    <row r="35" spans="1:38" ht="30.2" customHeight="1" x14ac:dyDescent="0.25">
      <c r="A35" s="222"/>
      <c r="B35" s="193"/>
      <c r="C35" s="195"/>
      <c r="D35" s="70">
        <v>38</v>
      </c>
      <c r="E35" s="193"/>
      <c r="F35" s="55" t="s">
        <v>20</v>
      </c>
      <c r="G35" s="56" t="s">
        <v>28</v>
      </c>
      <c r="H35" s="56" t="s">
        <v>16</v>
      </c>
      <c r="I35" s="56" t="s">
        <v>12</v>
      </c>
      <c r="J35" s="54">
        <v>1000</v>
      </c>
      <c r="K35" s="75">
        <f>0</f>
        <v>0</v>
      </c>
      <c r="L35" s="105">
        <f t="shared" si="2"/>
        <v>0</v>
      </c>
      <c r="M35" s="105">
        <f t="shared" si="3"/>
        <v>0</v>
      </c>
      <c r="N35" s="107"/>
      <c r="O35" s="108">
        <f t="shared" si="4"/>
        <v>0</v>
      </c>
      <c r="P35" s="107"/>
      <c r="Q35" s="107"/>
      <c r="R35" s="107"/>
      <c r="S35" s="21">
        <f t="shared" si="5"/>
        <v>0</v>
      </c>
      <c r="T35" s="22" t="str">
        <f t="shared" si="1"/>
        <v>OK</v>
      </c>
      <c r="U35" s="148"/>
      <c r="V35" s="38"/>
      <c r="W35" s="38"/>
      <c r="X35" s="38"/>
      <c r="Y35" s="38"/>
      <c r="Z35" s="38"/>
      <c r="AA35" s="38"/>
      <c r="AB35" s="38"/>
      <c r="AC35" s="38"/>
      <c r="AD35" s="38"/>
      <c r="AE35" s="35"/>
      <c r="AF35" s="35"/>
      <c r="AG35" s="35"/>
      <c r="AH35" s="35"/>
      <c r="AI35" s="35"/>
      <c r="AJ35" s="35"/>
      <c r="AK35" s="35"/>
      <c r="AL35" s="35"/>
    </row>
    <row r="36" spans="1:38" ht="30.2" customHeight="1" x14ac:dyDescent="0.25">
      <c r="A36" s="220" t="s">
        <v>48</v>
      </c>
      <c r="B36" s="193" t="s">
        <v>49</v>
      </c>
      <c r="C36" s="194">
        <v>20</v>
      </c>
      <c r="D36" s="70">
        <v>39</v>
      </c>
      <c r="E36" s="193" t="s">
        <v>13</v>
      </c>
      <c r="F36" s="55" t="s">
        <v>20</v>
      </c>
      <c r="G36" s="56" t="s">
        <v>27</v>
      </c>
      <c r="H36" s="56" t="s">
        <v>10</v>
      </c>
      <c r="I36" s="56" t="s">
        <v>12</v>
      </c>
      <c r="J36" s="54">
        <v>9.16</v>
      </c>
      <c r="K36" s="75">
        <f>0</f>
        <v>0</v>
      </c>
      <c r="L36" s="105">
        <f t="shared" si="2"/>
        <v>0</v>
      </c>
      <c r="M36" s="105">
        <f t="shared" si="3"/>
        <v>0</v>
      </c>
      <c r="N36" s="107"/>
      <c r="O36" s="108">
        <f t="shared" si="4"/>
        <v>0</v>
      </c>
      <c r="P36" s="107"/>
      <c r="Q36" s="107"/>
      <c r="R36" s="107"/>
      <c r="S36" s="21">
        <f t="shared" si="5"/>
        <v>0</v>
      </c>
      <c r="T36" s="22" t="str">
        <f t="shared" si="1"/>
        <v>OK</v>
      </c>
      <c r="U36" s="148"/>
      <c r="V36" s="38"/>
      <c r="W36" s="38"/>
      <c r="X36" s="38"/>
      <c r="Y36" s="38"/>
      <c r="Z36" s="38"/>
      <c r="AA36" s="38"/>
      <c r="AB36" s="38"/>
      <c r="AC36" s="38"/>
      <c r="AD36" s="38"/>
      <c r="AE36" s="35"/>
      <c r="AF36" s="35"/>
      <c r="AG36" s="35"/>
      <c r="AH36" s="35"/>
      <c r="AI36" s="35"/>
      <c r="AJ36" s="35"/>
      <c r="AK36" s="35"/>
      <c r="AL36" s="35"/>
    </row>
    <row r="37" spans="1:38" ht="30.2" customHeight="1" x14ac:dyDescent="0.25">
      <c r="A37" s="221"/>
      <c r="B37" s="193"/>
      <c r="C37" s="195"/>
      <c r="D37" s="70">
        <v>40</v>
      </c>
      <c r="E37" s="193"/>
      <c r="F37" s="55" t="s">
        <v>20</v>
      </c>
      <c r="G37" s="56" t="s">
        <v>28</v>
      </c>
      <c r="H37" s="56" t="s">
        <v>16</v>
      </c>
      <c r="I37" s="56" t="s">
        <v>12</v>
      </c>
      <c r="J37" s="54">
        <v>1700</v>
      </c>
      <c r="K37" s="75">
        <f>0</f>
        <v>0</v>
      </c>
      <c r="L37" s="105">
        <f t="shared" si="2"/>
        <v>0</v>
      </c>
      <c r="M37" s="105">
        <f t="shared" si="3"/>
        <v>0</v>
      </c>
      <c r="N37" s="107"/>
      <c r="O37" s="108">
        <f t="shared" si="4"/>
        <v>0</v>
      </c>
      <c r="P37" s="107"/>
      <c r="Q37" s="107"/>
      <c r="R37" s="107"/>
      <c r="S37" s="21">
        <f t="shared" si="5"/>
        <v>0</v>
      </c>
      <c r="T37" s="22" t="str">
        <f t="shared" si="1"/>
        <v>OK</v>
      </c>
      <c r="U37" s="148"/>
      <c r="V37" s="38"/>
      <c r="W37" s="38"/>
      <c r="X37" s="38"/>
      <c r="Y37" s="38"/>
      <c r="Z37" s="38"/>
      <c r="AA37" s="38"/>
      <c r="AB37" s="38"/>
      <c r="AC37" s="38"/>
      <c r="AD37" s="38"/>
      <c r="AE37" s="35"/>
      <c r="AF37" s="35"/>
      <c r="AG37" s="35"/>
      <c r="AH37" s="35"/>
      <c r="AI37" s="35"/>
      <c r="AJ37" s="35"/>
      <c r="AK37" s="35"/>
      <c r="AL37" s="35"/>
    </row>
    <row r="38" spans="1:38" ht="30.2" customHeight="1" x14ac:dyDescent="0.25">
      <c r="A38" s="221"/>
      <c r="B38" s="193" t="s">
        <v>49</v>
      </c>
      <c r="C38" s="194">
        <v>21</v>
      </c>
      <c r="D38" s="70">
        <v>41</v>
      </c>
      <c r="E38" s="193" t="s">
        <v>14</v>
      </c>
      <c r="F38" s="55" t="s">
        <v>20</v>
      </c>
      <c r="G38" s="56" t="s">
        <v>27</v>
      </c>
      <c r="H38" s="56" t="s">
        <v>10</v>
      </c>
      <c r="I38" s="56" t="s">
        <v>12</v>
      </c>
      <c r="J38" s="54">
        <v>13.05</v>
      </c>
      <c r="K38" s="75">
        <f>0</f>
        <v>0</v>
      </c>
      <c r="L38" s="105">
        <f t="shared" si="2"/>
        <v>0</v>
      </c>
      <c r="M38" s="105">
        <f t="shared" si="3"/>
        <v>0</v>
      </c>
      <c r="N38" s="107"/>
      <c r="O38" s="108">
        <f t="shared" si="4"/>
        <v>0</v>
      </c>
      <c r="P38" s="107"/>
      <c r="Q38" s="107"/>
      <c r="R38" s="107"/>
      <c r="S38" s="21">
        <f t="shared" si="5"/>
        <v>0</v>
      </c>
      <c r="T38" s="22" t="str">
        <f t="shared" si="1"/>
        <v>OK</v>
      </c>
      <c r="U38" s="148"/>
      <c r="V38" s="38"/>
      <c r="W38" s="38"/>
      <c r="X38" s="38"/>
      <c r="Y38" s="38"/>
      <c r="Z38" s="38"/>
      <c r="AA38" s="38"/>
      <c r="AB38" s="38"/>
      <c r="AC38" s="38"/>
      <c r="AD38" s="38"/>
      <c r="AE38" s="35"/>
      <c r="AF38" s="35"/>
      <c r="AG38" s="35"/>
      <c r="AH38" s="35"/>
      <c r="AI38" s="35"/>
      <c r="AJ38" s="35"/>
      <c r="AK38" s="35"/>
      <c r="AL38" s="35"/>
    </row>
    <row r="39" spans="1:38" ht="30.2" customHeight="1" x14ac:dyDescent="0.25">
      <c r="A39" s="221"/>
      <c r="B39" s="193"/>
      <c r="C39" s="195"/>
      <c r="D39" s="70">
        <v>42</v>
      </c>
      <c r="E39" s="193"/>
      <c r="F39" s="55" t="s">
        <v>20</v>
      </c>
      <c r="G39" s="56" t="s">
        <v>28</v>
      </c>
      <c r="H39" s="56" t="s">
        <v>16</v>
      </c>
      <c r="I39" s="56" t="s">
        <v>12</v>
      </c>
      <c r="J39" s="54">
        <v>2100</v>
      </c>
      <c r="K39" s="75">
        <f>0</f>
        <v>0</v>
      </c>
      <c r="L39" s="105">
        <f t="shared" si="2"/>
        <v>0</v>
      </c>
      <c r="M39" s="105">
        <f t="shared" si="3"/>
        <v>0</v>
      </c>
      <c r="N39" s="107"/>
      <c r="O39" s="108">
        <f t="shared" si="4"/>
        <v>0</v>
      </c>
      <c r="P39" s="107"/>
      <c r="Q39" s="107"/>
      <c r="R39" s="107"/>
      <c r="S39" s="21">
        <f t="shared" si="5"/>
        <v>0</v>
      </c>
      <c r="T39" s="22" t="str">
        <f t="shared" si="1"/>
        <v>OK</v>
      </c>
      <c r="U39" s="148"/>
      <c r="V39" s="38"/>
      <c r="W39" s="38"/>
      <c r="X39" s="38"/>
      <c r="Y39" s="38"/>
      <c r="Z39" s="38"/>
      <c r="AA39" s="38"/>
      <c r="AB39" s="38"/>
      <c r="AC39" s="38"/>
      <c r="AD39" s="38"/>
      <c r="AE39" s="35"/>
      <c r="AF39" s="35"/>
      <c r="AG39" s="35"/>
      <c r="AH39" s="35"/>
      <c r="AI39" s="35"/>
      <c r="AJ39" s="35"/>
      <c r="AK39" s="35"/>
      <c r="AL39" s="35"/>
    </row>
    <row r="40" spans="1:38" ht="30.2" customHeight="1" x14ac:dyDescent="0.25">
      <c r="A40" s="221"/>
      <c r="B40" s="193" t="s">
        <v>26</v>
      </c>
      <c r="C40" s="194">
        <v>22</v>
      </c>
      <c r="D40" s="70">
        <v>43</v>
      </c>
      <c r="E40" s="193" t="s">
        <v>15</v>
      </c>
      <c r="F40" s="55" t="s">
        <v>20</v>
      </c>
      <c r="G40" s="56" t="s">
        <v>27</v>
      </c>
      <c r="H40" s="56" t="s">
        <v>10</v>
      </c>
      <c r="I40" s="56" t="s">
        <v>12</v>
      </c>
      <c r="J40" s="54">
        <v>17.420000000000002</v>
      </c>
      <c r="K40" s="75">
        <f>0</f>
        <v>0</v>
      </c>
      <c r="L40" s="105">
        <f t="shared" si="2"/>
        <v>0</v>
      </c>
      <c r="M40" s="105">
        <f t="shared" si="3"/>
        <v>0</v>
      </c>
      <c r="N40" s="107"/>
      <c r="O40" s="108">
        <f t="shared" si="4"/>
        <v>0</v>
      </c>
      <c r="P40" s="107"/>
      <c r="Q40" s="107"/>
      <c r="R40" s="107"/>
      <c r="S40" s="21">
        <f t="shared" si="5"/>
        <v>0</v>
      </c>
      <c r="T40" s="22" t="str">
        <f t="shared" si="1"/>
        <v>OK</v>
      </c>
      <c r="U40" s="148"/>
      <c r="V40" s="38"/>
      <c r="W40" s="38"/>
      <c r="X40" s="38"/>
      <c r="Y40" s="38"/>
      <c r="Z40" s="38"/>
      <c r="AA40" s="38"/>
      <c r="AB40" s="38"/>
      <c r="AC40" s="38"/>
      <c r="AD40" s="38"/>
      <c r="AE40" s="35"/>
      <c r="AF40" s="35"/>
      <c r="AG40" s="35"/>
      <c r="AH40" s="35"/>
      <c r="AI40" s="35"/>
      <c r="AJ40" s="35"/>
      <c r="AK40" s="35"/>
      <c r="AL40" s="35"/>
    </row>
    <row r="41" spans="1:38" ht="30.2" customHeight="1" x14ac:dyDescent="0.25">
      <c r="A41" s="221"/>
      <c r="B41" s="193"/>
      <c r="C41" s="195"/>
      <c r="D41" s="70">
        <v>44</v>
      </c>
      <c r="E41" s="193"/>
      <c r="F41" s="55" t="s">
        <v>20</v>
      </c>
      <c r="G41" s="56" t="s">
        <v>28</v>
      </c>
      <c r="H41" s="56" t="s">
        <v>16</v>
      </c>
      <c r="I41" s="56" t="s">
        <v>12</v>
      </c>
      <c r="J41" s="54">
        <v>1500</v>
      </c>
      <c r="K41" s="75">
        <f>0</f>
        <v>0</v>
      </c>
      <c r="L41" s="105">
        <f t="shared" si="2"/>
        <v>0</v>
      </c>
      <c r="M41" s="105">
        <f t="shared" si="3"/>
        <v>0</v>
      </c>
      <c r="N41" s="107"/>
      <c r="O41" s="108">
        <f t="shared" si="4"/>
        <v>0</v>
      </c>
      <c r="P41" s="107"/>
      <c r="Q41" s="107"/>
      <c r="R41" s="107"/>
      <c r="S41" s="21">
        <f t="shared" si="5"/>
        <v>0</v>
      </c>
      <c r="T41" s="22" t="str">
        <f t="shared" si="1"/>
        <v>OK</v>
      </c>
      <c r="U41" s="148"/>
      <c r="V41" s="38"/>
      <c r="W41" s="38"/>
      <c r="X41" s="38"/>
      <c r="Y41" s="38"/>
      <c r="Z41" s="38"/>
      <c r="AA41" s="38"/>
      <c r="AB41" s="38"/>
      <c r="AC41" s="38"/>
      <c r="AD41" s="38"/>
      <c r="AE41" s="35"/>
      <c r="AF41" s="35"/>
      <c r="AG41" s="35"/>
      <c r="AH41" s="35"/>
      <c r="AI41" s="35"/>
      <c r="AJ41" s="35"/>
      <c r="AK41" s="35"/>
      <c r="AL41" s="35"/>
    </row>
    <row r="42" spans="1:38" s="7" customFormat="1" ht="30.2" customHeight="1" x14ac:dyDescent="0.25">
      <c r="A42" s="221"/>
      <c r="B42" s="193" t="s">
        <v>50</v>
      </c>
      <c r="C42" s="194">
        <v>23</v>
      </c>
      <c r="D42" s="70">
        <v>45</v>
      </c>
      <c r="E42" s="193" t="s">
        <v>11</v>
      </c>
      <c r="F42" s="55" t="s">
        <v>20</v>
      </c>
      <c r="G42" s="56" t="s">
        <v>27</v>
      </c>
      <c r="H42" s="56" t="s">
        <v>10</v>
      </c>
      <c r="I42" s="56" t="s">
        <v>12</v>
      </c>
      <c r="J42" s="54">
        <v>16.2</v>
      </c>
      <c r="K42" s="75">
        <f>0</f>
        <v>0</v>
      </c>
      <c r="L42" s="105">
        <f t="shared" si="2"/>
        <v>0</v>
      </c>
      <c r="M42" s="105">
        <f t="shared" si="3"/>
        <v>0</v>
      </c>
      <c r="N42" s="107"/>
      <c r="O42" s="108">
        <f t="shared" si="4"/>
        <v>0</v>
      </c>
      <c r="P42" s="107"/>
      <c r="Q42" s="107"/>
      <c r="R42" s="107"/>
      <c r="S42" s="21">
        <f t="shared" si="5"/>
        <v>0</v>
      </c>
      <c r="T42" s="22" t="str">
        <f t="shared" si="1"/>
        <v>OK</v>
      </c>
      <c r="U42" s="153"/>
      <c r="V42" s="37"/>
      <c r="W42" s="37"/>
      <c r="X42" s="36"/>
      <c r="Y42" s="37"/>
      <c r="Z42" s="36"/>
      <c r="AA42" s="36"/>
      <c r="AB42" s="34"/>
      <c r="AC42" s="37"/>
      <c r="AD42" s="29"/>
      <c r="AE42" s="36"/>
      <c r="AF42" s="29"/>
      <c r="AG42" s="28"/>
      <c r="AH42" s="28"/>
      <c r="AI42" s="28"/>
      <c r="AJ42" s="28"/>
      <c r="AK42" s="28"/>
      <c r="AL42" s="28"/>
    </row>
    <row r="43" spans="1:38" s="7" customFormat="1" ht="30.2" customHeight="1" x14ac:dyDescent="0.25">
      <c r="A43" s="221"/>
      <c r="B43" s="193"/>
      <c r="C43" s="195"/>
      <c r="D43" s="70">
        <v>46</v>
      </c>
      <c r="E43" s="193"/>
      <c r="F43" s="55" t="s">
        <v>20</v>
      </c>
      <c r="G43" s="56" t="s">
        <v>28</v>
      </c>
      <c r="H43" s="56" t="s">
        <v>16</v>
      </c>
      <c r="I43" s="56" t="s">
        <v>12</v>
      </c>
      <c r="J43" s="54">
        <v>2648</v>
      </c>
      <c r="K43" s="75">
        <f>0</f>
        <v>0</v>
      </c>
      <c r="L43" s="105">
        <f t="shared" si="2"/>
        <v>0</v>
      </c>
      <c r="M43" s="105">
        <f t="shared" si="3"/>
        <v>0</v>
      </c>
      <c r="N43" s="107"/>
      <c r="O43" s="108">
        <f t="shared" si="4"/>
        <v>0</v>
      </c>
      <c r="P43" s="107"/>
      <c r="Q43" s="107"/>
      <c r="R43" s="107"/>
      <c r="S43" s="21">
        <f t="shared" si="5"/>
        <v>0</v>
      </c>
      <c r="T43" s="22" t="str">
        <f t="shared" si="1"/>
        <v>OK</v>
      </c>
      <c r="U43" s="153"/>
      <c r="V43" s="37"/>
      <c r="W43" s="37"/>
      <c r="X43" s="36"/>
      <c r="Y43" s="37"/>
      <c r="Z43" s="36"/>
      <c r="AA43" s="36"/>
      <c r="AB43" s="34"/>
      <c r="AC43" s="37"/>
      <c r="AD43" s="29"/>
      <c r="AE43" s="36"/>
      <c r="AF43" s="29"/>
      <c r="AG43" s="28"/>
      <c r="AH43" s="28"/>
      <c r="AI43" s="28"/>
      <c r="AJ43" s="28"/>
      <c r="AK43" s="28"/>
      <c r="AL43" s="28"/>
    </row>
    <row r="44" spans="1:38" s="7" customFormat="1" ht="30.2" customHeight="1" x14ac:dyDescent="0.25">
      <c r="A44" s="221"/>
      <c r="B44" s="193" t="s">
        <v>51</v>
      </c>
      <c r="C44" s="194">
        <v>24</v>
      </c>
      <c r="D44" s="70">
        <v>47</v>
      </c>
      <c r="E44" s="193" t="s">
        <v>52</v>
      </c>
      <c r="F44" s="55" t="s">
        <v>20</v>
      </c>
      <c r="G44" s="56" t="s">
        <v>27</v>
      </c>
      <c r="H44" s="56" t="s">
        <v>10</v>
      </c>
      <c r="I44" s="56" t="s">
        <v>12</v>
      </c>
      <c r="J44" s="54">
        <v>17.09</v>
      </c>
      <c r="K44" s="75">
        <f>0</f>
        <v>0</v>
      </c>
      <c r="L44" s="105">
        <f t="shared" si="2"/>
        <v>0</v>
      </c>
      <c r="M44" s="105">
        <f t="shared" si="3"/>
        <v>0</v>
      </c>
      <c r="N44" s="107"/>
      <c r="O44" s="108">
        <f t="shared" si="4"/>
        <v>0</v>
      </c>
      <c r="P44" s="107"/>
      <c r="Q44" s="107"/>
      <c r="R44" s="107"/>
      <c r="S44" s="21">
        <f t="shared" si="5"/>
        <v>0</v>
      </c>
      <c r="T44" s="22" t="str">
        <f t="shared" si="1"/>
        <v>OK</v>
      </c>
      <c r="U44" s="153"/>
      <c r="V44" s="37"/>
      <c r="W44" s="36"/>
      <c r="X44" s="36"/>
      <c r="Y44" s="36"/>
      <c r="Z44" s="36"/>
      <c r="AA44" s="36"/>
      <c r="AB44" s="34"/>
      <c r="AC44" s="37"/>
      <c r="AD44" s="29"/>
      <c r="AE44" s="37"/>
      <c r="AF44" s="29"/>
      <c r="AG44" s="28"/>
      <c r="AH44" s="28"/>
      <c r="AI44" s="28"/>
      <c r="AJ44" s="28"/>
      <c r="AK44" s="28"/>
      <c r="AL44" s="28"/>
    </row>
    <row r="45" spans="1:38" s="7" customFormat="1" ht="30.2" customHeight="1" x14ac:dyDescent="0.25">
      <c r="A45" s="221"/>
      <c r="B45" s="193"/>
      <c r="C45" s="195"/>
      <c r="D45" s="70">
        <v>48</v>
      </c>
      <c r="E45" s="193"/>
      <c r="F45" s="55" t="s">
        <v>20</v>
      </c>
      <c r="G45" s="56" t="s">
        <v>28</v>
      </c>
      <c r="H45" s="56" t="s">
        <v>16</v>
      </c>
      <c r="I45" s="56" t="s">
        <v>12</v>
      </c>
      <c r="J45" s="54">
        <v>2674</v>
      </c>
      <c r="K45" s="75">
        <f>0</f>
        <v>0</v>
      </c>
      <c r="L45" s="105">
        <f t="shared" si="2"/>
        <v>0</v>
      </c>
      <c r="M45" s="105">
        <f t="shared" si="3"/>
        <v>0</v>
      </c>
      <c r="N45" s="107"/>
      <c r="O45" s="108">
        <f t="shared" si="4"/>
        <v>0</v>
      </c>
      <c r="P45" s="107"/>
      <c r="Q45" s="107"/>
      <c r="R45" s="107"/>
      <c r="S45" s="21">
        <f t="shared" si="5"/>
        <v>0</v>
      </c>
      <c r="T45" s="22" t="str">
        <f t="shared" si="1"/>
        <v>OK</v>
      </c>
      <c r="U45" s="153"/>
      <c r="V45" s="37"/>
      <c r="W45" s="36"/>
      <c r="X45" s="36"/>
      <c r="Y45" s="36"/>
      <c r="Z45" s="36"/>
      <c r="AA45" s="36"/>
      <c r="AB45" s="34"/>
      <c r="AC45" s="37"/>
      <c r="AD45" s="29"/>
      <c r="AE45" s="37"/>
      <c r="AF45" s="29"/>
      <c r="AG45" s="28"/>
      <c r="AH45" s="28"/>
      <c r="AI45" s="28"/>
      <c r="AJ45" s="28"/>
      <c r="AK45" s="28"/>
      <c r="AL45" s="28"/>
    </row>
    <row r="46" spans="1:38" s="7" customFormat="1" ht="30.2" customHeight="1" x14ac:dyDescent="0.25">
      <c r="A46" s="221"/>
      <c r="B46" s="193" t="s">
        <v>50</v>
      </c>
      <c r="C46" s="194">
        <v>25</v>
      </c>
      <c r="D46" s="70">
        <v>49</v>
      </c>
      <c r="E46" s="193" t="s">
        <v>21</v>
      </c>
      <c r="F46" s="55" t="s">
        <v>20</v>
      </c>
      <c r="G46" s="56" t="s">
        <v>27</v>
      </c>
      <c r="H46" s="56" t="s">
        <v>10</v>
      </c>
      <c r="I46" s="56" t="s">
        <v>12</v>
      </c>
      <c r="J46" s="54">
        <v>6.93</v>
      </c>
      <c r="K46" s="75">
        <f>0</f>
        <v>0</v>
      </c>
      <c r="L46" s="105">
        <f t="shared" si="2"/>
        <v>0</v>
      </c>
      <c r="M46" s="105">
        <f t="shared" si="3"/>
        <v>0</v>
      </c>
      <c r="N46" s="107"/>
      <c r="O46" s="108">
        <f t="shared" si="4"/>
        <v>0</v>
      </c>
      <c r="P46" s="107"/>
      <c r="Q46" s="107"/>
      <c r="R46" s="107"/>
      <c r="S46" s="21">
        <f t="shared" si="5"/>
        <v>0</v>
      </c>
      <c r="T46" s="22" t="str">
        <f t="shared" si="1"/>
        <v>OK</v>
      </c>
      <c r="U46" s="153"/>
      <c r="V46" s="37"/>
      <c r="W46" s="36"/>
      <c r="X46" s="37"/>
      <c r="Y46" s="36"/>
      <c r="Z46" s="37"/>
      <c r="AA46" s="36"/>
      <c r="AB46" s="34"/>
      <c r="AC46" s="37"/>
      <c r="AD46" s="29"/>
      <c r="AE46" s="36"/>
      <c r="AF46" s="29"/>
      <c r="AG46" s="28"/>
      <c r="AH46" s="28"/>
      <c r="AI46" s="28"/>
      <c r="AJ46" s="28"/>
      <c r="AK46" s="28"/>
      <c r="AL46" s="28"/>
    </row>
    <row r="47" spans="1:38" s="7" customFormat="1" ht="30.2" customHeight="1" x14ac:dyDescent="0.25">
      <c r="A47" s="222"/>
      <c r="B47" s="193"/>
      <c r="C47" s="195"/>
      <c r="D47" s="70">
        <v>50</v>
      </c>
      <c r="E47" s="193"/>
      <c r="F47" s="55" t="s">
        <v>20</v>
      </c>
      <c r="G47" s="56" t="s">
        <v>28</v>
      </c>
      <c r="H47" s="56" t="s">
        <v>16</v>
      </c>
      <c r="I47" s="56" t="s">
        <v>12</v>
      </c>
      <c r="J47" s="54">
        <v>1364</v>
      </c>
      <c r="K47" s="75">
        <f>0</f>
        <v>0</v>
      </c>
      <c r="L47" s="105">
        <f t="shared" si="2"/>
        <v>0</v>
      </c>
      <c r="M47" s="105">
        <f t="shared" si="3"/>
        <v>0</v>
      </c>
      <c r="N47" s="107"/>
      <c r="O47" s="108">
        <f t="shared" si="4"/>
        <v>0</v>
      </c>
      <c r="P47" s="107"/>
      <c r="Q47" s="107"/>
      <c r="R47" s="107"/>
      <c r="S47" s="21">
        <f t="shared" si="5"/>
        <v>0</v>
      </c>
      <c r="T47" s="22" t="str">
        <f t="shared" si="1"/>
        <v>OK</v>
      </c>
      <c r="U47" s="153"/>
      <c r="V47" s="37"/>
      <c r="W47" s="36"/>
      <c r="X47" s="37"/>
      <c r="Y47" s="36"/>
      <c r="Z47" s="37"/>
      <c r="AA47" s="36"/>
      <c r="AB47" s="34"/>
      <c r="AC47" s="37"/>
      <c r="AD47" s="29"/>
      <c r="AE47" s="36"/>
      <c r="AF47" s="29"/>
      <c r="AG47" s="28"/>
      <c r="AH47" s="28"/>
      <c r="AI47" s="28"/>
      <c r="AJ47" s="28"/>
      <c r="AK47" s="28"/>
      <c r="AL47" s="28"/>
    </row>
    <row r="48" spans="1:38" s="7" customFormat="1" ht="30.2" customHeight="1" x14ac:dyDescent="0.25">
      <c r="A48" s="220" t="s">
        <v>53</v>
      </c>
      <c r="B48" s="193" t="s">
        <v>47</v>
      </c>
      <c r="C48" s="194">
        <v>26</v>
      </c>
      <c r="D48" s="70">
        <v>51</v>
      </c>
      <c r="E48" s="193" t="s">
        <v>13</v>
      </c>
      <c r="F48" s="55" t="s">
        <v>20</v>
      </c>
      <c r="G48" s="56" t="s">
        <v>27</v>
      </c>
      <c r="H48" s="56" t="s">
        <v>10</v>
      </c>
      <c r="I48" s="56" t="s">
        <v>12</v>
      </c>
      <c r="J48" s="54">
        <v>8.8699999999999992</v>
      </c>
      <c r="K48" s="75">
        <f>0</f>
        <v>0</v>
      </c>
      <c r="L48" s="105">
        <f t="shared" si="2"/>
        <v>0</v>
      </c>
      <c r="M48" s="105">
        <f t="shared" si="3"/>
        <v>0</v>
      </c>
      <c r="N48" s="107"/>
      <c r="O48" s="108">
        <f t="shared" si="4"/>
        <v>0</v>
      </c>
      <c r="P48" s="107"/>
      <c r="Q48" s="107"/>
      <c r="R48" s="107"/>
      <c r="S48" s="21">
        <f t="shared" si="5"/>
        <v>0</v>
      </c>
      <c r="T48" s="22" t="str">
        <f t="shared" si="1"/>
        <v>OK</v>
      </c>
      <c r="U48" s="153"/>
      <c r="V48" s="37"/>
      <c r="W48" s="36"/>
      <c r="X48" s="37"/>
      <c r="Y48" s="36"/>
      <c r="Z48" s="37"/>
      <c r="AA48" s="36"/>
      <c r="AB48" s="34"/>
      <c r="AC48" s="37"/>
      <c r="AD48" s="29"/>
      <c r="AE48" s="36"/>
      <c r="AF48" s="29"/>
      <c r="AG48" s="28"/>
      <c r="AH48" s="28"/>
      <c r="AI48" s="28"/>
      <c r="AJ48" s="28"/>
      <c r="AK48" s="28"/>
      <c r="AL48" s="28"/>
    </row>
    <row r="49" spans="1:38" s="7" customFormat="1" ht="30.2" customHeight="1" x14ac:dyDescent="0.25">
      <c r="A49" s="221"/>
      <c r="B49" s="193"/>
      <c r="C49" s="195"/>
      <c r="D49" s="70">
        <v>52</v>
      </c>
      <c r="E49" s="193"/>
      <c r="F49" s="55" t="s">
        <v>20</v>
      </c>
      <c r="G49" s="56" t="s">
        <v>28</v>
      </c>
      <c r="H49" s="56" t="s">
        <v>16</v>
      </c>
      <c r="I49" s="56" t="s">
        <v>12</v>
      </c>
      <c r="J49" s="54">
        <v>1638.99</v>
      </c>
      <c r="K49" s="75">
        <f>0</f>
        <v>0</v>
      </c>
      <c r="L49" s="105">
        <f t="shared" si="2"/>
        <v>0</v>
      </c>
      <c r="M49" s="105">
        <f t="shared" si="3"/>
        <v>0</v>
      </c>
      <c r="N49" s="107"/>
      <c r="O49" s="108">
        <f t="shared" si="4"/>
        <v>0</v>
      </c>
      <c r="P49" s="107"/>
      <c r="Q49" s="107"/>
      <c r="R49" s="107"/>
      <c r="S49" s="21">
        <f t="shared" si="5"/>
        <v>0</v>
      </c>
      <c r="T49" s="22" t="str">
        <f t="shared" si="1"/>
        <v>OK</v>
      </c>
      <c r="U49" s="153"/>
      <c r="V49" s="37"/>
      <c r="W49" s="36"/>
      <c r="X49" s="37"/>
      <c r="Y49" s="36"/>
      <c r="Z49" s="37"/>
      <c r="AA49" s="36"/>
      <c r="AB49" s="34"/>
      <c r="AC49" s="37"/>
      <c r="AD49" s="29"/>
      <c r="AE49" s="36"/>
      <c r="AF49" s="29"/>
      <c r="AG49" s="28"/>
      <c r="AH49" s="28"/>
      <c r="AI49" s="28"/>
      <c r="AJ49" s="28"/>
      <c r="AK49" s="28"/>
      <c r="AL49" s="28"/>
    </row>
    <row r="50" spans="1:38" ht="30.2" customHeight="1" x14ac:dyDescent="0.25">
      <c r="A50" s="221"/>
      <c r="B50" s="193" t="s">
        <v>43</v>
      </c>
      <c r="C50" s="194">
        <v>27</v>
      </c>
      <c r="D50" s="70">
        <v>53</v>
      </c>
      <c r="E50" s="193" t="s">
        <v>14</v>
      </c>
      <c r="F50" s="55" t="s">
        <v>20</v>
      </c>
      <c r="G50" s="56" t="s">
        <v>27</v>
      </c>
      <c r="H50" s="56" t="s">
        <v>10</v>
      </c>
      <c r="I50" s="56" t="s">
        <v>12</v>
      </c>
      <c r="J50" s="54">
        <v>13.18</v>
      </c>
      <c r="K50" s="75">
        <f>0</f>
        <v>0</v>
      </c>
      <c r="L50" s="105">
        <f t="shared" si="2"/>
        <v>0</v>
      </c>
      <c r="M50" s="105">
        <f t="shared" si="3"/>
        <v>0</v>
      </c>
      <c r="N50" s="107"/>
      <c r="O50" s="108">
        <f t="shared" si="4"/>
        <v>0</v>
      </c>
      <c r="P50" s="107"/>
      <c r="Q50" s="107"/>
      <c r="R50" s="107"/>
      <c r="S50" s="21">
        <f t="shared" si="5"/>
        <v>0</v>
      </c>
      <c r="T50" s="22" t="str">
        <f t="shared" si="1"/>
        <v>OK</v>
      </c>
      <c r="U50" s="148"/>
      <c r="V50" s="32"/>
      <c r="W50" s="38"/>
      <c r="X50" s="38"/>
      <c r="Y50" s="38"/>
      <c r="Z50" s="38"/>
      <c r="AA50" s="38"/>
      <c r="AB50" s="38"/>
      <c r="AC50" s="38"/>
      <c r="AD50" s="38"/>
      <c r="AE50" s="35"/>
      <c r="AF50" s="35"/>
      <c r="AG50" s="35"/>
      <c r="AH50" s="35"/>
      <c r="AI50" s="35"/>
      <c r="AJ50" s="35"/>
      <c r="AK50" s="35"/>
      <c r="AL50" s="35"/>
    </row>
    <row r="51" spans="1:38" ht="30.2" customHeight="1" x14ac:dyDescent="0.25">
      <c r="A51" s="221"/>
      <c r="B51" s="193"/>
      <c r="C51" s="195"/>
      <c r="D51" s="70">
        <v>54</v>
      </c>
      <c r="E51" s="193"/>
      <c r="F51" s="55" t="s">
        <v>20</v>
      </c>
      <c r="G51" s="56" t="s">
        <v>28</v>
      </c>
      <c r="H51" s="56" t="s">
        <v>16</v>
      </c>
      <c r="I51" s="56" t="s">
        <v>12</v>
      </c>
      <c r="J51" s="54">
        <v>2026.99</v>
      </c>
      <c r="K51" s="75">
        <f>0</f>
        <v>0</v>
      </c>
      <c r="L51" s="105">
        <f t="shared" si="2"/>
        <v>0</v>
      </c>
      <c r="M51" s="105">
        <f t="shared" si="3"/>
        <v>0</v>
      </c>
      <c r="N51" s="107"/>
      <c r="O51" s="108">
        <f t="shared" si="4"/>
        <v>0</v>
      </c>
      <c r="P51" s="107"/>
      <c r="Q51" s="107"/>
      <c r="R51" s="107"/>
      <c r="S51" s="21">
        <f t="shared" si="5"/>
        <v>0</v>
      </c>
      <c r="T51" s="22" t="str">
        <f t="shared" si="1"/>
        <v>OK</v>
      </c>
      <c r="U51" s="148"/>
      <c r="V51" s="32"/>
      <c r="W51" s="38"/>
      <c r="X51" s="38"/>
      <c r="Y51" s="38"/>
      <c r="Z51" s="38"/>
      <c r="AA51" s="38"/>
      <c r="AB51" s="38"/>
      <c r="AC51" s="38"/>
      <c r="AD51" s="38"/>
      <c r="AE51" s="35"/>
      <c r="AF51" s="35"/>
      <c r="AG51" s="35"/>
      <c r="AH51" s="35"/>
      <c r="AI51" s="35"/>
      <c r="AJ51" s="35"/>
      <c r="AK51" s="35"/>
      <c r="AL51" s="35"/>
    </row>
    <row r="52" spans="1:38" ht="30.2" customHeight="1" x14ac:dyDescent="0.25">
      <c r="A52" s="221"/>
      <c r="B52" s="193" t="s">
        <v>43</v>
      </c>
      <c r="C52" s="194">
        <v>28</v>
      </c>
      <c r="D52" s="70">
        <v>55</v>
      </c>
      <c r="E52" s="193" t="s">
        <v>15</v>
      </c>
      <c r="F52" s="55" t="s">
        <v>20</v>
      </c>
      <c r="G52" s="56" t="s">
        <v>27</v>
      </c>
      <c r="H52" s="56" t="s">
        <v>10</v>
      </c>
      <c r="I52" s="56" t="s">
        <v>12</v>
      </c>
      <c r="J52" s="54">
        <v>18.78</v>
      </c>
      <c r="K52" s="75">
        <f>0</f>
        <v>0</v>
      </c>
      <c r="L52" s="105">
        <f t="shared" si="2"/>
        <v>0</v>
      </c>
      <c r="M52" s="105">
        <f t="shared" si="3"/>
        <v>0</v>
      </c>
      <c r="N52" s="107"/>
      <c r="O52" s="108">
        <f t="shared" si="4"/>
        <v>0</v>
      </c>
      <c r="P52" s="107"/>
      <c r="Q52" s="107"/>
      <c r="R52" s="107"/>
      <c r="S52" s="21">
        <f t="shared" si="5"/>
        <v>0</v>
      </c>
      <c r="T52" s="22" t="str">
        <f t="shared" si="1"/>
        <v>OK</v>
      </c>
      <c r="U52" s="148"/>
      <c r="V52" s="32"/>
      <c r="W52" s="38"/>
      <c r="X52" s="38"/>
      <c r="Y52" s="38"/>
      <c r="Z52" s="38"/>
      <c r="AA52" s="38"/>
      <c r="AB52" s="38"/>
      <c r="AC52" s="38"/>
      <c r="AD52" s="38"/>
      <c r="AE52" s="35"/>
      <c r="AF52" s="35"/>
      <c r="AG52" s="35"/>
      <c r="AH52" s="35"/>
      <c r="AI52" s="35"/>
      <c r="AJ52" s="35"/>
      <c r="AK52" s="35"/>
      <c r="AL52" s="35"/>
    </row>
    <row r="53" spans="1:38" ht="30.2" customHeight="1" x14ac:dyDescent="0.25">
      <c r="A53" s="221"/>
      <c r="B53" s="193"/>
      <c r="C53" s="195"/>
      <c r="D53" s="70">
        <v>56</v>
      </c>
      <c r="E53" s="193"/>
      <c r="F53" s="55" t="s">
        <v>20</v>
      </c>
      <c r="G53" s="56" t="s">
        <v>28</v>
      </c>
      <c r="H53" s="56" t="s">
        <v>16</v>
      </c>
      <c r="I53" s="56" t="s">
        <v>12</v>
      </c>
      <c r="J53" s="54">
        <v>2865.99</v>
      </c>
      <c r="K53" s="75">
        <f>0</f>
        <v>0</v>
      </c>
      <c r="L53" s="105">
        <f t="shared" si="2"/>
        <v>0</v>
      </c>
      <c r="M53" s="105">
        <f t="shared" si="3"/>
        <v>0</v>
      </c>
      <c r="N53" s="107"/>
      <c r="O53" s="108">
        <f t="shared" si="4"/>
        <v>0</v>
      </c>
      <c r="P53" s="107"/>
      <c r="Q53" s="107"/>
      <c r="R53" s="107"/>
      <c r="S53" s="21">
        <f t="shared" si="5"/>
        <v>0</v>
      </c>
      <c r="T53" s="22" t="str">
        <f t="shared" si="1"/>
        <v>OK</v>
      </c>
      <c r="U53" s="148"/>
      <c r="V53" s="32"/>
      <c r="W53" s="38"/>
      <c r="X53" s="38"/>
      <c r="Y53" s="38"/>
      <c r="Z53" s="38"/>
      <c r="AA53" s="38"/>
      <c r="AB53" s="38"/>
      <c r="AC53" s="38"/>
      <c r="AD53" s="38"/>
      <c r="AE53" s="35"/>
      <c r="AF53" s="35"/>
      <c r="AG53" s="35"/>
      <c r="AH53" s="35"/>
      <c r="AI53" s="35"/>
      <c r="AJ53" s="35"/>
      <c r="AK53" s="35"/>
      <c r="AL53" s="35"/>
    </row>
    <row r="54" spans="1:38" ht="30.2" customHeight="1" x14ac:dyDescent="0.25">
      <c r="A54" s="221"/>
      <c r="B54" s="193" t="s">
        <v>51</v>
      </c>
      <c r="C54" s="194">
        <v>29</v>
      </c>
      <c r="D54" s="70">
        <v>57</v>
      </c>
      <c r="E54" s="193" t="s">
        <v>11</v>
      </c>
      <c r="F54" s="55" t="s">
        <v>20</v>
      </c>
      <c r="G54" s="56" t="s">
        <v>27</v>
      </c>
      <c r="H54" s="56" t="s">
        <v>10</v>
      </c>
      <c r="I54" s="56" t="s">
        <v>12</v>
      </c>
      <c r="J54" s="54">
        <v>16.2</v>
      </c>
      <c r="K54" s="75">
        <f>0</f>
        <v>0</v>
      </c>
      <c r="L54" s="105">
        <f t="shared" si="2"/>
        <v>0</v>
      </c>
      <c r="M54" s="105">
        <f t="shared" si="3"/>
        <v>0</v>
      </c>
      <c r="N54" s="107"/>
      <c r="O54" s="108">
        <f t="shared" si="4"/>
        <v>0</v>
      </c>
      <c r="P54" s="107"/>
      <c r="Q54" s="107"/>
      <c r="R54" s="107"/>
      <c r="S54" s="21">
        <f t="shared" si="5"/>
        <v>0</v>
      </c>
      <c r="T54" s="22" t="str">
        <f t="shared" si="1"/>
        <v>OK</v>
      </c>
      <c r="U54" s="148"/>
      <c r="V54" s="32"/>
      <c r="W54" s="38"/>
      <c r="X54" s="38"/>
      <c r="Y54" s="38"/>
      <c r="Z54" s="38"/>
      <c r="AA54" s="38"/>
      <c r="AB54" s="38"/>
      <c r="AC54" s="38"/>
      <c r="AD54" s="38"/>
      <c r="AE54" s="35"/>
      <c r="AF54" s="35"/>
      <c r="AG54" s="35"/>
      <c r="AH54" s="35"/>
      <c r="AI54" s="35"/>
      <c r="AJ54" s="35"/>
      <c r="AK54" s="35"/>
      <c r="AL54" s="35"/>
    </row>
    <row r="55" spans="1:38" ht="30.2" customHeight="1" x14ac:dyDescent="0.25">
      <c r="A55" s="221"/>
      <c r="B55" s="193"/>
      <c r="C55" s="195"/>
      <c r="D55" s="70">
        <v>58</v>
      </c>
      <c r="E55" s="193"/>
      <c r="F55" s="55" t="s">
        <v>20</v>
      </c>
      <c r="G55" s="56" t="s">
        <v>28</v>
      </c>
      <c r="H55" s="56" t="s">
        <v>16</v>
      </c>
      <c r="I55" s="56" t="s">
        <v>12</v>
      </c>
      <c r="J55" s="54">
        <v>2648</v>
      </c>
      <c r="K55" s="75">
        <f>0</f>
        <v>0</v>
      </c>
      <c r="L55" s="105">
        <f t="shared" si="2"/>
        <v>0</v>
      </c>
      <c r="M55" s="105">
        <f t="shared" si="3"/>
        <v>0</v>
      </c>
      <c r="N55" s="107"/>
      <c r="O55" s="108">
        <f t="shared" si="4"/>
        <v>0</v>
      </c>
      <c r="P55" s="107"/>
      <c r="Q55" s="107"/>
      <c r="R55" s="107"/>
      <c r="S55" s="21">
        <f t="shared" si="5"/>
        <v>0</v>
      </c>
      <c r="T55" s="22" t="str">
        <f t="shared" si="1"/>
        <v>OK</v>
      </c>
      <c r="U55" s="148"/>
      <c r="V55" s="32"/>
      <c r="W55" s="38"/>
      <c r="X55" s="38"/>
      <c r="Y55" s="38"/>
      <c r="Z55" s="38"/>
      <c r="AA55" s="38"/>
      <c r="AB55" s="38"/>
      <c r="AC55" s="38"/>
      <c r="AD55" s="38"/>
      <c r="AE55" s="35"/>
      <c r="AF55" s="35"/>
      <c r="AG55" s="35"/>
      <c r="AH55" s="35"/>
      <c r="AI55" s="35"/>
      <c r="AJ55" s="35"/>
      <c r="AK55" s="35"/>
      <c r="AL55" s="35"/>
    </row>
    <row r="56" spans="1:38" ht="30.2" customHeight="1" x14ac:dyDescent="0.25">
      <c r="A56" s="221"/>
      <c r="B56" s="193" t="s">
        <v>50</v>
      </c>
      <c r="C56" s="194">
        <v>31</v>
      </c>
      <c r="D56" s="70">
        <v>61</v>
      </c>
      <c r="E56" s="193" t="s">
        <v>21</v>
      </c>
      <c r="F56" s="55" t="s">
        <v>20</v>
      </c>
      <c r="G56" s="56" t="s">
        <v>27</v>
      </c>
      <c r="H56" s="56" t="s">
        <v>10</v>
      </c>
      <c r="I56" s="56" t="s">
        <v>12</v>
      </c>
      <c r="J56" s="54">
        <v>6.93</v>
      </c>
      <c r="K56" s="75">
        <f>0</f>
        <v>0</v>
      </c>
      <c r="L56" s="105">
        <f t="shared" si="2"/>
        <v>0</v>
      </c>
      <c r="M56" s="105">
        <f t="shared" si="3"/>
        <v>0</v>
      </c>
      <c r="N56" s="107"/>
      <c r="O56" s="108">
        <f t="shared" si="4"/>
        <v>0</v>
      </c>
      <c r="P56" s="107"/>
      <c r="Q56" s="107"/>
      <c r="R56" s="107"/>
      <c r="S56" s="21">
        <f t="shared" si="5"/>
        <v>0</v>
      </c>
      <c r="T56" s="22" t="str">
        <f t="shared" si="1"/>
        <v>OK</v>
      </c>
      <c r="U56" s="148"/>
      <c r="V56" s="32"/>
      <c r="W56" s="38"/>
      <c r="X56" s="38"/>
      <c r="Y56" s="38"/>
      <c r="Z56" s="38"/>
      <c r="AA56" s="38"/>
      <c r="AB56" s="38"/>
      <c r="AC56" s="38"/>
      <c r="AD56" s="38"/>
      <c r="AE56" s="35"/>
      <c r="AF56" s="35"/>
      <c r="AG56" s="35"/>
      <c r="AH56" s="35"/>
      <c r="AI56" s="35"/>
      <c r="AJ56" s="35"/>
      <c r="AK56" s="35"/>
      <c r="AL56" s="35"/>
    </row>
    <row r="57" spans="1:38" ht="30.2" customHeight="1" x14ac:dyDescent="0.25">
      <c r="A57" s="222"/>
      <c r="B57" s="193"/>
      <c r="C57" s="194"/>
      <c r="D57" s="70">
        <v>62</v>
      </c>
      <c r="E57" s="193"/>
      <c r="F57" s="55" t="s">
        <v>20</v>
      </c>
      <c r="G57" s="56" t="s">
        <v>28</v>
      </c>
      <c r="H57" s="56" t="s">
        <v>16</v>
      </c>
      <c r="I57" s="56" t="s">
        <v>12</v>
      </c>
      <c r="J57" s="54">
        <v>1364</v>
      </c>
      <c r="K57" s="75">
        <f>0</f>
        <v>0</v>
      </c>
      <c r="L57" s="105">
        <f t="shared" si="2"/>
        <v>0</v>
      </c>
      <c r="M57" s="105">
        <f t="shared" si="3"/>
        <v>0</v>
      </c>
      <c r="N57" s="107"/>
      <c r="O57" s="108">
        <f t="shared" si="4"/>
        <v>0</v>
      </c>
      <c r="P57" s="107"/>
      <c r="Q57" s="107"/>
      <c r="R57" s="107"/>
      <c r="S57" s="21">
        <f t="shared" si="5"/>
        <v>0</v>
      </c>
      <c r="T57" s="22" t="str">
        <f t="shared" si="1"/>
        <v>OK</v>
      </c>
      <c r="U57" s="148"/>
      <c r="V57" s="32"/>
      <c r="W57" s="38"/>
      <c r="X57" s="38"/>
      <c r="Y57" s="38"/>
      <c r="Z57" s="38"/>
      <c r="AA57" s="38"/>
      <c r="AB57" s="38"/>
      <c r="AC57" s="38"/>
      <c r="AD57" s="38"/>
      <c r="AE57" s="35"/>
      <c r="AF57" s="35"/>
      <c r="AG57" s="35"/>
      <c r="AH57" s="35"/>
      <c r="AI57" s="35"/>
      <c r="AJ57" s="35"/>
      <c r="AK57" s="35"/>
      <c r="AL57" s="35"/>
    </row>
    <row r="58" spans="1:38" x14ac:dyDescent="0.25">
      <c r="K58" s="110">
        <f>SUMPRODUCT($J$4:$J$57,K4:K57)</f>
        <v>44250</v>
      </c>
      <c r="L58" s="110">
        <f t="shared" ref="L58:M58" si="6">SUMPRODUCT($J$4:$J$57,L4:L57)</f>
        <v>2100.5</v>
      </c>
      <c r="M58" s="110">
        <f t="shared" si="6"/>
        <v>2100.5</v>
      </c>
      <c r="S58" s="6">
        <f>SUM(S4:S57)</f>
        <v>4843</v>
      </c>
      <c r="U58" s="149">
        <f>SUMPRODUCT($J$4:$J$57,U4:U57)</f>
        <v>2100.5</v>
      </c>
      <c r="V58" s="39">
        <f>SUMPRODUCT($J$4:$J$57,V4:V57)</f>
        <v>0</v>
      </c>
      <c r="W58" s="39">
        <f t="shared" ref="W58:AL58" si="7">SUMPRODUCT($J$4:$J$57,W4:W57)</f>
        <v>0</v>
      </c>
      <c r="X58" s="39">
        <f t="shared" si="7"/>
        <v>0</v>
      </c>
      <c r="Y58" s="39">
        <f t="shared" si="7"/>
        <v>0</v>
      </c>
      <c r="Z58" s="39">
        <f t="shared" si="7"/>
        <v>0</v>
      </c>
      <c r="AA58" s="39">
        <f t="shared" si="7"/>
        <v>0</v>
      </c>
      <c r="AB58" s="39">
        <f t="shared" si="7"/>
        <v>0</v>
      </c>
      <c r="AC58" s="39">
        <f t="shared" si="7"/>
        <v>0</v>
      </c>
      <c r="AD58" s="39">
        <f t="shared" si="7"/>
        <v>0</v>
      </c>
      <c r="AE58" s="39">
        <f t="shared" si="7"/>
        <v>0</v>
      </c>
      <c r="AF58" s="39">
        <f t="shared" si="7"/>
        <v>0</v>
      </c>
      <c r="AG58" s="39">
        <f t="shared" si="7"/>
        <v>0</v>
      </c>
      <c r="AH58" s="39">
        <f t="shared" si="7"/>
        <v>0</v>
      </c>
      <c r="AI58" s="39">
        <f t="shared" si="7"/>
        <v>0</v>
      </c>
      <c r="AJ58" s="39">
        <f t="shared" si="7"/>
        <v>0</v>
      </c>
      <c r="AK58" s="39">
        <f t="shared" si="7"/>
        <v>0</v>
      </c>
      <c r="AL58" s="39">
        <f t="shared" si="7"/>
        <v>0</v>
      </c>
    </row>
    <row r="59" spans="1:38" ht="18.75" x14ac:dyDescent="0.25">
      <c r="K59" s="6">
        <f>SUM(K4:K57)</f>
        <v>5015</v>
      </c>
      <c r="U59" s="154"/>
      <c r="V59" s="30"/>
    </row>
    <row r="60" spans="1:38" x14ac:dyDescent="0.25">
      <c r="U60" s="151"/>
    </row>
    <row r="61" spans="1:38" ht="18.95" customHeight="1" x14ac:dyDescent="0.25">
      <c r="B61" s="223" t="s">
        <v>56</v>
      </c>
      <c r="C61" s="224"/>
      <c r="D61" s="224"/>
      <c r="E61" s="224"/>
      <c r="F61" s="224"/>
      <c r="G61" s="224"/>
      <c r="H61" s="224"/>
      <c r="I61" s="224"/>
      <c r="J61" s="224"/>
      <c r="K61" s="224"/>
      <c r="L61" s="224"/>
      <c r="M61" s="224"/>
      <c r="N61" s="224"/>
      <c r="O61" s="224"/>
      <c r="P61" s="224"/>
      <c r="Q61" s="224"/>
      <c r="R61" s="224"/>
      <c r="S61" s="224"/>
      <c r="T61" s="225"/>
      <c r="U61" s="154"/>
      <c r="V61" s="30"/>
      <c r="W61" s="30"/>
      <c r="X61" s="74"/>
    </row>
    <row r="62" spans="1:38" x14ac:dyDescent="0.25">
      <c r="U62" s="151"/>
    </row>
    <row r="63" spans="1:38" x14ac:dyDescent="0.25">
      <c r="U63" s="151"/>
    </row>
    <row r="64" spans="1:38" x14ac:dyDescent="0.25">
      <c r="U64" s="151"/>
    </row>
    <row r="65" spans="21:27" x14ac:dyDescent="0.25">
      <c r="U65" s="151"/>
      <c r="AA65" s="40"/>
    </row>
  </sheetData>
  <mergeCells count="111">
    <mergeCell ref="K1:T1"/>
    <mergeCell ref="U1:U2"/>
    <mergeCell ref="V1:V2"/>
    <mergeCell ref="W1:W2"/>
    <mergeCell ref="AJ1:AJ2"/>
    <mergeCell ref="AK1:AK2"/>
    <mergeCell ref="AL1:AL2"/>
    <mergeCell ref="A2:T2"/>
    <mergeCell ref="A4:A7"/>
    <mergeCell ref="B4:B5"/>
    <mergeCell ref="C4:C5"/>
    <mergeCell ref="E4:E5"/>
    <mergeCell ref="B6:B7"/>
    <mergeCell ref="C6:C7"/>
    <mergeCell ref="AD1:AD2"/>
    <mergeCell ref="AE1:AE2"/>
    <mergeCell ref="AF1:AF2"/>
    <mergeCell ref="AG1:AG2"/>
    <mergeCell ref="AH1:AH2"/>
    <mergeCell ref="AI1:AI2"/>
    <mergeCell ref="X1:X2"/>
    <mergeCell ref="Y1:Y2"/>
    <mergeCell ref="Z1:Z2"/>
    <mergeCell ref="AA1:AA2"/>
    <mergeCell ref="AB1:AB2"/>
    <mergeCell ref="AC1:AC2"/>
    <mergeCell ref="A1:B1"/>
    <mergeCell ref="C1:J1"/>
    <mergeCell ref="A16:A23"/>
    <mergeCell ref="B16:B17"/>
    <mergeCell ref="C16:C17"/>
    <mergeCell ref="E16:E17"/>
    <mergeCell ref="B18:B19"/>
    <mergeCell ref="C18:C19"/>
    <mergeCell ref="E6:E7"/>
    <mergeCell ref="A8:A15"/>
    <mergeCell ref="B8:B9"/>
    <mergeCell ref="C8:C9"/>
    <mergeCell ref="E8:E9"/>
    <mergeCell ref="B10:B11"/>
    <mergeCell ref="C10:C11"/>
    <mergeCell ref="E10:E11"/>
    <mergeCell ref="B12:B13"/>
    <mergeCell ref="C12:C13"/>
    <mergeCell ref="E18:E19"/>
    <mergeCell ref="B20:B21"/>
    <mergeCell ref="C20:C21"/>
    <mergeCell ref="E20:E21"/>
    <mergeCell ref="B22:B23"/>
    <mergeCell ref="C22:C23"/>
    <mergeCell ref="E22:E23"/>
    <mergeCell ref="E12:E13"/>
    <mergeCell ref="B14:B15"/>
    <mergeCell ref="C14:C15"/>
    <mergeCell ref="E14:E15"/>
    <mergeCell ref="B30:B31"/>
    <mergeCell ref="C30:C31"/>
    <mergeCell ref="E30:E31"/>
    <mergeCell ref="A32:A35"/>
    <mergeCell ref="B32:B33"/>
    <mergeCell ref="C32:C33"/>
    <mergeCell ref="E32:E33"/>
    <mergeCell ref="B34:B35"/>
    <mergeCell ref="C34:C35"/>
    <mergeCell ref="E34:E35"/>
    <mergeCell ref="A24:A31"/>
    <mergeCell ref="B24:B25"/>
    <mergeCell ref="C24:C25"/>
    <mergeCell ref="E24:E25"/>
    <mergeCell ref="B26:B27"/>
    <mergeCell ref="C26:C27"/>
    <mergeCell ref="E26:E27"/>
    <mergeCell ref="B28:B29"/>
    <mergeCell ref="C28:C29"/>
    <mergeCell ref="E28:E29"/>
    <mergeCell ref="B42:B43"/>
    <mergeCell ref="C42:C43"/>
    <mergeCell ref="E42:E43"/>
    <mergeCell ref="B44:B45"/>
    <mergeCell ref="C44:C45"/>
    <mergeCell ref="E44:E45"/>
    <mergeCell ref="A36:A47"/>
    <mergeCell ref="B36:B37"/>
    <mergeCell ref="C36:C37"/>
    <mergeCell ref="E36:E37"/>
    <mergeCell ref="B38:B39"/>
    <mergeCell ref="C38:C39"/>
    <mergeCell ref="E38:E39"/>
    <mergeCell ref="B40:B41"/>
    <mergeCell ref="C40:C41"/>
    <mergeCell ref="E40:E41"/>
    <mergeCell ref="B46:B47"/>
    <mergeCell ref="C46:C47"/>
    <mergeCell ref="E46:E47"/>
    <mergeCell ref="B61:T61"/>
    <mergeCell ref="B52:B53"/>
    <mergeCell ref="C52:C53"/>
    <mergeCell ref="E52:E53"/>
    <mergeCell ref="B54:B55"/>
    <mergeCell ref="C54:C55"/>
    <mergeCell ref="E54:E55"/>
    <mergeCell ref="A48:A57"/>
    <mergeCell ref="B48:B49"/>
    <mergeCell ref="C48:C49"/>
    <mergeCell ref="E48:E49"/>
    <mergeCell ref="B50:B51"/>
    <mergeCell ref="C50:C51"/>
    <mergeCell ref="E50:E51"/>
    <mergeCell ref="B56:B57"/>
    <mergeCell ref="C56:C57"/>
    <mergeCell ref="E56:E57"/>
  </mergeCells>
  <conditionalFormatting sqref="V4:AL57">
    <cfRule type="cellIs" dxfId="9" priority="1" operator="greaterThan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B6280F-4A7D-40A1-9F28-3A2E84C76B13}">
  <dimension ref="A1:AL65"/>
  <sheetViews>
    <sheetView topLeftCell="E37" zoomScale="85" zoomScaleNormal="85" workbookViewId="0">
      <selection activeCell="U58" sqref="U58"/>
    </sheetView>
  </sheetViews>
  <sheetFormatPr defaultColWidth="9.7109375" defaultRowHeight="15" x14ac:dyDescent="0.25"/>
  <cols>
    <col min="1" max="1" width="12.140625" style="2" bestFit="1" customWidth="1"/>
    <col min="2" max="2" width="27.28515625" style="1" customWidth="1"/>
    <col min="3" max="3" width="11" style="1" customWidth="1"/>
    <col min="4" max="4" width="11.7109375" style="1" customWidth="1"/>
    <col min="5" max="5" width="24.85546875" style="1" customWidth="1"/>
    <col min="6" max="6" width="9.140625" style="24" customWidth="1"/>
    <col min="7" max="8" width="12.28515625" style="1" customWidth="1"/>
    <col min="9" max="9" width="14.85546875" style="1" customWidth="1"/>
    <col min="10" max="10" width="15.42578125" style="1" customWidth="1"/>
    <col min="11" max="11" width="11.85546875" style="6" bestFit="1" customWidth="1"/>
    <col min="12" max="18" width="11.28515625" style="6" customWidth="1"/>
    <col min="19" max="19" width="13.28515625" style="23" customWidth="1"/>
    <col min="20" max="20" width="12.5703125" style="4" customWidth="1"/>
    <col min="21" max="21" width="14.140625" style="5" customWidth="1"/>
    <col min="22" max="22" width="14.28515625" style="5" customWidth="1"/>
    <col min="23" max="30" width="15.7109375" style="5" customWidth="1"/>
    <col min="31" max="38" width="15.7109375" style="2" customWidth="1"/>
    <col min="39" max="16384" width="9.7109375" style="2"/>
  </cols>
  <sheetData>
    <row r="1" spans="1:38" ht="38.85" customHeight="1" x14ac:dyDescent="0.25">
      <c r="A1" s="203" t="s">
        <v>54</v>
      </c>
      <c r="B1" s="204"/>
      <c r="C1" s="207" t="s">
        <v>29</v>
      </c>
      <c r="D1" s="208"/>
      <c r="E1" s="208"/>
      <c r="F1" s="208"/>
      <c r="G1" s="208"/>
      <c r="H1" s="208"/>
      <c r="I1" s="208"/>
      <c r="J1" s="209"/>
      <c r="K1" s="202" t="s">
        <v>35</v>
      </c>
      <c r="L1" s="202"/>
      <c r="M1" s="202"/>
      <c r="N1" s="202"/>
      <c r="O1" s="202"/>
      <c r="P1" s="202"/>
      <c r="Q1" s="202"/>
      <c r="R1" s="202"/>
      <c r="S1" s="202"/>
      <c r="T1" s="202"/>
      <c r="U1" s="233" t="s">
        <v>120</v>
      </c>
      <c r="V1" s="196" t="s">
        <v>37</v>
      </c>
      <c r="W1" s="196" t="s">
        <v>37</v>
      </c>
      <c r="X1" s="196" t="s">
        <v>37</v>
      </c>
      <c r="Y1" s="196" t="s">
        <v>37</v>
      </c>
      <c r="Z1" s="196" t="s">
        <v>37</v>
      </c>
      <c r="AA1" s="196" t="s">
        <v>37</v>
      </c>
      <c r="AB1" s="196" t="s">
        <v>37</v>
      </c>
      <c r="AC1" s="196" t="s">
        <v>37</v>
      </c>
      <c r="AD1" s="196" t="s">
        <v>37</v>
      </c>
      <c r="AE1" s="196" t="s">
        <v>37</v>
      </c>
      <c r="AF1" s="196" t="s">
        <v>37</v>
      </c>
      <c r="AG1" s="196" t="s">
        <v>37</v>
      </c>
      <c r="AH1" s="196" t="s">
        <v>37</v>
      </c>
      <c r="AI1" s="196" t="s">
        <v>37</v>
      </c>
      <c r="AJ1" s="196" t="s">
        <v>37</v>
      </c>
      <c r="AK1" s="196" t="s">
        <v>37</v>
      </c>
      <c r="AL1" s="196" t="s">
        <v>37</v>
      </c>
    </row>
    <row r="2" spans="1:38" ht="21.75" customHeight="1" x14ac:dyDescent="0.25">
      <c r="A2" s="198" t="s">
        <v>63</v>
      </c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198"/>
      <c r="M2" s="198"/>
      <c r="N2" s="198"/>
      <c r="O2" s="198"/>
      <c r="P2" s="198"/>
      <c r="Q2" s="198"/>
      <c r="R2" s="198"/>
      <c r="S2" s="198"/>
      <c r="T2" s="199"/>
      <c r="U2" s="234"/>
      <c r="V2" s="197"/>
      <c r="W2" s="197"/>
      <c r="X2" s="197"/>
      <c r="Y2" s="197"/>
      <c r="Z2" s="197"/>
      <c r="AA2" s="197"/>
      <c r="AB2" s="197"/>
      <c r="AC2" s="197"/>
      <c r="AD2" s="197"/>
      <c r="AE2" s="197"/>
      <c r="AF2" s="197"/>
      <c r="AG2" s="197"/>
      <c r="AH2" s="197"/>
      <c r="AI2" s="197"/>
      <c r="AJ2" s="197"/>
      <c r="AK2" s="197"/>
      <c r="AL2" s="197"/>
    </row>
    <row r="3" spans="1:38" s="3" customFormat="1" ht="30.2" customHeight="1" x14ac:dyDescent="0.2">
      <c r="A3" s="41" t="s">
        <v>22</v>
      </c>
      <c r="B3" s="41" t="s">
        <v>38</v>
      </c>
      <c r="C3" s="41" t="s">
        <v>36</v>
      </c>
      <c r="D3" s="41" t="s">
        <v>17</v>
      </c>
      <c r="E3" s="41" t="s">
        <v>39</v>
      </c>
      <c r="F3" s="41" t="s">
        <v>18</v>
      </c>
      <c r="G3" s="41" t="s">
        <v>19</v>
      </c>
      <c r="H3" s="41" t="s">
        <v>40</v>
      </c>
      <c r="I3" s="41" t="s">
        <v>41</v>
      </c>
      <c r="J3" s="41" t="s">
        <v>42</v>
      </c>
      <c r="K3" s="42" t="s">
        <v>3</v>
      </c>
      <c r="L3" s="102" t="s">
        <v>86</v>
      </c>
      <c r="M3" s="102" t="s">
        <v>87</v>
      </c>
      <c r="N3" s="102" t="s">
        <v>88</v>
      </c>
      <c r="O3" s="102" t="s">
        <v>89</v>
      </c>
      <c r="P3" s="102" t="s">
        <v>90</v>
      </c>
      <c r="Q3" s="102" t="s">
        <v>91</v>
      </c>
      <c r="R3" s="102" t="s">
        <v>92</v>
      </c>
      <c r="S3" s="19" t="s">
        <v>0</v>
      </c>
      <c r="T3" s="33" t="s">
        <v>2</v>
      </c>
      <c r="U3" s="142">
        <v>45811</v>
      </c>
      <c r="V3" s="20" t="s">
        <v>1</v>
      </c>
      <c r="W3" s="20" t="s">
        <v>1</v>
      </c>
      <c r="X3" s="20" t="s">
        <v>1</v>
      </c>
      <c r="Y3" s="20" t="s">
        <v>1</v>
      </c>
      <c r="Z3" s="20" t="s">
        <v>1</v>
      </c>
      <c r="AA3" s="20" t="s">
        <v>1</v>
      </c>
      <c r="AB3" s="20" t="s">
        <v>1</v>
      </c>
      <c r="AC3" s="20" t="s">
        <v>1</v>
      </c>
      <c r="AD3" s="20" t="s">
        <v>1</v>
      </c>
      <c r="AE3" s="20" t="s">
        <v>1</v>
      </c>
      <c r="AF3" s="20" t="s">
        <v>1</v>
      </c>
      <c r="AG3" s="20" t="s">
        <v>1</v>
      </c>
      <c r="AH3" s="20" t="s">
        <v>1</v>
      </c>
      <c r="AI3" s="20" t="s">
        <v>1</v>
      </c>
      <c r="AJ3" s="20" t="s">
        <v>1</v>
      </c>
      <c r="AK3" s="20" t="s">
        <v>1</v>
      </c>
      <c r="AL3" s="20" t="s">
        <v>1</v>
      </c>
    </row>
    <row r="4" spans="1:38" ht="30.2" customHeight="1" x14ac:dyDescent="0.25">
      <c r="A4" s="211" t="s">
        <v>30</v>
      </c>
      <c r="B4" s="200" t="s">
        <v>34</v>
      </c>
      <c r="C4" s="217">
        <v>1</v>
      </c>
      <c r="D4" s="71">
        <v>1</v>
      </c>
      <c r="E4" s="200" t="s">
        <v>13</v>
      </c>
      <c r="F4" s="59" t="s">
        <v>20</v>
      </c>
      <c r="G4" s="60" t="s">
        <v>27</v>
      </c>
      <c r="H4" s="60" t="s">
        <v>10</v>
      </c>
      <c r="I4" s="60" t="s">
        <v>12</v>
      </c>
      <c r="J4" s="61">
        <v>7.65</v>
      </c>
      <c r="K4" s="65">
        <f>2000</f>
        <v>2000</v>
      </c>
      <c r="L4" s="105">
        <f>IF(SUM(U4:AL4)&gt;K4+N4,K4+N4,SUM(U4:AL4))</f>
        <v>570</v>
      </c>
      <c r="M4" s="105">
        <f>SUM(U4:AL4)</f>
        <v>570</v>
      </c>
      <c r="N4" s="109"/>
      <c r="O4" s="108">
        <f>ROUND(IF(K4*0.25-0.5&lt;0,0,K4*0.25-0.5),0)-P4-R4</f>
        <v>500</v>
      </c>
      <c r="P4" s="106"/>
      <c r="Q4" s="106"/>
      <c r="R4" s="106"/>
      <c r="S4" s="21">
        <f t="shared" ref="S4:S23" si="0">K4-(SUM(U4:AL4))+N4+P4+Q4-R4</f>
        <v>1430</v>
      </c>
      <c r="T4" s="22" t="str">
        <f t="shared" ref="T4:T57" si="1">IF(S4&lt;0,"ATENÇÃO","OK")</f>
        <v>OK</v>
      </c>
      <c r="U4" s="143">
        <v>570</v>
      </c>
      <c r="V4" s="43"/>
      <c r="W4" s="43"/>
      <c r="X4" s="44"/>
      <c r="Y4" s="45"/>
      <c r="Z4" s="43"/>
      <c r="AA4" s="43"/>
      <c r="AB4" s="46"/>
      <c r="AC4" s="47"/>
      <c r="AD4" s="48"/>
      <c r="AE4" s="36"/>
      <c r="AF4" s="29"/>
      <c r="AG4" s="28"/>
      <c r="AH4" s="28"/>
      <c r="AI4" s="28"/>
      <c r="AJ4" s="28"/>
      <c r="AK4" s="28"/>
      <c r="AL4" s="28"/>
    </row>
    <row r="5" spans="1:38" ht="30.2" customHeight="1" x14ac:dyDescent="0.25">
      <c r="A5" s="212"/>
      <c r="B5" s="201"/>
      <c r="C5" s="218"/>
      <c r="D5" s="72">
        <v>2</v>
      </c>
      <c r="E5" s="201"/>
      <c r="F5" s="63" t="s">
        <v>20</v>
      </c>
      <c r="G5" s="64" t="s">
        <v>28</v>
      </c>
      <c r="H5" s="64" t="s">
        <v>16</v>
      </c>
      <c r="I5" s="64" t="s">
        <v>12</v>
      </c>
      <c r="J5" s="61">
        <v>400</v>
      </c>
      <c r="K5" s="65">
        <f>12</f>
        <v>12</v>
      </c>
      <c r="L5" s="105">
        <f t="shared" ref="L5:L57" si="2">IF(SUM(U5:AL5)&gt;K5+N5,K5+N5,SUM(U5:AL5))</f>
        <v>1</v>
      </c>
      <c r="M5" s="105">
        <f t="shared" ref="M5:M57" si="3">SUM(U5:AL5)</f>
        <v>1</v>
      </c>
      <c r="N5" s="106"/>
      <c r="O5" s="108">
        <f t="shared" ref="O5:O57" si="4">ROUND(IF(K5*0.25-0.5&lt;0,0,K5*0.25-0.5),0)-P5-R5</f>
        <v>3</v>
      </c>
      <c r="P5" s="106"/>
      <c r="Q5" s="106"/>
      <c r="R5" s="106"/>
      <c r="S5" s="21">
        <f t="shared" si="0"/>
        <v>11</v>
      </c>
      <c r="T5" s="22" t="str">
        <f t="shared" si="1"/>
        <v>OK</v>
      </c>
      <c r="U5" s="143">
        <v>1</v>
      </c>
      <c r="V5" s="43"/>
      <c r="W5" s="43"/>
      <c r="X5" s="44"/>
      <c r="Y5" s="45"/>
      <c r="Z5" s="45"/>
      <c r="AA5" s="43"/>
      <c r="AB5" s="43"/>
      <c r="AC5" s="43"/>
      <c r="AD5" s="48"/>
      <c r="AE5" s="36"/>
      <c r="AF5" s="29"/>
      <c r="AG5" s="28"/>
      <c r="AH5" s="28"/>
      <c r="AI5" s="28"/>
      <c r="AJ5" s="28"/>
      <c r="AK5" s="28"/>
      <c r="AL5" s="28"/>
    </row>
    <row r="6" spans="1:38" ht="30.2" customHeight="1" x14ac:dyDescent="0.25">
      <c r="A6" s="212"/>
      <c r="B6" s="210" t="s">
        <v>25</v>
      </c>
      <c r="C6" s="219">
        <v>5</v>
      </c>
      <c r="D6" s="73">
        <v>9</v>
      </c>
      <c r="E6" s="210" t="s">
        <v>21</v>
      </c>
      <c r="F6" s="67" t="s">
        <v>20</v>
      </c>
      <c r="G6" s="68" t="s">
        <v>27</v>
      </c>
      <c r="H6" s="68" t="s">
        <v>10</v>
      </c>
      <c r="I6" s="68" t="s">
        <v>12</v>
      </c>
      <c r="J6" s="69">
        <v>4.1500000000000004</v>
      </c>
      <c r="K6" s="75">
        <f>0</f>
        <v>0</v>
      </c>
      <c r="L6" s="105">
        <f t="shared" si="2"/>
        <v>0</v>
      </c>
      <c r="M6" s="105">
        <f t="shared" si="3"/>
        <v>0</v>
      </c>
      <c r="N6" s="106"/>
      <c r="O6" s="108">
        <f t="shared" si="4"/>
        <v>0</v>
      </c>
      <c r="P6" s="106"/>
      <c r="Q6" s="106"/>
      <c r="R6" s="106"/>
      <c r="S6" s="21">
        <f t="shared" si="0"/>
        <v>0</v>
      </c>
      <c r="T6" s="22" t="str">
        <f t="shared" si="1"/>
        <v>OK</v>
      </c>
      <c r="U6" s="147"/>
      <c r="V6" s="43"/>
      <c r="W6" s="45"/>
      <c r="X6" s="44"/>
      <c r="Y6" s="45"/>
      <c r="Z6" s="45"/>
      <c r="AA6" s="43"/>
      <c r="AB6" s="46"/>
      <c r="AC6" s="47"/>
      <c r="AD6" s="48"/>
      <c r="AE6" s="36"/>
      <c r="AF6" s="29"/>
      <c r="AG6" s="28"/>
      <c r="AH6" s="28"/>
      <c r="AI6" s="28"/>
      <c r="AJ6" s="28"/>
      <c r="AK6" s="28"/>
      <c r="AL6" s="28"/>
    </row>
    <row r="7" spans="1:38" ht="30.2" customHeight="1" x14ac:dyDescent="0.25">
      <c r="A7" s="213"/>
      <c r="B7" s="210"/>
      <c r="C7" s="219"/>
      <c r="D7" s="73">
        <v>10</v>
      </c>
      <c r="E7" s="210"/>
      <c r="F7" s="67" t="s">
        <v>20</v>
      </c>
      <c r="G7" s="68" t="s">
        <v>28</v>
      </c>
      <c r="H7" s="68" t="s">
        <v>16</v>
      </c>
      <c r="I7" s="68" t="s">
        <v>12</v>
      </c>
      <c r="J7" s="69">
        <v>699.26</v>
      </c>
      <c r="K7" s="75">
        <f>0</f>
        <v>0</v>
      </c>
      <c r="L7" s="105">
        <f t="shared" si="2"/>
        <v>0</v>
      </c>
      <c r="M7" s="105">
        <f t="shared" si="3"/>
        <v>0</v>
      </c>
      <c r="N7" s="106"/>
      <c r="O7" s="108">
        <f t="shared" si="4"/>
        <v>0</v>
      </c>
      <c r="P7" s="106"/>
      <c r="Q7" s="106"/>
      <c r="R7" s="106"/>
      <c r="S7" s="21">
        <f t="shared" si="0"/>
        <v>0</v>
      </c>
      <c r="T7" s="22" t="str">
        <f t="shared" si="1"/>
        <v>OK</v>
      </c>
      <c r="U7" s="147"/>
      <c r="V7" s="43"/>
      <c r="W7" s="45"/>
      <c r="X7" s="44"/>
      <c r="Y7" s="45"/>
      <c r="Z7" s="45"/>
      <c r="AA7" s="43"/>
      <c r="AB7" s="43"/>
      <c r="AC7" s="43"/>
      <c r="AD7" s="48"/>
      <c r="AE7" s="36"/>
      <c r="AF7" s="29"/>
      <c r="AG7" s="28"/>
      <c r="AH7" s="28"/>
      <c r="AI7" s="28"/>
      <c r="AJ7" s="28"/>
      <c r="AK7" s="28"/>
      <c r="AL7" s="28"/>
    </row>
    <row r="8" spans="1:38" ht="30.2" customHeight="1" x14ac:dyDescent="0.25">
      <c r="A8" s="214" t="s">
        <v>23</v>
      </c>
      <c r="B8" s="193" t="s">
        <v>32</v>
      </c>
      <c r="C8" s="194">
        <v>6</v>
      </c>
      <c r="D8" s="70">
        <v>11</v>
      </c>
      <c r="E8" s="193" t="s">
        <v>13</v>
      </c>
      <c r="F8" s="55" t="s">
        <v>20</v>
      </c>
      <c r="G8" s="56" t="s">
        <v>27</v>
      </c>
      <c r="H8" s="56" t="s">
        <v>10</v>
      </c>
      <c r="I8" s="56" t="s">
        <v>12</v>
      </c>
      <c r="J8" s="54">
        <v>7.84</v>
      </c>
      <c r="K8" s="75">
        <f>0</f>
        <v>0</v>
      </c>
      <c r="L8" s="105">
        <f t="shared" si="2"/>
        <v>0</v>
      </c>
      <c r="M8" s="105">
        <f t="shared" si="3"/>
        <v>0</v>
      </c>
      <c r="N8" s="107"/>
      <c r="O8" s="108">
        <f t="shared" si="4"/>
        <v>0</v>
      </c>
      <c r="P8" s="107"/>
      <c r="Q8" s="107"/>
      <c r="R8" s="107"/>
      <c r="S8" s="21">
        <f t="shared" si="0"/>
        <v>0</v>
      </c>
      <c r="T8" s="22" t="str">
        <f t="shared" si="1"/>
        <v>OK</v>
      </c>
      <c r="U8" s="144"/>
      <c r="V8" s="43"/>
      <c r="W8" s="45"/>
      <c r="X8" s="43"/>
      <c r="Y8" s="43"/>
      <c r="Z8" s="45"/>
      <c r="AA8" s="43"/>
      <c r="AB8" s="50"/>
      <c r="AC8" s="47"/>
      <c r="AD8" s="48"/>
      <c r="AE8" s="36"/>
      <c r="AF8" s="29"/>
      <c r="AG8" s="28"/>
      <c r="AH8" s="28"/>
      <c r="AI8" s="28"/>
      <c r="AJ8" s="28"/>
      <c r="AK8" s="28"/>
      <c r="AL8" s="28"/>
    </row>
    <row r="9" spans="1:38" ht="30.2" customHeight="1" x14ac:dyDescent="0.25">
      <c r="A9" s="215"/>
      <c r="B9" s="193"/>
      <c r="C9" s="194"/>
      <c r="D9" s="70">
        <v>12</v>
      </c>
      <c r="E9" s="193"/>
      <c r="F9" s="55" t="s">
        <v>20</v>
      </c>
      <c r="G9" s="56" t="s">
        <v>28</v>
      </c>
      <c r="H9" s="56" t="s">
        <v>16</v>
      </c>
      <c r="I9" s="56" t="s">
        <v>12</v>
      </c>
      <c r="J9" s="54">
        <v>1700</v>
      </c>
      <c r="K9" s="75">
        <f>0</f>
        <v>0</v>
      </c>
      <c r="L9" s="105">
        <f t="shared" si="2"/>
        <v>0</v>
      </c>
      <c r="M9" s="105">
        <f t="shared" si="3"/>
        <v>0</v>
      </c>
      <c r="N9" s="107"/>
      <c r="O9" s="108">
        <f t="shared" si="4"/>
        <v>0</v>
      </c>
      <c r="P9" s="107"/>
      <c r="Q9" s="107"/>
      <c r="R9" s="107"/>
      <c r="S9" s="21">
        <f t="shared" si="0"/>
        <v>0</v>
      </c>
      <c r="T9" s="22" t="str">
        <f t="shared" si="1"/>
        <v>OK</v>
      </c>
      <c r="U9" s="144"/>
      <c r="V9" s="43"/>
      <c r="W9" s="45"/>
      <c r="X9" s="43"/>
      <c r="Y9" s="44"/>
      <c r="Z9" s="45"/>
      <c r="AA9" s="43"/>
      <c r="AB9" s="51"/>
      <c r="AC9" s="43"/>
      <c r="AD9" s="48"/>
      <c r="AE9" s="36"/>
      <c r="AF9" s="29"/>
      <c r="AG9" s="28"/>
      <c r="AH9" s="28"/>
      <c r="AI9" s="28"/>
      <c r="AJ9" s="28"/>
      <c r="AK9" s="28"/>
      <c r="AL9" s="28"/>
    </row>
    <row r="10" spans="1:38" ht="30.2" customHeight="1" x14ac:dyDescent="0.25">
      <c r="A10" s="215"/>
      <c r="B10" s="193" t="s">
        <v>25</v>
      </c>
      <c r="C10" s="194">
        <v>7</v>
      </c>
      <c r="D10" s="70">
        <v>13</v>
      </c>
      <c r="E10" s="193" t="s">
        <v>14</v>
      </c>
      <c r="F10" s="55" t="s">
        <v>20</v>
      </c>
      <c r="G10" s="56" t="s">
        <v>27</v>
      </c>
      <c r="H10" s="56" t="s">
        <v>10</v>
      </c>
      <c r="I10" s="56" t="s">
        <v>12</v>
      </c>
      <c r="J10" s="54">
        <v>11</v>
      </c>
      <c r="K10" s="75">
        <f>0</f>
        <v>0</v>
      </c>
      <c r="L10" s="105">
        <f t="shared" si="2"/>
        <v>0</v>
      </c>
      <c r="M10" s="105">
        <f t="shared" si="3"/>
        <v>0</v>
      </c>
      <c r="N10" s="107"/>
      <c r="O10" s="108">
        <f t="shared" si="4"/>
        <v>0</v>
      </c>
      <c r="P10" s="107"/>
      <c r="Q10" s="107"/>
      <c r="R10" s="107"/>
      <c r="S10" s="21">
        <f t="shared" si="0"/>
        <v>0</v>
      </c>
      <c r="T10" s="22" t="str">
        <f t="shared" si="1"/>
        <v>OK</v>
      </c>
      <c r="U10" s="144"/>
      <c r="V10" s="52"/>
      <c r="W10" s="43"/>
      <c r="X10" s="44"/>
      <c r="Y10" s="44"/>
      <c r="Z10" s="45"/>
      <c r="AA10" s="43"/>
      <c r="AB10" s="46"/>
      <c r="AC10" s="47"/>
      <c r="AD10" s="48"/>
      <c r="AE10" s="36"/>
      <c r="AF10" s="29"/>
      <c r="AG10" s="28"/>
      <c r="AH10" s="28"/>
      <c r="AI10" s="28"/>
      <c r="AJ10" s="28"/>
      <c r="AK10" s="28"/>
      <c r="AL10" s="28"/>
    </row>
    <row r="11" spans="1:38" ht="30.2" customHeight="1" x14ac:dyDescent="0.25">
      <c r="A11" s="215"/>
      <c r="B11" s="193"/>
      <c r="C11" s="194"/>
      <c r="D11" s="70">
        <v>14</v>
      </c>
      <c r="E11" s="193"/>
      <c r="F11" s="55" t="s">
        <v>20</v>
      </c>
      <c r="G11" s="56" t="s">
        <v>28</v>
      </c>
      <c r="H11" s="56" t="s">
        <v>16</v>
      </c>
      <c r="I11" s="56" t="s">
        <v>12</v>
      </c>
      <c r="J11" s="54">
        <v>1828.57</v>
      </c>
      <c r="K11" s="75">
        <f>0</f>
        <v>0</v>
      </c>
      <c r="L11" s="105">
        <f t="shared" si="2"/>
        <v>0</v>
      </c>
      <c r="M11" s="105">
        <f t="shared" si="3"/>
        <v>0</v>
      </c>
      <c r="N11" s="107"/>
      <c r="O11" s="108">
        <f t="shared" si="4"/>
        <v>0</v>
      </c>
      <c r="P11" s="107"/>
      <c r="Q11" s="107"/>
      <c r="R11" s="107"/>
      <c r="S11" s="21">
        <f t="shared" si="0"/>
        <v>0</v>
      </c>
      <c r="T11" s="22" t="str">
        <f t="shared" si="1"/>
        <v>OK</v>
      </c>
      <c r="U11" s="144"/>
      <c r="V11" s="52"/>
      <c r="W11" s="43"/>
      <c r="X11" s="44"/>
      <c r="Y11" s="44"/>
      <c r="Z11" s="45"/>
      <c r="AA11" s="43"/>
      <c r="AB11" s="43"/>
      <c r="AC11" s="43"/>
      <c r="AD11" s="48"/>
      <c r="AE11" s="36"/>
      <c r="AF11" s="29"/>
      <c r="AG11" s="28"/>
      <c r="AH11" s="28"/>
      <c r="AI11" s="28"/>
      <c r="AJ11" s="28"/>
      <c r="AK11" s="28"/>
      <c r="AL11" s="28"/>
    </row>
    <row r="12" spans="1:38" ht="30.2" customHeight="1" x14ac:dyDescent="0.25">
      <c r="A12" s="215"/>
      <c r="B12" s="193" t="s">
        <v>25</v>
      </c>
      <c r="C12" s="194">
        <v>8</v>
      </c>
      <c r="D12" s="70">
        <v>15</v>
      </c>
      <c r="E12" s="193" t="s">
        <v>15</v>
      </c>
      <c r="F12" s="55" t="s">
        <v>20</v>
      </c>
      <c r="G12" s="56" t="s">
        <v>27</v>
      </c>
      <c r="H12" s="56" t="s">
        <v>10</v>
      </c>
      <c r="I12" s="56" t="s">
        <v>12</v>
      </c>
      <c r="J12" s="54">
        <v>18.399999999999999</v>
      </c>
      <c r="K12" s="75">
        <f>0</f>
        <v>0</v>
      </c>
      <c r="L12" s="105">
        <f t="shared" si="2"/>
        <v>0</v>
      </c>
      <c r="M12" s="105">
        <f t="shared" si="3"/>
        <v>0</v>
      </c>
      <c r="N12" s="107"/>
      <c r="O12" s="108">
        <f t="shared" si="4"/>
        <v>0</v>
      </c>
      <c r="P12" s="107"/>
      <c r="Q12" s="107"/>
      <c r="R12" s="107"/>
      <c r="S12" s="21">
        <f t="shared" si="0"/>
        <v>0</v>
      </c>
      <c r="T12" s="22" t="str">
        <f t="shared" si="1"/>
        <v>OK</v>
      </c>
      <c r="U12" s="144"/>
      <c r="V12" s="52"/>
      <c r="W12" s="45"/>
      <c r="X12" s="43"/>
      <c r="Y12" s="44"/>
      <c r="Z12" s="45"/>
      <c r="AA12" s="43"/>
      <c r="AB12" s="51"/>
      <c r="AC12" s="47"/>
      <c r="AD12" s="48"/>
      <c r="AE12" s="36"/>
      <c r="AF12" s="29"/>
      <c r="AG12" s="28"/>
      <c r="AH12" s="28"/>
      <c r="AI12" s="28"/>
      <c r="AJ12" s="28"/>
      <c r="AK12" s="28"/>
      <c r="AL12" s="28"/>
    </row>
    <row r="13" spans="1:38" ht="30.2" customHeight="1" x14ac:dyDescent="0.25">
      <c r="A13" s="215"/>
      <c r="B13" s="193"/>
      <c r="C13" s="194"/>
      <c r="D13" s="70">
        <v>16</v>
      </c>
      <c r="E13" s="193"/>
      <c r="F13" s="55" t="s">
        <v>20</v>
      </c>
      <c r="G13" s="56" t="s">
        <v>28</v>
      </c>
      <c r="H13" s="56" t="s">
        <v>16</v>
      </c>
      <c r="I13" s="56" t="s">
        <v>12</v>
      </c>
      <c r="J13" s="54">
        <v>2900</v>
      </c>
      <c r="K13" s="75">
        <f>0</f>
        <v>0</v>
      </c>
      <c r="L13" s="105">
        <f t="shared" si="2"/>
        <v>0</v>
      </c>
      <c r="M13" s="105">
        <f t="shared" si="3"/>
        <v>0</v>
      </c>
      <c r="N13" s="107"/>
      <c r="O13" s="108">
        <f t="shared" si="4"/>
        <v>0</v>
      </c>
      <c r="P13" s="107"/>
      <c r="Q13" s="107"/>
      <c r="R13" s="107"/>
      <c r="S13" s="21">
        <f t="shared" si="0"/>
        <v>0</v>
      </c>
      <c r="T13" s="22" t="str">
        <f t="shared" si="1"/>
        <v>OK</v>
      </c>
      <c r="U13" s="144"/>
      <c r="V13" s="52"/>
      <c r="W13" s="45"/>
      <c r="X13" s="45"/>
      <c r="Y13" s="45"/>
      <c r="Z13" s="45"/>
      <c r="AA13" s="43"/>
      <c r="AB13" s="51"/>
      <c r="AC13" s="43"/>
      <c r="AD13" s="48"/>
      <c r="AE13" s="36"/>
      <c r="AF13" s="29"/>
      <c r="AG13" s="28"/>
      <c r="AH13" s="28"/>
      <c r="AI13" s="28"/>
      <c r="AJ13" s="28"/>
      <c r="AK13" s="28"/>
      <c r="AL13" s="28"/>
    </row>
    <row r="14" spans="1:38" s="7" customFormat="1" ht="30.2" customHeight="1" x14ac:dyDescent="0.25">
      <c r="A14" s="215"/>
      <c r="B14" s="193" t="s">
        <v>32</v>
      </c>
      <c r="C14" s="194">
        <v>9</v>
      </c>
      <c r="D14" s="70">
        <v>17</v>
      </c>
      <c r="E14" s="193" t="s">
        <v>11</v>
      </c>
      <c r="F14" s="55" t="s">
        <v>20</v>
      </c>
      <c r="G14" s="56" t="s">
        <v>27</v>
      </c>
      <c r="H14" s="56" t="s">
        <v>10</v>
      </c>
      <c r="I14" s="56" t="s">
        <v>12</v>
      </c>
      <c r="J14" s="54">
        <v>16.21</v>
      </c>
      <c r="K14" s="75">
        <f>0</f>
        <v>0</v>
      </c>
      <c r="L14" s="105">
        <f t="shared" si="2"/>
        <v>0</v>
      </c>
      <c r="M14" s="105">
        <f t="shared" si="3"/>
        <v>0</v>
      </c>
      <c r="N14" s="107"/>
      <c r="O14" s="108">
        <f t="shared" si="4"/>
        <v>0</v>
      </c>
      <c r="P14" s="107"/>
      <c r="Q14" s="107"/>
      <c r="R14" s="107"/>
      <c r="S14" s="21">
        <f t="shared" si="0"/>
        <v>0</v>
      </c>
      <c r="T14" s="22" t="str">
        <f t="shared" si="1"/>
        <v>OK</v>
      </c>
      <c r="U14" s="144"/>
      <c r="V14" s="43"/>
      <c r="W14" s="43"/>
      <c r="X14" s="45"/>
      <c r="Y14" s="43"/>
      <c r="Z14" s="45"/>
      <c r="AA14" s="45"/>
      <c r="AB14" s="53"/>
      <c r="AC14" s="43"/>
      <c r="AD14" s="48"/>
      <c r="AE14" s="36"/>
      <c r="AF14" s="29"/>
      <c r="AG14" s="28"/>
      <c r="AH14" s="28"/>
      <c r="AI14" s="28"/>
      <c r="AJ14" s="28"/>
      <c r="AK14" s="28"/>
      <c r="AL14" s="28"/>
    </row>
    <row r="15" spans="1:38" s="7" customFormat="1" ht="30.2" customHeight="1" x14ac:dyDescent="0.25">
      <c r="A15" s="216"/>
      <c r="B15" s="193"/>
      <c r="C15" s="194"/>
      <c r="D15" s="70">
        <v>18</v>
      </c>
      <c r="E15" s="193"/>
      <c r="F15" s="55" t="s">
        <v>20</v>
      </c>
      <c r="G15" s="56" t="s">
        <v>28</v>
      </c>
      <c r="H15" s="56" t="s">
        <v>16</v>
      </c>
      <c r="I15" s="56" t="s">
        <v>12</v>
      </c>
      <c r="J15" s="54">
        <v>2650</v>
      </c>
      <c r="K15" s="75">
        <f>0</f>
        <v>0</v>
      </c>
      <c r="L15" s="105">
        <f t="shared" si="2"/>
        <v>0</v>
      </c>
      <c r="M15" s="105">
        <f t="shared" si="3"/>
        <v>0</v>
      </c>
      <c r="N15" s="107"/>
      <c r="O15" s="108">
        <f t="shared" si="4"/>
        <v>0</v>
      </c>
      <c r="P15" s="107"/>
      <c r="Q15" s="107"/>
      <c r="R15" s="107"/>
      <c r="S15" s="21">
        <f t="shared" si="0"/>
        <v>0</v>
      </c>
      <c r="T15" s="22" t="str">
        <f t="shared" si="1"/>
        <v>OK</v>
      </c>
      <c r="U15" s="144"/>
      <c r="V15" s="43"/>
      <c r="W15" s="43"/>
      <c r="X15" s="45"/>
      <c r="Y15" s="43"/>
      <c r="Z15" s="45"/>
      <c r="AA15" s="45"/>
      <c r="AB15" s="53"/>
      <c r="AC15" s="43"/>
      <c r="AD15" s="48"/>
      <c r="AE15" s="36"/>
      <c r="AF15" s="29"/>
      <c r="AG15" s="28"/>
      <c r="AH15" s="28"/>
      <c r="AI15" s="28"/>
      <c r="AJ15" s="28"/>
      <c r="AK15" s="28"/>
      <c r="AL15" s="28"/>
    </row>
    <row r="16" spans="1:38" s="7" customFormat="1" ht="30.2" customHeight="1" x14ac:dyDescent="0.25">
      <c r="A16" s="220" t="s">
        <v>31</v>
      </c>
      <c r="B16" s="193" t="s">
        <v>43</v>
      </c>
      <c r="C16" s="194">
        <v>10</v>
      </c>
      <c r="D16" s="70">
        <v>19</v>
      </c>
      <c r="E16" s="193" t="s">
        <v>13</v>
      </c>
      <c r="F16" s="55" t="s">
        <v>20</v>
      </c>
      <c r="G16" s="56" t="s">
        <v>27</v>
      </c>
      <c r="H16" s="56" t="s">
        <v>10</v>
      </c>
      <c r="I16" s="56" t="s">
        <v>12</v>
      </c>
      <c r="J16" s="54">
        <v>7.9</v>
      </c>
      <c r="K16" s="75">
        <f>0</f>
        <v>0</v>
      </c>
      <c r="L16" s="105">
        <f t="shared" si="2"/>
        <v>0</v>
      </c>
      <c r="M16" s="105">
        <f t="shared" si="3"/>
        <v>0</v>
      </c>
      <c r="N16" s="107"/>
      <c r="O16" s="108">
        <f t="shared" si="4"/>
        <v>0</v>
      </c>
      <c r="P16" s="107"/>
      <c r="Q16" s="107"/>
      <c r="R16" s="107"/>
      <c r="S16" s="21">
        <f t="shared" si="0"/>
        <v>0</v>
      </c>
      <c r="T16" s="22" t="str">
        <f t="shared" si="1"/>
        <v>OK</v>
      </c>
      <c r="U16" s="144"/>
      <c r="V16" s="43"/>
      <c r="W16" s="45"/>
      <c r="X16" s="45"/>
      <c r="Y16" s="45"/>
      <c r="Z16" s="45"/>
      <c r="AA16" s="45"/>
      <c r="AB16" s="53"/>
      <c r="AC16" s="43"/>
      <c r="AD16" s="48"/>
      <c r="AE16" s="37"/>
      <c r="AF16" s="29"/>
      <c r="AG16" s="28"/>
      <c r="AH16" s="28"/>
      <c r="AI16" s="28"/>
      <c r="AJ16" s="28"/>
      <c r="AK16" s="28"/>
      <c r="AL16" s="28"/>
    </row>
    <row r="17" spans="1:38" s="7" customFormat="1" ht="30.2" customHeight="1" x14ac:dyDescent="0.25">
      <c r="A17" s="221"/>
      <c r="B17" s="193"/>
      <c r="C17" s="194"/>
      <c r="D17" s="70">
        <v>20</v>
      </c>
      <c r="E17" s="193"/>
      <c r="F17" s="55" t="s">
        <v>20</v>
      </c>
      <c r="G17" s="56" t="s">
        <v>28</v>
      </c>
      <c r="H17" s="56" t="s">
        <v>16</v>
      </c>
      <c r="I17" s="56" t="s">
        <v>12</v>
      </c>
      <c r="J17" s="54">
        <v>1632.32</v>
      </c>
      <c r="K17" s="75">
        <f>0</f>
        <v>0</v>
      </c>
      <c r="L17" s="105">
        <f t="shared" si="2"/>
        <v>0</v>
      </c>
      <c r="M17" s="105">
        <f t="shared" si="3"/>
        <v>0</v>
      </c>
      <c r="N17" s="107"/>
      <c r="O17" s="108">
        <f t="shared" si="4"/>
        <v>0</v>
      </c>
      <c r="P17" s="107"/>
      <c r="Q17" s="107"/>
      <c r="R17" s="107"/>
      <c r="S17" s="21">
        <f t="shared" si="0"/>
        <v>0</v>
      </c>
      <c r="T17" s="22" t="str">
        <f t="shared" si="1"/>
        <v>OK</v>
      </c>
      <c r="U17" s="144"/>
      <c r="V17" s="43"/>
      <c r="W17" s="45"/>
      <c r="X17" s="45"/>
      <c r="Y17" s="45"/>
      <c r="Z17" s="45"/>
      <c r="AA17" s="45"/>
      <c r="AB17" s="53"/>
      <c r="AC17" s="43"/>
      <c r="AD17" s="48"/>
      <c r="AE17" s="37"/>
      <c r="AF17" s="29"/>
      <c r="AG17" s="28"/>
      <c r="AH17" s="28"/>
      <c r="AI17" s="28"/>
      <c r="AJ17" s="28"/>
      <c r="AK17" s="28"/>
      <c r="AL17" s="28"/>
    </row>
    <row r="18" spans="1:38" s="7" customFormat="1" ht="30.2" customHeight="1" x14ac:dyDescent="0.25">
      <c r="A18" s="221"/>
      <c r="B18" s="193" t="s">
        <v>43</v>
      </c>
      <c r="C18" s="194">
        <v>11</v>
      </c>
      <c r="D18" s="70">
        <v>21</v>
      </c>
      <c r="E18" s="193" t="s">
        <v>14</v>
      </c>
      <c r="F18" s="55" t="s">
        <v>20</v>
      </c>
      <c r="G18" s="56" t="s">
        <v>27</v>
      </c>
      <c r="H18" s="56" t="s">
        <v>10</v>
      </c>
      <c r="I18" s="56" t="s">
        <v>12</v>
      </c>
      <c r="J18" s="54">
        <v>8</v>
      </c>
      <c r="K18" s="75">
        <f>0</f>
        <v>0</v>
      </c>
      <c r="L18" s="105">
        <f t="shared" si="2"/>
        <v>0</v>
      </c>
      <c r="M18" s="105">
        <f t="shared" si="3"/>
        <v>0</v>
      </c>
      <c r="N18" s="107"/>
      <c r="O18" s="108">
        <f t="shared" si="4"/>
        <v>0</v>
      </c>
      <c r="P18" s="107"/>
      <c r="Q18" s="107"/>
      <c r="R18" s="107"/>
      <c r="S18" s="21">
        <f t="shared" si="0"/>
        <v>0</v>
      </c>
      <c r="T18" s="22" t="str">
        <f t="shared" si="1"/>
        <v>OK</v>
      </c>
      <c r="U18" s="153"/>
      <c r="V18" s="37"/>
      <c r="W18" s="36"/>
      <c r="X18" s="37"/>
      <c r="Y18" s="36"/>
      <c r="Z18" s="37"/>
      <c r="AA18" s="36"/>
      <c r="AB18" s="34"/>
      <c r="AC18" s="37"/>
      <c r="AD18" s="29"/>
      <c r="AE18" s="36"/>
      <c r="AF18" s="29"/>
      <c r="AG18" s="28"/>
      <c r="AH18" s="28"/>
      <c r="AI18" s="28"/>
      <c r="AJ18" s="28"/>
      <c r="AK18" s="28"/>
      <c r="AL18" s="28"/>
    </row>
    <row r="19" spans="1:38" s="7" customFormat="1" ht="30.2" customHeight="1" x14ac:dyDescent="0.25">
      <c r="A19" s="221"/>
      <c r="B19" s="193"/>
      <c r="C19" s="194"/>
      <c r="D19" s="70">
        <v>22</v>
      </c>
      <c r="E19" s="193"/>
      <c r="F19" s="55" t="s">
        <v>20</v>
      </c>
      <c r="G19" s="56" t="s">
        <v>28</v>
      </c>
      <c r="H19" s="56" t="s">
        <v>16</v>
      </c>
      <c r="I19" s="56" t="s">
        <v>12</v>
      </c>
      <c r="J19" s="54">
        <v>992.32</v>
      </c>
      <c r="K19" s="75">
        <f>0</f>
        <v>0</v>
      </c>
      <c r="L19" s="105">
        <f t="shared" si="2"/>
        <v>0</v>
      </c>
      <c r="M19" s="105">
        <f t="shared" si="3"/>
        <v>0</v>
      </c>
      <c r="N19" s="107"/>
      <c r="O19" s="108">
        <f t="shared" si="4"/>
        <v>0</v>
      </c>
      <c r="P19" s="107"/>
      <c r="Q19" s="107"/>
      <c r="R19" s="107"/>
      <c r="S19" s="21">
        <f t="shared" si="0"/>
        <v>0</v>
      </c>
      <c r="T19" s="22" t="str">
        <f t="shared" si="1"/>
        <v>OK</v>
      </c>
      <c r="U19" s="153"/>
      <c r="V19" s="37"/>
      <c r="W19" s="36"/>
      <c r="X19" s="37"/>
      <c r="Y19" s="36"/>
      <c r="Z19" s="37"/>
      <c r="AA19" s="36"/>
      <c r="AB19" s="34"/>
      <c r="AC19" s="37"/>
      <c r="AD19" s="29"/>
      <c r="AE19" s="36"/>
      <c r="AF19" s="29"/>
      <c r="AG19" s="28"/>
      <c r="AH19" s="28"/>
      <c r="AI19" s="28"/>
      <c r="AJ19" s="28"/>
      <c r="AK19" s="28"/>
      <c r="AL19" s="28"/>
    </row>
    <row r="20" spans="1:38" ht="30.2" customHeight="1" x14ac:dyDescent="0.25">
      <c r="A20" s="221"/>
      <c r="B20" s="193" t="s">
        <v>44</v>
      </c>
      <c r="C20" s="194">
        <v>12</v>
      </c>
      <c r="D20" s="70">
        <v>23</v>
      </c>
      <c r="E20" s="193" t="s">
        <v>15</v>
      </c>
      <c r="F20" s="55" t="s">
        <v>20</v>
      </c>
      <c r="G20" s="56" t="s">
        <v>27</v>
      </c>
      <c r="H20" s="56" t="s">
        <v>10</v>
      </c>
      <c r="I20" s="56" t="s">
        <v>12</v>
      </c>
      <c r="J20" s="54">
        <v>15.72</v>
      </c>
      <c r="K20" s="75">
        <f>0</f>
        <v>0</v>
      </c>
      <c r="L20" s="105">
        <f t="shared" si="2"/>
        <v>0</v>
      </c>
      <c r="M20" s="105">
        <f t="shared" si="3"/>
        <v>0</v>
      </c>
      <c r="N20" s="107"/>
      <c r="O20" s="108">
        <f t="shared" si="4"/>
        <v>0</v>
      </c>
      <c r="P20" s="107"/>
      <c r="Q20" s="107"/>
      <c r="R20" s="107"/>
      <c r="S20" s="21">
        <f t="shared" si="0"/>
        <v>0</v>
      </c>
      <c r="T20" s="22" t="str">
        <f t="shared" si="1"/>
        <v>OK</v>
      </c>
      <c r="U20" s="148"/>
      <c r="V20" s="32"/>
      <c r="W20" s="38"/>
      <c r="X20" s="38"/>
      <c r="Y20" s="38"/>
      <c r="Z20" s="38"/>
      <c r="AA20" s="38"/>
      <c r="AB20" s="38"/>
      <c r="AC20" s="38"/>
      <c r="AD20" s="38"/>
      <c r="AE20" s="35"/>
      <c r="AF20" s="35"/>
      <c r="AG20" s="35"/>
      <c r="AH20" s="35"/>
      <c r="AI20" s="35"/>
      <c r="AJ20" s="35"/>
      <c r="AK20" s="35"/>
      <c r="AL20" s="35"/>
    </row>
    <row r="21" spans="1:38" ht="30.2" customHeight="1" x14ac:dyDescent="0.25">
      <c r="A21" s="221"/>
      <c r="B21" s="193"/>
      <c r="C21" s="194"/>
      <c r="D21" s="70">
        <v>24</v>
      </c>
      <c r="E21" s="193"/>
      <c r="F21" s="55" t="s">
        <v>20</v>
      </c>
      <c r="G21" s="56" t="s">
        <v>28</v>
      </c>
      <c r="H21" s="56" t="s">
        <v>16</v>
      </c>
      <c r="I21" s="56" t="s">
        <v>12</v>
      </c>
      <c r="J21" s="54">
        <v>2252.44</v>
      </c>
      <c r="K21" s="75">
        <f>0</f>
        <v>0</v>
      </c>
      <c r="L21" s="105">
        <f t="shared" si="2"/>
        <v>0</v>
      </c>
      <c r="M21" s="105">
        <f t="shared" si="3"/>
        <v>0</v>
      </c>
      <c r="N21" s="107"/>
      <c r="O21" s="108">
        <f t="shared" si="4"/>
        <v>0</v>
      </c>
      <c r="P21" s="107"/>
      <c r="Q21" s="107"/>
      <c r="R21" s="107"/>
      <c r="S21" s="21">
        <f t="shared" si="0"/>
        <v>0</v>
      </c>
      <c r="T21" s="22" t="str">
        <f t="shared" si="1"/>
        <v>OK</v>
      </c>
      <c r="U21" s="148"/>
      <c r="V21" s="38"/>
      <c r="W21" s="38"/>
      <c r="X21" s="38"/>
      <c r="Y21" s="38"/>
      <c r="Z21" s="38"/>
      <c r="AA21" s="38"/>
      <c r="AB21" s="38"/>
      <c r="AC21" s="38"/>
      <c r="AD21" s="38"/>
      <c r="AE21" s="35"/>
      <c r="AF21" s="35"/>
      <c r="AG21" s="35"/>
      <c r="AH21" s="35"/>
      <c r="AI21" s="35"/>
      <c r="AJ21" s="35"/>
      <c r="AK21" s="35"/>
      <c r="AL21" s="35"/>
    </row>
    <row r="22" spans="1:38" ht="30.2" customHeight="1" x14ac:dyDescent="0.25">
      <c r="A22" s="221"/>
      <c r="B22" s="193" t="s">
        <v>32</v>
      </c>
      <c r="C22" s="194">
        <v>13</v>
      </c>
      <c r="D22" s="70">
        <v>25</v>
      </c>
      <c r="E22" s="193" t="s">
        <v>11</v>
      </c>
      <c r="F22" s="55" t="s">
        <v>20</v>
      </c>
      <c r="G22" s="56" t="s">
        <v>27</v>
      </c>
      <c r="H22" s="56" t="s">
        <v>10</v>
      </c>
      <c r="I22" s="56" t="s">
        <v>12</v>
      </c>
      <c r="J22" s="54">
        <v>15.44</v>
      </c>
      <c r="K22" s="75">
        <f>0</f>
        <v>0</v>
      </c>
      <c r="L22" s="105">
        <f t="shared" si="2"/>
        <v>0</v>
      </c>
      <c r="M22" s="105">
        <f t="shared" si="3"/>
        <v>0</v>
      </c>
      <c r="N22" s="107"/>
      <c r="O22" s="108">
        <f t="shared" si="4"/>
        <v>0</v>
      </c>
      <c r="P22" s="107"/>
      <c r="Q22" s="107"/>
      <c r="R22" s="107"/>
      <c r="S22" s="21">
        <f t="shared" si="0"/>
        <v>0</v>
      </c>
      <c r="T22" s="22" t="str">
        <f t="shared" si="1"/>
        <v>OK</v>
      </c>
      <c r="U22" s="148"/>
      <c r="V22" s="32"/>
      <c r="W22" s="38"/>
      <c r="X22" s="38"/>
      <c r="Y22" s="38"/>
      <c r="Z22" s="38"/>
      <c r="AA22" s="38"/>
      <c r="AB22" s="38"/>
      <c r="AC22" s="38"/>
      <c r="AD22" s="38"/>
      <c r="AE22" s="35"/>
      <c r="AF22" s="35"/>
      <c r="AG22" s="35"/>
      <c r="AH22" s="35"/>
      <c r="AI22" s="35"/>
      <c r="AJ22" s="35"/>
      <c r="AK22" s="35"/>
      <c r="AL22" s="35"/>
    </row>
    <row r="23" spans="1:38" ht="30.2" customHeight="1" x14ac:dyDescent="0.25">
      <c r="A23" s="222"/>
      <c r="B23" s="193"/>
      <c r="C23" s="194"/>
      <c r="D23" s="70">
        <v>26</v>
      </c>
      <c r="E23" s="193"/>
      <c r="F23" s="55" t="s">
        <v>20</v>
      </c>
      <c r="G23" s="56" t="s">
        <v>28</v>
      </c>
      <c r="H23" s="56" t="s">
        <v>16</v>
      </c>
      <c r="I23" s="56" t="s">
        <v>12</v>
      </c>
      <c r="J23" s="54">
        <v>2650</v>
      </c>
      <c r="K23" s="75">
        <f>0</f>
        <v>0</v>
      </c>
      <c r="L23" s="105">
        <f t="shared" si="2"/>
        <v>0</v>
      </c>
      <c r="M23" s="105">
        <f t="shared" si="3"/>
        <v>0</v>
      </c>
      <c r="N23" s="107"/>
      <c r="O23" s="108">
        <f t="shared" si="4"/>
        <v>0</v>
      </c>
      <c r="P23" s="107"/>
      <c r="Q23" s="107"/>
      <c r="R23" s="107"/>
      <c r="S23" s="21">
        <f t="shared" si="0"/>
        <v>0</v>
      </c>
      <c r="T23" s="22" t="str">
        <f t="shared" si="1"/>
        <v>OK</v>
      </c>
      <c r="U23" s="148"/>
      <c r="V23" s="38"/>
      <c r="W23" s="38"/>
      <c r="X23" s="38"/>
      <c r="Y23" s="38"/>
      <c r="Z23" s="38"/>
      <c r="AA23" s="38"/>
      <c r="AB23" s="38"/>
      <c r="AC23" s="38"/>
      <c r="AD23" s="38"/>
      <c r="AE23" s="35"/>
      <c r="AF23" s="35"/>
      <c r="AG23" s="35"/>
      <c r="AH23" s="35"/>
      <c r="AI23" s="35"/>
      <c r="AJ23" s="35"/>
      <c r="AK23" s="35"/>
      <c r="AL23" s="35"/>
    </row>
    <row r="24" spans="1:38" s="7" customFormat="1" ht="30.2" customHeight="1" x14ac:dyDescent="0.25">
      <c r="A24" s="220" t="s">
        <v>24</v>
      </c>
      <c r="B24" s="193" t="s">
        <v>45</v>
      </c>
      <c r="C24" s="194">
        <v>14</v>
      </c>
      <c r="D24" s="70">
        <v>27</v>
      </c>
      <c r="E24" s="193" t="s">
        <v>13</v>
      </c>
      <c r="F24" s="55" t="s">
        <v>20</v>
      </c>
      <c r="G24" s="56" t="s">
        <v>27</v>
      </c>
      <c r="H24" s="56" t="s">
        <v>10</v>
      </c>
      <c r="I24" s="56" t="s">
        <v>12</v>
      </c>
      <c r="J24" s="54">
        <v>3.75</v>
      </c>
      <c r="K24" s="75">
        <f>0</f>
        <v>0</v>
      </c>
      <c r="L24" s="105">
        <f t="shared" si="2"/>
        <v>0</v>
      </c>
      <c r="M24" s="105">
        <f t="shared" si="3"/>
        <v>0</v>
      </c>
      <c r="N24" s="107"/>
      <c r="O24" s="108">
        <f t="shared" si="4"/>
        <v>0</v>
      </c>
      <c r="P24" s="107"/>
      <c r="Q24" s="107"/>
      <c r="R24" s="107"/>
      <c r="S24" s="21">
        <f>K24-(SUM(U24:AL24))+N24+P24+Q24-R24</f>
        <v>0</v>
      </c>
      <c r="T24" s="22" t="str">
        <f t="shared" si="1"/>
        <v>OK</v>
      </c>
      <c r="U24" s="153"/>
      <c r="V24" s="37"/>
      <c r="W24" s="37"/>
      <c r="X24" s="36"/>
      <c r="Y24" s="37"/>
      <c r="Z24" s="36"/>
      <c r="AA24" s="36"/>
      <c r="AB24" s="34"/>
      <c r="AC24" s="37"/>
      <c r="AD24" s="29"/>
      <c r="AE24" s="36"/>
      <c r="AF24" s="29"/>
      <c r="AG24" s="28"/>
      <c r="AH24" s="28"/>
      <c r="AI24" s="28"/>
      <c r="AJ24" s="28"/>
      <c r="AK24" s="28"/>
      <c r="AL24" s="28"/>
    </row>
    <row r="25" spans="1:38" s="7" customFormat="1" ht="30.2" customHeight="1" x14ac:dyDescent="0.25">
      <c r="A25" s="221"/>
      <c r="B25" s="193"/>
      <c r="C25" s="194"/>
      <c r="D25" s="70">
        <v>28</v>
      </c>
      <c r="E25" s="193"/>
      <c r="F25" s="55" t="s">
        <v>20</v>
      </c>
      <c r="G25" s="56" t="s">
        <v>28</v>
      </c>
      <c r="H25" s="56" t="s">
        <v>16</v>
      </c>
      <c r="I25" s="56" t="s">
        <v>12</v>
      </c>
      <c r="J25" s="54">
        <v>115</v>
      </c>
      <c r="K25" s="75">
        <f>0</f>
        <v>0</v>
      </c>
      <c r="L25" s="105">
        <f t="shared" si="2"/>
        <v>0</v>
      </c>
      <c r="M25" s="105">
        <f t="shared" si="3"/>
        <v>0</v>
      </c>
      <c r="N25" s="107"/>
      <c r="O25" s="108">
        <f t="shared" si="4"/>
        <v>0</v>
      </c>
      <c r="P25" s="107"/>
      <c r="Q25" s="107"/>
      <c r="R25" s="107"/>
      <c r="S25" s="21">
        <f t="shared" ref="S25:S57" si="5">K25-(SUM(U25:AL25))+N25+P25+Q25-R25</f>
        <v>0</v>
      </c>
      <c r="T25" s="22" t="str">
        <f t="shared" si="1"/>
        <v>OK</v>
      </c>
      <c r="U25" s="153"/>
      <c r="V25" s="37"/>
      <c r="W25" s="37"/>
      <c r="X25" s="36"/>
      <c r="Y25" s="37"/>
      <c r="Z25" s="36"/>
      <c r="AA25" s="36"/>
      <c r="AB25" s="34"/>
      <c r="AC25" s="37"/>
      <c r="AD25" s="29"/>
      <c r="AE25" s="36"/>
      <c r="AF25" s="29"/>
      <c r="AG25" s="28"/>
      <c r="AH25" s="28"/>
      <c r="AI25" s="28"/>
      <c r="AJ25" s="28"/>
      <c r="AK25" s="28"/>
      <c r="AL25" s="28"/>
    </row>
    <row r="26" spans="1:38" s="7" customFormat="1" ht="30.2" customHeight="1" x14ac:dyDescent="0.25">
      <c r="A26" s="221"/>
      <c r="B26" s="193" t="s">
        <v>26</v>
      </c>
      <c r="C26" s="194">
        <v>15</v>
      </c>
      <c r="D26" s="70">
        <v>29</v>
      </c>
      <c r="E26" s="193" t="s">
        <v>14</v>
      </c>
      <c r="F26" s="55" t="s">
        <v>20</v>
      </c>
      <c r="G26" s="56" t="s">
        <v>27</v>
      </c>
      <c r="H26" s="56" t="s">
        <v>10</v>
      </c>
      <c r="I26" s="56" t="s">
        <v>12</v>
      </c>
      <c r="J26" s="54">
        <v>5.9</v>
      </c>
      <c r="K26" s="75">
        <f>0</f>
        <v>0</v>
      </c>
      <c r="L26" s="105">
        <f t="shared" si="2"/>
        <v>0</v>
      </c>
      <c r="M26" s="105">
        <f t="shared" si="3"/>
        <v>0</v>
      </c>
      <c r="N26" s="107"/>
      <c r="O26" s="108">
        <f t="shared" si="4"/>
        <v>0</v>
      </c>
      <c r="P26" s="107"/>
      <c r="Q26" s="107"/>
      <c r="R26" s="107"/>
      <c r="S26" s="21">
        <f t="shared" si="5"/>
        <v>0</v>
      </c>
      <c r="T26" s="22" t="str">
        <f t="shared" si="1"/>
        <v>OK</v>
      </c>
      <c r="U26" s="153"/>
      <c r="V26" s="37"/>
      <c r="W26" s="36"/>
      <c r="X26" s="36"/>
      <c r="Y26" s="36"/>
      <c r="Z26" s="36"/>
      <c r="AA26" s="36"/>
      <c r="AB26" s="34"/>
      <c r="AC26" s="37"/>
      <c r="AD26" s="29"/>
      <c r="AE26" s="37"/>
      <c r="AF26" s="29"/>
      <c r="AG26" s="28"/>
      <c r="AH26" s="28"/>
      <c r="AI26" s="28"/>
      <c r="AJ26" s="28"/>
      <c r="AK26" s="28"/>
      <c r="AL26" s="28"/>
    </row>
    <row r="27" spans="1:38" s="7" customFormat="1" ht="30.2" customHeight="1" x14ac:dyDescent="0.25">
      <c r="A27" s="221"/>
      <c r="B27" s="193"/>
      <c r="C27" s="194"/>
      <c r="D27" s="70">
        <v>30</v>
      </c>
      <c r="E27" s="193"/>
      <c r="F27" s="55" t="s">
        <v>20</v>
      </c>
      <c r="G27" s="56" t="s">
        <v>28</v>
      </c>
      <c r="H27" s="56" t="s">
        <v>16</v>
      </c>
      <c r="I27" s="56" t="s">
        <v>12</v>
      </c>
      <c r="J27" s="54">
        <v>600</v>
      </c>
      <c r="K27" s="75">
        <f>0</f>
        <v>0</v>
      </c>
      <c r="L27" s="105">
        <f t="shared" si="2"/>
        <v>0</v>
      </c>
      <c r="M27" s="105">
        <f t="shared" si="3"/>
        <v>0</v>
      </c>
      <c r="N27" s="107"/>
      <c r="O27" s="108">
        <f t="shared" si="4"/>
        <v>0</v>
      </c>
      <c r="P27" s="107"/>
      <c r="Q27" s="107"/>
      <c r="R27" s="107"/>
      <c r="S27" s="21">
        <f t="shared" si="5"/>
        <v>0</v>
      </c>
      <c r="T27" s="22" t="str">
        <f t="shared" si="1"/>
        <v>OK</v>
      </c>
      <c r="U27" s="153"/>
      <c r="V27" s="37"/>
      <c r="W27" s="36"/>
      <c r="X27" s="36"/>
      <c r="Y27" s="36"/>
      <c r="Z27" s="36"/>
      <c r="AA27" s="36"/>
      <c r="AB27" s="34"/>
      <c r="AC27" s="37"/>
      <c r="AD27" s="29"/>
      <c r="AE27" s="37"/>
      <c r="AF27" s="29"/>
      <c r="AG27" s="28"/>
      <c r="AH27" s="28"/>
      <c r="AI27" s="28"/>
      <c r="AJ27" s="28"/>
      <c r="AK27" s="28"/>
      <c r="AL27" s="28"/>
    </row>
    <row r="28" spans="1:38" s="7" customFormat="1" ht="30.2" customHeight="1" x14ac:dyDescent="0.25">
      <c r="A28" s="221"/>
      <c r="B28" s="193" t="s">
        <v>26</v>
      </c>
      <c r="C28" s="194">
        <v>16</v>
      </c>
      <c r="D28" s="70">
        <v>31</v>
      </c>
      <c r="E28" s="193" t="s">
        <v>15</v>
      </c>
      <c r="F28" s="55" t="s">
        <v>20</v>
      </c>
      <c r="G28" s="56" t="s">
        <v>27</v>
      </c>
      <c r="H28" s="56" t="s">
        <v>10</v>
      </c>
      <c r="I28" s="56" t="s">
        <v>12</v>
      </c>
      <c r="J28" s="54">
        <v>11.44</v>
      </c>
      <c r="K28" s="75">
        <f>0</f>
        <v>0</v>
      </c>
      <c r="L28" s="105">
        <f t="shared" si="2"/>
        <v>0</v>
      </c>
      <c r="M28" s="105">
        <f t="shared" si="3"/>
        <v>0</v>
      </c>
      <c r="N28" s="107"/>
      <c r="O28" s="108">
        <f t="shared" si="4"/>
        <v>0</v>
      </c>
      <c r="P28" s="107"/>
      <c r="Q28" s="107"/>
      <c r="R28" s="107"/>
      <c r="S28" s="21">
        <f t="shared" si="5"/>
        <v>0</v>
      </c>
      <c r="T28" s="22" t="str">
        <f t="shared" si="1"/>
        <v>OK</v>
      </c>
      <c r="U28" s="153"/>
      <c r="V28" s="37"/>
      <c r="W28" s="36"/>
      <c r="X28" s="37"/>
      <c r="Y28" s="36"/>
      <c r="Z28" s="37"/>
      <c r="AA28" s="36"/>
      <c r="AB28" s="34"/>
      <c r="AC28" s="37"/>
      <c r="AD28" s="29"/>
      <c r="AE28" s="36"/>
      <c r="AF28" s="29"/>
      <c r="AG28" s="28"/>
      <c r="AH28" s="28"/>
      <c r="AI28" s="28"/>
      <c r="AJ28" s="28"/>
      <c r="AK28" s="28"/>
      <c r="AL28" s="28"/>
    </row>
    <row r="29" spans="1:38" s="7" customFormat="1" ht="30.2" customHeight="1" x14ac:dyDescent="0.25">
      <c r="A29" s="221"/>
      <c r="B29" s="193"/>
      <c r="C29" s="194"/>
      <c r="D29" s="70">
        <v>32</v>
      </c>
      <c r="E29" s="193"/>
      <c r="F29" s="55" t="s">
        <v>20</v>
      </c>
      <c r="G29" s="56" t="s">
        <v>28</v>
      </c>
      <c r="H29" s="56" t="s">
        <v>16</v>
      </c>
      <c r="I29" s="56" t="s">
        <v>12</v>
      </c>
      <c r="J29" s="54">
        <v>800</v>
      </c>
      <c r="K29" s="75">
        <f>0</f>
        <v>0</v>
      </c>
      <c r="L29" s="105">
        <f t="shared" si="2"/>
        <v>0</v>
      </c>
      <c r="M29" s="105">
        <f t="shared" si="3"/>
        <v>0</v>
      </c>
      <c r="N29" s="107"/>
      <c r="O29" s="108">
        <f t="shared" si="4"/>
        <v>0</v>
      </c>
      <c r="P29" s="107"/>
      <c r="Q29" s="107"/>
      <c r="R29" s="107"/>
      <c r="S29" s="21">
        <f t="shared" si="5"/>
        <v>0</v>
      </c>
      <c r="T29" s="22" t="str">
        <f t="shared" si="1"/>
        <v>OK</v>
      </c>
      <c r="U29" s="153"/>
      <c r="V29" s="37"/>
      <c r="W29" s="36"/>
      <c r="X29" s="37"/>
      <c r="Y29" s="36"/>
      <c r="Z29" s="37"/>
      <c r="AA29" s="36"/>
      <c r="AB29" s="34"/>
      <c r="AC29" s="37"/>
      <c r="AD29" s="29"/>
      <c r="AE29" s="36"/>
      <c r="AF29" s="29"/>
      <c r="AG29" s="28"/>
      <c r="AH29" s="28"/>
      <c r="AI29" s="28"/>
      <c r="AJ29" s="28"/>
      <c r="AK29" s="28"/>
      <c r="AL29" s="28"/>
    </row>
    <row r="30" spans="1:38" ht="30.2" customHeight="1" x14ac:dyDescent="0.25">
      <c r="A30" s="221"/>
      <c r="B30" s="193" t="s">
        <v>46</v>
      </c>
      <c r="C30" s="194">
        <v>17</v>
      </c>
      <c r="D30" s="70">
        <v>33</v>
      </c>
      <c r="E30" s="193" t="s">
        <v>11</v>
      </c>
      <c r="F30" s="55" t="s">
        <v>20</v>
      </c>
      <c r="G30" s="56" t="s">
        <v>27</v>
      </c>
      <c r="H30" s="56" t="s">
        <v>10</v>
      </c>
      <c r="I30" s="56" t="s">
        <v>12</v>
      </c>
      <c r="J30" s="54">
        <v>10.25</v>
      </c>
      <c r="K30" s="75">
        <f>0</f>
        <v>0</v>
      </c>
      <c r="L30" s="105">
        <f t="shared" si="2"/>
        <v>0</v>
      </c>
      <c r="M30" s="105">
        <f t="shared" si="3"/>
        <v>0</v>
      </c>
      <c r="N30" s="107"/>
      <c r="O30" s="108">
        <f t="shared" si="4"/>
        <v>0</v>
      </c>
      <c r="P30" s="107"/>
      <c r="Q30" s="107"/>
      <c r="R30" s="107"/>
      <c r="S30" s="21">
        <f t="shared" si="5"/>
        <v>0</v>
      </c>
      <c r="T30" s="22" t="str">
        <f t="shared" si="1"/>
        <v>OK</v>
      </c>
      <c r="U30" s="148"/>
      <c r="V30" s="32"/>
      <c r="W30" s="38"/>
      <c r="X30" s="38"/>
      <c r="Y30" s="38"/>
      <c r="Z30" s="38"/>
      <c r="AA30" s="38"/>
      <c r="AB30" s="38"/>
      <c r="AC30" s="38"/>
      <c r="AD30" s="38"/>
      <c r="AE30" s="35"/>
      <c r="AF30" s="35"/>
      <c r="AG30" s="35"/>
      <c r="AH30" s="35"/>
      <c r="AI30" s="35"/>
      <c r="AJ30" s="35"/>
      <c r="AK30" s="35"/>
      <c r="AL30" s="35"/>
    </row>
    <row r="31" spans="1:38" ht="30.2" customHeight="1" x14ac:dyDescent="0.25">
      <c r="A31" s="222"/>
      <c r="B31" s="193"/>
      <c r="C31" s="194"/>
      <c r="D31" s="70">
        <v>34</v>
      </c>
      <c r="E31" s="193"/>
      <c r="F31" s="55" t="s">
        <v>20</v>
      </c>
      <c r="G31" s="56" t="s">
        <v>28</v>
      </c>
      <c r="H31" s="56" t="s">
        <v>16</v>
      </c>
      <c r="I31" s="56" t="s">
        <v>12</v>
      </c>
      <c r="J31" s="54">
        <v>750</v>
      </c>
      <c r="K31" s="75">
        <f>0</f>
        <v>0</v>
      </c>
      <c r="L31" s="105">
        <f t="shared" si="2"/>
        <v>0</v>
      </c>
      <c r="M31" s="105">
        <f t="shared" si="3"/>
        <v>0</v>
      </c>
      <c r="N31" s="107"/>
      <c r="O31" s="108">
        <f t="shared" si="4"/>
        <v>0</v>
      </c>
      <c r="P31" s="107"/>
      <c r="Q31" s="107"/>
      <c r="R31" s="107"/>
      <c r="S31" s="21">
        <f t="shared" si="5"/>
        <v>0</v>
      </c>
      <c r="T31" s="22" t="str">
        <f t="shared" si="1"/>
        <v>OK</v>
      </c>
      <c r="U31" s="148"/>
      <c r="V31" s="38"/>
      <c r="W31" s="38"/>
      <c r="X31" s="38"/>
      <c r="Y31" s="38"/>
      <c r="Z31" s="38"/>
      <c r="AA31" s="38"/>
      <c r="AB31" s="38"/>
      <c r="AC31" s="38"/>
      <c r="AD31" s="38"/>
      <c r="AE31" s="35"/>
      <c r="AF31" s="35"/>
      <c r="AG31" s="35"/>
      <c r="AH31" s="35"/>
      <c r="AI31" s="35"/>
      <c r="AJ31" s="35"/>
      <c r="AK31" s="35"/>
      <c r="AL31" s="35"/>
    </row>
    <row r="32" spans="1:38" ht="30.2" customHeight="1" x14ac:dyDescent="0.25">
      <c r="A32" s="220" t="s">
        <v>33</v>
      </c>
      <c r="B32" s="193" t="s">
        <v>47</v>
      </c>
      <c r="C32" s="194">
        <v>18</v>
      </c>
      <c r="D32" s="70">
        <v>35</v>
      </c>
      <c r="E32" s="193" t="s">
        <v>13</v>
      </c>
      <c r="F32" s="55" t="s">
        <v>20</v>
      </c>
      <c r="G32" s="56" t="s">
        <v>27</v>
      </c>
      <c r="H32" s="56" t="s">
        <v>10</v>
      </c>
      <c r="I32" s="56" t="s">
        <v>12</v>
      </c>
      <c r="J32" s="54">
        <v>9.19</v>
      </c>
      <c r="K32" s="75">
        <f>0</f>
        <v>0</v>
      </c>
      <c r="L32" s="105">
        <f t="shared" si="2"/>
        <v>0</v>
      </c>
      <c r="M32" s="105">
        <f t="shared" si="3"/>
        <v>0</v>
      </c>
      <c r="N32" s="107"/>
      <c r="O32" s="108">
        <f t="shared" si="4"/>
        <v>0</v>
      </c>
      <c r="P32" s="107"/>
      <c r="Q32" s="107"/>
      <c r="R32" s="107"/>
      <c r="S32" s="21">
        <f t="shared" si="5"/>
        <v>0</v>
      </c>
      <c r="T32" s="22" t="str">
        <f t="shared" si="1"/>
        <v>OK</v>
      </c>
      <c r="U32" s="148"/>
      <c r="V32" s="38"/>
      <c r="W32" s="38"/>
      <c r="X32" s="38"/>
      <c r="Y32" s="38"/>
      <c r="Z32" s="38"/>
      <c r="AA32" s="38"/>
      <c r="AB32" s="38"/>
      <c r="AC32" s="38"/>
      <c r="AD32" s="38"/>
      <c r="AE32" s="35"/>
      <c r="AF32" s="35"/>
      <c r="AG32" s="35"/>
      <c r="AH32" s="35"/>
      <c r="AI32" s="35"/>
      <c r="AJ32" s="35"/>
      <c r="AK32" s="35"/>
      <c r="AL32" s="35"/>
    </row>
    <row r="33" spans="1:38" ht="30.2" customHeight="1" x14ac:dyDescent="0.25">
      <c r="A33" s="221"/>
      <c r="B33" s="193"/>
      <c r="C33" s="194"/>
      <c r="D33" s="70">
        <v>36</v>
      </c>
      <c r="E33" s="193"/>
      <c r="F33" s="55" t="s">
        <v>20</v>
      </c>
      <c r="G33" s="56" t="s">
        <v>28</v>
      </c>
      <c r="H33" s="56" t="s">
        <v>16</v>
      </c>
      <c r="I33" s="56" t="s">
        <v>12</v>
      </c>
      <c r="J33" s="54">
        <v>1698.99</v>
      </c>
      <c r="K33" s="75">
        <f>0</f>
        <v>0</v>
      </c>
      <c r="L33" s="105">
        <f t="shared" si="2"/>
        <v>0</v>
      </c>
      <c r="M33" s="105">
        <f t="shared" si="3"/>
        <v>0</v>
      </c>
      <c r="N33" s="107"/>
      <c r="O33" s="108">
        <f t="shared" si="4"/>
        <v>0</v>
      </c>
      <c r="P33" s="107"/>
      <c r="Q33" s="107"/>
      <c r="R33" s="107"/>
      <c r="S33" s="21">
        <f t="shared" si="5"/>
        <v>0</v>
      </c>
      <c r="T33" s="22" t="str">
        <f t="shared" si="1"/>
        <v>OK</v>
      </c>
      <c r="U33" s="148"/>
      <c r="V33" s="38"/>
      <c r="W33" s="38"/>
      <c r="X33" s="38"/>
      <c r="Y33" s="38"/>
      <c r="Z33" s="38"/>
      <c r="AA33" s="38"/>
      <c r="AB33" s="38"/>
      <c r="AC33" s="38"/>
      <c r="AD33" s="38"/>
      <c r="AE33" s="35"/>
      <c r="AF33" s="35"/>
      <c r="AG33" s="35"/>
      <c r="AH33" s="35"/>
      <c r="AI33" s="35"/>
      <c r="AJ33" s="35"/>
      <c r="AK33" s="35"/>
      <c r="AL33" s="35"/>
    </row>
    <row r="34" spans="1:38" ht="30.2" customHeight="1" x14ac:dyDescent="0.25">
      <c r="A34" s="221"/>
      <c r="B34" s="193" t="s">
        <v>46</v>
      </c>
      <c r="C34" s="194">
        <v>19</v>
      </c>
      <c r="D34" s="70">
        <v>37</v>
      </c>
      <c r="E34" s="193" t="s">
        <v>15</v>
      </c>
      <c r="F34" s="55" t="s">
        <v>20</v>
      </c>
      <c r="G34" s="56" t="s">
        <v>27</v>
      </c>
      <c r="H34" s="56" t="s">
        <v>10</v>
      </c>
      <c r="I34" s="56" t="s">
        <v>12</v>
      </c>
      <c r="J34" s="54">
        <v>15.2</v>
      </c>
      <c r="K34" s="75">
        <f>0</f>
        <v>0</v>
      </c>
      <c r="L34" s="105">
        <f t="shared" si="2"/>
        <v>0</v>
      </c>
      <c r="M34" s="105">
        <f t="shared" si="3"/>
        <v>0</v>
      </c>
      <c r="N34" s="107"/>
      <c r="O34" s="108">
        <f t="shared" si="4"/>
        <v>0</v>
      </c>
      <c r="P34" s="107"/>
      <c r="Q34" s="107"/>
      <c r="R34" s="107"/>
      <c r="S34" s="21">
        <f t="shared" si="5"/>
        <v>0</v>
      </c>
      <c r="T34" s="22" t="str">
        <f t="shared" si="1"/>
        <v>OK</v>
      </c>
      <c r="U34" s="148"/>
      <c r="V34" s="38"/>
      <c r="W34" s="38"/>
      <c r="X34" s="38"/>
      <c r="Y34" s="38"/>
      <c r="Z34" s="38"/>
      <c r="AA34" s="38"/>
      <c r="AB34" s="38"/>
      <c r="AC34" s="38"/>
      <c r="AD34" s="38"/>
      <c r="AE34" s="35"/>
      <c r="AF34" s="35"/>
      <c r="AG34" s="35"/>
      <c r="AH34" s="35"/>
      <c r="AI34" s="35"/>
      <c r="AJ34" s="35"/>
      <c r="AK34" s="35"/>
      <c r="AL34" s="35"/>
    </row>
    <row r="35" spans="1:38" ht="30.2" customHeight="1" x14ac:dyDescent="0.25">
      <c r="A35" s="222"/>
      <c r="B35" s="193"/>
      <c r="C35" s="195"/>
      <c r="D35" s="70">
        <v>38</v>
      </c>
      <c r="E35" s="193"/>
      <c r="F35" s="55" t="s">
        <v>20</v>
      </c>
      <c r="G35" s="56" t="s">
        <v>28</v>
      </c>
      <c r="H35" s="56" t="s">
        <v>16</v>
      </c>
      <c r="I35" s="56" t="s">
        <v>12</v>
      </c>
      <c r="J35" s="54">
        <v>1000</v>
      </c>
      <c r="K35" s="75">
        <f>0</f>
        <v>0</v>
      </c>
      <c r="L35" s="105">
        <f t="shared" si="2"/>
        <v>0</v>
      </c>
      <c r="M35" s="105">
        <f t="shared" si="3"/>
        <v>0</v>
      </c>
      <c r="N35" s="107"/>
      <c r="O35" s="108">
        <f t="shared" si="4"/>
        <v>0</v>
      </c>
      <c r="P35" s="107"/>
      <c r="Q35" s="107"/>
      <c r="R35" s="107"/>
      <c r="S35" s="21">
        <f t="shared" si="5"/>
        <v>0</v>
      </c>
      <c r="T35" s="22" t="str">
        <f t="shared" si="1"/>
        <v>OK</v>
      </c>
      <c r="U35" s="148"/>
      <c r="V35" s="38"/>
      <c r="W35" s="38"/>
      <c r="X35" s="38"/>
      <c r="Y35" s="38"/>
      <c r="Z35" s="38"/>
      <c r="AA35" s="38"/>
      <c r="AB35" s="38"/>
      <c r="AC35" s="38"/>
      <c r="AD35" s="38"/>
      <c r="AE35" s="35"/>
      <c r="AF35" s="35"/>
      <c r="AG35" s="35"/>
      <c r="AH35" s="35"/>
      <c r="AI35" s="35"/>
      <c r="AJ35" s="35"/>
      <c r="AK35" s="35"/>
      <c r="AL35" s="35"/>
    </row>
    <row r="36" spans="1:38" ht="30.2" customHeight="1" x14ac:dyDescent="0.25">
      <c r="A36" s="220" t="s">
        <v>48</v>
      </c>
      <c r="B36" s="193" t="s">
        <v>49</v>
      </c>
      <c r="C36" s="194">
        <v>20</v>
      </c>
      <c r="D36" s="70">
        <v>39</v>
      </c>
      <c r="E36" s="193" t="s">
        <v>13</v>
      </c>
      <c r="F36" s="55" t="s">
        <v>20</v>
      </c>
      <c r="G36" s="56" t="s">
        <v>27</v>
      </c>
      <c r="H36" s="56" t="s">
        <v>10</v>
      </c>
      <c r="I36" s="56" t="s">
        <v>12</v>
      </c>
      <c r="J36" s="54">
        <v>9.16</v>
      </c>
      <c r="K36" s="75">
        <f>0</f>
        <v>0</v>
      </c>
      <c r="L36" s="105">
        <f t="shared" si="2"/>
        <v>0</v>
      </c>
      <c r="M36" s="105">
        <f t="shared" si="3"/>
        <v>0</v>
      </c>
      <c r="N36" s="107"/>
      <c r="O36" s="108">
        <f t="shared" si="4"/>
        <v>0</v>
      </c>
      <c r="P36" s="107"/>
      <c r="Q36" s="107"/>
      <c r="R36" s="107"/>
      <c r="S36" s="21">
        <f t="shared" si="5"/>
        <v>0</v>
      </c>
      <c r="T36" s="22" t="str">
        <f t="shared" si="1"/>
        <v>OK</v>
      </c>
      <c r="U36" s="148"/>
      <c r="V36" s="38"/>
      <c r="W36" s="38"/>
      <c r="X36" s="38"/>
      <c r="Y36" s="38"/>
      <c r="Z36" s="38"/>
      <c r="AA36" s="38"/>
      <c r="AB36" s="38"/>
      <c r="AC36" s="38"/>
      <c r="AD36" s="38"/>
      <c r="AE36" s="35"/>
      <c r="AF36" s="35"/>
      <c r="AG36" s="35"/>
      <c r="AH36" s="35"/>
      <c r="AI36" s="35"/>
      <c r="AJ36" s="35"/>
      <c r="AK36" s="35"/>
      <c r="AL36" s="35"/>
    </row>
    <row r="37" spans="1:38" ht="30.2" customHeight="1" x14ac:dyDescent="0.25">
      <c r="A37" s="221"/>
      <c r="B37" s="193"/>
      <c r="C37" s="195"/>
      <c r="D37" s="70">
        <v>40</v>
      </c>
      <c r="E37" s="193"/>
      <c r="F37" s="55" t="s">
        <v>20</v>
      </c>
      <c r="G37" s="56" t="s">
        <v>28</v>
      </c>
      <c r="H37" s="56" t="s">
        <v>16</v>
      </c>
      <c r="I37" s="56" t="s">
        <v>12</v>
      </c>
      <c r="J37" s="54">
        <v>1700</v>
      </c>
      <c r="K37" s="75">
        <f>0</f>
        <v>0</v>
      </c>
      <c r="L37" s="105">
        <f t="shared" si="2"/>
        <v>0</v>
      </c>
      <c r="M37" s="105">
        <f t="shared" si="3"/>
        <v>0</v>
      </c>
      <c r="N37" s="107"/>
      <c r="O37" s="108">
        <f t="shared" si="4"/>
        <v>0</v>
      </c>
      <c r="P37" s="107"/>
      <c r="Q37" s="107"/>
      <c r="R37" s="107"/>
      <c r="S37" s="21">
        <f t="shared" si="5"/>
        <v>0</v>
      </c>
      <c r="T37" s="22" t="str">
        <f t="shared" si="1"/>
        <v>OK</v>
      </c>
      <c r="U37" s="148"/>
      <c r="V37" s="38"/>
      <c r="W37" s="38"/>
      <c r="X37" s="38"/>
      <c r="Y37" s="38"/>
      <c r="Z37" s="38"/>
      <c r="AA37" s="38"/>
      <c r="AB37" s="38"/>
      <c r="AC37" s="38"/>
      <c r="AD37" s="38"/>
      <c r="AE37" s="35"/>
      <c r="AF37" s="35"/>
      <c r="AG37" s="35"/>
      <c r="AH37" s="35"/>
      <c r="AI37" s="35"/>
      <c r="AJ37" s="35"/>
      <c r="AK37" s="35"/>
      <c r="AL37" s="35"/>
    </row>
    <row r="38" spans="1:38" ht="30.2" customHeight="1" x14ac:dyDescent="0.25">
      <c r="A38" s="221"/>
      <c r="B38" s="193" t="s">
        <v>49</v>
      </c>
      <c r="C38" s="194">
        <v>21</v>
      </c>
      <c r="D38" s="70">
        <v>41</v>
      </c>
      <c r="E38" s="193" t="s">
        <v>14</v>
      </c>
      <c r="F38" s="55" t="s">
        <v>20</v>
      </c>
      <c r="G38" s="56" t="s">
        <v>27</v>
      </c>
      <c r="H38" s="56" t="s">
        <v>10</v>
      </c>
      <c r="I38" s="56" t="s">
        <v>12</v>
      </c>
      <c r="J38" s="54">
        <v>13.05</v>
      </c>
      <c r="K38" s="75">
        <f>0</f>
        <v>0</v>
      </c>
      <c r="L38" s="105">
        <f t="shared" si="2"/>
        <v>0</v>
      </c>
      <c r="M38" s="105">
        <f t="shared" si="3"/>
        <v>0</v>
      </c>
      <c r="N38" s="107"/>
      <c r="O38" s="108">
        <f t="shared" si="4"/>
        <v>0</v>
      </c>
      <c r="P38" s="107"/>
      <c r="Q38" s="107"/>
      <c r="R38" s="107"/>
      <c r="S38" s="21">
        <f t="shared" si="5"/>
        <v>0</v>
      </c>
      <c r="T38" s="22" t="str">
        <f t="shared" si="1"/>
        <v>OK</v>
      </c>
      <c r="U38" s="148"/>
      <c r="V38" s="38"/>
      <c r="W38" s="38"/>
      <c r="X38" s="38"/>
      <c r="Y38" s="38"/>
      <c r="Z38" s="38"/>
      <c r="AA38" s="38"/>
      <c r="AB38" s="38"/>
      <c r="AC38" s="38"/>
      <c r="AD38" s="38"/>
      <c r="AE38" s="35"/>
      <c r="AF38" s="35"/>
      <c r="AG38" s="35"/>
      <c r="AH38" s="35"/>
      <c r="AI38" s="35"/>
      <c r="AJ38" s="35"/>
      <c r="AK38" s="35"/>
      <c r="AL38" s="35"/>
    </row>
    <row r="39" spans="1:38" ht="30.2" customHeight="1" x14ac:dyDescent="0.25">
      <c r="A39" s="221"/>
      <c r="B39" s="193"/>
      <c r="C39" s="195"/>
      <c r="D39" s="70">
        <v>42</v>
      </c>
      <c r="E39" s="193"/>
      <c r="F39" s="55" t="s">
        <v>20</v>
      </c>
      <c r="G39" s="56" t="s">
        <v>28</v>
      </c>
      <c r="H39" s="56" t="s">
        <v>16</v>
      </c>
      <c r="I39" s="56" t="s">
        <v>12</v>
      </c>
      <c r="J39" s="54">
        <v>2100</v>
      </c>
      <c r="K39" s="75">
        <f>0</f>
        <v>0</v>
      </c>
      <c r="L39" s="105">
        <f t="shared" si="2"/>
        <v>0</v>
      </c>
      <c r="M39" s="105">
        <f t="shared" si="3"/>
        <v>0</v>
      </c>
      <c r="N39" s="107"/>
      <c r="O39" s="108">
        <f t="shared" si="4"/>
        <v>0</v>
      </c>
      <c r="P39" s="107"/>
      <c r="Q39" s="107"/>
      <c r="R39" s="107"/>
      <c r="S39" s="21">
        <f t="shared" si="5"/>
        <v>0</v>
      </c>
      <c r="T39" s="22" t="str">
        <f t="shared" si="1"/>
        <v>OK</v>
      </c>
      <c r="U39" s="148"/>
      <c r="V39" s="38"/>
      <c r="W39" s="38"/>
      <c r="X39" s="38"/>
      <c r="Y39" s="38"/>
      <c r="Z39" s="38"/>
      <c r="AA39" s="38"/>
      <c r="AB39" s="38"/>
      <c r="AC39" s="38"/>
      <c r="AD39" s="38"/>
      <c r="AE39" s="35"/>
      <c r="AF39" s="35"/>
      <c r="AG39" s="35"/>
      <c r="AH39" s="35"/>
      <c r="AI39" s="35"/>
      <c r="AJ39" s="35"/>
      <c r="AK39" s="35"/>
      <c r="AL39" s="35"/>
    </row>
    <row r="40" spans="1:38" ht="30.2" customHeight="1" x14ac:dyDescent="0.25">
      <c r="A40" s="221"/>
      <c r="B40" s="193" t="s">
        <v>26</v>
      </c>
      <c r="C40" s="194">
        <v>22</v>
      </c>
      <c r="D40" s="70">
        <v>43</v>
      </c>
      <c r="E40" s="193" t="s">
        <v>15</v>
      </c>
      <c r="F40" s="55" t="s">
        <v>20</v>
      </c>
      <c r="G40" s="56" t="s">
        <v>27</v>
      </c>
      <c r="H40" s="56" t="s">
        <v>10</v>
      </c>
      <c r="I40" s="56" t="s">
        <v>12</v>
      </c>
      <c r="J40" s="54">
        <v>17.420000000000002</v>
      </c>
      <c r="K40" s="75">
        <f>0</f>
        <v>0</v>
      </c>
      <c r="L40" s="105">
        <f t="shared" si="2"/>
        <v>0</v>
      </c>
      <c r="M40" s="105">
        <f t="shared" si="3"/>
        <v>0</v>
      </c>
      <c r="N40" s="107"/>
      <c r="O40" s="108">
        <f t="shared" si="4"/>
        <v>0</v>
      </c>
      <c r="P40" s="107"/>
      <c r="Q40" s="107"/>
      <c r="R40" s="107"/>
      <c r="S40" s="21">
        <f t="shared" si="5"/>
        <v>0</v>
      </c>
      <c r="T40" s="22" t="str">
        <f t="shared" si="1"/>
        <v>OK</v>
      </c>
      <c r="U40" s="148"/>
      <c r="V40" s="38"/>
      <c r="W40" s="38"/>
      <c r="X40" s="38"/>
      <c r="Y40" s="38"/>
      <c r="Z40" s="38"/>
      <c r="AA40" s="38"/>
      <c r="AB40" s="38"/>
      <c r="AC40" s="38"/>
      <c r="AD40" s="38"/>
      <c r="AE40" s="35"/>
      <c r="AF40" s="35"/>
      <c r="AG40" s="35"/>
      <c r="AH40" s="35"/>
      <c r="AI40" s="35"/>
      <c r="AJ40" s="35"/>
      <c r="AK40" s="35"/>
      <c r="AL40" s="35"/>
    </row>
    <row r="41" spans="1:38" ht="30.2" customHeight="1" x14ac:dyDescent="0.25">
      <c r="A41" s="221"/>
      <c r="B41" s="193"/>
      <c r="C41" s="195"/>
      <c r="D41" s="70">
        <v>44</v>
      </c>
      <c r="E41" s="193"/>
      <c r="F41" s="55" t="s">
        <v>20</v>
      </c>
      <c r="G41" s="56" t="s">
        <v>28</v>
      </c>
      <c r="H41" s="56" t="s">
        <v>16</v>
      </c>
      <c r="I41" s="56" t="s">
        <v>12</v>
      </c>
      <c r="J41" s="54">
        <v>1500</v>
      </c>
      <c r="K41" s="75">
        <f>0</f>
        <v>0</v>
      </c>
      <c r="L41" s="105">
        <f t="shared" si="2"/>
        <v>0</v>
      </c>
      <c r="M41" s="105">
        <f t="shared" si="3"/>
        <v>0</v>
      </c>
      <c r="N41" s="107"/>
      <c r="O41" s="108">
        <f t="shared" si="4"/>
        <v>0</v>
      </c>
      <c r="P41" s="107"/>
      <c r="Q41" s="107"/>
      <c r="R41" s="107"/>
      <c r="S41" s="21">
        <f t="shared" si="5"/>
        <v>0</v>
      </c>
      <c r="T41" s="22" t="str">
        <f t="shared" si="1"/>
        <v>OK</v>
      </c>
      <c r="U41" s="148"/>
      <c r="V41" s="38"/>
      <c r="W41" s="38"/>
      <c r="X41" s="38"/>
      <c r="Y41" s="38"/>
      <c r="Z41" s="38"/>
      <c r="AA41" s="38"/>
      <c r="AB41" s="38"/>
      <c r="AC41" s="38"/>
      <c r="AD41" s="38"/>
      <c r="AE41" s="35"/>
      <c r="AF41" s="35"/>
      <c r="AG41" s="35"/>
      <c r="AH41" s="35"/>
      <c r="AI41" s="35"/>
      <c r="AJ41" s="35"/>
      <c r="AK41" s="35"/>
      <c r="AL41" s="35"/>
    </row>
    <row r="42" spans="1:38" s="7" customFormat="1" ht="30.2" customHeight="1" x14ac:dyDescent="0.25">
      <c r="A42" s="221"/>
      <c r="B42" s="193" t="s">
        <v>50</v>
      </c>
      <c r="C42" s="194">
        <v>23</v>
      </c>
      <c r="D42" s="70">
        <v>45</v>
      </c>
      <c r="E42" s="193" t="s">
        <v>11</v>
      </c>
      <c r="F42" s="55" t="s">
        <v>20</v>
      </c>
      <c r="G42" s="56" t="s">
        <v>27</v>
      </c>
      <c r="H42" s="56" t="s">
        <v>10</v>
      </c>
      <c r="I42" s="56" t="s">
        <v>12</v>
      </c>
      <c r="J42" s="54">
        <v>16.2</v>
      </c>
      <c r="K42" s="75">
        <f>0</f>
        <v>0</v>
      </c>
      <c r="L42" s="105">
        <f t="shared" si="2"/>
        <v>0</v>
      </c>
      <c r="M42" s="105">
        <f t="shared" si="3"/>
        <v>0</v>
      </c>
      <c r="N42" s="107"/>
      <c r="O42" s="108">
        <f t="shared" si="4"/>
        <v>0</v>
      </c>
      <c r="P42" s="107"/>
      <c r="Q42" s="107"/>
      <c r="R42" s="107"/>
      <c r="S42" s="21">
        <f t="shared" si="5"/>
        <v>0</v>
      </c>
      <c r="T42" s="22" t="str">
        <f t="shared" si="1"/>
        <v>OK</v>
      </c>
      <c r="U42" s="153"/>
      <c r="V42" s="37"/>
      <c r="W42" s="37"/>
      <c r="X42" s="36"/>
      <c r="Y42" s="37"/>
      <c r="Z42" s="36"/>
      <c r="AA42" s="36"/>
      <c r="AB42" s="34"/>
      <c r="AC42" s="37"/>
      <c r="AD42" s="29"/>
      <c r="AE42" s="36"/>
      <c r="AF42" s="29"/>
      <c r="AG42" s="28"/>
      <c r="AH42" s="28"/>
      <c r="AI42" s="28"/>
      <c r="AJ42" s="28"/>
      <c r="AK42" s="28"/>
      <c r="AL42" s="28"/>
    </row>
    <row r="43" spans="1:38" s="7" customFormat="1" ht="30.2" customHeight="1" x14ac:dyDescent="0.25">
      <c r="A43" s="221"/>
      <c r="B43" s="193"/>
      <c r="C43" s="195"/>
      <c r="D43" s="70">
        <v>46</v>
      </c>
      <c r="E43" s="193"/>
      <c r="F43" s="55" t="s">
        <v>20</v>
      </c>
      <c r="G43" s="56" t="s">
        <v>28</v>
      </c>
      <c r="H43" s="56" t="s">
        <v>16</v>
      </c>
      <c r="I43" s="56" t="s">
        <v>12</v>
      </c>
      <c r="J43" s="54">
        <v>2648</v>
      </c>
      <c r="K43" s="75">
        <f>0</f>
        <v>0</v>
      </c>
      <c r="L43" s="105">
        <f t="shared" si="2"/>
        <v>0</v>
      </c>
      <c r="M43" s="105">
        <f t="shared" si="3"/>
        <v>0</v>
      </c>
      <c r="N43" s="107"/>
      <c r="O43" s="108">
        <f t="shared" si="4"/>
        <v>0</v>
      </c>
      <c r="P43" s="107"/>
      <c r="Q43" s="107"/>
      <c r="R43" s="107"/>
      <c r="S43" s="21">
        <f t="shared" si="5"/>
        <v>0</v>
      </c>
      <c r="T43" s="22" t="str">
        <f t="shared" si="1"/>
        <v>OK</v>
      </c>
      <c r="U43" s="153"/>
      <c r="V43" s="37"/>
      <c r="W43" s="37"/>
      <c r="X43" s="36"/>
      <c r="Y43" s="37"/>
      <c r="Z43" s="36"/>
      <c r="AA43" s="36"/>
      <c r="AB43" s="34"/>
      <c r="AC43" s="37"/>
      <c r="AD43" s="29"/>
      <c r="AE43" s="36"/>
      <c r="AF43" s="29"/>
      <c r="AG43" s="28"/>
      <c r="AH43" s="28"/>
      <c r="AI43" s="28"/>
      <c r="AJ43" s="28"/>
      <c r="AK43" s="28"/>
      <c r="AL43" s="28"/>
    </row>
    <row r="44" spans="1:38" s="7" customFormat="1" ht="30.2" customHeight="1" x14ac:dyDescent="0.25">
      <c r="A44" s="221"/>
      <c r="B44" s="193" t="s">
        <v>51</v>
      </c>
      <c r="C44" s="194">
        <v>24</v>
      </c>
      <c r="D44" s="70">
        <v>47</v>
      </c>
      <c r="E44" s="193" t="s">
        <v>52</v>
      </c>
      <c r="F44" s="55" t="s">
        <v>20</v>
      </c>
      <c r="G44" s="56" t="s">
        <v>27</v>
      </c>
      <c r="H44" s="56" t="s">
        <v>10</v>
      </c>
      <c r="I44" s="56" t="s">
        <v>12</v>
      </c>
      <c r="J44" s="54">
        <v>17.09</v>
      </c>
      <c r="K44" s="75">
        <f>0</f>
        <v>0</v>
      </c>
      <c r="L44" s="105">
        <f t="shared" si="2"/>
        <v>0</v>
      </c>
      <c r="M44" s="105">
        <f t="shared" si="3"/>
        <v>0</v>
      </c>
      <c r="N44" s="107"/>
      <c r="O44" s="108">
        <f t="shared" si="4"/>
        <v>0</v>
      </c>
      <c r="P44" s="107"/>
      <c r="Q44" s="107"/>
      <c r="R44" s="107"/>
      <c r="S44" s="21">
        <f t="shared" si="5"/>
        <v>0</v>
      </c>
      <c r="T44" s="22" t="str">
        <f t="shared" si="1"/>
        <v>OK</v>
      </c>
      <c r="U44" s="153"/>
      <c r="V44" s="37"/>
      <c r="W44" s="36"/>
      <c r="X44" s="36"/>
      <c r="Y44" s="36"/>
      <c r="Z44" s="36"/>
      <c r="AA44" s="36"/>
      <c r="AB44" s="34"/>
      <c r="AC44" s="37"/>
      <c r="AD44" s="29"/>
      <c r="AE44" s="37"/>
      <c r="AF44" s="29"/>
      <c r="AG44" s="28"/>
      <c r="AH44" s="28"/>
      <c r="AI44" s="28"/>
      <c r="AJ44" s="28"/>
      <c r="AK44" s="28"/>
      <c r="AL44" s="28"/>
    </row>
    <row r="45" spans="1:38" s="7" customFormat="1" ht="30.2" customHeight="1" x14ac:dyDescent="0.25">
      <c r="A45" s="221"/>
      <c r="B45" s="193"/>
      <c r="C45" s="195"/>
      <c r="D45" s="70">
        <v>48</v>
      </c>
      <c r="E45" s="193"/>
      <c r="F45" s="55" t="s">
        <v>20</v>
      </c>
      <c r="G45" s="56" t="s">
        <v>28</v>
      </c>
      <c r="H45" s="56" t="s">
        <v>16</v>
      </c>
      <c r="I45" s="56" t="s">
        <v>12</v>
      </c>
      <c r="J45" s="54">
        <v>2674</v>
      </c>
      <c r="K45" s="75">
        <f>0</f>
        <v>0</v>
      </c>
      <c r="L45" s="105">
        <f t="shared" si="2"/>
        <v>0</v>
      </c>
      <c r="M45" s="105">
        <f t="shared" si="3"/>
        <v>0</v>
      </c>
      <c r="N45" s="107"/>
      <c r="O45" s="108">
        <f t="shared" si="4"/>
        <v>0</v>
      </c>
      <c r="P45" s="107"/>
      <c r="Q45" s="107"/>
      <c r="R45" s="107"/>
      <c r="S45" s="21">
        <f t="shared" si="5"/>
        <v>0</v>
      </c>
      <c r="T45" s="22" t="str">
        <f t="shared" si="1"/>
        <v>OK</v>
      </c>
      <c r="U45" s="153"/>
      <c r="V45" s="37"/>
      <c r="W45" s="36"/>
      <c r="X45" s="36"/>
      <c r="Y45" s="36"/>
      <c r="Z45" s="36"/>
      <c r="AA45" s="36"/>
      <c r="AB45" s="34"/>
      <c r="AC45" s="37"/>
      <c r="AD45" s="29"/>
      <c r="AE45" s="37"/>
      <c r="AF45" s="29"/>
      <c r="AG45" s="28"/>
      <c r="AH45" s="28"/>
      <c r="AI45" s="28"/>
      <c r="AJ45" s="28"/>
      <c r="AK45" s="28"/>
      <c r="AL45" s="28"/>
    </row>
    <row r="46" spans="1:38" s="7" customFormat="1" ht="30.2" customHeight="1" x14ac:dyDescent="0.25">
      <c r="A46" s="221"/>
      <c r="B46" s="193" t="s">
        <v>50</v>
      </c>
      <c r="C46" s="194">
        <v>25</v>
      </c>
      <c r="D46" s="70">
        <v>49</v>
      </c>
      <c r="E46" s="193" t="s">
        <v>21</v>
      </c>
      <c r="F46" s="55" t="s">
        <v>20</v>
      </c>
      <c r="G46" s="56" t="s">
        <v>27</v>
      </c>
      <c r="H46" s="56" t="s">
        <v>10</v>
      </c>
      <c r="I46" s="56" t="s">
        <v>12</v>
      </c>
      <c r="J46" s="54">
        <v>6.93</v>
      </c>
      <c r="K46" s="75">
        <f>0</f>
        <v>0</v>
      </c>
      <c r="L46" s="105">
        <f t="shared" si="2"/>
        <v>0</v>
      </c>
      <c r="M46" s="105">
        <f t="shared" si="3"/>
        <v>0</v>
      </c>
      <c r="N46" s="107"/>
      <c r="O46" s="108">
        <f t="shared" si="4"/>
        <v>0</v>
      </c>
      <c r="P46" s="107"/>
      <c r="Q46" s="107"/>
      <c r="R46" s="107"/>
      <c r="S46" s="21">
        <f t="shared" si="5"/>
        <v>0</v>
      </c>
      <c r="T46" s="22" t="str">
        <f t="shared" si="1"/>
        <v>OK</v>
      </c>
      <c r="U46" s="153"/>
      <c r="V46" s="37"/>
      <c r="W46" s="36"/>
      <c r="X46" s="37"/>
      <c r="Y46" s="36"/>
      <c r="Z46" s="37"/>
      <c r="AA46" s="36"/>
      <c r="AB46" s="34"/>
      <c r="AC46" s="37"/>
      <c r="AD46" s="29"/>
      <c r="AE46" s="36"/>
      <c r="AF46" s="29"/>
      <c r="AG46" s="28"/>
      <c r="AH46" s="28"/>
      <c r="AI46" s="28"/>
      <c r="AJ46" s="28"/>
      <c r="AK46" s="28"/>
      <c r="AL46" s="28"/>
    </row>
    <row r="47" spans="1:38" s="7" customFormat="1" ht="30.2" customHeight="1" x14ac:dyDescent="0.25">
      <c r="A47" s="222"/>
      <c r="B47" s="193"/>
      <c r="C47" s="195"/>
      <c r="D47" s="70">
        <v>50</v>
      </c>
      <c r="E47" s="193"/>
      <c r="F47" s="55" t="s">
        <v>20</v>
      </c>
      <c r="G47" s="56" t="s">
        <v>28</v>
      </c>
      <c r="H47" s="56" t="s">
        <v>16</v>
      </c>
      <c r="I47" s="56" t="s">
        <v>12</v>
      </c>
      <c r="J47" s="54">
        <v>1364</v>
      </c>
      <c r="K47" s="75">
        <f>0</f>
        <v>0</v>
      </c>
      <c r="L47" s="105">
        <f t="shared" si="2"/>
        <v>0</v>
      </c>
      <c r="M47" s="105">
        <f t="shared" si="3"/>
        <v>0</v>
      </c>
      <c r="N47" s="107"/>
      <c r="O47" s="108">
        <f t="shared" si="4"/>
        <v>0</v>
      </c>
      <c r="P47" s="107"/>
      <c r="Q47" s="107"/>
      <c r="R47" s="107"/>
      <c r="S47" s="21">
        <f t="shared" si="5"/>
        <v>0</v>
      </c>
      <c r="T47" s="22" t="str">
        <f t="shared" si="1"/>
        <v>OK</v>
      </c>
      <c r="U47" s="153"/>
      <c r="V47" s="37"/>
      <c r="W47" s="36"/>
      <c r="X47" s="37"/>
      <c r="Y47" s="36"/>
      <c r="Z47" s="37"/>
      <c r="AA47" s="36"/>
      <c r="AB47" s="34"/>
      <c r="AC47" s="37"/>
      <c r="AD47" s="29"/>
      <c r="AE47" s="36"/>
      <c r="AF47" s="29"/>
      <c r="AG47" s="28"/>
      <c r="AH47" s="28"/>
      <c r="AI47" s="28"/>
      <c r="AJ47" s="28"/>
      <c r="AK47" s="28"/>
      <c r="AL47" s="28"/>
    </row>
    <row r="48" spans="1:38" s="7" customFormat="1" ht="30.2" customHeight="1" x14ac:dyDescent="0.25">
      <c r="A48" s="220" t="s">
        <v>53</v>
      </c>
      <c r="B48" s="193" t="s">
        <v>47</v>
      </c>
      <c r="C48" s="194">
        <v>26</v>
      </c>
      <c r="D48" s="70">
        <v>51</v>
      </c>
      <c r="E48" s="193" t="s">
        <v>13</v>
      </c>
      <c r="F48" s="55" t="s">
        <v>20</v>
      </c>
      <c r="G48" s="56" t="s">
        <v>27</v>
      </c>
      <c r="H48" s="56" t="s">
        <v>10</v>
      </c>
      <c r="I48" s="56" t="s">
        <v>12</v>
      </c>
      <c r="J48" s="54">
        <v>8.8699999999999992</v>
      </c>
      <c r="K48" s="75">
        <f>0</f>
        <v>0</v>
      </c>
      <c r="L48" s="105">
        <f t="shared" si="2"/>
        <v>0</v>
      </c>
      <c r="M48" s="105">
        <f t="shared" si="3"/>
        <v>0</v>
      </c>
      <c r="N48" s="107"/>
      <c r="O48" s="108">
        <f t="shared" si="4"/>
        <v>0</v>
      </c>
      <c r="P48" s="107"/>
      <c r="Q48" s="107"/>
      <c r="R48" s="107"/>
      <c r="S48" s="21">
        <f t="shared" si="5"/>
        <v>0</v>
      </c>
      <c r="T48" s="22" t="str">
        <f t="shared" si="1"/>
        <v>OK</v>
      </c>
      <c r="U48" s="153"/>
      <c r="V48" s="37"/>
      <c r="W48" s="36"/>
      <c r="X48" s="37"/>
      <c r="Y48" s="36"/>
      <c r="Z48" s="37"/>
      <c r="AA48" s="36"/>
      <c r="AB48" s="34"/>
      <c r="AC48" s="37"/>
      <c r="AD48" s="29"/>
      <c r="AE48" s="36"/>
      <c r="AF48" s="29"/>
      <c r="AG48" s="28"/>
      <c r="AH48" s="28"/>
      <c r="AI48" s="28"/>
      <c r="AJ48" s="28"/>
      <c r="AK48" s="28"/>
      <c r="AL48" s="28"/>
    </row>
    <row r="49" spans="1:38" s="7" customFormat="1" ht="30.2" customHeight="1" x14ac:dyDescent="0.25">
      <c r="A49" s="221"/>
      <c r="B49" s="193"/>
      <c r="C49" s="195"/>
      <c r="D49" s="70">
        <v>52</v>
      </c>
      <c r="E49" s="193"/>
      <c r="F49" s="55" t="s">
        <v>20</v>
      </c>
      <c r="G49" s="56" t="s">
        <v>28</v>
      </c>
      <c r="H49" s="56" t="s">
        <v>16</v>
      </c>
      <c r="I49" s="56" t="s">
        <v>12</v>
      </c>
      <c r="J49" s="54">
        <v>1638.99</v>
      </c>
      <c r="K49" s="75">
        <f>0</f>
        <v>0</v>
      </c>
      <c r="L49" s="105">
        <f t="shared" si="2"/>
        <v>0</v>
      </c>
      <c r="M49" s="105">
        <f t="shared" si="3"/>
        <v>0</v>
      </c>
      <c r="N49" s="107"/>
      <c r="O49" s="108">
        <f t="shared" si="4"/>
        <v>0</v>
      </c>
      <c r="P49" s="107"/>
      <c r="Q49" s="107"/>
      <c r="R49" s="107"/>
      <c r="S49" s="21">
        <f t="shared" si="5"/>
        <v>0</v>
      </c>
      <c r="T49" s="22" t="str">
        <f t="shared" si="1"/>
        <v>OK</v>
      </c>
      <c r="U49" s="153"/>
      <c r="V49" s="37"/>
      <c r="W49" s="36"/>
      <c r="X49" s="37"/>
      <c r="Y49" s="36"/>
      <c r="Z49" s="37"/>
      <c r="AA49" s="36"/>
      <c r="AB49" s="34"/>
      <c r="AC49" s="37"/>
      <c r="AD49" s="29"/>
      <c r="AE49" s="36"/>
      <c r="AF49" s="29"/>
      <c r="AG49" s="28"/>
      <c r="AH49" s="28"/>
      <c r="AI49" s="28"/>
      <c r="AJ49" s="28"/>
      <c r="AK49" s="28"/>
      <c r="AL49" s="28"/>
    </row>
    <row r="50" spans="1:38" ht="30.2" customHeight="1" x14ac:dyDescent="0.25">
      <c r="A50" s="221"/>
      <c r="B50" s="193" t="s">
        <v>43</v>
      </c>
      <c r="C50" s="194">
        <v>27</v>
      </c>
      <c r="D50" s="70">
        <v>53</v>
      </c>
      <c r="E50" s="193" t="s">
        <v>14</v>
      </c>
      <c r="F50" s="55" t="s">
        <v>20</v>
      </c>
      <c r="G50" s="56" t="s">
        <v>27</v>
      </c>
      <c r="H50" s="56" t="s">
        <v>10</v>
      </c>
      <c r="I50" s="56" t="s">
        <v>12</v>
      </c>
      <c r="J50" s="54">
        <v>13.18</v>
      </c>
      <c r="K50" s="75">
        <f>0</f>
        <v>0</v>
      </c>
      <c r="L50" s="105">
        <f t="shared" si="2"/>
        <v>0</v>
      </c>
      <c r="M50" s="105">
        <f t="shared" si="3"/>
        <v>0</v>
      </c>
      <c r="N50" s="107"/>
      <c r="O50" s="108">
        <f t="shared" si="4"/>
        <v>0</v>
      </c>
      <c r="P50" s="107"/>
      <c r="Q50" s="107"/>
      <c r="R50" s="107"/>
      <c r="S50" s="21">
        <f t="shared" si="5"/>
        <v>0</v>
      </c>
      <c r="T50" s="22" t="str">
        <f t="shared" si="1"/>
        <v>OK</v>
      </c>
      <c r="U50" s="148"/>
      <c r="V50" s="32"/>
      <c r="W50" s="38"/>
      <c r="X50" s="38"/>
      <c r="Y50" s="38"/>
      <c r="Z50" s="38"/>
      <c r="AA50" s="38"/>
      <c r="AB50" s="38"/>
      <c r="AC50" s="38"/>
      <c r="AD50" s="38"/>
      <c r="AE50" s="35"/>
      <c r="AF50" s="35"/>
      <c r="AG50" s="35"/>
      <c r="AH50" s="35"/>
      <c r="AI50" s="35"/>
      <c r="AJ50" s="35"/>
      <c r="AK50" s="35"/>
      <c r="AL50" s="35"/>
    </row>
    <row r="51" spans="1:38" ht="30.2" customHeight="1" x14ac:dyDescent="0.25">
      <c r="A51" s="221"/>
      <c r="B51" s="193"/>
      <c r="C51" s="195"/>
      <c r="D51" s="70">
        <v>54</v>
      </c>
      <c r="E51" s="193"/>
      <c r="F51" s="55" t="s">
        <v>20</v>
      </c>
      <c r="G51" s="56" t="s">
        <v>28</v>
      </c>
      <c r="H51" s="56" t="s">
        <v>16</v>
      </c>
      <c r="I51" s="56" t="s">
        <v>12</v>
      </c>
      <c r="J51" s="54">
        <v>2026.99</v>
      </c>
      <c r="K51" s="75">
        <f>0</f>
        <v>0</v>
      </c>
      <c r="L51" s="105">
        <f t="shared" si="2"/>
        <v>0</v>
      </c>
      <c r="M51" s="105">
        <f t="shared" si="3"/>
        <v>0</v>
      </c>
      <c r="N51" s="107"/>
      <c r="O51" s="108">
        <f t="shared" si="4"/>
        <v>0</v>
      </c>
      <c r="P51" s="107"/>
      <c r="Q51" s="107"/>
      <c r="R51" s="107"/>
      <c r="S51" s="21">
        <f t="shared" si="5"/>
        <v>0</v>
      </c>
      <c r="T51" s="22" t="str">
        <f t="shared" si="1"/>
        <v>OK</v>
      </c>
      <c r="U51" s="148"/>
      <c r="V51" s="32"/>
      <c r="W51" s="38"/>
      <c r="X51" s="38"/>
      <c r="Y51" s="38"/>
      <c r="Z51" s="38"/>
      <c r="AA51" s="38"/>
      <c r="AB51" s="38"/>
      <c r="AC51" s="38"/>
      <c r="AD51" s="38"/>
      <c r="AE51" s="35"/>
      <c r="AF51" s="35"/>
      <c r="AG51" s="35"/>
      <c r="AH51" s="35"/>
      <c r="AI51" s="35"/>
      <c r="AJ51" s="35"/>
      <c r="AK51" s="35"/>
      <c r="AL51" s="35"/>
    </row>
    <row r="52" spans="1:38" ht="30.2" customHeight="1" x14ac:dyDescent="0.25">
      <c r="A52" s="221"/>
      <c r="B52" s="193" t="s">
        <v>43</v>
      </c>
      <c r="C52" s="194">
        <v>28</v>
      </c>
      <c r="D52" s="70">
        <v>55</v>
      </c>
      <c r="E52" s="193" t="s">
        <v>15</v>
      </c>
      <c r="F52" s="55" t="s">
        <v>20</v>
      </c>
      <c r="G52" s="56" t="s">
        <v>27</v>
      </c>
      <c r="H52" s="56" t="s">
        <v>10</v>
      </c>
      <c r="I52" s="56" t="s">
        <v>12</v>
      </c>
      <c r="J52" s="54">
        <v>18.78</v>
      </c>
      <c r="K52" s="75">
        <f>0</f>
        <v>0</v>
      </c>
      <c r="L52" s="105">
        <f t="shared" si="2"/>
        <v>0</v>
      </c>
      <c r="M52" s="105">
        <f t="shared" si="3"/>
        <v>0</v>
      </c>
      <c r="N52" s="107"/>
      <c r="O52" s="108">
        <f t="shared" si="4"/>
        <v>0</v>
      </c>
      <c r="P52" s="107"/>
      <c r="Q52" s="107"/>
      <c r="R52" s="107"/>
      <c r="S52" s="21">
        <f t="shared" si="5"/>
        <v>0</v>
      </c>
      <c r="T52" s="22" t="str">
        <f t="shared" si="1"/>
        <v>OK</v>
      </c>
      <c r="U52" s="148"/>
      <c r="V52" s="32"/>
      <c r="W52" s="38"/>
      <c r="X52" s="38"/>
      <c r="Y52" s="38"/>
      <c r="Z52" s="38"/>
      <c r="AA52" s="38"/>
      <c r="AB52" s="38"/>
      <c r="AC52" s="38"/>
      <c r="AD52" s="38"/>
      <c r="AE52" s="35"/>
      <c r="AF52" s="35"/>
      <c r="AG52" s="35"/>
      <c r="AH52" s="35"/>
      <c r="AI52" s="35"/>
      <c r="AJ52" s="35"/>
      <c r="AK52" s="35"/>
      <c r="AL52" s="35"/>
    </row>
    <row r="53" spans="1:38" ht="30.2" customHeight="1" x14ac:dyDescent="0.25">
      <c r="A53" s="221"/>
      <c r="B53" s="193"/>
      <c r="C53" s="195"/>
      <c r="D53" s="70">
        <v>56</v>
      </c>
      <c r="E53" s="193"/>
      <c r="F53" s="55" t="s">
        <v>20</v>
      </c>
      <c r="G53" s="56" t="s">
        <v>28</v>
      </c>
      <c r="H53" s="56" t="s">
        <v>16</v>
      </c>
      <c r="I53" s="56" t="s">
        <v>12</v>
      </c>
      <c r="J53" s="54">
        <v>2865.99</v>
      </c>
      <c r="K53" s="75">
        <f>0</f>
        <v>0</v>
      </c>
      <c r="L53" s="105">
        <f t="shared" si="2"/>
        <v>0</v>
      </c>
      <c r="M53" s="105">
        <f t="shared" si="3"/>
        <v>0</v>
      </c>
      <c r="N53" s="107"/>
      <c r="O53" s="108">
        <f t="shared" si="4"/>
        <v>0</v>
      </c>
      <c r="P53" s="107"/>
      <c r="Q53" s="107"/>
      <c r="R53" s="107"/>
      <c r="S53" s="21">
        <f t="shared" si="5"/>
        <v>0</v>
      </c>
      <c r="T53" s="22" t="str">
        <f t="shared" si="1"/>
        <v>OK</v>
      </c>
      <c r="U53" s="148"/>
      <c r="V53" s="32"/>
      <c r="W53" s="38"/>
      <c r="X53" s="38"/>
      <c r="Y53" s="38"/>
      <c r="Z53" s="38"/>
      <c r="AA53" s="38"/>
      <c r="AB53" s="38"/>
      <c r="AC53" s="38"/>
      <c r="AD53" s="38"/>
      <c r="AE53" s="35"/>
      <c r="AF53" s="35"/>
      <c r="AG53" s="35"/>
      <c r="AH53" s="35"/>
      <c r="AI53" s="35"/>
      <c r="AJ53" s="35"/>
      <c r="AK53" s="35"/>
      <c r="AL53" s="35"/>
    </row>
    <row r="54" spans="1:38" ht="30.2" customHeight="1" x14ac:dyDescent="0.25">
      <c r="A54" s="221"/>
      <c r="B54" s="193" t="s">
        <v>51</v>
      </c>
      <c r="C54" s="194">
        <v>29</v>
      </c>
      <c r="D54" s="70">
        <v>57</v>
      </c>
      <c r="E54" s="193" t="s">
        <v>11</v>
      </c>
      <c r="F54" s="55" t="s">
        <v>20</v>
      </c>
      <c r="G54" s="56" t="s">
        <v>27</v>
      </c>
      <c r="H54" s="56" t="s">
        <v>10</v>
      </c>
      <c r="I54" s="56" t="s">
        <v>12</v>
      </c>
      <c r="J54" s="54">
        <v>16.2</v>
      </c>
      <c r="K54" s="75">
        <f>0</f>
        <v>0</v>
      </c>
      <c r="L54" s="105">
        <f t="shared" si="2"/>
        <v>0</v>
      </c>
      <c r="M54" s="105">
        <f t="shared" si="3"/>
        <v>0</v>
      </c>
      <c r="N54" s="107"/>
      <c r="O54" s="108">
        <f t="shared" si="4"/>
        <v>0</v>
      </c>
      <c r="P54" s="107"/>
      <c r="Q54" s="107"/>
      <c r="R54" s="107"/>
      <c r="S54" s="21">
        <f t="shared" si="5"/>
        <v>0</v>
      </c>
      <c r="T54" s="22" t="str">
        <f t="shared" si="1"/>
        <v>OK</v>
      </c>
      <c r="U54" s="148"/>
      <c r="V54" s="32"/>
      <c r="W54" s="38"/>
      <c r="X54" s="38"/>
      <c r="Y54" s="38"/>
      <c r="Z54" s="38"/>
      <c r="AA54" s="38"/>
      <c r="AB54" s="38"/>
      <c r="AC54" s="38"/>
      <c r="AD54" s="38"/>
      <c r="AE54" s="35"/>
      <c r="AF54" s="35"/>
      <c r="AG54" s="35"/>
      <c r="AH54" s="35"/>
      <c r="AI54" s="35"/>
      <c r="AJ54" s="35"/>
      <c r="AK54" s="35"/>
      <c r="AL54" s="35"/>
    </row>
    <row r="55" spans="1:38" ht="30.2" customHeight="1" x14ac:dyDescent="0.25">
      <c r="A55" s="221"/>
      <c r="B55" s="193"/>
      <c r="C55" s="195"/>
      <c r="D55" s="70">
        <v>58</v>
      </c>
      <c r="E55" s="193"/>
      <c r="F55" s="55" t="s">
        <v>20</v>
      </c>
      <c r="G55" s="56" t="s">
        <v>28</v>
      </c>
      <c r="H55" s="56" t="s">
        <v>16</v>
      </c>
      <c r="I55" s="56" t="s">
        <v>12</v>
      </c>
      <c r="J55" s="54">
        <v>2648</v>
      </c>
      <c r="K55" s="75">
        <f>0</f>
        <v>0</v>
      </c>
      <c r="L55" s="105">
        <f t="shared" si="2"/>
        <v>0</v>
      </c>
      <c r="M55" s="105">
        <f t="shared" si="3"/>
        <v>0</v>
      </c>
      <c r="N55" s="107"/>
      <c r="O55" s="108">
        <f t="shared" si="4"/>
        <v>0</v>
      </c>
      <c r="P55" s="107"/>
      <c r="Q55" s="107"/>
      <c r="R55" s="107"/>
      <c r="S55" s="21">
        <f t="shared" si="5"/>
        <v>0</v>
      </c>
      <c r="T55" s="22" t="str">
        <f t="shared" si="1"/>
        <v>OK</v>
      </c>
      <c r="U55" s="148"/>
      <c r="V55" s="32"/>
      <c r="W55" s="38"/>
      <c r="X55" s="38"/>
      <c r="Y55" s="38"/>
      <c r="Z55" s="38"/>
      <c r="AA55" s="38"/>
      <c r="AB55" s="38"/>
      <c r="AC55" s="38"/>
      <c r="AD55" s="38"/>
      <c r="AE55" s="35"/>
      <c r="AF55" s="35"/>
      <c r="AG55" s="35"/>
      <c r="AH55" s="35"/>
      <c r="AI55" s="35"/>
      <c r="AJ55" s="35"/>
      <c r="AK55" s="35"/>
      <c r="AL55" s="35"/>
    </row>
    <row r="56" spans="1:38" ht="30.2" customHeight="1" x14ac:dyDescent="0.25">
      <c r="A56" s="221"/>
      <c r="B56" s="193" t="s">
        <v>50</v>
      </c>
      <c r="C56" s="194">
        <v>31</v>
      </c>
      <c r="D56" s="70">
        <v>61</v>
      </c>
      <c r="E56" s="193" t="s">
        <v>21</v>
      </c>
      <c r="F56" s="55" t="s">
        <v>20</v>
      </c>
      <c r="G56" s="56" t="s">
        <v>27</v>
      </c>
      <c r="H56" s="56" t="s">
        <v>10</v>
      </c>
      <c r="I56" s="56" t="s">
        <v>12</v>
      </c>
      <c r="J56" s="54">
        <v>6.93</v>
      </c>
      <c r="K56" s="75">
        <f>0</f>
        <v>0</v>
      </c>
      <c r="L56" s="105">
        <f t="shared" si="2"/>
        <v>0</v>
      </c>
      <c r="M56" s="105">
        <f t="shared" si="3"/>
        <v>0</v>
      </c>
      <c r="N56" s="107"/>
      <c r="O56" s="108">
        <f t="shared" si="4"/>
        <v>0</v>
      </c>
      <c r="P56" s="107"/>
      <c r="Q56" s="107"/>
      <c r="R56" s="107"/>
      <c r="S56" s="21">
        <f t="shared" si="5"/>
        <v>0</v>
      </c>
      <c r="T56" s="22" t="str">
        <f t="shared" si="1"/>
        <v>OK</v>
      </c>
      <c r="U56" s="148"/>
      <c r="V56" s="32"/>
      <c r="W56" s="38"/>
      <c r="X56" s="38"/>
      <c r="Y56" s="38"/>
      <c r="Z56" s="38"/>
      <c r="AA56" s="38"/>
      <c r="AB56" s="38"/>
      <c r="AC56" s="38"/>
      <c r="AD56" s="38"/>
      <c r="AE56" s="35"/>
      <c r="AF56" s="35"/>
      <c r="AG56" s="35"/>
      <c r="AH56" s="35"/>
      <c r="AI56" s="35"/>
      <c r="AJ56" s="35"/>
      <c r="AK56" s="35"/>
      <c r="AL56" s="35"/>
    </row>
    <row r="57" spans="1:38" ht="30.2" customHeight="1" x14ac:dyDescent="0.25">
      <c r="A57" s="222"/>
      <c r="B57" s="193"/>
      <c r="C57" s="194"/>
      <c r="D57" s="70">
        <v>62</v>
      </c>
      <c r="E57" s="193"/>
      <c r="F57" s="55" t="s">
        <v>20</v>
      </c>
      <c r="G57" s="56" t="s">
        <v>28</v>
      </c>
      <c r="H57" s="56" t="s">
        <v>16</v>
      </c>
      <c r="I57" s="56" t="s">
        <v>12</v>
      </c>
      <c r="J57" s="54">
        <v>1364</v>
      </c>
      <c r="K57" s="75">
        <f>0</f>
        <v>0</v>
      </c>
      <c r="L57" s="105">
        <f t="shared" si="2"/>
        <v>0</v>
      </c>
      <c r="M57" s="105">
        <f t="shared" si="3"/>
        <v>0</v>
      </c>
      <c r="N57" s="107"/>
      <c r="O57" s="108">
        <f t="shared" si="4"/>
        <v>0</v>
      </c>
      <c r="P57" s="107"/>
      <c r="Q57" s="107"/>
      <c r="R57" s="107"/>
      <c r="S57" s="21">
        <f t="shared" si="5"/>
        <v>0</v>
      </c>
      <c r="T57" s="22" t="str">
        <f t="shared" si="1"/>
        <v>OK</v>
      </c>
      <c r="U57" s="148"/>
      <c r="V57" s="32"/>
      <c r="W57" s="38"/>
      <c r="X57" s="38"/>
      <c r="Y57" s="38"/>
      <c r="Z57" s="38"/>
      <c r="AA57" s="38"/>
      <c r="AB57" s="38"/>
      <c r="AC57" s="38"/>
      <c r="AD57" s="38"/>
      <c r="AE57" s="35"/>
      <c r="AF57" s="35"/>
      <c r="AG57" s="35"/>
      <c r="AH57" s="35"/>
      <c r="AI57" s="35"/>
      <c r="AJ57" s="35"/>
      <c r="AK57" s="35"/>
      <c r="AL57" s="35"/>
    </row>
    <row r="58" spans="1:38" x14ac:dyDescent="0.25">
      <c r="K58" s="110">
        <f>SUMPRODUCT($J$4:$J$57,K4:K57)</f>
        <v>20100</v>
      </c>
      <c r="L58" s="110">
        <f t="shared" ref="L58:M58" si="6">SUMPRODUCT($J$4:$J$57,L4:L57)</f>
        <v>4760.5</v>
      </c>
      <c r="M58" s="110">
        <f t="shared" si="6"/>
        <v>4760.5</v>
      </c>
      <c r="S58" s="6">
        <f>SUM(S4:S57)</f>
        <v>1441</v>
      </c>
      <c r="U58" s="149">
        <f>SUMPRODUCT($J$4:$J$57,U4:U57)</f>
        <v>4760.5</v>
      </c>
      <c r="V58" s="39">
        <f t="shared" ref="V58:AL58" si="7">SUMPRODUCT($J$4:$J$57,V4:V57)</f>
        <v>0</v>
      </c>
      <c r="W58" s="39">
        <f t="shared" si="7"/>
        <v>0</v>
      </c>
      <c r="X58" s="39">
        <f t="shared" si="7"/>
        <v>0</v>
      </c>
      <c r="Y58" s="39">
        <f t="shared" si="7"/>
        <v>0</v>
      </c>
      <c r="Z58" s="39">
        <f t="shared" si="7"/>
        <v>0</v>
      </c>
      <c r="AA58" s="39">
        <f t="shared" si="7"/>
        <v>0</v>
      </c>
      <c r="AB58" s="39">
        <f t="shared" si="7"/>
        <v>0</v>
      </c>
      <c r="AC58" s="39">
        <f t="shared" si="7"/>
        <v>0</v>
      </c>
      <c r="AD58" s="39">
        <f t="shared" si="7"/>
        <v>0</v>
      </c>
      <c r="AE58" s="39">
        <f t="shared" si="7"/>
        <v>0</v>
      </c>
      <c r="AF58" s="39">
        <f t="shared" si="7"/>
        <v>0</v>
      </c>
      <c r="AG58" s="39">
        <f t="shared" si="7"/>
        <v>0</v>
      </c>
      <c r="AH58" s="39">
        <f t="shared" si="7"/>
        <v>0</v>
      </c>
      <c r="AI58" s="39">
        <f t="shared" si="7"/>
        <v>0</v>
      </c>
      <c r="AJ58" s="39">
        <f t="shared" si="7"/>
        <v>0</v>
      </c>
      <c r="AK58" s="39">
        <f t="shared" si="7"/>
        <v>0</v>
      </c>
      <c r="AL58" s="39">
        <f t="shared" si="7"/>
        <v>0</v>
      </c>
    </row>
    <row r="59" spans="1:38" ht="18.75" x14ac:dyDescent="0.25">
      <c r="K59" s="6">
        <f>SUM(K4:K57)</f>
        <v>2012</v>
      </c>
      <c r="U59" s="154"/>
      <c r="V59" s="30"/>
    </row>
    <row r="60" spans="1:38" x14ac:dyDescent="0.25">
      <c r="U60" s="151"/>
    </row>
    <row r="61" spans="1:38" ht="18.95" customHeight="1" x14ac:dyDescent="0.25">
      <c r="B61" s="223" t="s">
        <v>56</v>
      </c>
      <c r="C61" s="224"/>
      <c r="D61" s="224"/>
      <c r="E61" s="224"/>
      <c r="F61" s="224"/>
      <c r="G61" s="224"/>
      <c r="H61" s="224"/>
      <c r="I61" s="224"/>
      <c r="J61" s="224"/>
      <c r="K61" s="224"/>
      <c r="L61" s="224"/>
      <c r="M61" s="224"/>
      <c r="N61" s="224"/>
      <c r="O61" s="224"/>
      <c r="P61" s="224"/>
      <c r="Q61" s="224"/>
      <c r="R61" s="224"/>
      <c r="S61" s="224"/>
      <c r="T61" s="225"/>
      <c r="U61" s="154"/>
      <c r="V61" s="30"/>
      <c r="W61" s="30"/>
      <c r="X61" s="74"/>
    </row>
    <row r="62" spans="1:38" x14ac:dyDescent="0.25">
      <c r="U62" s="151"/>
    </row>
    <row r="63" spans="1:38" x14ac:dyDescent="0.25">
      <c r="U63" s="151"/>
    </row>
    <row r="64" spans="1:38" x14ac:dyDescent="0.25">
      <c r="U64" s="151"/>
    </row>
    <row r="65" spans="21:27" x14ac:dyDescent="0.25">
      <c r="U65" s="151"/>
      <c r="AA65" s="40"/>
    </row>
  </sheetData>
  <mergeCells count="111">
    <mergeCell ref="K1:T1"/>
    <mergeCell ref="U1:U2"/>
    <mergeCell ref="V1:V2"/>
    <mergeCell ref="W1:W2"/>
    <mergeCell ref="AJ1:AJ2"/>
    <mergeCell ref="AK1:AK2"/>
    <mergeCell ref="AL1:AL2"/>
    <mergeCell ref="A2:T2"/>
    <mergeCell ref="A4:A7"/>
    <mergeCell ref="B4:B5"/>
    <mergeCell ref="C4:C5"/>
    <mergeCell ref="E4:E5"/>
    <mergeCell ref="B6:B7"/>
    <mergeCell ref="C6:C7"/>
    <mergeCell ref="AD1:AD2"/>
    <mergeCell ref="AE1:AE2"/>
    <mergeCell ref="AF1:AF2"/>
    <mergeCell ref="AG1:AG2"/>
    <mergeCell ref="AH1:AH2"/>
    <mergeCell ref="AI1:AI2"/>
    <mergeCell ref="X1:X2"/>
    <mergeCell ref="Y1:Y2"/>
    <mergeCell ref="Z1:Z2"/>
    <mergeCell ref="AA1:AA2"/>
    <mergeCell ref="AB1:AB2"/>
    <mergeCell ref="AC1:AC2"/>
    <mergeCell ref="A1:B1"/>
    <mergeCell ref="C1:J1"/>
    <mergeCell ref="A16:A23"/>
    <mergeCell ref="B16:B17"/>
    <mergeCell ref="C16:C17"/>
    <mergeCell ref="E16:E17"/>
    <mergeCell ref="B18:B19"/>
    <mergeCell ref="C18:C19"/>
    <mergeCell ref="E6:E7"/>
    <mergeCell ref="A8:A15"/>
    <mergeCell ref="B8:B9"/>
    <mergeCell ref="C8:C9"/>
    <mergeCell ref="E8:E9"/>
    <mergeCell ref="B10:B11"/>
    <mergeCell ref="C10:C11"/>
    <mergeCell ref="E10:E11"/>
    <mergeCell ref="B12:B13"/>
    <mergeCell ref="C12:C13"/>
    <mergeCell ref="E18:E19"/>
    <mergeCell ref="B20:B21"/>
    <mergeCell ref="C20:C21"/>
    <mergeCell ref="E20:E21"/>
    <mergeCell ref="B22:B23"/>
    <mergeCell ref="C22:C23"/>
    <mergeCell ref="E22:E23"/>
    <mergeCell ref="E12:E13"/>
    <mergeCell ref="B14:B15"/>
    <mergeCell ref="C14:C15"/>
    <mergeCell ref="E14:E15"/>
    <mergeCell ref="B30:B31"/>
    <mergeCell ref="C30:C31"/>
    <mergeCell ref="E30:E31"/>
    <mergeCell ref="A32:A35"/>
    <mergeCell ref="B32:B33"/>
    <mergeCell ref="C32:C33"/>
    <mergeCell ref="E32:E33"/>
    <mergeCell ref="B34:B35"/>
    <mergeCell ref="C34:C35"/>
    <mergeCell ref="E34:E35"/>
    <mergeCell ref="A24:A31"/>
    <mergeCell ref="B24:B25"/>
    <mergeCell ref="C24:C25"/>
    <mergeCell ref="E24:E25"/>
    <mergeCell ref="B26:B27"/>
    <mergeCell ref="C26:C27"/>
    <mergeCell ref="E26:E27"/>
    <mergeCell ref="B28:B29"/>
    <mergeCell ref="C28:C29"/>
    <mergeCell ref="E28:E29"/>
    <mergeCell ref="B42:B43"/>
    <mergeCell ref="C42:C43"/>
    <mergeCell ref="E42:E43"/>
    <mergeCell ref="B44:B45"/>
    <mergeCell ref="C44:C45"/>
    <mergeCell ref="E44:E45"/>
    <mergeCell ref="A36:A47"/>
    <mergeCell ref="B36:B37"/>
    <mergeCell ref="C36:C37"/>
    <mergeCell ref="E36:E37"/>
    <mergeCell ref="B38:B39"/>
    <mergeCell ref="C38:C39"/>
    <mergeCell ref="E38:E39"/>
    <mergeCell ref="B40:B41"/>
    <mergeCell ref="C40:C41"/>
    <mergeCell ref="E40:E41"/>
    <mergeCell ref="B46:B47"/>
    <mergeCell ref="C46:C47"/>
    <mergeCell ref="E46:E47"/>
    <mergeCell ref="B61:T61"/>
    <mergeCell ref="B52:B53"/>
    <mergeCell ref="C52:C53"/>
    <mergeCell ref="E52:E53"/>
    <mergeCell ref="B54:B55"/>
    <mergeCell ref="C54:C55"/>
    <mergeCell ref="E54:E55"/>
    <mergeCell ref="A48:A57"/>
    <mergeCell ref="B48:B49"/>
    <mergeCell ref="C48:C49"/>
    <mergeCell ref="E48:E49"/>
    <mergeCell ref="B50:B51"/>
    <mergeCell ref="C50:C51"/>
    <mergeCell ref="E50:E51"/>
    <mergeCell ref="B56:B57"/>
    <mergeCell ref="C56:C57"/>
    <mergeCell ref="E56:E57"/>
  </mergeCells>
  <conditionalFormatting sqref="V4:AL57">
    <cfRule type="cellIs" dxfId="8" priority="1" operator="greaterThan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C4E103-F985-4C1D-AE7D-9EA74B214AAC}">
  <dimension ref="A1:AL65"/>
  <sheetViews>
    <sheetView topLeftCell="E1" zoomScale="85" zoomScaleNormal="85" workbookViewId="0">
      <selection activeCell="S4" sqref="S4:S57"/>
    </sheetView>
  </sheetViews>
  <sheetFormatPr defaultColWidth="9.7109375" defaultRowHeight="15" x14ac:dyDescent="0.25"/>
  <cols>
    <col min="1" max="1" width="12.140625" style="2" bestFit="1" customWidth="1"/>
    <col min="2" max="2" width="27.28515625" style="1" customWidth="1"/>
    <col min="3" max="3" width="11" style="1" customWidth="1"/>
    <col min="4" max="4" width="11.7109375" style="1" customWidth="1"/>
    <col min="5" max="5" width="24.85546875" style="1" customWidth="1"/>
    <col min="6" max="6" width="9.140625" style="24" customWidth="1"/>
    <col min="7" max="8" width="12.28515625" style="1" customWidth="1"/>
    <col min="9" max="9" width="14.85546875" style="1" customWidth="1"/>
    <col min="10" max="10" width="15.42578125" style="1" customWidth="1"/>
    <col min="11" max="11" width="11.85546875" style="6" bestFit="1" customWidth="1"/>
    <col min="12" max="18" width="11.28515625" style="6" customWidth="1"/>
    <col min="19" max="19" width="13.28515625" style="23" customWidth="1"/>
    <col min="20" max="20" width="12.5703125" style="4" customWidth="1"/>
    <col min="21" max="21" width="14.140625" style="5" customWidth="1"/>
    <col min="22" max="22" width="14.28515625" style="5" customWidth="1"/>
    <col min="23" max="30" width="15.7109375" style="5" customWidth="1"/>
    <col min="31" max="38" width="15.7109375" style="2" customWidth="1"/>
    <col min="39" max="16384" width="9.7109375" style="2"/>
  </cols>
  <sheetData>
    <row r="1" spans="1:38" ht="38.85" customHeight="1" x14ac:dyDescent="0.25">
      <c r="A1" s="203" t="s">
        <v>54</v>
      </c>
      <c r="B1" s="204"/>
      <c r="C1" s="207" t="s">
        <v>29</v>
      </c>
      <c r="D1" s="208"/>
      <c r="E1" s="208"/>
      <c r="F1" s="208"/>
      <c r="G1" s="208"/>
      <c r="H1" s="208"/>
      <c r="I1" s="208"/>
      <c r="J1" s="209"/>
      <c r="K1" s="202" t="s">
        <v>35</v>
      </c>
      <c r="L1" s="202"/>
      <c r="M1" s="202"/>
      <c r="N1" s="202"/>
      <c r="O1" s="202"/>
      <c r="P1" s="202"/>
      <c r="Q1" s="202"/>
      <c r="R1" s="202"/>
      <c r="S1" s="202"/>
      <c r="T1" s="202"/>
      <c r="U1" s="196" t="s">
        <v>37</v>
      </c>
      <c r="V1" s="196" t="s">
        <v>37</v>
      </c>
      <c r="W1" s="196" t="s">
        <v>37</v>
      </c>
      <c r="X1" s="196" t="s">
        <v>37</v>
      </c>
      <c r="Y1" s="196" t="s">
        <v>37</v>
      </c>
      <c r="Z1" s="196" t="s">
        <v>37</v>
      </c>
      <c r="AA1" s="196" t="s">
        <v>37</v>
      </c>
      <c r="AB1" s="196" t="s">
        <v>37</v>
      </c>
      <c r="AC1" s="196" t="s">
        <v>37</v>
      </c>
      <c r="AD1" s="196" t="s">
        <v>37</v>
      </c>
      <c r="AE1" s="196" t="s">
        <v>37</v>
      </c>
      <c r="AF1" s="196" t="s">
        <v>37</v>
      </c>
      <c r="AG1" s="196" t="s">
        <v>37</v>
      </c>
      <c r="AH1" s="196" t="s">
        <v>37</v>
      </c>
      <c r="AI1" s="196" t="s">
        <v>37</v>
      </c>
      <c r="AJ1" s="196" t="s">
        <v>37</v>
      </c>
      <c r="AK1" s="196" t="s">
        <v>37</v>
      </c>
      <c r="AL1" s="196" t="s">
        <v>37</v>
      </c>
    </row>
    <row r="2" spans="1:38" ht="21.75" customHeight="1" x14ac:dyDescent="0.25">
      <c r="A2" s="198" t="s">
        <v>64</v>
      </c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198"/>
      <c r="M2" s="198"/>
      <c r="N2" s="198"/>
      <c r="O2" s="198"/>
      <c r="P2" s="198"/>
      <c r="Q2" s="198"/>
      <c r="R2" s="198"/>
      <c r="S2" s="198"/>
      <c r="T2" s="199"/>
      <c r="U2" s="197"/>
      <c r="V2" s="197"/>
      <c r="W2" s="197"/>
      <c r="X2" s="197"/>
      <c r="Y2" s="197"/>
      <c r="Z2" s="197"/>
      <c r="AA2" s="197"/>
      <c r="AB2" s="197"/>
      <c r="AC2" s="197"/>
      <c r="AD2" s="197"/>
      <c r="AE2" s="197"/>
      <c r="AF2" s="197"/>
      <c r="AG2" s="197"/>
      <c r="AH2" s="197"/>
      <c r="AI2" s="197"/>
      <c r="AJ2" s="197"/>
      <c r="AK2" s="197"/>
      <c r="AL2" s="197"/>
    </row>
    <row r="3" spans="1:38" s="3" customFormat="1" ht="30.2" customHeight="1" x14ac:dyDescent="0.2">
      <c r="A3" s="41" t="s">
        <v>22</v>
      </c>
      <c r="B3" s="41" t="s">
        <v>38</v>
      </c>
      <c r="C3" s="41" t="s">
        <v>36</v>
      </c>
      <c r="D3" s="41" t="s">
        <v>17</v>
      </c>
      <c r="E3" s="41" t="s">
        <v>39</v>
      </c>
      <c r="F3" s="41" t="s">
        <v>18</v>
      </c>
      <c r="G3" s="41" t="s">
        <v>19</v>
      </c>
      <c r="H3" s="41" t="s">
        <v>40</v>
      </c>
      <c r="I3" s="41" t="s">
        <v>41</v>
      </c>
      <c r="J3" s="41" t="s">
        <v>42</v>
      </c>
      <c r="K3" s="42" t="s">
        <v>3</v>
      </c>
      <c r="L3" s="102" t="s">
        <v>86</v>
      </c>
      <c r="M3" s="102" t="s">
        <v>87</v>
      </c>
      <c r="N3" s="102" t="s">
        <v>88</v>
      </c>
      <c r="O3" s="102" t="s">
        <v>89</v>
      </c>
      <c r="P3" s="102" t="s">
        <v>90</v>
      </c>
      <c r="Q3" s="102" t="s">
        <v>91</v>
      </c>
      <c r="R3" s="102" t="s">
        <v>92</v>
      </c>
      <c r="S3" s="19" t="s">
        <v>0</v>
      </c>
      <c r="T3" s="33" t="s">
        <v>2</v>
      </c>
      <c r="U3" s="20" t="s">
        <v>1</v>
      </c>
      <c r="V3" s="20" t="s">
        <v>1</v>
      </c>
      <c r="W3" s="20" t="s">
        <v>1</v>
      </c>
      <c r="X3" s="20" t="s">
        <v>1</v>
      </c>
      <c r="Y3" s="20" t="s">
        <v>1</v>
      </c>
      <c r="Z3" s="20" t="s">
        <v>1</v>
      </c>
      <c r="AA3" s="20" t="s">
        <v>1</v>
      </c>
      <c r="AB3" s="20" t="s">
        <v>1</v>
      </c>
      <c r="AC3" s="20" t="s">
        <v>1</v>
      </c>
      <c r="AD3" s="20" t="s">
        <v>1</v>
      </c>
      <c r="AE3" s="20" t="s">
        <v>1</v>
      </c>
      <c r="AF3" s="20" t="s">
        <v>1</v>
      </c>
      <c r="AG3" s="20" t="s">
        <v>1</v>
      </c>
      <c r="AH3" s="20" t="s">
        <v>1</v>
      </c>
      <c r="AI3" s="20" t="s">
        <v>1</v>
      </c>
      <c r="AJ3" s="20" t="s">
        <v>1</v>
      </c>
      <c r="AK3" s="20" t="s">
        <v>1</v>
      </c>
      <c r="AL3" s="20" t="s">
        <v>1</v>
      </c>
    </row>
    <row r="4" spans="1:38" ht="30.2" customHeight="1" x14ac:dyDescent="0.25">
      <c r="A4" s="211" t="s">
        <v>30</v>
      </c>
      <c r="B4" s="200" t="s">
        <v>34</v>
      </c>
      <c r="C4" s="217">
        <v>1</v>
      </c>
      <c r="D4" s="71">
        <v>1</v>
      </c>
      <c r="E4" s="200" t="s">
        <v>13</v>
      </c>
      <c r="F4" s="59" t="s">
        <v>20</v>
      </c>
      <c r="G4" s="60" t="s">
        <v>27</v>
      </c>
      <c r="H4" s="60" t="s">
        <v>10</v>
      </c>
      <c r="I4" s="60" t="s">
        <v>12</v>
      </c>
      <c r="J4" s="61">
        <v>7.65</v>
      </c>
      <c r="K4" s="65">
        <f>1000</f>
        <v>1000</v>
      </c>
      <c r="L4" s="105">
        <f>IF(SUM(U4:AL4)&gt;K4+N4,K4+N4,SUM(U4:AL4))</f>
        <v>0</v>
      </c>
      <c r="M4" s="105">
        <f>SUM(U4:AL4)</f>
        <v>0</v>
      </c>
      <c r="N4" s="109"/>
      <c r="O4" s="108">
        <f>ROUND(IF(K4*0.25-0.5&lt;0,0,K4*0.25-0.5),0)-P4-R4</f>
        <v>250</v>
      </c>
      <c r="P4" s="106"/>
      <c r="Q4" s="106"/>
      <c r="R4" s="106"/>
      <c r="S4" s="21">
        <f t="shared" ref="S4:S23" si="0">K4-(SUM(U4:AL4))+N4+P4+Q4-R4</f>
        <v>1000</v>
      </c>
      <c r="T4" s="22" t="str">
        <f t="shared" ref="T4:T57" si="1">IF(S4&lt;0,"ATENÇÃO","OK")</f>
        <v>OK</v>
      </c>
      <c r="U4" s="43"/>
      <c r="V4" s="43"/>
      <c r="W4" s="43"/>
      <c r="X4" s="44"/>
      <c r="Y4" s="45"/>
      <c r="Z4" s="43"/>
      <c r="AA4" s="43"/>
      <c r="AB4" s="46"/>
      <c r="AC4" s="47"/>
      <c r="AD4" s="48"/>
      <c r="AE4" s="36"/>
      <c r="AF4" s="29"/>
      <c r="AG4" s="28"/>
      <c r="AH4" s="28"/>
      <c r="AI4" s="28"/>
      <c r="AJ4" s="28"/>
      <c r="AK4" s="28"/>
      <c r="AL4" s="28"/>
    </row>
    <row r="5" spans="1:38" ht="30.2" customHeight="1" x14ac:dyDescent="0.25">
      <c r="A5" s="212"/>
      <c r="B5" s="201"/>
      <c r="C5" s="218"/>
      <c r="D5" s="72">
        <v>2</v>
      </c>
      <c r="E5" s="201"/>
      <c r="F5" s="63" t="s">
        <v>20</v>
      </c>
      <c r="G5" s="64" t="s">
        <v>28</v>
      </c>
      <c r="H5" s="64" t="s">
        <v>16</v>
      </c>
      <c r="I5" s="64" t="s">
        <v>12</v>
      </c>
      <c r="J5" s="61">
        <v>400</v>
      </c>
      <c r="K5" s="65">
        <f>10</f>
        <v>10</v>
      </c>
      <c r="L5" s="105">
        <f t="shared" ref="L5:L57" si="2">IF(SUM(U5:AL5)&gt;K5+N5,K5+N5,SUM(U5:AL5))</f>
        <v>0</v>
      </c>
      <c r="M5" s="105">
        <f t="shared" ref="M5:M57" si="3">SUM(U5:AL5)</f>
        <v>0</v>
      </c>
      <c r="N5" s="106"/>
      <c r="O5" s="108">
        <f t="shared" ref="O5:O57" si="4">ROUND(IF(K5*0.25-0.5&lt;0,0,K5*0.25-0.5),0)-P5-R5</f>
        <v>2</v>
      </c>
      <c r="P5" s="106"/>
      <c r="Q5" s="106"/>
      <c r="R5" s="106"/>
      <c r="S5" s="21">
        <f t="shared" si="0"/>
        <v>10</v>
      </c>
      <c r="T5" s="22" t="str">
        <f t="shared" si="1"/>
        <v>OK</v>
      </c>
      <c r="U5" s="43"/>
      <c r="V5" s="43"/>
      <c r="W5" s="43"/>
      <c r="X5" s="44"/>
      <c r="Y5" s="45"/>
      <c r="Z5" s="45"/>
      <c r="AA5" s="43"/>
      <c r="AB5" s="43"/>
      <c r="AC5" s="43"/>
      <c r="AD5" s="48"/>
      <c r="AE5" s="36"/>
      <c r="AF5" s="29"/>
      <c r="AG5" s="28"/>
      <c r="AH5" s="28"/>
      <c r="AI5" s="28"/>
      <c r="AJ5" s="28"/>
      <c r="AK5" s="28"/>
      <c r="AL5" s="28"/>
    </row>
    <row r="6" spans="1:38" ht="30.2" customHeight="1" x14ac:dyDescent="0.25">
      <c r="A6" s="212"/>
      <c r="B6" s="210" t="s">
        <v>25</v>
      </c>
      <c r="C6" s="219">
        <v>5</v>
      </c>
      <c r="D6" s="73">
        <v>9</v>
      </c>
      <c r="E6" s="210" t="s">
        <v>21</v>
      </c>
      <c r="F6" s="67" t="s">
        <v>20</v>
      </c>
      <c r="G6" s="68" t="s">
        <v>27</v>
      </c>
      <c r="H6" s="68" t="s">
        <v>10</v>
      </c>
      <c r="I6" s="68" t="s">
        <v>12</v>
      </c>
      <c r="J6" s="69">
        <v>4.1500000000000004</v>
      </c>
      <c r="K6" s="75">
        <f>0</f>
        <v>0</v>
      </c>
      <c r="L6" s="105">
        <f t="shared" si="2"/>
        <v>0</v>
      </c>
      <c r="M6" s="105">
        <f t="shared" si="3"/>
        <v>0</v>
      </c>
      <c r="N6" s="106"/>
      <c r="O6" s="108">
        <f t="shared" si="4"/>
        <v>0</v>
      </c>
      <c r="P6" s="106"/>
      <c r="Q6" s="106"/>
      <c r="R6" s="106"/>
      <c r="S6" s="21">
        <f t="shared" si="0"/>
        <v>0</v>
      </c>
      <c r="T6" s="22" t="str">
        <f t="shared" si="1"/>
        <v>OK</v>
      </c>
      <c r="U6" s="49"/>
      <c r="V6" s="43"/>
      <c r="W6" s="45"/>
      <c r="X6" s="44"/>
      <c r="Y6" s="45"/>
      <c r="Z6" s="45"/>
      <c r="AA6" s="43"/>
      <c r="AB6" s="46"/>
      <c r="AC6" s="47"/>
      <c r="AD6" s="48"/>
      <c r="AE6" s="36"/>
      <c r="AF6" s="29"/>
      <c r="AG6" s="28"/>
      <c r="AH6" s="28"/>
      <c r="AI6" s="28"/>
      <c r="AJ6" s="28"/>
      <c r="AK6" s="28"/>
      <c r="AL6" s="28"/>
    </row>
    <row r="7" spans="1:38" ht="30.2" customHeight="1" x14ac:dyDescent="0.25">
      <c r="A7" s="213"/>
      <c r="B7" s="210"/>
      <c r="C7" s="219"/>
      <c r="D7" s="73">
        <v>10</v>
      </c>
      <c r="E7" s="210"/>
      <c r="F7" s="67" t="s">
        <v>20</v>
      </c>
      <c r="G7" s="68" t="s">
        <v>28</v>
      </c>
      <c r="H7" s="68" t="s">
        <v>16</v>
      </c>
      <c r="I7" s="68" t="s">
        <v>12</v>
      </c>
      <c r="J7" s="69">
        <v>699.26</v>
      </c>
      <c r="K7" s="75">
        <f>0</f>
        <v>0</v>
      </c>
      <c r="L7" s="105">
        <f t="shared" si="2"/>
        <v>0</v>
      </c>
      <c r="M7" s="105">
        <f t="shared" si="3"/>
        <v>0</v>
      </c>
      <c r="N7" s="106"/>
      <c r="O7" s="108">
        <f t="shared" si="4"/>
        <v>0</v>
      </c>
      <c r="P7" s="106"/>
      <c r="Q7" s="106"/>
      <c r="R7" s="106"/>
      <c r="S7" s="21">
        <f t="shared" si="0"/>
        <v>0</v>
      </c>
      <c r="T7" s="22" t="str">
        <f t="shared" si="1"/>
        <v>OK</v>
      </c>
      <c r="U7" s="49"/>
      <c r="V7" s="43"/>
      <c r="W7" s="45"/>
      <c r="X7" s="44"/>
      <c r="Y7" s="45"/>
      <c r="Z7" s="45"/>
      <c r="AA7" s="43"/>
      <c r="AB7" s="43"/>
      <c r="AC7" s="43"/>
      <c r="AD7" s="48"/>
      <c r="AE7" s="36"/>
      <c r="AF7" s="29"/>
      <c r="AG7" s="28"/>
      <c r="AH7" s="28"/>
      <c r="AI7" s="28"/>
      <c r="AJ7" s="28"/>
      <c r="AK7" s="28"/>
      <c r="AL7" s="28"/>
    </row>
    <row r="8" spans="1:38" ht="30.2" customHeight="1" x14ac:dyDescent="0.25">
      <c r="A8" s="214" t="s">
        <v>23</v>
      </c>
      <c r="B8" s="193" t="s">
        <v>32</v>
      </c>
      <c r="C8" s="194">
        <v>6</v>
      </c>
      <c r="D8" s="70">
        <v>11</v>
      </c>
      <c r="E8" s="193" t="s">
        <v>13</v>
      </c>
      <c r="F8" s="55" t="s">
        <v>20</v>
      </c>
      <c r="G8" s="56" t="s">
        <v>27</v>
      </c>
      <c r="H8" s="56" t="s">
        <v>10</v>
      </c>
      <c r="I8" s="56" t="s">
        <v>12</v>
      </c>
      <c r="J8" s="54">
        <v>7.84</v>
      </c>
      <c r="K8" s="75">
        <f>0</f>
        <v>0</v>
      </c>
      <c r="L8" s="105">
        <f t="shared" si="2"/>
        <v>0</v>
      </c>
      <c r="M8" s="105">
        <f t="shared" si="3"/>
        <v>0</v>
      </c>
      <c r="N8" s="107"/>
      <c r="O8" s="108">
        <f t="shared" si="4"/>
        <v>0</v>
      </c>
      <c r="P8" s="107"/>
      <c r="Q8" s="107"/>
      <c r="R8" s="107"/>
      <c r="S8" s="21">
        <f t="shared" si="0"/>
        <v>0</v>
      </c>
      <c r="T8" s="22" t="str">
        <f t="shared" si="1"/>
        <v>OK</v>
      </c>
      <c r="U8" s="43"/>
      <c r="V8" s="43"/>
      <c r="W8" s="45"/>
      <c r="X8" s="43"/>
      <c r="Y8" s="43"/>
      <c r="Z8" s="45"/>
      <c r="AA8" s="43"/>
      <c r="AB8" s="50"/>
      <c r="AC8" s="47"/>
      <c r="AD8" s="48"/>
      <c r="AE8" s="36"/>
      <c r="AF8" s="29"/>
      <c r="AG8" s="28"/>
      <c r="AH8" s="28"/>
      <c r="AI8" s="28"/>
      <c r="AJ8" s="28"/>
      <c r="AK8" s="28"/>
      <c r="AL8" s="28"/>
    </row>
    <row r="9" spans="1:38" ht="30.2" customHeight="1" x14ac:dyDescent="0.25">
      <c r="A9" s="215"/>
      <c r="B9" s="193"/>
      <c r="C9" s="194"/>
      <c r="D9" s="70">
        <v>12</v>
      </c>
      <c r="E9" s="193"/>
      <c r="F9" s="55" t="s">
        <v>20</v>
      </c>
      <c r="G9" s="56" t="s">
        <v>28</v>
      </c>
      <c r="H9" s="56" t="s">
        <v>16</v>
      </c>
      <c r="I9" s="56" t="s">
        <v>12</v>
      </c>
      <c r="J9" s="54">
        <v>1700</v>
      </c>
      <c r="K9" s="75">
        <f>0</f>
        <v>0</v>
      </c>
      <c r="L9" s="105">
        <f t="shared" si="2"/>
        <v>0</v>
      </c>
      <c r="M9" s="105">
        <f t="shared" si="3"/>
        <v>0</v>
      </c>
      <c r="N9" s="107"/>
      <c r="O9" s="108">
        <f t="shared" si="4"/>
        <v>0</v>
      </c>
      <c r="P9" s="107"/>
      <c r="Q9" s="107"/>
      <c r="R9" s="107"/>
      <c r="S9" s="21">
        <f t="shared" si="0"/>
        <v>0</v>
      </c>
      <c r="T9" s="22" t="str">
        <f t="shared" si="1"/>
        <v>OK</v>
      </c>
      <c r="U9" s="43"/>
      <c r="V9" s="43"/>
      <c r="W9" s="45"/>
      <c r="X9" s="43"/>
      <c r="Y9" s="44"/>
      <c r="Z9" s="45"/>
      <c r="AA9" s="43"/>
      <c r="AB9" s="51"/>
      <c r="AC9" s="43"/>
      <c r="AD9" s="48"/>
      <c r="AE9" s="36"/>
      <c r="AF9" s="29"/>
      <c r="AG9" s="28"/>
      <c r="AH9" s="28"/>
      <c r="AI9" s="28"/>
      <c r="AJ9" s="28"/>
      <c r="AK9" s="28"/>
      <c r="AL9" s="28"/>
    </row>
    <row r="10" spans="1:38" ht="30.2" customHeight="1" x14ac:dyDescent="0.25">
      <c r="A10" s="215"/>
      <c r="B10" s="193" t="s">
        <v>25</v>
      </c>
      <c r="C10" s="194">
        <v>7</v>
      </c>
      <c r="D10" s="70">
        <v>13</v>
      </c>
      <c r="E10" s="193" t="s">
        <v>14</v>
      </c>
      <c r="F10" s="55" t="s">
        <v>20</v>
      </c>
      <c r="G10" s="56" t="s">
        <v>27</v>
      </c>
      <c r="H10" s="56" t="s">
        <v>10</v>
      </c>
      <c r="I10" s="56" t="s">
        <v>12</v>
      </c>
      <c r="J10" s="54">
        <v>11</v>
      </c>
      <c r="K10" s="75">
        <f>0</f>
        <v>0</v>
      </c>
      <c r="L10" s="105">
        <f t="shared" si="2"/>
        <v>0</v>
      </c>
      <c r="M10" s="105">
        <f t="shared" si="3"/>
        <v>0</v>
      </c>
      <c r="N10" s="107"/>
      <c r="O10" s="108">
        <f t="shared" si="4"/>
        <v>0</v>
      </c>
      <c r="P10" s="107"/>
      <c r="Q10" s="107"/>
      <c r="R10" s="107"/>
      <c r="S10" s="21">
        <f t="shared" si="0"/>
        <v>0</v>
      </c>
      <c r="T10" s="22" t="str">
        <f t="shared" si="1"/>
        <v>OK</v>
      </c>
      <c r="U10" s="43"/>
      <c r="V10" s="52"/>
      <c r="W10" s="43"/>
      <c r="X10" s="44"/>
      <c r="Y10" s="44"/>
      <c r="Z10" s="45"/>
      <c r="AA10" s="43"/>
      <c r="AB10" s="46"/>
      <c r="AC10" s="47"/>
      <c r="AD10" s="48"/>
      <c r="AE10" s="36"/>
      <c r="AF10" s="29"/>
      <c r="AG10" s="28"/>
      <c r="AH10" s="28"/>
      <c r="AI10" s="28"/>
      <c r="AJ10" s="28"/>
      <c r="AK10" s="28"/>
      <c r="AL10" s="28"/>
    </row>
    <row r="11" spans="1:38" ht="30.2" customHeight="1" x14ac:dyDescent="0.25">
      <c r="A11" s="215"/>
      <c r="B11" s="193"/>
      <c r="C11" s="194"/>
      <c r="D11" s="70">
        <v>14</v>
      </c>
      <c r="E11" s="193"/>
      <c r="F11" s="55" t="s">
        <v>20</v>
      </c>
      <c r="G11" s="56" t="s">
        <v>28</v>
      </c>
      <c r="H11" s="56" t="s">
        <v>16</v>
      </c>
      <c r="I11" s="56" t="s">
        <v>12</v>
      </c>
      <c r="J11" s="54">
        <v>1828.57</v>
      </c>
      <c r="K11" s="75">
        <f>0</f>
        <v>0</v>
      </c>
      <c r="L11" s="105">
        <f t="shared" si="2"/>
        <v>0</v>
      </c>
      <c r="M11" s="105">
        <f t="shared" si="3"/>
        <v>0</v>
      </c>
      <c r="N11" s="107"/>
      <c r="O11" s="108">
        <f t="shared" si="4"/>
        <v>0</v>
      </c>
      <c r="P11" s="107"/>
      <c r="Q11" s="107"/>
      <c r="R11" s="107"/>
      <c r="S11" s="21">
        <f t="shared" si="0"/>
        <v>0</v>
      </c>
      <c r="T11" s="22" t="str">
        <f t="shared" si="1"/>
        <v>OK</v>
      </c>
      <c r="U11" s="43"/>
      <c r="V11" s="52"/>
      <c r="W11" s="43"/>
      <c r="X11" s="44"/>
      <c r="Y11" s="44"/>
      <c r="Z11" s="45"/>
      <c r="AA11" s="43"/>
      <c r="AB11" s="43"/>
      <c r="AC11" s="43"/>
      <c r="AD11" s="48"/>
      <c r="AE11" s="36"/>
      <c r="AF11" s="29"/>
      <c r="AG11" s="28"/>
      <c r="AH11" s="28"/>
      <c r="AI11" s="28"/>
      <c r="AJ11" s="28"/>
      <c r="AK11" s="28"/>
      <c r="AL11" s="28"/>
    </row>
    <row r="12" spans="1:38" ht="30.2" customHeight="1" x14ac:dyDescent="0.25">
      <c r="A12" s="215"/>
      <c r="B12" s="193" t="s">
        <v>25</v>
      </c>
      <c r="C12" s="194">
        <v>8</v>
      </c>
      <c r="D12" s="70">
        <v>15</v>
      </c>
      <c r="E12" s="193" t="s">
        <v>15</v>
      </c>
      <c r="F12" s="55" t="s">
        <v>20</v>
      </c>
      <c r="G12" s="56" t="s">
        <v>27</v>
      </c>
      <c r="H12" s="56" t="s">
        <v>10</v>
      </c>
      <c r="I12" s="56" t="s">
        <v>12</v>
      </c>
      <c r="J12" s="54">
        <v>18.399999999999999</v>
      </c>
      <c r="K12" s="75">
        <f>0</f>
        <v>0</v>
      </c>
      <c r="L12" s="105">
        <f t="shared" si="2"/>
        <v>0</v>
      </c>
      <c r="M12" s="105">
        <f t="shared" si="3"/>
        <v>0</v>
      </c>
      <c r="N12" s="107"/>
      <c r="O12" s="108">
        <f t="shared" si="4"/>
        <v>0</v>
      </c>
      <c r="P12" s="107"/>
      <c r="Q12" s="107"/>
      <c r="R12" s="107"/>
      <c r="S12" s="21">
        <f t="shared" si="0"/>
        <v>0</v>
      </c>
      <c r="T12" s="22" t="str">
        <f t="shared" si="1"/>
        <v>OK</v>
      </c>
      <c r="U12" s="43"/>
      <c r="V12" s="52"/>
      <c r="W12" s="45"/>
      <c r="X12" s="43"/>
      <c r="Y12" s="44"/>
      <c r="Z12" s="45"/>
      <c r="AA12" s="43"/>
      <c r="AB12" s="51"/>
      <c r="AC12" s="47"/>
      <c r="AD12" s="48"/>
      <c r="AE12" s="36"/>
      <c r="AF12" s="29"/>
      <c r="AG12" s="28"/>
      <c r="AH12" s="28"/>
      <c r="AI12" s="28"/>
      <c r="AJ12" s="28"/>
      <c r="AK12" s="28"/>
      <c r="AL12" s="28"/>
    </row>
    <row r="13" spans="1:38" ht="30.2" customHeight="1" x14ac:dyDescent="0.25">
      <c r="A13" s="215"/>
      <c r="B13" s="193"/>
      <c r="C13" s="194"/>
      <c r="D13" s="70">
        <v>16</v>
      </c>
      <c r="E13" s="193"/>
      <c r="F13" s="55" t="s">
        <v>20</v>
      </c>
      <c r="G13" s="56" t="s">
        <v>28</v>
      </c>
      <c r="H13" s="56" t="s">
        <v>16</v>
      </c>
      <c r="I13" s="56" t="s">
        <v>12</v>
      </c>
      <c r="J13" s="54">
        <v>2900</v>
      </c>
      <c r="K13" s="75">
        <f>0</f>
        <v>0</v>
      </c>
      <c r="L13" s="105">
        <f t="shared" si="2"/>
        <v>0</v>
      </c>
      <c r="M13" s="105">
        <f t="shared" si="3"/>
        <v>0</v>
      </c>
      <c r="N13" s="107"/>
      <c r="O13" s="108">
        <f t="shared" si="4"/>
        <v>0</v>
      </c>
      <c r="P13" s="107"/>
      <c r="Q13" s="107"/>
      <c r="R13" s="107"/>
      <c r="S13" s="21">
        <f t="shared" si="0"/>
        <v>0</v>
      </c>
      <c r="T13" s="22" t="str">
        <f t="shared" si="1"/>
        <v>OK</v>
      </c>
      <c r="U13" s="43"/>
      <c r="V13" s="52"/>
      <c r="W13" s="45"/>
      <c r="X13" s="45"/>
      <c r="Y13" s="45"/>
      <c r="Z13" s="45"/>
      <c r="AA13" s="43"/>
      <c r="AB13" s="51"/>
      <c r="AC13" s="43"/>
      <c r="AD13" s="48"/>
      <c r="AE13" s="36"/>
      <c r="AF13" s="29"/>
      <c r="AG13" s="28"/>
      <c r="AH13" s="28"/>
      <c r="AI13" s="28"/>
      <c r="AJ13" s="28"/>
      <c r="AK13" s="28"/>
      <c r="AL13" s="28"/>
    </row>
    <row r="14" spans="1:38" s="7" customFormat="1" ht="30.2" customHeight="1" x14ac:dyDescent="0.25">
      <c r="A14" s="215"/>
      <c r="B14" s="193" t="s">
        <v>32</v>
      </c>
      <c r="C14" s="194">
        <v>9</v>
      </c>
      <c r="D14" s="70">
        <v>17</v>
      </c>
      <c r="E14" s="193" t="s">
        <v>11</v>
      </c>
      <c r="F14" s="55" t="s">
        <v>20</v>
      </c>
      <c r="G14" s="56" t="s">
        <v>27</v>
      </c>
      <c r="H14" s="56" t="s">
        <v>10</v>
      </c>
      <c r="I14" s="56" t="s">
        <v>12</v>
      </c>
      <c r="J14" s="54">
        <v>16.21</v>
      </c>
      <c r="K14" s="75">
        <f>0</f>
        <v>0</v>
      </c>
      <c r="L14" s="105">
        <f t="shared" si="2"/>
        <v>0</v>
      </c>
      <c r="M14" s="105">
        <f t="shared" si="3"/>
        <v>0</v>
      </c>
      <c r="N14" s="107"/>
      <c r="O14" s="108">
        <f t="shared" si="4"/>
        <v>0</v>
      </c>
      <c r="P14" s="107"/>
      <c r="Q14" s="107"/>
      <c r="R14" s="107"/>
      <c r="S14" s="21">
        <f t="shared" si="0"/>
        <v>0</v>
      </c>
      <c r="T14" s="22" t="str">
        <f t="shared" si="1"/>
        <v>OK</v>
      </c>
      <c r="U14" s="43"/>
      <c r="V14" s="43"/>
      <c r="W14" s="43"/>
      <c r="X14" s="45"/>
      <c r="Y14" s="43"/>
      <c r="Z14" s="45"/>
      <c r="AA14" s="45"/>
      <c r="AB14" s="53"/>
      <c r="AC14" s="43"/>
      <c r="AD14" s="48"/>
      <c r="AE14" s="36"/>
      <c r="AF14" s="29"/>
      <c r="AG14" s="28"/>
      <c r="AH14" s="28"/>
      <c r="AI14" s="28"/>
      <c r="AJ14" s="28"/>
      <c r="AK14" s="28"/>
      <c r="AL14" s="28"/>
    </row>
    <row r="15" spans="1:38" s="7" customFormat="1" ht="30.2" customHeight="1" x14ac:dyDescent="0.25">
      <c r="A15" s="216"/>
      <c r="B15" s="193"/>
      <c r="C15" s="194"/>
      <c r="D15" s="70">
        <v>18</v>
      </c>
      <c r="E15" s="193"/>
      <c r="F15" s="55" t="s">
        <v>20</v>
      </c>
      <c r="G15" s="56" t="s">
        <v>28</v>
      </c>
      <c r="H15" s="56" t="s">
        <v>16</v>
      </c>
      <c r="I15" s="56" t="s">
        <v>12</v>
      </c>
      <c r="J15" s="54">
        <v>2650</v>
      </c>
      <c r="K15" s="75">
        <f>0</f>
        <v>0</v>
      </c>
      <c r="L15" s="105">
        <f t="shared" si="2"/>
        <v>0</v>
      </c>
      <c r="M15" s="105">
        <f t="shared" si="3"/>
        <v>0</v>
      </c>
      <c r="N15" s="107"/>
      <c r="O15" s="108">
        <f t="shared" si="4"/>
        <v>0</v>
      </c>
      <c r="P15" s="107"/>
      <c r="Q15" s="107"/>
      <c r="R15" s="107"/>
      <c r="S15" s="21">
        <f t="shared" si="0"/>
        <v>0</v>
      </c>
      <c r="T15" s="22" t="str">
        <f t="shared" si="1"/>
        <v>OK</v>
      </c>
      <c r="U15" s="43"/>
      <c r="V15" s="43"/>
      <c r="W15" s="43"/>
      <c r="X15" s="45"/>
      <c r="Y15" s="43"/>
      <c r="Z15" s="45"/>
      <c r="AA15" s="45"/>
      <c r="AB15" s="53"/>
      <c r="AC15" s="43"/>
      <c r="AD15" s="48"/>
      <c r="AE15" s="36"/>
      <c r="AF15" s="29"/>
      <c r="AG15" s="28"/>
      <c r="AH15" s="28"/>
      <c r="AI15" s="28"/>
      <c r="AJ15" s="28"/>
      <c r="AK15" s="28"/>
      <c r="AL15" s="28"/>
    </row>
    <row r="16" spans="1:38" s="7" customFormat="1" ht="30.2" customHeight="1" x14ac:dyDescent="0.25">
      <c r="A16" s="220" t="s">
        <v>31</v>
      </c>
      <c r="B16" s="193" t="s">
        <v>43</v>
      </c>
      <c r="C16" s="194">
        <v>10</v>
      </c>
      <c r="D16" s="70">
        <v>19</v>
      </c>
      <c r="E16" s="193" t="s">
        <v>13</v>
      </c>
      <c r="F16" s="55" t="s">
        <v>20</v>
      </c>
      <c r="G16" s="56" t="s">
        <v>27</v>
      </c>
      <c r="H16" s="56" t="s">
        <v>10</v>
      </c>
      <c r="I16" s="56" t="s">
        <v>12</v>
      </c>
      <c r="J16" s="54">
        <v>7.9</v>
      </c>
      <c r="K16" s="75">
        <f>0</f>
        <v>0</v>
      </c>
      <c r="L16" s="105">
        <f t="shared" si="2"/>
        <v>0</v>
      </c>
      <c r="M16" s="105">
        <f t="shared" si="3"/>
        <v>0</v>
      </c>
      <c r="N16" s="107"/>
      <c r="O16" s="108">
        <f t="shared" si="4"/>
        <v>0</v>
      </c>
      <c r="P16" s="107"/>
      <c r="Q16" s="107"/>
      <c r="R16" s="107"/>
      <c r="S16" s="21">
        <f t="shared" si="0"/>
        <v>0</v>
      </c>
      <c r="T16" s="22" t="str">
        <f t="shared" si="1"/>
        <v>OK</v>
      </c>
      <c r="U16" s="43"/>
      <c r="V16" s="43"/>
      <c r="W16" s="45"/>
      <c r="X16" s="45"/>
      <c r="Y16" s="45"/>
      <c r="Z16" s="45"/>
      <c r="AA16" s="45"/>
      <c r="AB16" s="53"/>
      <c r="AC16" s="43"/>
      <c r="AD16" s="48"/>
      <c r="AE16" s="37"/>
      <c r="AF16" s="29"/>
      <c r="AG16" s="28"/>
      <c r="AH16" s="28"/>
      <c r="AI16" s="28"/>
      <c r="AJ16" s="28"/>
      <c r="AK16" s="28"/>
      <c r="AL16" s="28"/>
    </row>
    <row r="17" spans="1:38" s="7" customFormat="1" ht="30.2" customHeight="1" x14ac:dyDescent="0.25">
      <c r="A17" s="221"/>
      <c r="B17" s="193"/>
      <c r="C17" s="194"/>
      <c r="D17" s="70">
        <v>20</v>
      </c>
      <c r="E17" s="193"/>
      <c r="F17" s="55" t="s">
        <v>20</v>
      </c>
      <c r="G17" s="56" t="s">
        <v>28</v>
      </c>
      <c r="H17" s="56" t="s">
        <v>16</v>
      </c>
      <c r="I17" s="56" t="s">
        <v>12</v>
      </c>
      <c r="J17" s="54">
        <v>1632.32</v>
      </c>
      <c r="K17" s="75">
        <f>0</f>
        <v>0</v>
      </c>
      <c r="L17" s="105">
        <f t="shared" si="2"/>
        <v>0</v>
      </c>
      <c r="M17" s="105">
        <f t="shared" si="3"/>
        <v>0</v>
      </c>
      <c r="N17" s="107"/>
      <c r="O17" s="108">
        <f t="shared" si="4"/>
        <v>0</v>
      </c>
      <c r="P17" s="107"/>
      <c r="Q17" s="107"/>
      <c r="R17" s="107"/>
      <c r="S17" s="21">
        <f t="shared" si="0"/>
        <v>0</v>
      </c>
      <c r="T17" s="22" t="str">
        <f t="shared" si="1"/>
        <v>OK</v>
      </c>
      <c r="U17" s="43"/>
      <c r="V17" s="43"/>
      <c r="W17" s="45"/>
      <c r="X17" s="45"/>
      <c r="Y17" s="45"/>
      <c r="Z17" s="45"/>
      <c r="AA17" s="45"/>
      <c r="AB17" s="53"/>
      <c r="AC17" s="43"/>
      <c r="AD17" s="48"/>
      <c r="AE17" s="37"/>
      <c r="AF17" s="29"/>
      <c r="AG17" s="28"/>
      <c r="AH17" s="28"/>
      <c r="AI17" s="28"/>
      <c r="AJ17" s="28"/>
      <c r="AK17" s="28"/>
      <c r="AL17" s="28"/>
    </row>
    <row r="18" spans="1:38" s="7" customFormat="1" ht="30.2" customHeight="1" x14ac:dyDescent="0.25">
      <c r="A18" s="221"/>
      <c r="B18" s="193" t="s">
        <v>43</v>
      </c>
      <c r="C18" s="194">
        <v>11</v>
      </c>
      <c r="D18" s="70">
        <v>21</v>
      </c>
      <c r="E18" s="193" t="s">
        <v>14</v>
      </c>
      <c r="F18" s="55" t="s">
        <v>20</v>
      </c>
      <c r="G18" s="56" t="s">
        <v>27</v>
      </c>
      <c r="H18" s="56" t="s">
        <v>10</v>
      </c>
      <c r="I18" s="56" t="s">
        <v>12</v>
      </c>
      <c r="J18" s="54">
        <v>8</v>
      </c>
      <c r="K18" s="75">
        <f>0</f>
        <v>0</v>
      </c>
      <c r="L18" s="105">
        <f t="shared" si="2"/>
        <v>0</v>
      </c>
      <c r="M18" s="105">
        <f t="shared" si="3"/>
        <v>0</v>
      </c>
      <c r="N18" s="107"/>
      <c r="O18" s="108">
        <f t="shared" si="4"/>
        <v>0</v>
      </c>
      <c r="P18" s="107"/>
      <c r="Q18" s="107"/>
      <c r="R18" s="107"/>
      <c r="S18" s="21">
        <f t="shared" si="0"/>
        <v>0</v>
      </c>
      <c r="T18" s="22" t="str">
        <f t="shared" si="1"/>
        <v>OK</v>
      </c>
      <c r="U18" s="37"/>
      <c r="V18" s="37"/>
      <c r="W18" s="36"/>
      <c r="X18" s="37"/>
      <c r="Y18" s="36"/>
      <c r="Z18" s="37"/>
      <c r="AA18" s="36"/>
      <c r="AB18" s="34"/>
      <c r="AC18" s="37"/>
      <c r="AD18" s="29"/>
      <c r="AE18" s="36"/>
      <c r="AF18" s="29"/>
      <c r="AG18" s="28"/>
      <c r="AH18" s="28"/>
      <c r="AI18" s="28"/>
      <c r="AJ18" s="28"/>
      <c r="AK18" s="28"/>
      <c r="AL18" s="28"/>
    </row>
    <row r="19" spans="1:38" s="7" customFormat="1" ht="30.2" customHeight="1" x14ac:dyDescent="0.25">
      <c r="A19" s="221"/>
      <c r="B19" s="193"/>
      <c r="C19" s="194"/>
      <c r="D19" s="70">
        <v>22</v>
      </c>
      <c r="E19" s="193"/>
      <c r="F19" s="55" t="s">
        <v>20</v>
      </c>
      <c r="G19" s="56" t="s">
        <v>28</v>
      </c>
      <c r="H19" s="56" t="s">
        <v>16</v>
      </c>
      <c r="I19" s="56" t="s">
        <v>12</v>
      </c>
      <c r="J19" s="54">
        <v>992.32</v>
      </c>
      <c r="K19" s="75">
        <f>0</f>
        <v>0</v>
      </c>
      <c r="L19" s="105">
        <f t="shared" si="2"/>
        <v>0</v>
      </c>
      <c r="M19" s="105">
        <f t="shared" si="3"/>
        <v>0</v>
      </c>
      <c r="N19" s="107"/>
      <c r="O19" s="108">
        <f t="shared" si="4"/>
        <v>0</v>
      </c>
      <c r="P19" s="107"/>
      <c r="Q19" s="107"/>
      <c r="R19" s="107"/>
      <c r="S19" s="21">
        <f t="shared" si="0"/>
        <v>0</v>
      </c>
      <c r="T19" s="22" t="str">
        <f t="shared" si="1"/>
        <v>OK</v>
      </c>
      <c r="U19" s="37"/>
      <c r="V19" s="37"/>
      <c r="W19" s="36"/>
      <c r="X19" s="37"/>
      <c r="Y19" s="36"/>
      <c r="Z19" s="37"/>
      <c r="AA19" s="36"/>
      <c r="AB19" s="34"/>
      <c r="AC19" s="37"/>
      <c r="AD19" s="29"/>
      <c r="AE19" s="36"/>
      <c r="AF19" s="29"/>
      <c r="AG19" s="28"/>
      <c r="AH19" s="28"/>
      <c r="AI19" s="28"/>
      <c r="AJ19" s="28"/>
      <c r="AK19" s="28"/>
      <c r="AL19" s="28"/>
    </row>
    <row r="20" spans="1:38" ht="30.2" customHeight="1" x14ac:dyDescent="0.25">
      <c r="A20" s="221"/>
      <c r="B20" s="193" t="s">
        <v>44</v>
      </c>
      <c r="C20" s="194">
        <v>12</v>
      </c>
      <c r="D20" s="70">
        <v>23</v>
      </c>
      <c r="E20" s="193" t="s">
        <v>15</v>
      </c>
      <c r="F20" s="55" t="s">
        <v>20</v>
      </c>
      <c r="G20" s="56" t="s">
        <v>27</v>
      </c>
      <c r="H20" s="56" t="s">
        <v>10</v>
      </c>
      <c r="I20" s="56" t="s">
        <v>12</v>
      </c>
      <c r="J20" s="54">
        <v>15.72</v>
      </c>
      <c r="K20" s="75">
        <f>0</f>
        <v>0</v>
      </c>
      <c r="L20" s="105">
        <f t="shared" si="2"/>
        <v>0</v>
      </c>
      <c r="M20" s="105">
        <f t="shared" si="3"/>
        <v>0</v>
      </c>
      <c r="N20" s="107"/>
      <c r="O20" s="108">
        <f t="shared" si="4"/>
        <v>0</v>
      </c>
      <c r="P20" s="107"/>
      <c r="Q20" s="107"/>
      <c r="R20" s="107"/>
      <c r="S20" s="21">
        <f t="shared" si="0"/>
        <v>0</v>
      </c>
      <c r="T20" s="22" t="str">
        <f t="shared" si="1"/>
        <v>OK</v>
      </c>
      <c r="U20" s="32"/>
      <c r="V20" s="32"/>
      <c r="W20" s="38"/>
      <c r="X20" s="38"/>
      <c r="Y20" s="38"/>
      <c r="Z20" s="38"/>
      <c r="AA20" s="38"/>
      <c r="AB20" s="38"/>
      <c r="AC20" s="38"/>
      <c r="AD20" s="38"/>
      <c r="AE20" s="35"/>
      <c r="AF20" s="35"/>
      <c r="AG20" s="35"/>
      <c r="AH20" s="35"/>
      <c r="AI20" s="35"/>
      <c r="AJ20" s="35"/>
      <c r="AK20" s="35"/>
      <c r="AL20" s="35"/>
    </row>
    <row r="21" spans="1:38" ht="30.2" customHeight="1" x14ac:dyDescent="0.25">
      <c r="A21" s="221"/>
      <c r="B21" s="193"/>
      <c r="C21" s="194"/>
      <c r="D21" s="70">
        <v>24</v>
      </c>
      <c r="E21" s="193"/>
      <c r="F21" s="55" t="s">
        <v>20</v>
      </c>
      <c r="G21" s="56" t="s">
        <v>28</v>
      </c>
      <c r="H21" s="56" t="s">
        <v>16</v>
      </c>
      <c r="I21" s="56" t="s">
        <v>12</v>
      </c>
      <c r="J21" s="54">
        <v>2252.44</v>
      </c>
      <c r="K21" s="75">
        <f>0</f>
        <v>0</v>
      </c>
      <c r="L21" s="105">
        <f t="shared" si="2"/>
        <v>0</v>
      </c>
      <c r="M21" s="105">
        <f t="shared" si="3"/>
        <v>0</v>
      </c>
      <c r="N21" s="107"/>
      <c r="O21" s="108">
        <f t="shared" si="4"/>
        <v>0</v>
      </c>
      <c r="P21" s="107"/>
      <c r="Q21" s="107"/>
      <c r="R21" s="107"/>
      <c r="S21" s="21">
        <f t="shared" si="0"/>
        <v>0</v>
      </c>
      <c r="T21" s="22" t="str">
        <f t="shared" si="1"/>
        <v>OK</v>
      </c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5"/>
      <c r="AF21" s="35"/>
      <c r="AG21" s="35"/>
      <c r="AH21" s="35"/>
      <c r="AI21" s="35"/>
      <c r="AJ21" s="35"/>
      <c r="AK21" s="35"/>
      <c r="AL21" s="35"/>
    </row>
    <row r="22" spans="1:38" ht="30.2" customHeight="1" x14ac:dyDescent="0.25">
      <c r="A22" s="221"/>
      <c r="B22" s="193" t="s">
        <v>32</v>
      </c>
      <c r="C22" s="194">
        <v>13</v>
      </c>
      <c r="D22" s="70">
        <v>25</v>
      </c>
      <c r="E22" s="193" t="s">
        <v>11</v>
      </c>
      <c r="F22" s="55" t="s">
        <v>20</v>
      </c>
      <c r="G22" s="56" t="s">
        <v>27</v>
      </c>
      <c r="H22" s="56" t="s">
        <v>10</v>
      </c>
      <c r="I22" s="56" t="s">
        <v>12</v>
      </c>
      <c r="J22" s="54">
        <v>15.44</v>
      </c>
      <c r="K22" s="75">
        <f>0</f>
        <v>0</v>
      </c>
      <c r="L22" s="105">
        <f t="shared" si="2"/>
        <v>0</v>
      </c>
      <c r="M22" s="105">
        <f t="shared" si="3"/>
        <v>0</v>
      </c>
      <c r="N22" s="107"/>
      <c r="O22" s="108">
        <f t="shared" si="4"/>
        <v>0</v>
      </c>
      <c r="P22" s="107"/>
      <c r="Q22" s="107"/>
      <c r="R22" s="107"/>
      <c r="S22" s="21">
        <f t="shared" si="0"/>
        <v>0</v>
      </c>
      <c r="T22" s="22" t="str">
        <f t="shared" si="1"/>
        <v>OK</v>
      </c>
      <c r="U22" s="32"/>
      <c r="V22" s="32"/>
      <c r="W22" s="38"/>
      <c r="X22" s="38"/>
      <c r="Y22" s="38"/>
      <c r="Z22" s="38"/>
      <c r="AA22" s="38"/>
      <c r="AB22" s="38"/>
      <c r="AC22" s="38"/>
      <c r="AD22" s="38"/>
      <c r="AE22" s="35"/>
      <c r="AF22" s="35"/>
      <c r="AG22" s="35"/>
      <c r="AH22" s="35"/>
      <c r="AI22" s="35"/>
      <c r="AJ22" s="35"/>
      <c r="AK22" s="35"/>
      <c r="AL22" s="35"/>
    </row>
    <row r="23" spans="1:38" ht="30.2" customHeight="1" x14ac:dyDescent="0.25">
      <c r="A23" s="222"/>
      <c r="B23" s="193"/>
      <c r="C23" s="194"/>
      <c r="D23" s="70">
        <v>26</v>
      </c>
      <c r="E23" s="193"/>
      <c r="F23" s="55" t="s">
        <v>20</v>
      </c>
      <c r="G23" s="56" t="s">
        <v>28</v>
      </c>
      <c r="H23" s="56" t="s">
        <v>16</v>
      </c>
      <c r="I23" s="56" t="s">
        <v>12</v>
      </c>
      <c r="J23" s="54">
        <v>2650</v>
      </c>
      <c r="K23" s="75">
        <f>0</f>
        <v>0</v>
      </c>
      <c r="L23" s="105">
        <f t="shared" si="2"/>
        <v>0</v>
      </c>
      <c r="M23" s="105">
        <f t="shared" si="3"/>
        <v>0</v>
      </c>
      <c r="N23" s="107"/>
      <c r="O23" s="108">
        <f t="shared" si="4"/>
        <v>0</v>
      </c>
      <c r="P23" s="107"/>
      <c r="Q23" s="107"/>
      <c r="R23" s="107"/>
      <c r="S23" s="21">
        <f t="shared" si="0"/>
        <v>0</v>
      </c>
      <c r="T23" s="22" t="str">
        <f t="shared" si="1"/>
        <v>OK</v>
      </c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5"/>
      <c r="AF23" s="35"/>
      <c r="AG23" s="35"/>
      <c r="AH23" s="35"/>
      <c r="AI23" s="35"/>
      <c r="AJ23" s="35"/>
      <c r="AK23" s="35"/>
      <c r="AL23" s="35"/>
    </row>
    <row r="24" spans="1:38" s="7" customFormat="1" ht="30.2" customHeight="1" x14ac:dyDescent="0.25">
      <c r="A24" s="220" t="s">
        <v>24</v>
      </c>
      <c r="B24" s="193" t="s">
        <v>45</v>
      </c>
      <c r="C24" s="194">
        <v>14</v>
      </c>
      <c r="D24" s="70">
        <v>27</v>
      </c>
      <c r="E24" s="193" t="s">
        <v>13</v>
      </c>
      <c r="F24" s="55" t="s">
        <v>20</v>
      </c>
      <c r="G24" s="56" t="s">
        <v>27</v>
      </c>
      <c r="H24" s="56" t="s">
        <v>10</v>
      </c>
      <c r="I24" s="56" t="s">
        <v>12</v>
      </c>
      <c r="J24" s="54">
        <v>3.75</v>
      </c>
      <c r="K24" s="75">
        <f>0</f>
        <v>0</v>
      </c>
      <c r="L24" s="105">
        <f t="shared" si="2"/>
        <v>0</v>
      </c>
      <c r="M24" s="105">
        <f t="shared" si="3"/>
        <v>0</v>
      </c>
      <c r="N24" s="107"/>
      <c r="O24" s="108">
        <f t="shared" si="4"/>
        <v>0</v>
      </c>
      <c r="P24" s="107"/>
      <c r="Q24" s="107"/>
      <c r="R24" s="107"/>
      <c r="S24" s="21">
        <f>K24-(SUM(U24:AL24))+N24+P24+Q24-R24</f>
        <v>0</v>
      </c>
      <c r="T24" s="22" t="str">
        <f t="shared" si="1"/>
        <v>OK</v>
      </c>
      <c r="U24" s="37"/>
      <c r="V24" s="37"/>
      <c r="W24" s="37"/>
      <c r="X24" s="36"/>
      <c r="Y24" s="37"/>
      <c r="Z24" s="36"/>
      <c r="AA24" s="36"/>
      <c r="AB24" s="34"/>
      <c r="AC24" s="37"/>
      <c r="AD24" s="29"/>
      <c r="AE24" s="36"/>
      <c r="AF24" s="29"/>
      <c r="AG24" s="28"/>
      <c r="AH24" s="28"/>
      <c r="AI24" s="28"/>
      <c r="AJ24" s="28"/>
      <c r="AK24" s="28"/>
      <c r="AL24" s="28"/>
    </row>
    <row r="25" spans="1:38" s="7" customFormat="1" ht="30.2" customHeight="1" x14ac:dyDescent="0.25">
      <c r="A25" s="221"/>
      <c r="B25" s="193"/>
      <c r="C25" s="194"/>
      <c r="D25" s="70">
        <v>28</v>
      </c>
      <c r="E25" s="193"/>
      <c r="F25" s="55" t="s">
        <v>20</v>
      </c>
      <c r="G25" s="56" t="s">
        <v>28</v>
      </c>
      <c r="H25" s="56" t="s">
        <v>16</v>
      </c>
      <c r="I25" s="56" t="s">
        <v>12</v>
      </c>
      <c r="J25" s="54">
        <v>115</v>
      </c>
      <c r="K25" s="75">
        <f>0</f>
        <v>0</v>
      </c>
      <c r="L25" s="105">
        <f t="shared" si="2"/>
        <v>0</v>
      </c>
      <c r="M25" s="105">
        <f t="shared" si="3"/>
        <v>0</v>
      </c>
      <c r="N25" s="107"/>
      <c r="O25" s="108">
        <f t="shared" si="4"/>
        <v>0</v>
      </c>
      <c r="P25" s="107"/>
      <c r="Q25" s="107"/>
      <c r="R25" s="107"/>
      <c r="S25" s="21">
        <f t="shared" ref="S25:S57" si="5">K25-(SUM(U25:AL25))+N25+P25+Q25-R25</f>
        <v>0</v>
      </c>
      <c r="T25" s="22" t="str">
        <f t="shared" si="1"/>
        <v>OK</v>
      </c>
      <c r="U25" s="37"/>
      <c r="V25" s="37"/>
      <c r="W25" s="37"/>
      <c r="X25" s="36"/>
      <c r="Y25" s="37"/>
      <c r="Z25" s="36"/>
      <c r="AA25" s="36"/>
      <c r="AB25" s="34"/>
      <c r="AC25" s="37"/>
      <c r="AD25" s="29"/>
      <c r="AE25" s="36"/>
      <c r="AF25" s="29"/>
      <c r="AG25" s="28"/>
      <c r="AH25" s="28"/>
      <c r="AI25" s="28"/>
      <c r="AJ25" s="28"/>
      <c r="AK25" s="28"/>
      <c r="AL25" s="28"/>
    </row>
    <row r="26" spans="1:38" s="7" customFormat="1" ht="30.2" customHeight="1" x14ac:dyDescent="0.25">
      <c r="A26" s="221"/>
      <c r="B26" s="193" t="s">
        <v>26</v>
      </c>
      <c r="C26" s="194">
        <v>15</v>
      </c>
      <c r="D26" s="70">
        <v>29</v>
      </c>
      <c r="E26" s="193" t="s">
        <v>14</v>
      </c>
      <c r="F26" s="55" t="s">
        <v>20</v>
      </c>
      <c r="G26" s="56" t="s">
        <v>27</v>
      </c>
      <c r="H26" s="56" t="s">
        <v>10</v>
      </c>
      <c r="I26" s="56" t="s">
        <v>12</v>
      </c>
      <c r="J26" s="54">
        <v>5.9</v>
      </c>
      <c r="K26" s="75">
        <f>0</f>
        <v>0</v>
      </c>
      <c r="L26" s="105">
        <f t="shared" si="2"/>
        <v>0</v>
      </c>
      <c r="M26" s="105">
        <f t="shared" si="3"/>
        <v>0</v>
      </c>
      <c r="N26" s="107"/>
      <c r="O26" s="108">
        <f t="shared" si="4"/>
        <v>0</v>
      </c>
      <c r="P26" s="107"/>
      <c r="Q26" s="107"/>
      <c r="R26" s="107"/>
      <c r="S26" s="21">
        <f t="shared" si="5"/>
        <v>0</v>
      </c>
      <c r="T26" s="22" t="str">
        <f t="shared" si="1"/>
        <v>OK</v>
      </c>
      <c r="U26" s="37"/>
      <c r="V26" s="37"/>
      <c r="W26" s="36"/>
      <c r="X26" s="36"/>
      <c r="Y26" s="36"/>
      <c r="Z26" s="36"/>
      <c r="AA26" s="36"/>
      <c r="AB26" s="34"/>
      <c r="AC26" s="37"/>
      <c r="AD26" s="29"/>
      <c r="AE26" s="37"/>
      <c r="AF26" s="29"/>
      <c r="AG26" s="28"/>
      <c r="AH26" s="28"/>
      <c r="AI26" s="28"/>
      <c r="AJ26" s="28"/>
      <c r="AK26" s="28"/>
      <c r="AL26" s="28"/>
    </row>
    <row r="27" spans="1:38" s="7" customFormat="1" ht="30.2" customHeight="1" x14ac:dyDescent="0.25">
      <c r="A27" s="221"/>
      <c r="B27" s="193"/>
      <c r="C27" s="194"/>
      <c r="D27" s="70">
        <v>30</v>
      </c>
      <c r="E27" s="193"/>
      <c r="F27" s="55" t="s">
        <v>20</v>
      </c>
      <c r="G27" s="56" t="s">
        <v>28</v>
      </c>
      <c r="H27" s="56" t="s">
        <v>16</v>
      </c>
      <c r="I27" s="56" t="s">
        <v>12</v>
      </c>
      <c r="J27" s="54">
        <v>600</v>
      </c>
      <c r="K27" s="75">
        <f>0</f>
        <v>0</v>
      </c>
      <c r="L27" s="105">
        <f t="shared" si="2"/>
        <v>0</v>
      </c>
      <c r="M27" s="105">
        <f t="shared" si="3"/>
        <v>0</v>
      </c>
      <c r="N27" s="107"/>
      <c r="O27" s="108">
        <f t="shared" si="4"/>
        <v>0</v>
      </c>
      <c r="P27" s="107"/>
      <c r="Q27" s="107"/>
      <c r="R27" s="107"/>
      <c r="S27" s="21">
        <f t="shared" si="5"/>
        <v>0</v>
      </c>
      <c r="T27" s="22" t="str">
        <f t="shared" si="1"/>
        <v>OK</v>
      </c>
      <c r="U27" s="37"/>
      <c r="V27" s="37"/>
      <c r="W27" s="36"/>
      <c r="X27" s="36"/>
      <c r="Y27" s="36"/>
      <c r="Z27" s="36"/>
      <c r="AA27" s="36"/>
      <c r="AB27" s="34"/>
      <c r="AC27" s="37"/>
      <c r="AD27" s="29"/>
      <c r="AE27" s="37"/>
      <c r="AF27" s="29"/>
      <c r="AG27" s="28"/>
      <c r="AH27" s="28"/>
      <c r="AI27" s="28"/>
      <c r="AJ27" s="28"/>
      <c r="AK27" s="28"/>
      <c r="AL27" s="28"/>
    </row>
    <row r="28" spans="1:38" s="7" customFormat="1" ht="30.2" customHeight="1" x14ac:dyDescent="0.25">
      <c r="A28" s="221"/>
      <c r="B28" s="193" t="s">
        <v>26</v>
      </c>
      <c r="C28" s="194">
        <v>16</v>
      </c>
      <c r="D28" s="70">
        <v>31</v>
      </c>
      <c r="E28" s="193" t="s">
        <v>15</v>
      </c>
      <c r="F28" s="55" t="s">
        <v>20</v>
      </c>
      <c r="G28" s="56" t="s">
        <v>27</v>
      </c>
      <c r="H28" s="56" t="s">
        <v>10</v>
      </c>
      <c r="I28" s="56" t="s">
        <v>12</v>
      </c>
      <c r="J28" s="54">
        <v>11.44</v>
      </c>
      <c r="K28" s="75">
        <f>0</f>
        <v>0</v>
      </c>
      <c r="L28" s="105">
        <f t="shared" si="2"/>
        <v>0</v>
      </c>
      <c r="M28" s="105">
        <f t="shared" si="3"/>
        <v>0</v>
      </c>
      <c r="N28" s="107"/>
      <c r="O28" s="108">
        <f t="shared" si="4"/>
        <v>0</v>
      </c>
      <c r="P28" s="107"/>
      <c r="Q28" s="107"/>
      <c r="R28" s="107"/>
      <c r="S28" s="21">
        <f t="shared" si="5"/>
        <v>0</v>
      </c>
      <c r="T28" s="22" t="str">
        <f t="shared" si="1"/>
        <v>OK</v>
      </c>
      <c r="U28" s="37"/>
      <c r="V28" s="37"/>
      <c r="W28" s="36"/>
      <c r="X28" s="37"/>
      <c r="Y28" s="36"/>
      <c r="Z28" s="37"/>
      <c r="AA28" s="36"/>
      <c r="AB28" s="34"/>
      <c r="AC28" s="37"/>
      <c r="AD28" s="29"/>
      <c r="AE28" s="36"/>
      <c r="AF28" s="29"/>
      <c r="AG28" s="28"/>
      <c r="AH28" s="28"/>
      <c r="AI28" s="28"/>
      <c r="AJ28" s="28"/>
      <c r="AK28" s="28"/>
      <c r="AL28" s="28"/>
    </row>
    <row r="29" spans="1:38" s="7" customFormat="1" ht="30.2" customHeight="1" x14ac:dyDescent="0.25">
      <c r="A29" s="221"/>
      <c r="B29" s="193"/>
      <c r="C29" s="194"/>
      <c r="D29" s="70">
        <v>32</v>
      </c>
      <c r="E29" s="193"/>
      <c r="F29" s="55" t="s">
        <v>20</v>
      </c>
      <c r="G29" s="56" t="s">
        <v>28</v>
      </c>
      <c r="H29" s="56" t="s">
        <v>16</v>
      </c>
      <c r="I29" s="56" t="s">
        <v>12</v>
      </c>
      <c r="J29" s="54">
        <v>800</v>
      </c>
      <c r="K29" s="75">
        <f>0</f>
        <v>0</v>
      </c>
      <c r="L29" s="105">
        <f t="shared" si="2"/>
        <v>0</v>
      </c>
      <c r="M29" s="105">
        <f t="shared" si="3"/>
        <v>0</v>
      </c>
      <c r="N29" s="107"/>
      <c r="O29" s="108">
        <f t="shared" si="4"/>
        <v>0</v>
      </c>
      <c r="P29" s="107"/>
      <c r="Q29" s="107"/>
      <c r="R29" s="107"/>
      <c r="S29" s="21">
        <f t="shared" si="5"/>
        <v>0</v>
      </c>
      <c r="T29" s="22" t="str">
        <f t="shared" si="1"/>
        <v>OK</v>
      </c>
      <c r="U29" s="37"/>
      <c r="V29" s="37"/>
      <c r="W29" s="36"/>
      <c r="X29" s="37"/>
      <c r="Y29" s="36"/>
      <c r="Z29" s="37"/>
      <c r="AA29" s="36"/>
      <c r="AB29" s="34"/>
      <c r="AC29" s="37"/>
      <c r="AD29" s="29"/>
      <c r="AE29" s="36"/>
      <c r="AF29" s="29"/>
      <c r="AG29" s="28"/>
      <c r="AH29" s="28"/>
      <c r="AI29" s="28"/>
      <c r="AJ29" s="28"/>
      <c r="AK29" s="28"/>
      <c r="AL29" s="28"/>
    </row>
    <row r="30" spans="1:38" ht="30.2" customHeight="1" x14ac:dyDescent="0.25">
      <c r="A30" s="221"/>
      <c r="B30" s="193" t="s">
        <v>46</v>
      </c>
      <c r="C30" s="194">
        <v>17</v>
      </c>
      <c r="D30" s="70">
        <v>33</v>
      </c>
      <c r="E30" s="193" t="s">
        <v>11</v>
      </c>
      <c r="F30" s="55" t="s">
        <v>20</v>
      </c>
      <c r="G30" s="56" t="s">
        <v>27</v>
      </c>
      <c r="H30" s="56" t="s">
        <v>10</v>
      </c>
      <c r="I30" s="56" t="s">
        <v>12</v>
      </c>
      <c r="J30" s="54">
        <v>10.25</v>
      </c>
      <c r="K30" s="75">
        <f>0</f>
        <v>0</v>
      </c>
      <c r="L30" s="105">
        <f t="shared" si="2"/>
        <v>0</v>
      </c>
      <c r="M30" s="105">
        <f t="shared" si="3"/>
        <v>0</v>
      </c>
      <c r="N30" s="107"/>
      <c r="O30" s="108">
        <f t="shared" si="4"/>
        <v>0</v>
      </c>
      <c r="P30" s="107"/>
      <c r="Q30" s="107"/>
      <c r="R30" s="107"/>
      <c r="S30" s="21">
        <f t="shared" si="5"/>
        <v>0</v>
      </c>
      <c r="T30" s="22" t="str">
        <f t="shared" si="1"/>
        <v>OK</v>
      </c>
      <c r="U30" s="32"/>
      <c r="V30" s="32"/>
      <c r="W30" s="38"/>
      <c r="X30" s="38"/>
      <c r="Y30" s="38"/>
      <c r="Z30" s="38"/>
      <c r="AA30" s="38"/>
      <c r="AB30" s="38"/>
      <c r="AC30" s="38"/>
      <c r="AD30" s="38"/>
      <c r="AE30" s="35"/>
      <c r="AF30" s="35"/>
      <c r="AG30" s="35"/>
      <c r="AH30" s="35"/>
      <c r="AI30" s="35"/>
      <c r="AJ30" s="35"/>
      <c r="AK30" s="35"/>
      <c r="AL30" s="35"/>
    </row>
    <row r="31" spans="1:38" ht="30.2" customHeight="1" x14ac:dyDescent="0.25">
      <c r="A31" s="222"/>
      <c r="B31" s="193"/>
      <c r="C31" s="194"/>
      <c r="D31" s="70">
        <v>34</v>
      </c>
      <c r="E31" s="193"/>
      <c r="F31" s="55" t="s">
        <v>20</v>
      </c>
      <c r="G31" s="56" t="s">
        <v>28</v>
      </c>
      <c r="H31" s="56" t="s">
        <v>16</v>
      </c>
      <c r="I31" s="56" t="s">
        <v>12</v>
      </c>
      <c r="J31" s="54">
        <v>750</v>
      </c>
      <c r="K31" s="75">
        <f>0</f>
        <v>0</v>
      </c>
      <c r="L31" s="105">
        <f t="shared" si="2"/>
        <v>0</v>
      </c>
      <c r="M31" s="105">
        <f t="shared" si="3"/>
        <v>0</v>
      </c>
      <c r="N31" s="107"/>
      <c r="O31" s="108">
        <f t="shared" si="4"/>
        <v>0</v>
      </c>
      <c r="P31" s="107"/>
      <c r="Q31" s="107"/>
      <c r="R31" s="107"/>
      <c r="S31" s="21">
        <f t="shared" si="5"/>
        <v>0</v>
      </c>
      <c r="T31" s="22" t="str">
        <f t="shared" si="1"/>
        <v>OK</v>
      </c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5"/>
      <c r="AF31" s="35"/>
      <c r="AG31" s="35"/>
      <c r="AH31" s="35"/>
      <c r="AI31" s="35"/>
      <c r="AJ31" s="35"/>
      <c r="AK31" s="35"/>
      <c r="AL31" s="35"/>
    </row>
    <row r="32" spans="1:38" ht="30.2" customHeight="1" x14ac:dyDescent="0.25">
      <c r="A32" s="220" t="s">
        <v>33</v>
      </c>
      <c r="B32" s="193" t="s">
        <v>47</v>
      </c>
      <c r="C32" s="194">
        <v>18</v>
      </c>
      <c r="D32" s="70">
        <v>35</v>
      </c>
      <c r="E32" s="193" t="s">
        <v>13</v>
      </c>
      <c r="F32" s="55" t="s">
        <v>20</v>
      </c>
      <c r="G32" s="56" t="s">
        <v>27</v>
      </c>
      <c r="H32" s="56" t="s">
        <v>10</v>
      </c>
      <c r="I32" s="56" t="s">
        <v>12</v>
      </c>
      <c r="J32" s="54">
        <v>9.19</v>
      </c>
      <c r="K32" s="75">
        <f>0</f>
        <v>0</v>
      </c>
      <c r="L32" s="105">
        <f t="shared" si="2"/>
        <v>0</v>
      </c>
      <c r="M32" s="105">
        <f t="shared" si="3"/>
        <v>0</v>
      </c>
      <c r="N32" s="107"/>
      <c r="O32" s="108">
        <f t="shared" si="4"/>
        <v>0</v>
      </c>
      <c r="P32" s="107"/>
      <c r="Q32" s="107"/>
      <c r="R32" s="107"/>
      <c r="S32" s="21">
        <f t="shared" si="5"/>
        <v>0</v>
      </c>
      <c r="T32" s="22" t="str">
        <f t="shared" si="1"/>
        <v>OK</v>
      </c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5"/>
      <c r="AF32" s="35"/>
      <c r="AG32" s="35"/>
      <c r="AH32" s="35"/>
      <c r="AI32" s="35"/>
      <c r="AJ32" s="35"/>
      <c r="AK32" s="35"/>
      <c r="AL32" s="35"/>
    </row>
    <row r="33" spans="1:38" ht="30.2" customHeight="1" x14ac:dyDescent="0.25">
      <c r="A33" s="221"/>
      <c r="B33" s="193"/>
      <c r="C33" s="194"/>
      <c r="D33" s="70">
        <v>36</v>
      </c>
      <c r="E33" s="193"/>
      <c r="F33" s="55" t="s">
        <v>20</v>
      </c>
      <c r="G33" s="56" t="s">
        <v>28</v>
      </c>
      <c r="H33" s="56" t="s">
        <v>16</v>
      </c>
      <c r="I33" s="56" t="s">
        <v>12</v>
      </c>
      <c r="J33" s="54">
        <v>1698.99</v>
      </c>
      <c r="K33" s="75">
        <f>0</f>
        <v>0</v>
      </c>
      <c r="L33" s="105">
        <f t="shared" si="2"/>
        <v>0</v>
      </c>
      <c r="M33" s="105">
        <f t="shared" si="3"/>
        <v>0</v>
      </c>
      <c r="N33" s="107"/>
      <c r="O33" s="108">
        <f t="shared" si="4"/>
        <v>0</v>
      </c>
      <c r="P33" s="107"/>
      <c r="Q33" s="107"/>
      <c r="R33" s="107"/>
      <c r="S33" s="21">
        <f t="shared" si="5"/>
        <v>0</v>
      </c>
      <c r="T33" s="22" t="str">
        <f t="shared" si="1"/>
        <v>OK</v>
      </c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5"/>
      <c r="AF33" s="35"/>
      <c r="AG33" s="35"/>
      <c r="AH33" s="35"/>
      <c r="AI33" s="35"/>
      <c r="AJ33" s="35"/>
      <c r="AK33" s="35"/>
      <c r="AL33" s="35"/>
    </row>
    <row r="34" spans="1:38" ht="30.2" customHeight="1" x14ac:dyDescent="0.25">
      <c r="A34" s="221"/>
      <c r="B34" s="193" t="s">
        <v>46</v>
      </c>
      <c r="C34" s="194">
        <v>19</v>
      </c>
      <c r="D34" s="70">
        <v>37</v>
      </c>
      <c r="E34" s="193" t="s">
        <v>15</v>
      </c>
      <c r="F34" s="55" t="s">
        <v>20</v>
      </c>
      <c r="G34" s="56" t="s">
        <v>27</v>
      </c>
      <c r="H34" s="56" t="s">
        <v>10</v>
      </c>
      <c r="I34" s="56" t="s">
        <v>12</v>
      </c>
      <c r="J34" s="54">
        <v>15.2</v>
      </c>
      <c r="K34" s="75">
        <f>0</f>
        <v>0</v>
      </c>
      <c r="L34" s="105">
        <f t="shared" si="2"/>
        <v>0</v>
      </c>
      <c r="M34" s="105">
        <f t="shared" si="3"/>
        <v>0</v>
      </c>
      <c r="N34" s="107"/>
      <c r="O34" s="108">
        <f t="shared" si="4"/>
        <v>0</v>
      </c>
      <c r="P34" s="107"/>
      <c r="Q34" s="107"/>
      <c r="R34" s="107"/>
      <c r="S34" s="21">
        <f t="shared" si="5"/>
        <v>0</v>
      </c>
      <c r="T34" s="22" t="str">
        <f t="shared" si="1"/>
        <v>OK</v>
      </c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5"/>
      <c r="AF34" s="35"/>
      <c r="AG34" s="35"/>
      <c r="AH34" s="35"/>
      <c r="AI34" s="35"/>
      <c r="AJ34" s="35"/>
      <c r="AK34" s="35"/>
      <c r="AL34" s="35"/>
    </row>
    <row r="35" spans="1:38" ht="30.2" customHeight="1" x14ac:dyDescent="0.25">
      <c r="A35" s="222"/>
      <c r="B35" s="193"/>
      <c r="C35" s="195"/>
      <c r="D35" s="70">
        <v>38</v>
      </c>
      <c r="E35" s="193"/>
      <c r="F35" s="55" t="s">
        <v>20</v>
      </c>
      <c r="G35" s="56" t="s">
        <v>28</v>
      </c>
      <c r="H35" s="56" t="s">
        <v>16</v>
      </c>
      <c r="I35" s="56" t="s">
        <v>12</v>
      </c>
      <c r="J35" s="54">
        <v>1000</v>
      </c>
      <c r="K35" s="75">
        <f>0</f>
        <v>0</v>
      </c>
      <c r="L35" s="105">
        <f t="shared" si="2"/>
        <v>0</v>
      </c>
      <c r="M35" s="105">
        <f t="shared" si="3"/>
        <v>0</v>
      </c>
      <c r="N35" s="107"/>
      <c r="O35" s="108">
        <f t="shared" si="4"/>
        <v>0</v>
      </c>
      <c r="P35" s="107"/>
      <c r="Q35" s="107"/>
      <c r="R35" s="107"/>
      <c r="S35" s="21">
        <f t="shared" si="5"/>
        <v>0</v>
      </c>
      <c r="T35" s="22" t="str">
        <f t="shared" si="1"/>
        <v>OK</v>
      </c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5"/>
      <c r="AF35" s="35"/>
      <c r="AG35" s="35"/>
      <c r="AH35" s="35"/>
      <c r="AI35" s="35"/>
      <c r="AJ35" s="35"/>
      <c r="AK35" s="35"/>
      <c r="AL35" s="35"/>
    </row>
    <row r="36" spans="1:38" ht="30.2" customHeight="1" x14ac:dyDescent="0.25">
      <c r="A36" s="220" t="s">
        <v>48</v>
      </c>
      <c r="B36" s="193" t="s">
        <v>49</v>
      </c>
      <c r="C36" s="194">
        <v>20</v>
      </c>
      <c r="D36" s="70">
        <v>39</v>
      </c>
      <c r="E36" s="193" t="s">
        <v>13</v>
      </c>
      <c r="F36" s="55" t="s">
        <v>20</v>
      </c>
      <c r="G36" s="56" t="s">
        <v>27</v>
      </c>
      <c r="H36" s="56" t="s">
        <v>10</v>
      </c>
      <c r="I36" s="56" t="s">
        <v>12</v>
      </c>
      <c r="J36" s="54">
        <v>9.16</v>
      </c>
      <c r="K36" s="75">
        <f>0</f>
        <v>0</v>
      </c>
      <c r="L36" s="105">
        <f t="shared" si="2"/>
        <v>0</v>
      </c>
      <c r="M36" s="105">
        <f t="shared" si="3"/>
        <v>0</v>
      </c>
      <c r="N36" s="107"/>
      <c r="O36" s="108">
        <f t="shared" si="4"/>
        <v>0</v>
      </c>
      <c r="P36" s="107"/>
      <c r="Q36" s="107"/>
      <c r="R36" s="107"/>
      <c r="S36" s="21">
        <f t="shared" si="5"/>
        <v>0</v>
      </c>
      <c r="T36" s="22" t="str">
        <f t="shared" si="1"/>
        <v>OK</v>
      </c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5"/>
      <c r="AF36" s="35"/>
      <c r="AG36" s="35"/>
      <c r="AH36" s="35"/>
      <c r="AI36" s="35"/>
      <c r="AJ36" s="35"/>
      <c r="AK36" s="35"/>
      <c r="AL36" s="35"/>
    </row>
    <row r="37" spans="1:38" ht="30.2" customHeight="1" x14ac:dyDescent="0.25">
      <c r="A37" s="221"/>
      <c r="B37" s="193"/>
      <c r="C37" s="195"/>
      <c r="D37" s="70">
        <v>40</v>
      </c>
      <c r="E37" s="193"/>
      <c r="F37" s="55" t="s">
        <v>20</v>
      </c>
      <c r="G37" s="56" t="s">
        <v>28</v>
      </c>
      <c r="H37" s="56" t="s">
        <v>16</v>
      </c>
      <c r="I37" s="56" t="s">
        <v>12</v>
      </c>
      <c r="J37" s="54">
        <v>1700</v>
      </c>
      <c r="K37" s="75">
        <f>0</f>
        <v>0</v>
      </c>
      <c r="L37" s="105">
        <f t="shared" si="2"/>
        <v>0</v>
      </c>
      <c r="M37" s="105">
        <f t="shared" si="3"/>
        <v>0</v>
      </c>
      <c r="N37" s="107"/>
      <c r="O37" s="108">
        <f t="shared" si="4"/>
        <v>0</v>
      </c>
      <c r="P37" s="107"/>
      <c r="Q37" s="107"/>
      <c r="R37" s="107"/>
      <c r="S37" s="21">
        <f t="shared" si="5"/>
        <v>0</v>
      </c>
      <c r="T37" s="22" t="str">
        <f t="shared" si="1"/>
        <v>OK</v>
      </c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5"/>
      <c r="AF37" s="35"/>
      <c r="AG37" s="35"/>
      <c r="AH37" s="35"/>
      <c r="AI37" s="35"/>
      <c r="AJ37" s="35"/>
      <c r="AK37" s="35"/>
      <c r="AL37" s="35"/>
    </row>
    <row r="38" spans="1:38" ht="30.2" customHeight="1" x14ac:dyDescent="0.25">
      <c r="A38" s="221"/>
      <c r="B38" s="193" t="s">
        <v>49</v>
      </c>
      <c r="C38" s="194">
        <v>21</v>
      </c>
      <c r="D38" s="70">
        <v>41</v>
      </c>
      <c r="E38" s="193" t="s">
        <v>14</v>
      </c>
      <c r="F38" s="55" t="s">
        <v>20</v>
      </c>
      <c r="G38" s="56" t="s">
        <v>27</v>
      </c>
      <c r="H38" s="56" t="s">
        <v>10</v>
      </c>
      <c r="I38" s="56" t="s">
        <v>12</v>
      </c>
      <c r="J38" s="54">
        <v>13.05</v>
      </c>
      <c r="K38" s="75">
        <f>0</f>
        <v>0</v>
      </c>
      <c r="L38" s="105">
        <f t="shared" si="2"/>
        <v>0</v>
      </c>
      <c r="M38" s="105">
        <f t="shared" si="3"/>
        <v>0</v>
      </c>
      <c r="N38" s="107"/>
      <c r="O38" s="108">
        <f t="shared" si="4"/>
        <v>0</v>
      </c>
      <c r="P38" s="107"/>
      <c r="Q38" s="107"/>
      <c r="R38" s="107"/>
      <c r="S38" s="21">
        <f t="shared" si="5"/>
        <v>0</v>
      </c>
      <c r="T38" s="22" t="str">
        <f t="shared" si="1"/>
        <v>OK</v>
      </c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5"/>
      <c r="AF38" s="35"/>
      <c r="AG38" s="35"/>
      <c r="AH38" s="35"/>
      <c r="AI38" s="35"/>
      <c r="AJ38" s="35"/>
      <c r="AK38" s="35"/>
      <c r="AL38" s="35"/>
    </row>
    <row r="39" spans="1:38" ht="30.2" customHeight="1" x14ac:dyDescent="0.25">
      <c r="A39" s="221"/>
      <c r="B39" s="193"/>
      <c r="C39" s="195"/>
      <c r="D39" s="70">
        <v>42</v>
      </c>
      <c r="E39" s="193"/>
      <c r="F39" s="55" t="s">
        <v>20</v>
      </c>
      <c r="G39" s="56" t="s">
        <v>28</v>
      </c>
      <c r="H39" s="56" t="s">
        <v>16</v>
      </c>
      <c r="I39" s="56" t="s">
        <v>12</v>
      </c>
      <c r="J39" s="54">
        <v>2100</v>
      </c>
      <c r="K39" s="75">
        <f>0</f>
        <v>0</v>
      </c>
      <c r="L39" s="105">
        <f t="shared" si="2"/>
        <v>0</v>
      </c>
      <c r="M39" s="105">
        <f t="shared" si="3"/>
        <v>0</v>
      </c>
      <c r="N39" s="107"/>
      <c r="O39" s="108">
        <f t="shared" si="4"/>
        <v>0</v>
      </c>
      <c r="P39" s="107"/>
      <c r="Q39" s="107"/>
      <c r="R39" s="107"/>
      <c r="S39" s="21">
        <f t="shared" si="5"/>
        <v>0</v>
      </c>
      <c r="T39" s="22" t="str">
        <f t="shared" si="1"/>
        <v>OK</v>
      </c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5"/>
      <c r="AF39" s="35"/>
      <c r="AG39" s="35"/>
      <c r="AH39" s="35"/>
      <c r="AI39" s="35"/>
      <c r="AJ39" s="35"/>
      <c r="AK39" s="35"/>
      <c r="AL39" s="35"/>
    </row>
    <row r="40" spans="1:38" ht="30.2" customHeight="1" x14ac:dyDescent="0.25">
      <c r="A40" s="221"/>
      <c r="B40" s="193" t="s">
        <v>26</v>
      </c>
      <c r="C40" s="194">
        <v>22</v>
      </c>
      <c r="D40" s="70">
        <v>43</v>
      </c>
      <c r="E40" s="193" t="s">
        <v>15</v>
      </c>
      <c r="F40" s="55" t="s">
        <v>20</v>
      </c>
      <c r="G40" s="56" t="s">
        <v>27</v>
      </c>
      <c r="H40" s="56" t="s">
        <v>10</v>
      </c>
      <c r="I40" s="56" t="s">
        <v>12</v>
      </c>
      <c r="J40" s="54">
        <v>17.420000000000002</v>
      </c>
      <c r="K40" s="75">
        <f>0</f>
        <v>0</v>
      </c>
      <c r="L40" s="105">
        <f t="shared" si="2"/>
        <v>0</v>
      </c>
      <c r="M40" s="105">
        <f t="shared" si="3"/>
        <v>0</v>
      </c>
      <c r="N40" s="107"/>
      <c r="O40" s="108">
        <f t="shared" si="4"/>
        <v>0</v>
      </c>
      <c r="P40" s="107"/>
      <c r="Q40" s="107"/>
      <c r="R40" s="107"/>
      <c r="S40" s="21">
        <f t="shared" si="5"/>
        <v>0</v>
      </c>
      <c r="T40" s="22" t="str">
        <f t="shared" si="1"/>
        <v>OK</v>
      </c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5"/>
      <c r="AF40" s="35"/>
      <c r="AG40" s="35"/>
      <c r="AH40" s="35"/>
      <c r="AI40" s="35"/>
      <c r="AJ40" s="35"/>
      <c r="AK40" s="35"/>
      <c r="AL40" s="35"/>
    </row>
    <row r="41" spans="1:38" ht="30.2" customHeight="1" x14ac:dyDescent="0.25">
      <c r="A41" s="221"/>
      <c r="B41" s="193"/>
      <c r="C41" s="195"/>
      <c r="D41" s="70">
        <v>44</v>
      </c>
      <c r="E41" s="193"/>
      <c r="F41" s="55" t="s">
        <v>20</v>
      </c>
      <c r="G41" s="56" t="s">
        <v>28</v>
      </c>
      <c r="H41" s="56" t="s">
        <v>16</v>
      </c>
      <c r="I41" s="56" t="s">
        <v>12</v>
      </c>
      <c r="J41" s="54">
        <v>1500</v>
      </c>
      <c r="K41" s="75">
        <f>0</f>
        <v>0</v>
      </c>
      <c r="L41" s="105">
        <f t="shared" si="2"/>
        <v>0</v>
      </c>
      <c r="M41" s="105">
        <f t="shared" si="3"/>
        <v>0</v>
      </c>
      <c r="N41" s="107"/>
      <c r="O41" s="108">
        <f t="shared" si="4"/>
        <v>0</v>
      </c>
      <c r="P41" s="107"/>
      <c r="Q41" s="107"/>
      <c r="R41" s="107"/>
      <c r="S41" s="21">
        <f t="shared" si="5"/>
        <v>0</v>
      </c>
      <c r="T41" s="22" t="str">
        <f t="shared" si="1"/>
        <v>OK</v>
      </c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5"/>
      <c r="AF41" s="35"/>
      <c r="AG41" s="35"/>
      <c r="AH41" s="35"/>
      <c r="AI41" s="35"/>
      <c r="AJ41" s="35"/>
      <c r="AK41" s="35"/>
      <c r="AL41" s="35"/>
    </row>
    <row r="42" spans="1:38" s="7" customFormat="1" ht="30.2" customHeight="1" x14ac:dyDescent="0.25">
      <c r="A42" s="221"/>
      <c r="B42" s="193" t="s">
        <v>50</v>
      </c>
      <c r="C42" s="194">
        <v>23</v>
      </c>
      <c r="D42" s="70">
        <v>45</v>
      </c>
      <c r="E42" s="193" t="s">
        <v>11</v>
      </c>
      <c r="F42" s="55" t="s">
        <v>20</v>
      </c>
      <c r="G42" s="56" t="s">
        <v>27</v>
      </c>
      <c r="H42" s="56" t="s">
        <v>10</v>
      </c>
      <c r="I42" s="56" t="s">
        <v>12</v>
      </c>
      <c r="J42" s="54">
        <v>16.2</v>
      </c>
      <c r="K42" s="75">
        <f>0</f>
        <v>0</v>
      </c>
      <c r="L42" s="105">
        <f t="shared" si="2"/>
        <v>0</v>
      </c>
      <c r="M42" s="105">
        <f t="shared" si="3"/>
        <v>0</v>
      </c>
      <c r="N42" s="107"/>
      <c r="O42" s="108">
        <f t="shared" si="4"/>
        <v>0</v>
      </c>
      <c r="P42" s="107"/>
      <c r="Q42" s="107"/>
      <c r="R42" s="107"/>
      <c r="S42" s="21">
        <f t="shared" si="5"/>
        <v>0</v>
      </c>
      <c r="T42" s="22" t="str">
        <f t="shared" si="1"/>
        <v>OK</v>
      </c>
      <c r="U42" s="37"/>
      <c r="V42" s="37"/>
      <c r="W42" s="37"/>
      <c r="X42" s="36"/>
      <c r="Y42" s="37"/>
      <c r="Z42" s="36"/>
      <c r="AA42" s="36"/>
      <c r="AB42" s="34"/>
      <c r="AC42" s="37"/>
      <c r="AD42" s="29"/>
      <c r="AE42" s="36"/>
      <c r="AF42" s="29"/>
      <c r="AG42" s="28"/>
      <c r="AH42" s="28"/>
      <c r="AI42" s="28"/>
      <c r="AJ42" s="28"/>
      <c r="AK42" s="28"/>
      <c r="AL42" s="28"/>
    </row>
    <row r="43" spans="1:38" s="7" customFormat="1" ht="30.2" customHeight="1" x14ac:dyDescent="0.25">
      <c r="A43" s="221"/>
      <c r="B43" s="193"/>
      <c r="C43" s="195"/>
      <c r="D43" s="70">
        <v>46</v>
      </c>
      <c r="E43" s="193"/>
      <c r="F43" s="55" t="s">
        <v>20</v>
      </c>
      <c r="G43" s="56" t="s">
        <v>28</v>
      </c>
      <c r="H43" s="56" t="s">
        <v>16</v>
      </c>
      <c r="I43" s="56" t="s">
        <v>12</v>
      </c>
      <c r="J43" s="54">
        <v>2648</v>
      </c>
      <c r="K43" s="75">
        <f>0</f>
        <v>0</v>
      </c>
      <c r="L43" s="105">
        <f t="shared" si="2"/>
        <v>0</v>
      </c>
      <c r="M43" s="105">
        <f t="shared" si="3"/>
        <v>0</v>
      </c>
      <c r="N43" s="107"/>
      <c r="O43" s="108">
        <f t="shared" si="4"/>
        <v>0</v>
      </c>
      <c r="P43" s="107"/>
      <c r="Q43" s="107"/>
      <c r="R43" s="107"/>
      <c r="S43" s="21">
        <f t="shared" si="5"/>
        <v>0</v>
      </c>
      <c r="T43" s="22" t="str">
        <f t="shared" si="1"/>
        <v>OK</v>
      </c>
      <c r="U43" s="37"/>
      <c r="V43" s="37"/>
      <c r="W43" s="37"/>
      <c r="X43" s="36"/>
      <c r="Y43" s="37"/>
      <c r="Z43" s="36"/>
      <c r="AA43" s="36"/>
      <c r="AB43" s="34"/>
      <c r="AC43" s="37"/>
      <c r="AD43" s="29"/>
      <c r="AE43" s="36"/>
      <c r="AF43" s="29"/>
      <c r="AG43" s="28"/>
      <c r="AH43" s="28"/>
      <c r="AI43" s="28"/>
      <c r="AJ43" s="28"/>
      <c r="AK43" s="28"/>
      <c r="AL43" s="28"/>
    </row>
    <row r="44" spans="1:38" s="7" customFormat="1" ht="30.2" customHeight="1" x14ac:dyDescent="0.25">
      <c r="A44" s="221"/>
      <c r="B44" s="193" t="s">
        <v>51</v>
      </c>
      <c r="C44" s="194">
        <v>24</v>
      </c>
      <c r="D44" s="70">
        <v>47</v>
      </c>
      <c r="E44" s="193" t="s">
        <v>52</v>
      </c>
      <c r="F44" s="55" t="s">
        <v>20</v>
      </c>
      <c r="G44" s="56" t="s">
        <v>27</v>
      </c>
      <c r="H44" s="56" t="s">
        <v>10</v>
      </c>
      <c r="I44" s="56" t="s">
        <v>12</v>
      </c>
      <c r="J44" s="54">
        <v>17.09</v>
      </c>
      <c r="K44" s="75">
        <f>0</f>
        <v>0</v>
      </c>
      <c r="L44" s="105">
        <f t="shared" si="2"/>
        <v>0</v>
      </c>
      <c r="M44" s="105">
        <f t="shared" si="3"/>
        <v>0</v>
      </c>
      <c r="N44" s="107"/>
      <c r="O44" s="108">
        <f t="shared" si="4"/>
        <v>0</v>
      </c>
      <c r="P44" s="107"/>
      <c r="Q44" s="107"/>
      <c r="R44" s="107"/>
      <c r="S44" s="21">
        <f t="shared" si="5"/>
        <v>0</v>
      </c>
      <c r="T44" s="22" t="str">
        <f t="shared" si="1"/>
        <v>OK</v>
      </c>
      <c r="U44" s="37"/>
      <c r="V44" s="37"/>
      <c r="W44" s="36"/>
      <c r="X44" s="36"/>
      <c r="Y44" s="36"/>
      <c r="Z44" s="36"/>
      <c r="AA44" s="36"/>
      <c r="AB44" s="34"/>
      <c r="AC44" s="37"/>
      <c r="AD44" s="29"/>
      <c r="AE44" s="37"/>
      <c r="AF44" s="29"/>
      <c r="AG44" s="28"/>
      <c r="AH44" s="28"/>
      <c r="AI44" s="28"/>
      <c r="AJ44" s="28"/>
      <c r="AK44" s="28"/>
      <c r="AL44" s="28"/>
    </row>
    <row r="45" spans="1:38" s="7" customFormat="1" ht="30.2" customHeight="1" x14ac:dyDescent="0.25">
      <c r="A45" s="221"/>
      <c r="B45" s="193"/>
      <c r="C45" s="195"/>
      <c r="D45" s="70">
        <v>48</v>
      </c>
      <c r="E45" s="193"/>
      <c r="F45" s="55" t="s">
        <v>20</v>
      </c>
      <c r="G45" s="56" t="s">
        <v>28</v>
      </c>
      <c r="H45" s="56" t="s">
        <v>16</v>
      </c>
      <c r="I45" s="56" t="s">
        <v>12</v>
      </c>
      <c r="J45" s="54">
        <v>2674</v>
      </c>
      <c r="K45" s="75">
        <f>0</f>
        <v>0</v>
      </c>
      <c r="L45" s="105">
        <f t="shared" si="2"/>
        <v>0</v>
      </c>
      <c r="M45" s="105">
        <f t="shared" si="3"/>
        <v>0</v>
      </c>
      <c r="N45" s="107"/>
      <c r="O45" s="108">
        <f t="shared" si="4"/>
        <v>0</v>
      </c>
      <c r="P45" s="107"/>
      <c r="Q45" s="107"/>
      <c r="R45" s="107"/>
      <c r="S45" s="21">
        <f t="shared" si="5"/>
        <v>0</v>
      </c>
      <c r="T45" s="22" t="str">
        <f t="shared" si="1"/>
        <v>OK</v>
      </c>
      <c r="U45" s="37"/>
      <c r="V45" s="37"/>
      <c r="W45" s="36"/>
      <c r="X45" s="36"/>
      <c r="Y45" s="36"/>
      <c r="Z45" s="36"/>
      <c r="AA45" s="36"/>
      <c r="AB45" s="34"/>
      <c r="AC45" s="37"/>
      <c r="AD45" s="29"/>
      <c r="AE45" s="37"/>
      <c r="AF45" s="29"/>
      <c r="AG45" s="28"/>
      <c r="AH45" s="28"/>
      <c r="AI45" s="28"/>
      <c r="AJ45" s="28"/>
      <c r="AK45" s="28"/>
      <c r="AL45" s="28"/>
    </row>
    <row r="46" spans="1:38" s="7" customFormat="1" ht="30.2" customHeight="1" x14ac:dyDescent="0.25">
      <c r="A46" s="221"/>
      <c r="B46" s="193" t="s">
        <v>50</v>
      </c>
      <c r="C46" s="194">
        <v>25</v>
      </c>
      <c r="D46" s="70">
        <v>49</v>
      </c>
      <c r="E46" s="193" t="s">
        <v>21</v>
      </c>
      <c r="F46" s="55" t="s">
        <v>20</v>
      </c>
      <c r="G46" s="56" t="s">
        <v>27</v>
      </c>
      <c r="H46" s="56" t="s">
        <v>10</v>
      </c>
      <c r="I46" s="56" t="s">
        <v>12</v>
      </c>
      <c r="J46" s="54">
        <v>6.93</v>
      </c>
      <c r="K46" s="75">
        <f>0</f>
        <v>0</v>
      </c>
      <c r="L46" s="105">
        <f t="shared" si="2"/>
        <v>0</v>
      </c>
      <c r="M46" s="105">
        <f t="shared" si="3"/>
        <v>0</v>
      </c>
      <c r="N46" s="107"/>
      <c r="O46" s="108">
        <f t="shared" si="4"/>
        <v>0</v>
      </c>
      <c r="P46" s="107"/>
      <c r="Q46" s="107"/>
      <c r="R46" s="107"/>
      <c r="S46" s="21">
        <f t="shared" si="5"/>
        <v>0</v>
      </c>
      <c r="T46" s="22" t="str">
        <f t="shared" si="1"/>
        <v>OK</v>
      </c>
      <c r="U46" s="37"/>
      <c r="V46" s="37"/>
      <c r="W46" s="36"/>
      <c r="X46" s="37"/>
      <c r="Y46" s="36"/>
      <c r="Z46" s="37"/>
      <c r="AA46" s="36"/>
      <c r="AB46" s="34"/>
      <c r="AC46" s="37"/>
      <c r="AD46" s="29"/>
      <c r="AE46" s="36"/>
      <c r="AF46" s="29"/>
      <c r="AG46" s="28"/>
      <c r="AH46" s="28"/>
      <c r="AI46" s="28"/>
      <c r="AJ46" s="28"/>
      <c r="AK46" s="28"/>
      <c r="AL46" s="28"/>
    </row>
    <row r="47" spans="1:38" s="7" customFormat="1" ht="30.2" customHeight="1" x14ac:dyDescent="0.25">
      <c r="A47" s="222"/>
      <c r="B47" s="193"/>
      <c r="C47" s="195"/>
      <c r="D47" s="70">
        <v>50</v>
      </c>
      <c r="E47" s="193"/>
      <c r="F47" s="55" t="s">
        <v>20</v>
      </c>
      <c r="G47" s="56" t="s">
        <v>28</v>
      </c>
      <c r="H47" s="56" t="s">
        <v>16</v>
      </c>
      <c r="I47" s="56" t="s">
        <v>12</v>
      </c>
      <c r="J47" s="54">
        <v>1364</v>
      </c>
      <c r="K47" s="75">
        <f>0</f>
        <v>0</v>
      </c>
      <c r="L47" s="105">
        <f t="shared" si="2"/>
        <v>0</v>
      </c>
      <c r="M47" s="105">
        <f t="shared" si="3"/>
        <v>0</v>
      </c>
      <c r="N47" s="107"/>
      <c r="O47" s="108">
        <f t="shared" si="4"/>
        <v>0</v>
      </c>
      <c r="P47" s="107"/>
      <c r="Q47" s="107"/>
      <c r="R47" s="107"/>
      <c r="S47" s="21">
        <f t="shared" si="5"/>
        <v>0</v>
      </c>
      <c r="T47" s="22" t="str">
        <f t="shared" si="1"/>
        <v>OK</v>
      </c>
      <c r="U47" s="37"/>
      <c r="V47" s="37"/>
      <c r="W47" s="36"/>
      <c r="X47" s="37"/>
      <c r="Y47" s="36"/>
      <c r="Z47" s="37"/>
      <c r="AA47" s="36"/>
      <c r="AB47" s="34"/>
      <c r="AC47" s="37"/>
      <c r="AD47" s="29"/>
      <c r="AE47" s="36"/>
      <c r="AF47" s="29"/>
      <c r="AG47" s="28"/>
      <c r="AH47" s="28"/>
      <c r="AI47" s="28"/>
      <c r="AJ47" s="28"/>
      <c r="AK47" s="28"/>
      <c r="AL47" s="28"/>
    </row>
    <row r="48" spans="1:38" s="7" customFormat="1" ht="30.2" customHeight="1" x14ac:dyDescent="0.25">
      <c r="A48" s="220" t="s">
        <v>53</v>
      </c>
      <c r="B48" s="193" t="s">
        <v>47</v>
      </c>
      <c r="C48" s="194">
        <v>26</v>
      </c>
      <c r="D48" s="70">
        <v>51</v>
      </c>
      <c r="E48" s="193" t="s">
        <v>13</v>
      </c>
      <c r="F48" s="55" t="s">
        <v>20</v>
      </c>
      <c r="G48" s="56" t="s">
        <v>27</v>
      </c>
      <c r="H48" s="56" t="s">
        <v>10</v>
      </c>
      <c r="I48" s="56" t="s">
        <v>12</v>
      </c>
      <c r="J48" s="54">
        <v>8.8699999999999992</v>
      </c>
      <c r="K48" s="75">
        <f>0</f>
        <v>0</v>
      </c>
      <c r="L48" s="105">
        <f t="shared" si="2"/>
        <v>0</v>
      </c>
      <c r="M48" s="105">
        <f t="shared" si="3"/>
        <v>0</v>
      </c>
      <c r="N48" s="107"/>
      <c r="O48" s="108">
        <f t="shared" si="4"/>
        <v>0</v>
      </c>
      <c r="P48" s="107"/>
      <c r="Q48" s="107"/>
      <c r="R48" s="107"/>
      <c r="S48" s="21">
        <f t="shared" si="5"/>
        <v>0</v>
      </c>
      <c r="T48" s="22" t="str">
        <f t="shared" si="1"/>
        <v>OK</v>
      </c>
      <c r="U48" s="37"/>
      <c r="V48" s="37"/>
      <c r="W48" s="36"/>
      <c r="X48" s="37"/>
      <c r="Y48" s="36"/>
      <c r="Z48" s="37"/>
      <c r="AA48" s="36"/>
      <c r="AB48" s="34"/>
      <c r="AC48" s="37"/>
      <c r="AD48" s="29"/>
      <c r="AE48" s="36"/>
      <c r="AF48" s="29"/>
      <c r="AG48" s="28"/>
      <c r="AH48" s="28"/>
      <c r="AI48" s="28"/>
      <c r="AJ48" s="28"/>
      <c r="AK48" s="28"/>
      <c r="AL48" s="28"/>
    </row>
    <row r="49" spans="1:38" s="7" customFormat="1" ht="30.2" customHeight="1" x14ac:dyDescent="0.25">
      <c r="A49" s="221"/>
      <c r="B49" s="193"/>
      <c r="C49" s="195"/>
      <c r="D49" s="70">
        <v>52</v>
      </c>
      <c r="E49" s="193"/>
      <c r="F49" s="55" t="s">
        <v>20</v>
      </c>
      <c r="G49" s="56" t="s">
        <v>28</v>
      </c>
      <c r="H49" s="56" t="s">
        <v>16</v>
      </c>
      <c r="I49" s="56" t="s">
        <v>12</v>
      </c>
      <c r="J49" s="54">
        <v>1638.99</v>
      </c>
      <c r="K49" s="75">
        <f>0</f>
        <v>0</v>
      </c>
      <c r="L49" s="105">
        <f t="shared" si="2"/>
        <v>0</v>
      </c>
      <c r="M49" s="105">
        <f t="shared" si="3"/>
        <v>0</v>
      </c>
      <c r="N49" s="107"/>
      <c r="O49" s="108">
        <f t="shared" si="4"/>
        <v>0</v>
      </c>
      <c r="P49" s="107"/>
      <c r="Q49" s="107"/>
      <c r="R49" s="107"/>
      <c r="S49" s="21">
        <f t="shared" si="5"/>
        <v>0</v>
      </c>
      <c r="T49" s="22" t="str">
        <f t="shared" si="1"/>
        <v>OK</v>
      </c>
      <c r="U49" s="37"/>
      <c r="V49" s="37"/>
      <c r="W49" s="36"/>
      <c r="X49" s="37"/>
      <c r="Y49" s="36"/>
      <c r="Z49" s="37"/>
      <c r="AA49" s="36"/>
      <c r="AB49" s="34"/>
      <c r="AC49" s="37"/>
      <c r="AD49" s="29"/>
      <c r="AE49" s="36"/>
      <c r="AF49" s="29"/>
      <c r="AG49" s="28"/>
      <c r="AH49" s="28"/>
      <c r="AI49" s="28"/>
      <c r="AJ49" s="28"/>
      <c r="AK49" s="28"/>
      <c r="AL49" s="28"/>
    </row>
    <row r="50" spans="1:38" ht="30.2" customHeight="1" x14ac:dyDescent="0.25">
      <c r="A50" s="221"/>
      <c r="B50" s="193" t="s">
        <v>43</v>
      </c>
      <c r="C50" s="194">
        <v>27</v>
      </c>
      <c r="D50" s="70">
        <v>53</v>
      </c>
      <c r="E50" s="193" t="s">
        <v>14</v>
      </c>
      <c r="F50" s="55" t="s">
        <v>20</v>
      </c>
      <c r="G50" s="56" t="s">
        <v>27</v>
      </c>
      <c r="H50" s="56" t="s">
        <v>10</v>
      </c>
      <c r="I50" s="56" t="s">
        <v>12</v>
      </c>
      <c r="J50" s="54">
        <v>13.18</v>
      </c>
      <c r="K50" s="75">
        <f>0</f>
        <v>0</v>
      </c>
      <c r="L50" s="105">
        <f t="shared" si="2"/>
        <v>0</v>
      </c>
      <c r="M50" s="105">
        <f t="shared" si="3"/>
        <v>0</v>
      </c>
      <c r="N50" s="107"/>
      <c r="O50" s="108">
        <f t="shared" si="4"/>
        <v>0</v>
      </c>
      <c r="P50" s="107"/>
      <c r="Q50" s="107"/>
      <c r="R50" s="107"/>
      <c r="S50" s="21">
        <f t="shared" si="5"/>
        <v>0</v>
      </c>
      <c r="T50" s="22" t="str">
        <f t="shared" si="1"/>
        <v>OK</v>
      </c>
      <c r="U50" s="32"/>
      <c r="V50" s="32"/>
      <c r="W50" s="38"/>
      <c r="X50" s="38"/>
      <c r="Y50" s="38"/>
      <c r="Z50" s="38"/>
      <c r="AA50" s="38"/>
      <c r="AB50" s="38"/>
      <c r="AC50" s="38"/>
      <c r="AD50" s="38"/>
      <c r="AE50" s="35"/>
      <c r="AF50" s="35"/>
      <c r="AG50" s="35"/>
      <c r="AH50" s="35"/>
      <c r="AI50" s="35"/>
      <c r="AJ50" s="35"/>
      <c r="AK50" s="35"/>
      <c r="AL50" s="35"/>
    </row>
    <row r="51" spans="1:38" ht="30.2" customHeight="1" x14ac:dyDescent="0.25">
      <c r="A51" s="221"/>
      <c r="B51" s="193"/>
      <c r="C51" s="195"/>
      <c r="D51" s="70">
        <v>54</v>
      </c>
      <c r="E51" s="193"/>
      <c r="F51" s="55" t="s">
        <v>20</v>
      </c>
      <c r="G51" s="56" t="s">
        <v>28</v>
      </c>
      <c r="H51" s="56" t="s">
        <v>16</v>
      </c>
      <c r="I51" s="56" t="s">
        <v>12</v>
      </c>
      <c r="J51" s="54">
        <v>2026.99</v>
      </c>
      <c r="K51" s="75">
        <f>0</f>
        <v>0</v>
      </c>
      <c r="L51" s="105">
        <f t="shared" si="2"/>
        <v>0</v>
      </c>
      <c r="M51" s="105">
        <f t="shared" si="3"/>
        <v>0</v>
      </c>
      <c r="N51" s="107"/>
      <c r="O51" s="108">
        <f t="shared" si="4"/>
        <v>0</v>
      </c>
      <c r="P51" s="107"/>
      <c r="Q51" s="107"/>
      <c r="R51" s="107"/>
      <c r="S51" s="21">
        <f t="shared" si="5"/>
        <v>0</v>
      </c>
      <c r="T51" s="22" t="str">
        <f t="shared" si="1"/>
        <v>OK</v>
      </c>
      <c r="U51" s="32"/>
      <c r="V51" s="32"/>
      <c r="W51" s="38"/>
      <c r="X51" s="38"/>
      <c r="Y51" s="38"/>
      <c r="Z51" s="38"/>
      <c r="AA51" s="38"/>
      <c r="AB51" s="38"/>
      <c r="AC51" s="38"/>
      <c r="AD51" s="38"/>
      <c r="AE51" s="35"/>
      <c r="AF51" s="35"/>
      <c r="AG51" s="35"/>
      <c r="AH51" s="35"/>
      <c r="AI51" s="35"/>
      <c r="AJ51" s="35"/>
      <c r="AK51" s="35"/>
      <c r="AL51" s="35"/>
    </row>
    <row r="52" spans="1:38" ht="30.2" customHeight="1" x14ac:dyDescent="0.25">
      <c r="A52" s="221"/>
      <c r="B52" s="193" t="s">
        <v>43</v>
      </c>
      <c r="C52" s="194">
        <v>28</v>
      </c>
      <c r="D52" s="70">
        <v>55</v>
      </c>
      <c r="E52" s="193" t="s">
        <v>15</v>
      </c>
      <c r="F52" s="55" t="s">
        <v>20</v>
      </c>
      <c r="G52" s="56" t="s">
        <v>27</v>
      </c>
      <c r="H52" s="56" t="s">
        <v>10</v>
      </c>
      <c r="I52" s="56" t="s">
        <v>12</v>
      </c>
      <c r="J52" s="54">
        <v>18.78</v>
      </c>
      <c r="K52" s="75">
        <f>0</f>
        <v>0</v>
      </c>
      <c r="L52" s="105">
        <f t="shared" si="2"/>
        <v>0</v>
      </c>
      <c r="M52" s="105">
        <f t="shared" si="3"/>
        <v>0</v>
      </c>
      <c r="N52" s="107"/>
      <c r="O52" s="108">
        <f t="shared" si="4"/>
        <v>0</v>
      </c>
      <c r="P52" s="107"/>
      <c r="Q52" s="107"/>
      <c r="R52" s="107"/>
      <c r="S52" s="21">
        <f t="shared" si="5"/>
        <v>0</v>
      </c>
      <c r="T52" s="22" t="str">
        <f t="shared" si="1"/>
        <v>OK</v>
      </c>
      <c r="U52" s="32"/>
      <c r="V52" s="32"/>
      <c r="W52" s="38"/>
      <c r="X52" s="38"/>
      <c r="Y52" s="38"/>
      <c r="Z52" s="38"/>
      <c r="AA52" s="38"/>
      <c r="AB52" s="38"/>
      <c r="AC52" s="38"/>
      <c r="AD52" s="38"/>
      <c r="AE52" s="35"/>
      <c r="AF52" s="35"/>
      <c r="AG52" s="35"/>
      <c r="AH52" s="35"/>
      <c r="AI52" s="35"/>
      <c r="AJ52" s="35"/>
      <c r="AK52" s="35"/>
      <c r="AL52" s="35"/>
    </row>
    <row r="53" spans="1:38" ht="30.2" customHeight="1" x14ac:dyDescent="0.25">
      <c r="A53" s="221"/>
      <c r="B53" s="193"/>
      <c r="C53" s="195"/>
      <c r="D53" s="70">
        <v>56</v>
      </c>
      <c r="E53" s="193"/>
      <c r="F53" s="55" t="s">
        <v>20</v>
      </c>
      <c r="G53" s="56" t="s">
        <v>28</v>
      </c>
      <c r="H53" s="56" t="s">
        <v>16</v>
      </c>
      <c r="I53" s="56" t="s">
        <v>12</v>
      </c>
      <c r="J53" s="54">
        <v>2865.99</v>
      </c>
      <c r="K53" s="75">
        <f>0</f>
        <v>0</v>
      </c>
      <c r="L53" s="105">
        <f t="shared" si="2"/>
        <v>0</v>
      </c>
      <c r="M53" s="105">
        <f t="shared" si="3"/>
        <v>0</v>
      </c>
      <c r="N53" s="107"/>
      <c r="O53" s="108">
        <f t="shared" si="4"/>
        <v>0</v>
      </c>
      <c r="P53" s="107"/>
      <c r="Q53" s="107"/>
      <c r="R53" s="107"/>
      <c r="S53" s="21">
        <f t="shared" si="5"/>
        <v>0</v>
      </c>
      <c r="T53" s="22" t="str">
        <f t="shared" si="1"/>
        <v>OK</v>
      </c>
      <c r="U53" s="32"/>
      <c r="V53" s="32"/>
      <c r="W53" s="38"/>
      <c r="X53" s="38"/>
      <c r="Y53" s="38"/>
      <c r="Z53" s="38"/>
      <c r="AA53" s="38"/>
      <c r="AB53" s="38"/>
      <c r="AC53" s="38"/>
      <c r="AD53" s="38"/>
      <c r="AE53" s="35"/>
      <c r="AF53" s="35"/>
      <c r="AG53" s="35"/>
      <c r="AH53" s="35"/>
      <c r="AI53" s="35"/>
      <c r="AJ53" s="35"/>
      <c r="AK53" s="35"/>
      <c r="AL53" s="35"/>
    </row>
    <row r="54" spans="1:38" ht="30.2" customHeight="1" x14ac:dyDescent="0.25">
      <c r="A54" s="221"/>
      <c r="B54" s="193" t="s">
        <v>51</v>
      </c>
      <c r="C54" s="194">
        <v>29</v>
      </c>
      <c r="D54" s="70">
        <v>57</v>
      </c>
      <c r="E54" s="193" t="s">
        <v>11</v>
      </c>
      <c r="F54" s="55" t="s">
        <v>20</v>
      </c>
      <c r="G54" s="56" t="s">
        <v>27</v>
      </c>
      <c r="H54" s="56" t="s">
        <v>10</v>
      </c>
      <c r="I54" s="56" t="s">
        <v>12</v>
      </c>
      <c r="J54" s="54">
        <v>16.2</v>
      </c>
      <c r="K54" s="75">
        <f>0</f>
        <v>0</v>
      </c>
      <c r="L54" s="105">
        <f t="shared" si="2"/>
        <v>0</v>
      </c>
      <c r="M54" s="105">
        <f t="shared" si="3"/>
        <v>0</v>
      </c>
      <c r="N54" s="107"/>
      <c r="O54" s="108">
        <f t="shared" si="4"/>
        <v>0</v>
      </c>
      <c r="P54" s="107"/>
      <c r="Q54" s="107"/>
      <c r="R54" s="107"/>
      <c r="S54" s="21">
        <f t="shared" si="5"/>
        <v>0</v>
      </c>
      <c r="T54" s="22" t="str">
        <f t="shared" si="1"/>
        <v>OK</v>
      </c>
      <c r="U54" s="32"/>
      <c r="V54" s="32"/>
      <c r="W54" s="38"/>
      <c r="X54" s="38"/>
      <c r="Y54" s="38"/>
      <c r="Z54" s="38"/>
      <c r="AA54" s="38"/>
      <c r="AB54" s="38"/>
      <c r="AC54" s="38"/>
      <c r="AD54" s="38"/>
      <c r="AE54" s="35"/>
      <c r="AF54" s="35"/>
      <c r="AG54" s="35"/>
      <c r="AH54" s="35"/>
      <c r="AI54" s="35"/>
      <c r="AJ54" s="35"/>
      <c r="AK54" s="35"/>
      <c r="AL54" s="35"/>
    </row>
    <row r="55" spans="1:38" ht="30.2" customHeight="1" x14ac:dyDescent="0.25">
      <c r="A55" s="221"/>
      <c r="B55" s="193"/>
      <c r="C55" s="195"/>
      <c r="D55" s="70">
        <v>58</v>
      </c>
      <c r="E55" s="193"/>
      <c r="F55" s="55" t="s">
        <v>20</v>
      </c>
      <c r="G55" s="56" t="s">
        <v>28</v>
      </c>
      <c r="H55" s="56" t="s">
        <v>16</v>
      </c>
      <c r="I55" s="56" t="s">
        <v>12</v>
      </c>
      <c r="J55" s="54">
        <v>2648</v>
      </c>
      <c r="K55" s="75">
        <f>0</f>
        <v>0</v>
      </c>
      <c r="L55" s="105">
        <f t="shared" si="2"/>
        <v>0</v>
      </c>
      <c r="M55" s="105">
        <f t="shared" si="3"/>
        <v>0</v>
      </c>
      <c r="N55" s="107"/>
      <c r="O55" s="108">
        <f t="shared" si="4"/>
        <v>0</v>
      </c>
      <c r="P55" s="107"/>
      <c r="Q55" s="107"/>
      <c r="R55" s="107"/>
      <c r="S55" s="21">
        <f t="shared" si="5"/>
        <v>0</v>
      </c>
      <c r="T55" s="22" t="str">
        <f t="shared" si="1"/>
        <v>OK</v>
      </c>
      <c r="U55" s="32"/>
      <c r="V55" s="32"/>
      <c r="W55" s="38"/>
      <c r="X55" s="38"/>
      <c r="Y55" s="38"/>
      <c r="Z55" s="38"/>
      <c r="AA55" s="38"/>
      <c r="AB55" s="38"/>
      <c r="AC55" s="38"/>
      <c r="AD55" s="38"/>
      <c r="AE55" s="35"/>
      <c r="AF55" s="35"/>
      <c r="AG55" s="35"/>
      <c r="AH55" s="35"/>
      <c r="AI55" s="35"/>
      <c r="AJ55" s="35"/>
      <c r="AK55" s="35"/>
      <c r="AL55" s="35"/>
    </row>
    <row r="56" spans="1:38" ht="30.2" customHeight="1" x14ac:dyDescent="0.25">
      <c r="A56" s="221"/>
      <c r="B56" s="193" t="s">
        <v>50</v>
      </c>
      <c r="C56" s="194">
        <v>31</v>
      </c>
      <c r="D56" s="70">
        <v>61</v>
      </c>
      <c r="E56" s="193" t="s">
        <v>21</v>
      </c>
      <c r="F56" s="55" t="s">
        <v>20</v>
      </c>
      <c r="G56" s="56" t="s">
        <v>27</v>
      </c>
      <c r="H56" s="56" t="s">
        <v>10</v>
      </c>
      <c r="I56" s="56" t="s">
        <v>12</v>
      </c>
      <c r="J56" s="54">
        <v>6.93</v>
      </c>
      <c r="K56" s="75">
        <f>0</f>
        <v>0</v>
      </c>
      <c r="L56" s="105">
        <f t="shared" si="2"/>
        <v>0</v>
      </c>
      <c r="M56" s="105">
        <f t="shared" si="3"/>
        <v>0</v>
      </c>
      <c r="N56" s="107"/>
      <c r="O56" s="108">
        <f t="shared" si="4"/>
        <v>0</v>
      </c>
      <c r="P56" s="107"/>
      <c r="Q56" s="107"/>
      <c r="R56" s="107"/>
      <c r="S56" s="21">
        <f t="shared" si="5"/>
        <v>0</v>
      </c>
      <c r="T56" s="22" t="str">
        <f t="shared" si="1"/>
        <v>OK</v>
      </c>
      <c r="U56" s="32"/>
      <c r="V56" s="32"/>
      <c r="W56" s="38"/>
      <c r="X56" s="38"/>
      <c r="Y56" s="38"/>
      <c r="Z56" s="38"/>
      <c r="AA56" s="38"/>
      <c r="AB56" s="38"/>
      <c r="AC56" s="38"/>
      <c r="AD56" s="38"/>
      <c r="AE56" s="35"/>
      <c r="AF56" s="35"/>
      <c r="AG56" s="35"/>
      <c r="AH56" s="35"/>
      <c r="AI56" s="35"/>
      <c r="AJ56" s="35"/>
      <c r="AK56" s="35"/>
      <c r="AL56" s="35"/>
    </row>
    <row r="57" spans="1:38" ht="30.2" customHeight="1" x14ac:dyDescent="0.25">
      <c r="A57" s="222"/>
      <c r="B57" s="193"/>
      <c r="C57" s="194"/>
      <c r="D57" s="70">
        <v>62</v>
      </c>
      <c r="E57" s="193"/>
      <c r="F57" s="55" t="s">
        <v>20</v>
      </c>
      <c r="G57" s="56" t="s">
        <v>28</v>
      </c>
      <c r="H57" s="56" t="s">
        <v>16</v>
      </c>
      <c r="I57" s="56" t="s">
        <v>12</v>
      </c>
      <c r="J57" s="54">
        <v>1364</v>
      </c>
      <c r="K57" s="75">
        <f>0</f>
        <v>0</v>
      </c>
      <c r="L57" s="105">
        <f t="shared" si="2"/>
        <v>0</v>
      </c>
      <c r="M57" s="105">
        <f t="shared" si="3"/>
        <v>0</v>
      </c>
      <c r="N57" s="107"/>
      <c r="O57" s="108">
        <f t="shared" si="4"/>
        <v>0</v>
      </c>
      <c r="P57" s="107"/>
      <c r="Q57" s="107"/>
      <c r="R57" s="107"/>
      <c r="S57" s="21">
        <f t="shared" si="5"/>
        <v>0</v>
      </c>
      <c r="T57" s="22" t="str">
        <f t="shared" si="1"/>
        <v>OK</v>
      </c>
      <c r="U57" s="32"/>
      <c r="V57" s="32"/>
      <c r="W57" s="38"/>
      <c r="X57" s="38"/>
      <c r="Y57" s="38"/>
      <c r="Z57" s="38"/>
      <c r="AA57" s="38"/>
      <c r="AB57" s="38"/>
      <c r="AC57" s="38"/>
      <c r="AD57" s="38"/>
      <c r="AE57" s="35"/>
      <c r="AF57" s="35"/>
      <c r="AG57" s="35"/>
      <c r="AH57" s="35"/>
      <c r="AI57" s="35"/>
      <c r="AJ57" s="35"/>
      <c r="AK57" s="35"/>
      <c r="AL57" s="35"/>
    </row>
    <row r="58" spans="1:38" x14ac:dyDescent="0.25">
      <c r="K58" s="110">
        <f>SUMPRODUCT($J$4:$J$57,K4:K57)</f>
        <v>11650</v>
      </c>
      <c r="L58" s="110">
        <f t="shared" ref="L58:M58" si="6">SUMPRODUCT($J$4:$J$57,L4:L57)</f>
        <v>0</v>
      </c>
      <c r="M58" s="110">
        <f t="shared" si="6"/>
        <v>0</v>
      </c>
      <c r="S58" s="6">
        <f>SUM(S4:S57)</f>
        <v>1010</v>
      </c>
      <c r="U58" s="39">
        <f>SUMPRODUCT($J$4:$J$57,U4:U57)</f>
        <v>0</v>
      </c>
      <c r="V58" s="39">
        <f t="shared" ref="V58:AL58" si="7">SUMPRODUCT($J$4:$J$57,V4:V57)</f>
        <v>0</v>
      </c>
      <c r="W58" s="39">
        <f t="shared" si="7"/>
        <v>0</v>
      </c>
      <c r="X58" s="39">
        <f t="shared" si="7"/>
        <v>0</v>
      </c>
      <c r="Y58" s="39">
        <f t="shared" si="7"/>
        <v>0</v>
      </c>
      <c r="Z58" s="39">
        <f t="shared" si="7"/>
        <v>0</v>
      </c>
      <c r="AA58" s="39">
        <f t="shared" si="7"/>
        <v>0</v>
      </c>
      <c r="AB58" s="39">
        <f t="shared" si="7"/>
        <v>0</v>
      </c>
      <c r="AC58" s="39">
        <f t="shared" si="7"/>
        <v>0</v>
      </c>
      <c r="AD58" s="39">
        <f t="shared" si="7"/>
        <v>0</v>
      </c>
      <c r="AE58" s="39">
        <f t="shared" si="7"/>
        <v>0</v>
      </c>
      <c r="AF58" s="39">
        <f t="shared" si="7"/>
        <v>0</v>
      </c>
      <c r="AG58" s="39">
        <f t="shared" si="7"/>
        <v>0</v>
      </c>
      <c r="AH58" s="39">
        <f t="shared" si="7"/>
        <v>0</v>
      </c>
      <c r="AI58" s="39">
        <f t="shared" si="7"/>
        <v>0</v>
      </c>
      <c r="AJ58" s="39">
        <f t="shared" si="7"/>
        <v>0</v>
      </c>
      <c r="AK58" s="39">
        <f t="shared" si="7"/>
        <v>0</v>
      </c>
      <c r="AL58" s="39">
        <f t="shared" si="7"/>
        <v>0</v>
      </c>
    </row>
    <row r="59" spans="1:38" ht="18.75" x14ac:dyDescent="0.25">
      <c r="K59" s="6">
        <f>SUM(K4:K57)</f>
        <v>1010</v>
      </c>
      <c r="U59" s="30"/>
      <c r="V59" s="30"/>
    </row>
    <row r="61" spans="1:38" ht="18.95" customHeight="1" x14ac:dyDescent="0.25">
      <c r="B61" s="223" t="s">
        <v>56</v>
      </c>
      <c r="C61" s="224"/>
      <c r="D61" s="224"/>
      <c r="E61" s="224"/>
      <c r="F61" s="224"/>
      <c r="G61" s="224"/>
      <c r="H61" s="224"/>
      <c r="I61" s="224"/>
      <c r="J61" s="224"/>
      <c r="K61" s="224"/>
      <c r="L61" s="224"/>
      <c r="M61" s="224"/>
      <c r="N61" s="224"/>
      <c r="O61" s="224"/>
      <c r="P61" s="224"/>
      <c r="Q61" s="224"/>
      <c r="R61" s="224"/>
      <c r="S61" s="224"/>
      <c r="T61" s="225"/>
      <c r="U61" s="30"/>
      <c r="V61" s="30"/>
      <c r="W61" s="30"/>
      <c r="X61" s="74"/>
    </row>
    <row r="65" spans="27:27" x14ac:dyDescent="0.25">
      <c r="AA65" s="40"/>
    </row>
  </sheetData>
  <mergeCells count="111">
    <mergeCell ref="K1:T1"/>
    <mergeCell ref="U1:U2"/>
    <mergeCell ref="V1:V2"/>
    <mergeCell ref="W1:W2"/>
    <mergeCell ref="AJ1:AJ2"/>
    <mergeCell ref="AK1:AK2"/>
    <mergeCell ref="AL1:AL2"/>
    <mergeCell ref="A2:T2"/>
    <mergeCell ref="A4:A7"/>
    <mergeCell ref="B4:B5"/>
    <mergeCell ref="C4:C5"/>
    <mergeCell ref="E4:E5"/>
    <mergeCell ref="B6:B7"/>
    <mergeCell ref="C6:C7"/>
    <mergeCell ref="AD1:AD2"/>
    <mergeCell ref="AE1:AE2"/>
    <mergeCell ref="AF1:AF2"/>
    <mergeCell ref="AG1:AG2"/>
    <mergeCell ref="AH1:AH2"/>
    <mergeCell ref="AI1:AI2"/>
    <mergeCell ref="X1:X2"/>
    <mergeCell ref="Y1:Y2"/>
    <mergeCell ref="Z1:Z2"/>
    <mergeCell ref="AA1:AA2"/>
    <mergeCell ref="AB1:AB2"/>
    <mergeCell ref="AC1:AC2"/>
    <mergeCell ref="A1:B1"/>
    <mergeCell ref="C1:J1"/>
    <mergeCell ref="A16:A23"/>
    <mergeCell ref="B16:B17"/>
    <mergeCell ref="C16:C17"/>
    <mergeCell ref="E16:E17"/>
    <mergeCell ref="B18:B19"/>
    <mergeCell ref="C18:C19"/>
    <mergeCell ref="E6:E7"/>
    <mergeCell ref="A8:A15"/>
    <mergeCell ref="B8:B9"/>
    <mergeCell ref="C8:C9"/>
    <mergeCell ref="E8:E9"/>
    <mergeCell ref="B10:B11"/>
    <mergeCell ref="C10:C11"/>
    <mergeCell ref="E10:E11"/>
    <mergeCell ref="B12:B13"/>
    <mergeCell ref="C12:C13"/>
    <mergeCell ref="E18:E19"/>
    <mergeCell ref="B20:B21"/>
    <mergeCell ref="C20:C21"/>
    <mergeCell ref="E20:E21"/>
    <mergeCell ref="B22:B23"/>
    <mergeCell ref="C22:C23"/>
    <mergeCell ref="E22:E23"/>
    <mergeCell ref="E12:E13"/>
    <mergeCell ref="B14:B15"/>
    <mergeCell ref="C14:C15"/>
    <mergeCell ref="E14:E15"/>
    <mergeCell ref="B30:B31"/>
    <mergeCell ref="C30:C31"/>
    <mergeCell ref="E30:E31"/>
    <mergeCell ref="A32:A35"/>
    <mergeCell ref="B32:B33"/>
    <mergeCell ref="C32:C33"/>
    <mergeCell ref="E32:E33"/>
    <mergeCell ref="B34:B35"/>
    <mergeCell ref="C34:C35"/>
    <mergeCell ref="E34:E35"/>
    <mergeCell ref="A24:A31"/>
    <mergeCell ref="B24:B25"/>
    <mergeCell ref="C24:C25"/>
    <mergeCell ref="E24:E25"/>
    <mergeCell ref="B26:B27"/>
    <mergeCell ref="C26:C27"/>
    <mergeCell ref="E26:E27"/>
    <mergeCell ref="B28:B29"/>
    <mergeCell ref="C28:C29"/>
    <mergeCell ref="E28:E29"/>
    <mergeCell ref="B42:B43"/>
    <mergeCell ref="C42:C43"/>
    <mergeCell ref="E42:E43"/>
    <mergeCell ref="B44:B45"/>
    <mergeCell ref="C44:C45"/>
    <mergeCell ref="E44:E45"/>
    <mergeCell ref="A36:A47"/>
    <mergeCell ref="B36:B37"/>
    <mergeCell ref="C36:C37"/>
    <mergeCell ref="E36:E37"/>
    <mergeCell ref="B38:B39"/>
    <mergeCell ref="C38:C39"/>
    <mergeCell ref="E38:E39"/>
    <mergeCell ref="B40:B41"/>
    <mergeCell ref="C40:C41"/>
    <mergeCell ref="E40:E41"/>
    <mergeCell ref="B46:B47"/>
    <mergeCell ref="C46:C47"/>
    <mergeCell ref="E46:E47"/>
    <mergeCell ref="B61:T61"/>
    <mergeCell ref="B52:B53"/>
    <mergeCell ref="C52:C53"/>
    <mergeCell ref="E52:E53"/>
    <mergeCell ref="B54:B55"/>
    <mergeCell ref="C54:C55"/>
    <mergeCell ref="E54:E55"/>
    <mergeCell ref="A48:A57"/>
    <mergeCell ref="B48:B49"/>
    <mergeCell ref="C48:C49"/>
    <mergeCell ref="E48:E49"/>
    <mergeCell ref="B50:B51"/>
    <mergeCell ref="C50:C51"/>
    <mergeCell ref="E50:E51"/>
    <mergeCell ref="B56:B57"/>
    <mergeCell ref="C56:C57"/>
    <mergeCell ref="E56:E57"/>
  </mergeCells>
  <conditionalFormatting sqref="U4:AL57">
    <cfRule type="cellIs" dxfId="7" priority="1" operator="greaterThan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16</vt:i4>
      </vt:variant>
    </vt:vector>
  </HeadingPairs>
  <TitlesOfParts>
    <vt:vector size="16" baseType="lpstr">
      <vt:lpstr>REITORIA-PROEX</vt:lpstr>
      <vt:lpstr>REITORIA-SETRAN</vt:lpstr>
      <vt:lpstr>ESAG</vt:lpstr>
      <vt:lpstr>CEART</vt:lpstr>
      <vt:lpstr>CEAD</vt:lpstr>
      <vt:lpstr>FAED</vt:lpstr>
      <vt:lpstr>CEFID</vt:lpstr>
      <vt:lpstr>CERES</vt:lpstr>
      <vt:lpstr>CESFI</vt:lpstr>
      <vt:lpstr>CEAVI</vt:lpstr>
      <vt:lpstr>CCT</vt:lpstr>
      <vt:lpstr>CEPLAN</vt:lpstr>
      <vt:lpstr>CAV</vt:lpstr>
      <vt:lpstr>CESMO</vt:lpstr>
      <vt:lpstr>CEO</vt:lpstr>
      <vt:lpstr>GESTOR</vt:lpstr>
    </vt:vector>
  </TitlesOfParts>
  <Company>..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LETÍCIA-SEGECON/FPOLIS</cp:lastModifiedBy>
  <cp:lastPrinted>2014-06-04T18:55:53Z</cp:lastPrinted>
  <dcterms:created xsi:type="dcterms:W3CDTF">2010-06-19T20:43:11Z</dcterms:created>
  <dcterms:modified xsi:type="dcterms:W3CDTF">2025-07-31T18:47:34Z</dcterms:modified>
</cp:coreProperties>
</file>