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omments3.xml" ContentType="application/vnd.openxmlformats-officedocument.spreadsheetml.comments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I:\SEGECON\2. Atas SRP\1. Atas UDESC\VIGÊNCIA EXPIRADA\2025 PROCESSSO ENCERRADOS\PE 0657.2024 SRP SGPE 12923.2024 - Restauração e Digitalização - VIG. 13.05.2025\"/>
    </mc:Choice>
  </mc:AlternateContent>
  <xr:revisionPtr revIDLastSave="0" documentId="13_ncr:1_{4399B687-2C30-4EE1-9DB3-EE1FCB31F15E}" xr6:coauthVersionLast="47" xr6:coauthVersionMax="47" xr10:uidLastSave="{00000000-0000-0000-0000-000000000000}"/>
  <bookViews>
    <workbookView xWindow="-110" yWindow="-110" windowWidth="19420" windowHeight="10420" tabRatio="563" activeTab="5" xr2:uid="{00000000-000D-0000-FFFF-FFFF00000000}"/>
  </bookViews>
  <sheets>
    <sheet name="MUSEU" sheetId="75" r:id="rId1"/>
    <sheet name="REITORIA-BU" sheetId="166" r:id="rId2"/>
    <sheet name="CEFID" sheetId="167" r:id="rId3"/>
    <sheet name="CERES" sheetId="168" r:id="rId4"/>
    <sheet name="CCT" sheetId="169" r:id="rId5"/>
    <sheet name="GESTOR" sheetId="162" r:id="rId6"/>
  </sheets>
  <definedNames>
    <definedName name="_xlnm._FilterDatabase" localSheetId="4" hidden="1">CCT!$A$3:$AG$22</definedName>
    <definedName name="_xlnm._FilterDatabase" localSheetId="1" hidden="1">'REITORIA-BU'!$A$3:$AH$22</definedName>
    <definedName name="diasuteis" localSheetId="4">#REF!</definedName>
    <definedName name="diasuteis" localSheetId="2">#REF!</definedName>
    <definedName name="diasuteis" localSheetId="3">#REF!</definedName>
    <definedName name="diasuteis" localSheetId="5">#REF!</definedName>
    <definedName name="diasuteis" localSheetId="0">#REF!</definedName>
    <definedName name="diasuteis" localSheetId="1">#REF!</definedName>
    <definedName name="diasuteis">#REF!</definedName>
    <definedName name="Ferias" localSheetId="5">#REF!</definedName>
    <definedName name="Ferias">#REF!</definedName>
    <definedName name="IDCH">#REF!</definedName>
    <definedName name="RD" localSheetId="5">OFFSET(#REF!,(MATCH(SMALL(#REF!,ROW()-10),#REF!,0)-1),0)</definedName>
    <definedName name="RD">OFFSET(#REF!,(MATCH(SMALL(#REF!,ROW()-10),#REF!,0)-1),0)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5" i="166" l="1"/>
  <c r="J14" i="166"/>
  <c r="J13" i="166"/>
  <c r="J12" i="166"/>
  <c r="J10" i="166"/>
  <c r="J9" i="166"/>
  <c r="J8" i="166"/>
  <c r="J7" i="166"/>
  <c r="J17" i="166" s="1"/>
  <c r="J6" i="166"/>
  <c r="J5" i="166"/>
  <c r="J4" i="166"/>
  <c r="M17" i="75"/>
  <c r="R17" i="75"/>
  <c r="J17" i="75"/>
  <c r="J17" i="167"/>
  <c r="J17" i="168"/>
  <c r="M17" i="169"/>
  <c r="R17" i="169"/>
  <c r="J17" i="169"/>
  <c r="N15" i="166"/>
  <c r="L15" i="166" s="1"/>
  <c r="N14" i="166"/>
  <c r="N13" i="166"/>
  <c r="N10" i="166"/>
  <c r="N9" i="166"/>
  <c r="N8" i="166"/>
  <c r="N7" i="166"/>
  <c r="N17" i="166" s="1"/>
  <c r="N6" i="166"/>
  <c r="N5" i="166"/>
  <c r="N4" i="166"/>
  <c r="N4" i="162"/>
  <c r="Q4" i="162" s="1"/>
  <c r="N5" i="162"/>
  <c r="Q5" i="162" s="1"/>
  <c r="N6" i="162"/>
  <c r="Q6" i="162" s="1"/>
  <c r="N7" i="162"/>
  <c r="Q7" i="162" s="1"/>
  <c r="N8" i="162"/>
  <c r="Q8" i="162" s="1"/>
  <c r="N9" i="162"/>
  <c r="Q9" i="162" s="1"/>
  <c r="N10" i="162"/>
  <c r="Q10" i="162" s="1"/>
  <c r="N11" i="162"/>
  <c r="Q11" i="162" s="1"/>
  <c r="N12" i="162"/>
  <c r="Q12" i="162" s="1"/>
  <c r="N13" i="162"/>
  <c r="Q13" i="162" s="1"/>
  <c r="N14" i="162"/>
  <c r="Q14" i="162" s="1"/>
  <c r="N15" i="162"/>
  <c r="Q15" i="162" s="1"/>
  <c r="N3" i="162"/>
  <c r="Q3" i="162" s="1"/>
  <c r="K16" i="169"/>
  <c r="K15" i="169"/>
  <c r="K14" i="169"/>
  <c r="K13" i="169"/>
  <c r="K12" i="169"/>
  <c r="K11" i="169"/>
  <c r="K10" i="169"/>
  <c r="K9" i="169"/>
  <c r="K8" i="169"/>
  <c r="K7" i="169"/>
  <c r="K6" i="169"/>
  <c r="K5" i="169"/>
  <c r="K4" i="169"/>
  <c r="K16" i="168"/>
  <c r="K15" i="168"/>
  <c r="K14" i="168"/>
  <c r="K13" i="168"/>
  <c r="K12" i="168"/>
  <c r="K11" i="168"/>
  <c r="K10" i="168"/>
  <c r="K9" i="168"/>
  <c r="K8" i="168"/>
  <c r="K7" i="168"/>
  <c r="K6" i="168"/>
  <c r="K5" i="168"/>
  <c r="K4" i="168"/>
  <c r="K16" i="167"/>
  <c r="K15" i="167"/>
  <c r="K14" i="167"/>
  <c r="K13" i="167"/>
  <c r="K12" i="167"/>
  <c r="K11" i="167"/>
  <c r="K10" i="167"/>
  <c r="K9" i="167"/>
  <c r="K18" i="167" s="1"/>
  <c r="K8" i="167"/>
  <c r="K7" i="167"/>
  <c r="K6" i="167"/>
  <c r="K5" i="167"/>
  <c r="K4" i="167"/>
  <c r="L16" i="166"/>
  <c r="L11" i="166"/>
  <c r="L8" i="166"/>
  <c r="L6" i="166"/>
  <c r="L5" i="166"/>
  <c r="K5" i="75"/>
  <c r="K6" i="75"/>
  <c r="K7" i="75"/>
  <c r="K8" i="75"/>
  <c r="K9" i="75"/>
  <c r="K10" i="75"/>
  <c r="K11" i="75"/>
  <c r="K12" i="75"/>
  <c r="K13" i="75"/>
  <c r="K14" i="75"/>
  <c r="K15" i="75"/>
  <c r="K16" i="75"/>
  <c r="K4" i="75"/>
  <c r="U17" i="168"/>
  <c r="T17" i="168"/>
  <c r="K16" i="166"/>
  <c r="K15" i="166"/>
  <c r="K14" i="166"/>
  <c r="K13" i="166"/>
  <c r="O13" i="166" s="1"/>
  <c r="K11" i="166"/>
  <c r="K10" i="166"/>
  <c r="S10" i="166" s="1"/>
  <c r="K9" i="166"/>
  <c r="O9" i="166" s="1"/>
  <c r="K8" i="166"/>
  <c r="K7" i="166"/>
  <c r="L7" i="166" s="1"/>
  <c r="K6" i="166"/>
  <c r="K5" i="166"/>
  <c r="S5" i="166" s="1"/>
  <c r="K4" i="166"/>
  <c r="K18" i="166" s="1"/>
  <c r="J16" i="75"/>
  <c r="J15" i="75"/>
  <c r="J14" i="75"/>
  <c r="J13" i="75"/>
  <c r="J11" i="75"/>
  <c r="J10" i="75"/>
  <c r="J9" i="75"/>
  <c r="J8" i="75"/>
  <c r="J7" i="75"/>
  <c r="J6" i="75"/>
  <c r="J5" i="75"/>
  <c r="J18" i="169"/>
  <c r="R16" i="169"/>
  <c r="R15" i="169"/>
  <c r="R14" i="169"/>
  <c r="R13" i="169"/>
  <c r="R12" i="169"/>
  <c r="R11" i="169"/>
  <c r="R10" i="169"/>
  <c r="R9" i="169"/>
  <c r="R8" i="169"/>
  <c r="R7" i="169"/>
  <c r="R6" i="169"/>
  <c r="R5" i="169"/>
  <c r="R4" i="169"/>
  <c r="R16" i="168"/>
  <c r="R15" i="168"/>
  <c r="R14" i="168"/>
  <c r="R13" i="168"/>
  <c r="R12" i="168"/>
  <c r="R11" i="168"/>
  <c r="R10" i="168"/>
  <c r="R9" i="168"/>
  <c r="R8" i="168"/>
  <c r="R7" i="168"/>
  <c r="R6" i="168"/>
  <c r="R5" i="168"/>
  <c r="R4" i="168"/>
  <c r="R16" i="167"/>
  <c r="R15" i="167"/>
  <c r="R14" i="167"/>
  <c r="R13" i="167"/>
  <c r="R12" i="167"/>
  <c r="R11" i="167"/>
  <c r="R10" i="167"/>
  <c r="R9" i="167"/>
  <c r="R8" i="167"/>
  <c r="R7" i="167"/>
  <c r="R6" i="167"/>
  <c r="R5" i="167"/>
  <c r="R4" i="167"/>
  <c r="R17" i="167" s="1"/>
  <c r="S17" i="167" s="1"/>
  <c r="S6" i="166"/>
  <c r="S8" i="166"/>
  <c r="S11" i="166"/>
  <c r="S12" i="166"/>
  <c r="S16" i="166"/>
  <c r="R5" i="75"/>
  <c r="R6" i="75"/>
  <c r="R7" i="75"/>
  <c r="R8" i="75"/>
  <c r="R9" i="75"/>
  <c r="R10" i="75"/>
  <c r="R11" i="75"/>
  <c r="R12" i="75"/>
  <c r="R13" i="75"/>
  <c r="R14" i="75"/>
  <c r="R15" i="75"/>
  <c r="R16" i="75"/>
  <c r="R4" i="75"/>
  <c r="J4" i="75"/>
  <c r="J18" i="168"/>
  <c r="J18" i="167"/>
  <c r="J18" i="75"/>
  <c r="N16" i="169"/>
  <c r="L16" i="169"/>
  <c r="N15" i="169"/>
  <c r="L15" i="169"/>
  <c r="N14" i="169"/>
  <c r="L14" i="169"/>
  <c r="N13" i="169"/>
  <c r="L13" i="169"/>
  <c r="N12" i="169"/>
  <c r="L12" i="169"/>
  <c r="N11" i="169"/>
  <c r="L11" i="169"/>
  <c r="N10" i="169"/>
  <c r="L10" i="169"/>
  <c r="N9" i="169"/>
  <c r="L9" i="169"/>
  <c r="N8" i="169"/>
  <c r="L8" i="169"/>
  <c r="N7" i="169"/>
  <c r="L7" i="169"/>
  <c r="N6" i="169"/>
  <c r="L6" i="169"/>
  <c r="N5" i="169"/>
  <c r="L5" i="169"/>
  <c r="N4" i="169"/>
  <c r="L4" i="169"/>
  <c r="N16" i="168"/>
  <c r="L16" i="168"/>
  <c r="N15" i="168"/>
  <c r="L15" i="168"/>
  <c r="N14" i="168"/>
  <c r="L14" i="168"/>
  <c r="N13" i="168"/>
  <c r="L13" i="168"/>
  <c r="N12" i="168"/>
  <c r="L12" i="168"/>
  <c r="N11" i="168"/>
  <c r="L11" i="168"/>
  <c r="N10" i="168"/>
  <c r="L10" i="168"/>
  <c r="N9" i="168"/>
  <c r="L9" i="168"/>
  <c r="N8" i="168"/>
  <c r="L8" i="168"/>
  <c r="N7" i="168"/>
  <c r="L7" i="168"/>
  <c r="N6" i="168"/>
  <c r="L6" i="168"/>
  <c r="N5" i="168"/>
  <c r="L5" i="168"/>
  <c r="N4" i="168"/>
  <c r="L4" i="168"/>
  <c r="N16" i="167"/>
  <c r="L16" i="167"/>
  <c r="N15" i="167"/>
  <c r="L15" i="167"/>
  <c r="N14" i="167"/>
  <c r="L14" i="167"/>
  <c r="N13" i="167"/>
  <c r="L13" i="167"/>
  <c r="N12" i="167"/>
  <c r="L12" i="167"/>
  <c r="N11" i="167"/>
  <c r="L11" i="167"/>
  <c r="N10" i="167"/>
  <c r="L10" i="167"/>
  <c r="N9" i="167"/>
  <c r="L9" i="167"/>
  <c r="N8" i="167"/>
  <c r="L8" i="167"/>
  <c r="N7" i="167"/>
  <c r="L7" i="167"/>
  <c r="N6" i="167"/>
  <c r="L6" i="167"/>
  <c r="N5" i="167"/>
  <c r="L5" i="167"/>
  <c r="N4" i="167"/>
  <c r="L4" i="167"/>
  <c r="N16" i="75"/>
  <c r="L16" i="75"/>
  <c r="N15" i="75"/>
  <c r="L15" i="75"/>
  <c r="N14" i="75"/>
  <c r="L14" i="75"/>
  <c r="N13" i="75"/>
  <c r="L13" i="75"/>
  <c r="N12" i="75"/>
  <c r="L12" i="75"/>
  <c r="N11" i="75"/>
  <c r="L11" i="75"/>
  <c r="N10" i="75"/>
  <c r="L10" i="75"/>
  <c r="N9" i="75"/>
  <c r="L9" i="75"/>
  <c r="N8" i="75"/>
  <c r="L8" i="75"/>
  <c r="N7" i="75"/>
  <c r="L7" i="75"/>
  <c r="N6" i="75"/>
  <c r="L6" i="75"/>
  <c r="N5" i="75"/>
  <c r="L5" i="75"/>
  <c r="N4" i="75"/>
  <c r="L4" i="75"/>
  <c r="L18" i="75" s="1"/>
  <c r="M6" i="166"/>
  <c r="O6" i="166"/>
  <c r="M7" i="166"/>
  <c r="O7" i="166"/>
  <c r="M8" i="166"/>
  <c r="O8" i="166"/>
  <c r="M9" i="166"/>
  <c r="M10" i="166"/>
  <c r="O10" i="166"/>
  <c r="M11" i="166"/>
  <c r="O11" i="166"/>
  <c r="M12" i="166"/>
  <c r="M13" i="166"/>
  <c r="M14" i="166"/>
  <c r="L13" i="162" s="1"/>
  <c r="O14" i="166"/>
  <c r="M15" i="166"/>
  <c r="O15" i="166"/>
  <c r="M16" i="166"/>
  <c r="O16" i="166"/>
  <c r="O5" i="166"/>
  <c r="M5" i="166"/>
  <c r="M4" i="166"/>
  <c r="K12" i="166"/>
  <c r="L12" i="166" s="1"/>
  <c r="L11" i="162" l="1"/>
  <c r="R17" i="168"/>
  <c r="L15" i="162"/>
  <c r="L7" i="162"/>
  <c r="L12" i="162"/>
  <c r="L5" i="162"/>
  <c r="S9" i="166"/>
  <c r="O12" i="166"/>
  <c r="L9" i="166"/>
  <c r="L13" i="166"/>
  <c r="K12" i="162" s="1"/>
  <c r="S4" i="166"/>
  <c r="S7" i="166"/>
  <c r="L10" i="166"/>
  <c r="K9" i="162" s="1"/>
  <c r="L14" i="166"/>
  <c r="S13" i="166"/>
  <c r="L4" i="166"/>
  <c r="L18" i="166" s="1"/>
  <c r="K17" i="166"/>
  <c r="K8" i="162"/>
  <c r="O4" i="166"/>
  <c r="K6" i="162"/>
  <c r="L9" i="162"/>
  <c r="L3" i="162"/>
  <c r="K10" i="162"/>
  <c r="S15" i="166"/>
  <c r="S14" i="166"/>
  <c r="K14" i="162"/>
  <c r="K4" i="162"/>
  <c r="K5" i="162"/>
  <c r="K13" i="162"/>
  <c r="L4" i="162"/>
  <c r="L14" i="162"/>
  <c r="L10" i="162"/>
  <c r="L6" i="162"/>
  <c r="K11" i="162"/>
  <c r="K7" i="162"/>
  <c r="K15" i="162"/>
  <c r="K18" i="169"/>
  <c r="S17" i="169"/>
  <c r="L18" i="169"/>
  <c r="L8" i="162"/>
  <c r="M18" i="166"/>
  <c r="Q16" i="162"/>
  <c r="L18" i="168"/>
  <c r="K18" i="168"/>
  <c r="L18" i="167"/>
  <c r="K18" i="75"/>
  <c r="J4" i="162"/>
  <c r="M4" i="162" s="1"/>
  <c r="J5" i="162"/>
  <c r="M5" i="162" s="1"/>
  <c r="J6" i="162"/>
  <c r="M6" i="162" s="1"/>
  <c r="J7" i="162"/>
  <c r="M7" i="162" s="1"/>
  <c r="J8" i="162"/>
  <c r="M8" i="162" s="1"/>
  <c r="J9" i="162"/>
  <c r="M9" i="162" s="1"/>
  <c r="J10" i="162"/>
  <c r="M10" i="162" s="1"/>
  <c r="J11" i="162"/>
  <c r="M11" i="162" s="1"/>
  <c r="J12" i="162"/>
  <c r="M12" i="162" s="1"/>
  <c r="J13" i="162"/>
  <c r="M13" i="162" s="1"/>
  <c r="J14" i="162"/>
  <c r="M14" i="162" s="1"/>
  <c r="J15" i="162"/>
  <c r="M15" i="162" s="1"/>
  <c r="J3" i="162"/>
  <c r="M3" i="162" s="1"/>
  <c r="K3" i="162" l="1"/>
  <c r="S17" i="166"/>
  <c r="J16" i="162"/>
  <c r="S12" i="169"/>
  <c r="AG17" i="169"/>
  <c r="AF17" i="169"/>
  <c r="AE17" i="169"/>
  <c r="AD17" i="169"/>
  <c r="AC17" i="169"/>
  <c r="AB17" i="169"/>
  <c r="AA17" i="169"/>
  <c r="Z17" i="169"/>
  <c r="Y17" i="169"/>
  <c r="X17" i="169"/>
  <c r="W17" i="169"/>
  <c r="V17" i="169"/>
  <c r="U17" i="169"/>
  <c r="T17" i="169"/>
  <c r="S16" i="169"/>
  <c r="S15" i="169"/>
  <c r="S14" i="169"/>
  <c r="S13" i="169"/>
  <c r="S11" i="169"/>
  <c r="S10" i="169"/>
  <c r="S9" i="169"/>
  <c r="S7" i="169"/>
  <c r="S5" i="169"/>
  <c r="S7" i="168"/>
  <c r="AG17" i="168"/>
  <c r="AF17" i="168"/>
  <c r="AE17" i="168"/>
  <c r="AD17" i="168"/>
  <c r="AC17" i="168"/>
  <c r="AB17" i="168"/>
  <c r="AA17" i="168"/>
  <c r="Z17" i="168"/>
  <c r="Y17" i="168"/>
  <c r="X17" i="168"/>
  <c r="W17" i="168"/>
  <c r="V17" i="168"/>
  <c r="S16" i="168"/>
  <c r="S15" i="168"/>
  <c r="S14" i="168"/>
  <c r="S13" i="168"/>
  <c r="S12" i="168"/>
  <c r="S11" i="168"/>
  <c r="S10" i="168"/>
  <c r="S9" i="168"/>
  <c r="S8" i="168"/>
  <c r="S6" i="168"/>
  <c r="S4" i="168"/>
  <c r="S15" i="167"/>
  <c r="S13" i="167"/>
  <c r="S10" i="167"/>
  <c r="S8" i="167"/>
  <c r="AG18" i="167"/>
  <c r="AF18" i="167"/>
  <c r="AE18" i="167"/>
  <c r="AD18" i="167"/>
  <c r="AC18" i="167"/>
  <c r="AB18" i="167"/>
  <c r="AA18" i="167"/>
  <c r="Z18" i="167"/>
  <c r="Y18" i="167"/>
  <c r="X18" i="167"/>
  <c r="W18" i="167"/>
  <c r="V18" i="167"/>
  <c r="U18" i="167"/>
  <c r="T18" i="167"/>
  <c r="S16" i="167"/>
  <c r="S14" i="167"/>
  <c r="S12" i="167"/>
  <c r="S11" i="167"/>
  <c r="S9" i="167"/>
  <c r="S7" i="167"/>
  <c r="S6" i="167"/>
  <c r="S5" i="167"/>
  <c r="AH17" i="166"/>
  <c r="AG17" i="166"/>
  <c r="AF17" i="166"/>
  <c r="AE17" i="166"/>
  <c r="AD17" i="166"/>
  <c r="AC17" i="166"/>
  <c r="AB17" i="166"/>
  <c r="AA17" i="166"/>
  <c r="Z17" i="166"/>
  <c r="Y17" i="166"/>
  <c r="X17" i="166"/>
  <c r="W17" i="166"/>
  <c r="V17" i="166"/>
  <c r="U17" i="166"/>
  <c r="T8" i="166"/>
  <c r="T6" i="166"/>
  <c r="T5" i="166"/>
  <c r="T17" i="75"/>
  <c r="T10" i="166" l="1"/>
  <c r="T11" i="166"/>
  <c r="T12" i="166"/>
  <c r="T16" i="166"/>
  <c r="T13" i="166"/>
  <c r="T14" i="166"/>
  <c r="T15" i="166"/>
  <c r="T9" i="166"/>
  <c r="T7" i="166"/>
  <c r="S8" i="169"/>
  <c r="S6" i="169"/>
  <c r="S5" i="168"/>
  <c r="S4" i="167"/>
  <c r="T4" i="166"/>
  <c r="U17" i="75"/>
  <c r="V17" i="75"/>
  <c r="W17" i="75"/>
  <c r="X17" i="75"/>
  <c r="Y17" i="75"/>
  <c r="Z17" i="75"/>
  <c r="AA17" i="75"/>
  <c r="AB17" i="75"/>
  <c r="AC17" i="75"/>
  <c r="AD17" i="75"/>
  <c r="AE17" i="75"/>
  <c r="AF17" i="75"/>
  <c r="AG17" i="75"/>
  <c r="S4" i="169" l="1"/>
  <c r="S4" i="75"/>
  <c r="S15" i="75" l="1"/>
  <c r="O14" i="162"/>
  <c r="S5" i="75"/>
  <c r="O4" i="162"/>
  <c r="S16" i="75"/>
  <c r="O15" i="162"/>
  <c r="S11" i="75"/>
  <c r="O10" i="162"/>
  <c r="S12" i="75"/>
  <c r="O11" i="162"/>
  <c r="S6" i="75"/>
  <c r="O5" i="162"/>
  <c r="S7" i="75"/>
  <c r="O6" i="162"/>
  <c r="S9" i="75"/>
  <c r="O8" i="162"/>
  <c r="O3" i="162"/>
  <c r="S13" i="75"/>
  <c r="O12" i="162"/>
  <c r="S14" i="75"/>
  <c r="O13" i="162"/>
  <c r="S8" i="75"/>
  <c r="O7" i="162"/>
  <c r="S10" i="75"/>
  <c r="O9" i="162"/>
  <c r="P5" i="162"/>
  <c r="P7" i="162"/>
  <c r="P8" i="162"/>
  <c r="R7" i="162" l="1"/>
  <c r="P6" i="162"/>
  <c r="R8" i="162"/>
  <c r="J20" i="162"/>
  <c r="J18" i="162"/>
  <c r="R5" i="162" l="1"/>
  <c r="J19" i="162"/>
  <c r="P4" i="162"/>
  <c r="P12" i="162"/>
  <c r="P15" i="162"/>
  <c r="R6" i="162" l="1"/>
  <c r="R15" i="162"/>
  <c r="R13" i="162"/>
  <c r="R11" i="162"/>
  <c r="R4" i="162"/>
  <c r="R9" i="162"/>
  <c r="R14" i="162"/>
  <c r="R10" i="162"/>
  <c r="P11" i="162"/>
  <c r="P13" i="162"/>
  <c r="P10" i="162"/>
  <c r="P14" i="162"/>
  <c r="P9" i="162"/>
  <c r="R12" i="162" l="1"/>
  <c r="P3" i="162"/>
  <c r="R3" i="162"/>
  <c r="R16" i="162" l="1"/>
  <c r="R22" i="162" s="1"/>
  <c r="P16" i="162"/>
  <c r="R21" i="162" s="1"/>
  <c r="R24" i="16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LETÍCIA-SEGECON/FPOLIS</author>
  </authors>
  <commentList>
    <comment ref="J4" authorId="0" shapeId="0" xr:uid="{2082E84E-1313-402E-A4C3-622BB8BA91D3}">
      <text>
        <r>
          <rPr>
            <b/>
            <sz val="10"/>
            <color indexed="81"/>
            <rFont val="Segoe UI"/>
            <family val="2"/>
          </rPr>
          <t>LETÍCIA-SEGECON/FPOLIS:</t>
        </r>
        <r>
          <rPr>
            <sz val="10"/>
            <color indexed="81"/>
            <rFont val="Segoe UI"/>
            <family val="2"/>
          </rPr>
          <t xml:space="preserve">
25/10/2024: CEDIDO À REITORIA: 30.</t>
        </r>
      </text>
    </comment>
    <comment ref="J5" authorId="0" shapeId="0" xr:uid="{0004131E-0E15-449E-A691-2E5AD78AE463}">
      <text>
        <r>
          <rPr>
            <b/>
            <sz val="10"/>
            <color indexed="81"/>
            <rFont val="Segoe UI"/>
            <family val="2"/>
          </rPr>
          <t>LETÍCIA-SEGECON/FPOLIS:</t>
        </r>
        <r>
          <rPr>
            <sz val="10"/>
            <color indexed="81"/>
            <rFont val="Segoe UI"/>
            <family val="2"/>
          </rPr>
          <t xml:space="preserve">
25/10/2024: CEDIDO À REITORIA: 20.</t>
        </r>
      </text>
    </comment>
    <comment ref="J6" authorId="0" shapeId="0" xr:uid="{C166B546-1CD6-4708-BDB1-C13A133F745B}">
      <text>
        <r>
          <rPr>
            <b/>
            <sz val="10"/>
            <color indexed="81"/>
            <rFont val="Segoe UI"/>
            <family val="2"/>
          </rPr>
          <t>LETÍCIA-SEGECON/FPOLIS:</t>
        </r>
        <r>
          <rPr>
            <sz val="10"/>
            <color indexed="81"/>
            <rFont val="Segoe UI"/>
            <family val="2"/>
          </rPr>
          <t xml:space="preserve">
25/10/2024: CEDIDO À REITORIA: : 30.</t>
        </r>
      </text>
    </comment>
    <comment ref="J7" authorId="0" shapeId="0" xr:uid="{FE61EF1B-CBE5-4890-AC2F-9A41503403FC}">
      <text>
        <r>
          <rPr>
            <b/>
            <sz val="10"/>
            <color indexed="81"/>
            <rFont val="Segoe UI"/>
            <family val="2"/>
          </rPr>
          <t>LETÍCIA-SEGECON/FPOLIS:</t>
        </r>
        <r>
          <rPr>
            <sz val="10"/>
            <color indexed="81"/>
            <rFont val="Segoe UI"/>
            <family val="2"/>
          </rPr>
          <t xml:space="preserve">
25/10/2024: CEDIDO À REITORIA: 10.</t>
        </r>
      </text>
    </comment>
    <comment ref="J8" authorId="0" shapeId="0" xr:uid="{5943FD05-C9A2-4584-ACF2-10E8978349F5}">
      <text>
        <r>
          <rPr>
            <b/>
            <sz val="10"/>
            <color indexed="81"/>
            <rFont val="Segoe UI"/>
            <family val="2"/>
          </rPr>
          <t>LETÍCIA-SEGECON/FPOLIS:</t>
        </r>
        <r>
          <rPr>
            <sz val="10"/>
            <color indexed="81"/>
            <rFont val="Segoe UI"/>
            <family val="2"/>
          </rPr>
          <t xml:space="preserve">
25/10/2024: CEDIDO À REITORIA: 20.</t>
        </r>
      </text>
    </comment>
    <comment ref="J9" authorId="0" shapeId="0" xr:uid="{D8658523-D8EC-4400-93E9-468F63A524D6}">
      <text>
        <r>
          <rPr>
            <b/>
            <sz val="10"/>
            <color indexed="81"/>
            <rFont val="Segoe UI"/>
            <family val="2"/>
          </rPr>
          <t>LETÍCIA-SEGECON/FPOLIS:</t>
        </r>
        <r>
          <rPr>
            <sz val="10"/>
            <color indexed="81"/>
            <rFont val="Segoe UI"/>
            <family val="2"/>
          </rPr>
          <t xml:space="preserve">
25/10/2024: CEDIDO À REITORIA: 20.</t>
        </r>
      </text>
    </comment>
    <comment ref="J10" authorId="0" shapeId="0" xr:uid="{85D4DF6E-19A7-401C-B4A5-372A5E2D04A3}">
      <text>
        <r>
          <rPr>
            <b/>
            <sz val="10"/>
            <color indexed="81"/>
            <rFont val="Segoe UI"/>
            <family val="2"/>
          </rPr>
          <t>LETÍCIA-SEGECON/FPOLIS:</t>
        </r>
        <r>
          <rPr>
            <sz val="10"/>
            <color indexed="81"/>
            <rFont val="Segoe UI"/>
            <family val="2"/>
          </rPr>
          <t xml:space="preserve">
25/10/2024: CEDIDO À REITORIA: 30.</t>
        </r>
      </text>
    </comment>
    <comment ref="J11" authorId="0" shapeId="0" xr:uid="{339F028A-FEFE-4381-A9FD-094E62EA2A33}">
      <text>
        <r>
          <rPr>
            <b/>
            <sz val="10"/>
            <color indexed="81"/>
            <rFont val="Segoe UI"/>
            <family val="2"/>
          </rPr>
          <t>LETÍCIA-SEGECON/FPOLIS:</t>
        </r>
        <r>
          <rPr>
            <sz val="10"/>
            <color indexed="81"/>
            <rFont val="Segoe UI"/>
            <family val="2"/>
          </rPr>
          <t xml:space="preserve">
25/10/2024: CEDIDO À REITORIA: 20.</t>
        </r>
      </text>
    </comment>
    <comment ref="J13" authorId="0" shapeId="0" xr:uid="{DDD0789C-2E23-4419-A608-6378A9301349}">
      <text>
        <r>
          <rPr>
            <b/>
            <sz val="10"/>
            <color indexed="81"/>
            <rFont val="Segoe UI"/>
            <family val="2"/>
          </rPr>
          <t>LETÍCIA-SEGECON/FPOLIS:</t>
        </r>
        <r>
          <rPr>
            <sz val="10"/>
            <color indexed="81"/>
            <rFont val="Segoe UI"/>
            <family val="2"/>
          </rPr>
          <t xml:space="preserve">
25/10/2024: CEDIDO À REITORIA: 50.</t>
        </r>
      </text>
    </comment>
    <comment ref="J14" authorId="0" shapeId="0" xr:uid="{2C7B4BB9-6113-48AA-9BE0-A789068153DE}">
      <text>
        <r>
          <rPr>
            <b/>
            <sz val="10"/>
            <color indexed="81"/>
            <rFont val="Segoe UI"/>
            <family val="2"/>
          </rPr>
          <t>LETÍCIA-SEGECON/FPOLIS:</t>
        </r>
        <r>
          <rPr>
            <sz val="10"/>
            <color indexed="81"/>
            <rFont val="Segoe UI"/>
            <family val="2"/>
          </rPr>
          <t xml:space="preserve">
25/10/2024: CEDIDO À REITORIA: 50.</t>
        </r>
      </text>
    </comment>
    <comment ref="J15" authorId="0" shapeId="0" xr:uid="{1B2FD8A0-AE0F-48CA-B3F4-B4632B619E80}">
      <text>
        <r>
          <rPr>
            <b/>
            <sz val="10"/>
            <color indexed="81"/>
            <rFont val="Segoe UI"/>
            <family val="2"/>
          </rPr>
          <t>LETÍCIA-SEGECON/FPOLIS:</t>
        </r>
        <r>
          <rPr>
            <sz val="10"/>
            <color indexed="81"/>
            <rFont val="Segoe UI"/>
            <family val="2"/>
          </rPr>
          <t xml:space="preserve">
25/10/2024: CEDIDO À REITORIA: 05.</t>
        </r>
      </text>
    </comment>
    <comment ref="J16" authorId="0" shapeId="0" xr:uid="{7B8F6181-4DF4-41B9-89B6-ABF7F99D8B22}">
      <text>
        <r>
          <rPr>
            <b/>
            <sz val="10"/>
            <color indexed="81"/>
            <rFont val="Segoe UI"/>
            <family val="2"/>
          </rPr>
          <t>LETÍCIA-SEGECON/FPOLIS:</t>
        </r>
        <r>
          <rPr>
            <sz val="10"/>
            <color indexed="81"/>
            <rFont val="Segoe UI"/>
            <family val="2"/>
          </rPr>
          <t xml:space="preserve">
25/10/2024: CEDIDO À REITORIA: 100.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LETÍCIA-SEGECON/FPOLIS</author>
  </authors>
  <commentList>
    <comment ref="N4" authorId="0" shapeId="0" xr:uid="{C81D2F6A-5A5F-4CBE-8EA6-2714612097E2}">
      <text>
        <r>
          <rPr>
            <b/>
            <sz val="10"/>
            <color indexed="81"/>
            <rFont val="Segoe UI"/>
            <family val="2"/>
          </rPr>
          <t>LETÍCIA-SEGECON/FPOLIS:</t>
        </r>
        <r>
          <rPr>
            <sz val="10"/>
            <color indexed="81"/>
            <rFont val="Segoe UI"/>
            <family val="2"/>
          </rPr>
          <t xml:space="preserve">
25/10/2024: RECEBIDO DO MUSEU: 30.
15/04/2025: RECEBIDO DO CCT: 10.</t>
        </r>
      </text>
    </comment>
    <comment ref="N5" authorId="0" shapeId="0" xr:uid="{3409D5B8-24BA-4737-A7EB-3036C65F82FD}">
      <text>
        <r>
          <rPr>
            <b/>
            <sz val="10"/>
            <color indexed="81"/>
            <rFont val="Segoe UI"/>
            <family val="2"/>
          </rPr>
          <t>LETÍCIA-SEGECON/FPOLIS:</t>
        </r>
        <r>
          <rPr>
            <sz val="10"/>
            <color indexed="81"/>
            <rFont val="Segoe UI"/>
            <family val="2"/>
          </rPr>
          <t xml:space="preserve">
25/10/2024: RECEBIDO DO MUSEU: 20.
15/04/2025: RECEBIDO DO CCT: 10.</t>
        </r>
      </text>
    </comment>
    <comment ref="N6" authorId="0" shapeId="0" xr:uid="{813BE03A-85B7-4E79-9508-241D245476E6}">
      <text>
        <r>
          <rPr>
            <b/>
            <sz val="10"/>
            <color indexed="81"/>
            <rFont val="Segoe UI"/>
            <family val="2"/>
          </rPr>
          <t>LETÍCIA-SEGECON/FPOLIS:</t>
        </r>
        <r>
          <rPr>
            <sz val="10"/>
            <color indexed="81"/>
            <rFont val="Segoe UI"/>
            <family val="2"/>
          </rPr>
          <t xml:space="preserve">
25/10/2024: RECEBIDO DO MUSEU: 30.
15/04/2025: RECEBIDO DO CCT: 10.</t>
        </r>
      </text>
    </comment>
    <comment ref="N7" authorId="0" shapeId="0" xr:uid="{81D3645B-8325-4A73-97FA-E01277A96F30}">
      <text>
        <r>
          <rPr>
            <b/>
            <sz val="10"/>
            <color indexed="81"/>
            <rFont val="Segoe UI"/>
            <family val="2"/>
          </rPr>
          <t>LETÍCIA-SEGECON/FPOLIS:</t>
        </r>
        <r>
          <rPr>
            <sz val="10"/>
            <color indexed="81"/>
            <rFont val="Segoe UI"/>
            <family val="2"/>
          </rPr>
          <t xml:space="preserve">
25/10/2024: RECEBIDO DO MUSEU: 10.
15/04/2025: RECEBIDO DO CCT: 06.</t>
        </r>
      </text>
    </comment>
    <comment ref="N8" authorId="0" shapeId="0" xr:uid="{077CBA6C-0861-4A35-B5C1-3B1F8F797D63}">
      <text>
        <r>
          <rPr>
            <b/>
            <sz val="10"/>
            <color indexed="81"/>
            <rFont val="Segoe UI"/>
            <family val="2"/>
          </rPr>
          <t>LETÍCIA-SEGECON/FPOLIS:</t>
        </r>
        <r>
          <rPr>
            <sz val="10"/>
            <color indexed="81"/>
            <rFont val="Segoe UI"/>
            <family val="2"/>
          </rPr>
          <t xml:space="preserve">
25/10/2024: RECEBIDO DO MUSEU: 20.
15/04/2025: RECEBIDO DO CCT: 10.</t>
        </r>
      </text>
    </comment>
    <comment ref="N9" authorId="0" shapeId="0" xr:uid="{ED28B92A-B2CF-46EA-9414-02A4C2E41C8E}">
      <text>
        <r>
          <rPr>
            <b/>
            <sz val="10"/>
            <color indexed="81"/>
            <rFont val="Segoe UI"/>
            <family val="2"/>
          </rPr>
          <t>LETÍCIA-SEGECON/FPOLIS:</t>
        </r>
        <r>
          <rPr>
            <sz val="10"/>
            <color indexed="81"/>
            <rFont val="Segoe UI"/>
            <family val="2"/>
          </rPr>
          <t xml:space="preserve">
25/10/2024: RECEBIDO DO MUSEU: 20.
15/04/2025: RECEBIDO DO CCT: 49.</t>
        </r>
      </text>
    </comment>
    <comment ref="N10" authorId="0" shapeId="0" xr:uid="{CB431DD6-32F8-40A2-90DB-FC831EECDD74}">
      <text>
        <r>
          <rPr>
            <b/>
            <sz val="10"/>
            <color indexed="81"/>
            <rFont val="Segoe UI"/>
            <family val="2"/>
          </rPr>
          <t>LETÍCIA-SEGECON/FPOLIS:</t>
        </r>
        <r>
          <rPr>
            <sz val="10"/>
            <color indexed="81"/>
            <rFont val="Segoe UI"/>
            <family val="2"/>
          </rPr>
          <t xml:space="preserve">
25/10/2024: RECEBIDO DO MUSEU: 30.
15/04/2025: RECEBIDO DO CCT: 08.</t>
        </r>
      </text>
    </comment>
    <comment ref="N11" authorId="0" shapeId="0" xr:uid="{F96F9E9D-286D-4DB4-B73E-FCAD2605AA7A}">
      <text>
        <r>
          <rPr>
            <b/>
            <sz val="10"/>
            <color indexed="81"/>
            <rFont val="Segoe UI"/>
            <family val="2"/>
          </rPr>
          <t>LETÍCIA-SEGECON/FPOLIS:</t>
        </r>
        <r>
          <rPr>
            <sz val="10"/>
            <color indexed="81"/>
            <rFont val="Segoe UI"/>
            <family val="2"/>
          </rPr>
          <t xml:space="preserve">
25/10/2024: RECEBIDO DO MUSEU: 20.
</t>
        </r>
      </text>
    </comment>
    <comment ref="N12" authorId="0" shapeId="0" xr:uid="{4C6F86E1-D8ED-49E3-87FD-4E4289128992}">
      <text>
        <r>
          <rPr>
            <b/>
            <sz val="10"/>
            <color indexed="81"/>
            <rFont val="Segoe UI"/>
            <family val="2"/>
          </rPr>
          <t>LETÍCIA-SEGECON/FPOLIS:</t>
        </r>
        <r>
          <rPr>
            <sz val="10"/>
            <color indexed="81"/>
            <rFont val="Segoe UI"/>
            <family val="2"/>
          </rPr>
          <t xml:space="preserve">
15/04/2025: RECEBIDO DO CCT: 10.</t>
        </r>
      </text>
    </comment>
    <comment ref="N13" authorId="0" shapeId="0" xr:uid="{A069AD01-FFE6-4233-A00B-DB20BF36F93E}">
      <text>
        <r>
          <rPr>
            <b/>
            <sz val="10"/>
            <color indexed="81"/>
            <rFont val="Segoe UI"/>
            <family val="2"/>
          </rPr>
          <t>LETÍCIA-SEGECON/FPOLIS:</t>
        </r>
        <r>
          <rPr>
            <sz val="10"/>
            <color indexed="81"/>
            <rFont val="Segoe UI"/>
            <family val="2"/>
          </rPr>
          <t xml:space="preserve">
25/10/2024: RECEBIDO DO MUSEU: 50.
15/04/2025: RECEBIDO DO CCT: 10.</t>
        </r>
      </text>
    </comment>
    <comment ref="N14" authorId="0" shapeId="0" xr:uid="{5F2A0610-065C-45FC-B36C-E4DE38614C27}">
      <text>
        <r>
          <rPr>
            <b/>
            <sz val="10"/>
            <color indexed="81"/>
            <rFont val="Segoe UI"/>
            <family val="2"/>
          </rPr>
          <t>LETÍCIA-SEGECON/FPOLIS:</t>
        </r>
        <r>
          <rPr>
            <sz val="10"/>
            <color indexed="81"/>
            <rFont val="Segoe UI"/>
            <family val="2"/>
          </rPr>
          <t xml:space="preserve">
25/10/2024: RECEBIDO DO MUSEU: 50.
15/04/2025: RECEBIDO DO CCT: 10.</t>
        </r>
      </text>
    </comment>
    <comment ref="N15" authorId="0" shapeId="0" xr:uid="{1D046166-9F69-4467-8365-32335653A64A}">
      <text>
        <r>
          <rPr>
            <b/>
            <sz val="10"/>
            <color indexed="81"/>
            <rFont val="Segoe UI"/>
            <family val="2"/>
          </rPr>
          <t>LETÍCIA-SEGECON/FPOLIS:</t>
        </r>
        <r>
          <rPr>
            <sz val="10"/>
            <color indexed="81"/>
            <rFont val="Segoe UI"/>
            <family val="2"/>
          </rPr>
          <t xml:space="preserve">
25/10/2024: RECEBIDO DO MUSEU: 05.
15/04/2025: RECEBIDO DO CCT: 07.</t>
        </r>
      </text>
    </comment>
    <comment ref="N16" authorId="0" shapeId="0" xr:uid="{D6C742B5-F20E-4662-96EA-A2FC5855A83D}">
      <text>
        <r>
          <rPr>
            <b/>
            <sz val="10"/>
            <color indexed="81"/>
            <rFont val="Segoe UI"/>
            <family val="2"/>
          </rPr>
          <t>LETÍCIA-SEGECON/FPOLIS:</t>
        </r>
        <r>
          <rPr>
            <sz val="10"/>
            <color indexed="81"/>
            <rFont val="Segoe UI"/>
            <family val="2"/>
          </rPr>
          <t xml:space="preserve">
25/10/2024: RECEBIDO DO MUSEU: 100.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LETÍCIA-SEGECON/FPOLIS</author>
  </authors>
  <commentList>
    <comment ref="M3" authorId="0" shapeId="0" xr:uid="{ABEC0498-A2BB-4E7D-AAE9-DCD57F9A0B85}">
      <text>
        <r>
          <rPr>
            <b/>
            <sz val="10"/>
            <color indexed="81"/>
            <rFont val="Segoe UI"/>
            <family val="2"/>
          </rPr>
          <t>LETÍCIA-SEGECON/FPOLIS:</t>
        </r>
        <r>
          <rPr>
            <sz val="10"/>
            <color indexed="81"/>
            <rFont val="Segoe UI"/>
            <family val="2"/>
          </rPr>
          <t xml:space="preserve">
CONFORME EMAIL ANEXO AO SGPE 43573/2024, PAG. 44-45.</t>
        </r>
      </text>
    </comment>
    <comment ref="M4" authorId="0" shapeId="0" xr:uid="{3E2D31C2-971B-49A8-B1D9-4C3BF70F8DA9}">
      <text>
        <r>
          <rPr>
            <b/>
            <sz val="10"/>
            <color indexed="81"/>
            <rFont val="Segoe UI"/>
            <family val="2"/>
          </rPr>
          <t>LETÍCIA-SEGECON/FPOLIS:</t>
        </r>
        <r>
          <rPr>
            <sz val="10"/>
            <color indexed="81"/>
            <rFont val="Segoe UI"/>
            <family val="2"/>
          </rPr>
          <t xml:space="preserve">
15/04/2025: CEDIDO PARA REITORIA/BU: 10.</t>
        </r>
      </text>
    </comment>
    <comment ref="M5" authorId="0" shapeId="0" xr:uid="{592CDB46-BD1C-4D0C-BCAE-53A21856BBEF}">
      <text>
        <r>
          <rPr>
            <b/>
            <sz val="10"/>
            <color indexed="81"/>
            <rFont val="Segoe UI"/>
            <family val="2"/>
          </rPr>
          <t>LETÍCIA-SEGECON/FPOLIS:</t>
        </r>
        <r>
          <rPr>
            <sz val="10"/>
            <color indexed="81"/>
            <rFont val="Segoe UI"/>
            <family val="2"/>
          </rPr>
          <t xml:space="preserve">
15/04/2025: CEDIDO PARA REITORIA/BU: 10.</t>
        </r>
      </text>
    </comment>
    <comment ref="M6" authorId="0" shapeId="0" xr:uid="{D839B778-6DCC-44D0-BA0F-5AA76AA342BD}">
      <text>
        <r>
          <rPr>
            <b/>
            <sz val="10"/>
            <color indexed="81"/>
            <rFont val="Segoe UI"/>
            <family val="2"/>
          </rPr>
          <t>LETÍCIA-SEGECON/FPOLIS:</t>
        </r>
        <r>
          <rPr>
            <sz val="10"/>
            <color indexed="81"/>
            <rFont val="Segoe UI"/>
            <family val="2"/>
          </rPr>
          <t xml:space="preserve">
15/04/2025: CEDIDO PARA REITORIA/BU: 10.</t>
        </r>
      </text>
    </comment>
    <comment ref="M7" authorId="0" shapeId="0" xr:uid="{0FFD4DC6-09BA-429D-804C-6B1F4C8C0EAE}">
      <text>
        <r>
          <rPr>
            <b/>
            <sz val="10"/>
            <color indexed="81"/>
            <rFont val="Segoe UI"/>
            <family val="2"/>
          </rPr>
          <t>LETÍCIA-SEGECON/FPOLIS:</t>
        </r>
        <r>
          <rPr>
            <sz val="10"/>
            <color indexed="81"/>
            <rFont val="Segoe UI"/>
            <family val="2"/>
          </rPr>
          <t xml:space="preserve">
15/04/2025: CEDIDO PARA REITORIA/BU: 06.</t>
        </r>
      </text>
    </comment>
    <comment ref="M8" authorId="0" shapeId="0" xr:uid="{A11753B7-9CA5-4E6C-8B70-709A8DACA8D0}">
      <text>
        <r>
          <rPr>
            <b/>
            <sz val="10"/>
            <color indexed="81"/>
            <rFont val="Segoe UI"/>
            <family val="2"/>
          </rPr>
          <t>LETÍCIA-SEGECON/FPOLIS:</t>
        </r>
        <r>
          <rPr>
            <sz val="10"/>
            <color indexed="81"/>
            <rFont val="Segoe UI"/>
            <family val="2"/>
          </rPr>
          <t xml:space="preserve">
15/04/2025: CEDIDO PARA REITORIA/BU: 10.</t>
        </r>
      </text>
    </comment>
    <comment ref="M9" authorId="0" shapeId="0" xr:uid="{EC025D86-F14E-4873-ACB0-AF06CA847F15}">
      <text>
        <r>
          <rPr>
            <b/>
            <sz val="10"/>
            <color indexed="81"/>
            <rFont val="Segoe UI"/>
            <family val="2"/>
          </rPr>
          <t>LETÍCIA-SEGECON/FPOLIS:</t>
        </r>
        <r>
          <rPr>
            <sz val="10"/>
            <color indexed="81"/>
            <rFont val="Segoe UI"/>
            <family val="2"/>
          </rPr>
          <t xml:space="preserve">
15/04/2025: CEDIDO PARA REITORIA/BU: 49.</t>
        </r>
      </text>
    </comment>
    <comment ref="M10" authorId="0" shapeId="0" xr:uid="{05C0B6C3-A67B-4B65-86EA-D56CD354E1DF}">
      <text>
        <r>
          <rPr>
            <b/>
            <sz val="10"/>
            <color indexed="81"/>
            <rFont val="Segoe UI"/>
            <family val="2"/>
          </rPr>
          <t>LETÍCIA-SEGECON/FPOLIS:</t>
        </r>
        <r>
          <rPr>
            <sz val="10"/>
            <color indexed="81"/>
            <rFont val="Segoe UI"/>
            <family val="2"/>
          </rPr>
          <t xml:space="preserve">
15/04/2025: CEDIDO PARA REITORIA/BU: 08.</t>
        </r>
      </text>
    </comment>
    <comment ref="M12" authorId="0" shapeId="0" xr:uid="{E599EBD1-4A28-4A20-A323-BAD5B5ADAFAD}">
      <text>
        <r>
          <rPr>
            <b/>
            <sz val="10"/>
            <color indexed="81"/>
            <rFont val="Segoe UI"/>
            <family val="2"/>
          </rPr>
          <t>LETÍCIA-SEGECON/FPOLIS:</t>
        </r>
        <r>
          <rPr>
            <sz val="10"/>
            <color indexed="81"/>
            <rFont val="Segoe UI"/>
            <family val="2"/>
          </rPr>
          <t xml:space="preserve">
15/04/2025: CEDIDO PARA REITORIA/BU: 10.</t>
        </r>
      </text>
    </comment>
    <comment ref="M13" authorId="0" shapeId="0" xr:uid="{68FF2860-5017-4FDC-ADA3-496B9239D1E5}">
      <text>
        <r>
          <rPr>
            <b/>
            <sz val="10"/>
            <color indexed="81"/>
            <rFont val="Segoe UI"/>
            <family val="2"/>
          </rPr>
          <t>LETÍCIA-SEGECON/FPOLIS:</t>
        </r>
        <r>
          <rPr>
            <sz val="10"/>
            <color indexed="81"/>
            <rFont val="Segoe UI"/>
            <family val="2"/>
          </rPr>
          <t xml:space="preserve">
15/04/2025: CEDIDO PARA REITORIA/BU: 10.</t>
        </r>
      </text>
    </comment>
    <comment ref="M14" authorId="0" shapeId="0" xr:uid="{023ACB60-E655-45FB-99B6-55013522EED0}">
      <text>
        <r>
          <rPr>
            <b/>
            <sz val="10"/>
            <color indexed="81"/>
            <rFont val="Segoe UI"/>
            <family val="2"/>
          </rPr>
          <t>LETÍCIA-SEGECON/FPOLIS:</t>
        </r>
        <r>
          <rPr>
            <sz val="10"/>
            <color indexed="81"/>
            <rFont val="Segoe UI"/>
            <family val="2"/>
          </rPr>
          <t xml:space="preserve">
15/04/2025: CEDIDO PARA REITORIA/BU: 10.</t>
        </r>
      </text>
    </comment>
    <comment ref="M15" authorId="0" shapeId="0" xr:uid="{2B6BCBAF-AE7E-4199-8737-52B1027C0DC8}">
      <text>
        <r>
          <rPr>
            <b/>
            <sz val="10"/>
            <color indexed="81"/>
            <rFont val="Segoe UI"/>
            <family val="2"/>
          </rPr>
          <t>LETÍCIA-SEGECON/FPOLIS:</t>
        </r>
        <r>
          <rPr>
            <sz val="10"/>
            <color indexed="81"/>
            <rFont val="Segoe UI"/>
            <family val="2"/>
          </rPr>
          <t xml:space="preserve">
15/04/2025: CEDIDO PARA REITORIA/BU: 07.</t>
        </r>
      </text>
    </comment>
  </commentList>
</comments>
</file>

<file path=xl/sharedStrings.xml><?xml version="1.0" encoding="utf-8"?>
<sst xmlns="http://schemas.openxmlformats.org/spreadsheetml/2006/main" count="676" uniqueCount="84">
  <si>
    <t>Saldo / Automático</t>
  </si>
  <si>
    <t>...../...../......</t>
  </si>
  <si>
    <t>ALERTA</t>
  </si>
  <si>
    <t>Item</t>
  </si>
  <si>
    <t>Unidade</t>
  </si>
  <si>
    <t>Qtde Registrada</t>
  </si>
  <si>
    <t>Quantidade Utilizada</t>
  </si>
  <si>
    <t>SALDO</t>
  </si>
  <si>
    <t>Valor Total Registrado</t>
  </si>
  <si>
    <t>Valor Total Utilizado</t>
  </si>
  <si>
    <t>Valor Total da Ata com Aditivo</t>
  </si>
  <si>
    <t>Valor Utilizado</t>
  </si>
  <si>
    <t>% Aditivos</t>
  </si>
  <si>
    <t>% Utilizado</t>
  </si>
  <si>
    <t>Grupo-classe</t>
  </si>
  <si>
    <t>Código NUC</t>
  </si>
  <si>
    <t>Detalhamento</t>
  </si>
  <si>
    <t>Pequeno*</t>
  </si>
  <si>
    <t>02-12</t>
  </si>
  <si>
    <t>50034-001</t>
  </si>
  <si>
    <t>339039.63</t>
  </si>
  <si>
    <t xml:space="preserve">Enxerto de folhas xerocadas </t>
  </si>
  <si>
    <t>Aplicação de carcelas</t>
  </si>
  <si>
    <t>Remoção de fita adesiva</t>
  </si>
  <si>
    <t>50031-002</t>
  </si>
  <si>
    <t>Lotes</t>
  </si>
  <si>
    <t>Empresa</t>
  </si>
  <si>
    <t>Grande*</t>
  </si>
  <si>
    <t>Restauração, encadernação e higienização de obras raras e/ou documentos históricos</t>
  </si>
  <si>
    <t>Brochura simples – Higienização geral, aplicação de novas guardas, aparação, nova costura (quando aplicável), colagem reforçada.</t>
  </si>
  <si>
    <t>Lombada - Higienização geral, remoção de partes danificadas com aplicação de cantoneiras e lombada, aplicação de novas guardas, aparação, nova costura (quando aplicável), colagem reforçada.</t>
  </si>
  <si>
    <t>Capa dura hot-stamp - Higienização geral, confecção e colocação de nova capa dura com impressão hot-stamp, aplicação de novas guardas, aparação, nova costura (quando aplicável), colagem reforçada.</t>
  </si>
  <si>
    <t>Capa dura espelho - Higienização geral, confecção e colocação de nova capa dura com aproveitamento da capa original e impressão hot-stamp na lombada (quando aplicável), aplicação de novas guardas, aparação, nova costura (quando aplicável), colagem reforçada.</t>
  </si>
  <si>
    <t>Restauração a úmido c/ papel especial</t>
  </si>
  <si>
    <t xml:space="preserve">Folha  </t>
  </si>
  <si>
    <t>Metro Linear</t>
  </si>
  <si>
    <t>Pequeno</t>
  </si>
  <si>
    <t>Grande</t>
  </si>
  <si>
    <t xml:space="preserve">Preço UNITÁRIO </t>
  </si>
  <si>
    <r>
      <t xml:space="preserve">VIGÊNCIA DA ATA: 13/05/2024 até </t>
    </r>
    <r>
      <rPr>
        <b/>
        <sz val="11"/>
        <rFont val="Calibri"/>
        <family val="2"/>
        <scheme val="minor"/>
      </rPr>
      <t>13/05/2025</t>
    </r>
  </si>
  <si>
    <t>OBJETO: CONTRATAÇÃO  DE  EMPRESA  ESPECIALIZADA  PARA  A  MANUTENÇÃO  E RESTAURAÇÃO  DO ACERVO  BIBLIOGRÁFICO  E  DIGITALIZAÇÃO  DE  DOCUMENTOS PARA  AS  BIBLIOTECAS  DA  UDESC</t>
  </si>
  <si>
    <t>CENTRO PARTICIPANTE: REITORIA-MUSEU</t>
  </si>
  <si>
    <t xml:space="preserve">PE 0657/2024 SRP (SGPE DE ORIGEM 12923/2024) </t>
  </si>
  <si>
    <t>OS nº xxx/2024 (Quantidade)</t>
  </si>
  <si>
    <t>IDEAL ENCADERNAÇÕES LTDA - ME, CNPJ: 04.698.419/0001-10</t>
  </si>
  <si>
    <t xml:space="preserve"> </t>
  </si>
  <si>
    <t>CENTRO PARTICIPANTE: REITORIA-BIBLIOTECA CENTRAL</t>
  </si>
  <si>
    <r>
      <t xml:space="preserve">OBS: </t>
    </r>
    <r>
      <rPr>
        <b/>
        <u/>
        <sz val="11"/>
        <rFont val="Calibri"/>
        <family val="2"/>
        <scheme val="minor"/>
      </rPr>
      <t>VALOR MÍNIMO</t>
    </r>
    <r>
      <rPr>
        <b/>
        <sz val="11"/>
        <rFont val="Calibri"/>
        <family val="2"/>
        <scheme val="minor"/>
      </rPr>
      <t xml:space="preserve"> DA OS: </t>
    </r>
    <r>
      <rPr>
        <b/>
        <u/>
        <sz val="11"/>
        <rFont val="Calibri"/>
        <family val="2"/>
        <scheme val="minor"/>
      </rPr>
      <t>R$ 350,00</t>
    </r>
  </si>
  <si>
    <r>
      <rPr>
        <b/>
        <sz val="11"/>
        <rFont val="Calibri"/>
        <family val="2"/>
        <scheme val="minor"/>
      </rPr>
      <t>OBJETO:</t>
    </r>
    <r>
      <rPr>
        <sz val="11"/>
        <rFont val="Calibri"/>
        <family val="2"/>
        <scheme val="minor"/>
      </rPr>
      <t xml:space="preserve"> CONTRATAÇÃO  DE  EMPRESA  ESPECIALIZADA  PARA  A  MANUTENÇÃO  E RESTAURAÇÃO  DO ACERVO  BIBLIOGRÁFICO  E  DIGITALIZAÇÃO  DE  DOCUMENTOS PARA  AS  BIBLIOTECAS  DA  UDESC</t>
    </r>
  </si>
  <si>
    <r>
      <rPr>
        <b/>
        <sz val="11"/>
        <rFont val="Calibri"/>
        <family val="2"/>
        <scheme val="minor"/>
      </rPr>
      <t xml:space="preserve">PE 0657/2024 SRP </t>
    </r>
    <r>
      <rPr>
        <sz val="11"/>
        <rFont val="Calibri"/>
        <family val="2"/>
        <scheme val="minor"/>
      </rPr>
      <t xml:space="preserve">(SGPE DE ORIGEM 12923/2024) </t>
    </r>
  </si>
  <si>
    <r>
      <rPr>
        <b/>
        <sz val="11"/>
        <rFont val="Calibri"/>
        <family val="2"/>
        <scheme val="minor"/>
      </rPr>
      <t xml:space="preserve">OBJETO: </t>
    </r>
    <r>
      <rPr>
        <sz val="11"/>
        <rFont val="Calibri"/>
        <family val="2"/>
        <scheme val="minor"/>
      </rPr>
      <t>CONTRATAÇÃO  DE  EMPRESA  ESPECIALIZADA  PARA  A  MANUTENÇÃO  E RESTAURAÇÃO  DO ACERVO  BIBLIOGRÁFICO  E  DIGITALIZAÇÃO  DE  DOCUMENTOS PARA  AS  BIBLIOTECAS  DA  UDESC</t>
    </r>
  </si>
  <si>
    <r>
      <rPr>
        <b/>
        <sz val="11"/>
        <rFont val="Calibri"/>
        <family val="2"/>
        <scheme val="minor"/>
      </rPr>
      <t>PE 0657/2024 SRP</t>
    </r>
    <r>
      <rPr>
        <sz val="11"/>
        <rFont val="Calibri"/>
        <family val="2"/>
        <scheme val="minor"/>
      </rPr>
      <t xml:space="preserve"> (SGPE DE ORIGEM 12923/2024) </t>
    </r>
  </si>
  <si>
    <t>Lote</t>
  </si>
  <si>
    <t>Descrição do Serviço</t>
  </si>
  <si>
    <r>
      <rPr>
        <b/>
        <sz val="11"/>
        <rFont val="Calibri"/>
        <family val="2"/>
        <scheme val="minor"/>
      </rPr>
      <t xml:space="preserve">Prazo de entrega: </t>
    </r>
    <r>
      <rPr>
        <sz val="11"/>
        <rFont val="Calibri"/>
        <family val="2"/>
        <scheme val="minor"/>
      </rPr>
      <t>30 dias corridos</t>
    </r>
  </si>
  <si>
    <r>
      <rPr>
        <b/>
        <sz val="11"/>
        <rFont val="Calibri"/>
        <family val="2"/>
        <scheme val="minor"/>
      </rPr>
      <t xml:space="preserve">Prazo de pagamento: </t>
    </r>
    <r>
      <rPr>
        <sz val="11"/>
        <rFont val="Calibri"/>
        <family val="2"/>
        <scheme val="minor"/>
      </rPr>
      <t>30 dias</t>
    </r>
  </si>
  <si>
    <r>
      <rPr>
        <b/>
        <u/>
        <sz val="14"/>
        <rFont val="Calibri"/>
        <family val="2"/>
        <scheme val="minor"/>
      </rPr>
      <t>OBS</t>
    </r>
    <r>
      <rPr>
        <b/>
        <sz val="14"/>
        <rFont val="Calibri"/>
        <family val="2"/>
        <scheme val="minor"/>
      </rPr>
      <t xml:space="preserve">: </t>
    </r>
  </si>
  <si>
    <t>CENTRO PARTICIPANTE: CEFID</t>
  </si>
  <si>
    <t>CENTRO PARTICIPANTE: CERES</t>
  </si>
  <si>
    <t>CENTRO PARTICIPANTE: CCT</t>
  </si>
  <si>
    <t>VIGÊNCIA DA ATA: 13/05/2024 até 13/05/2025</t>
  </si>
  <si>
    <t>Lombada - Higienização geral, remoção de partes danificadas com aplicação de cantoneiras e lombada, aplicação de novas guardas, aparação, nova costura (quando aplicável), colagem reforçada</t>
  </si>
  <si>
    <t xml:space="preserve">*Pequeno = altura até 180mm; Grande = altura acima de 180mm </t>
  </si>
  <si>
    <t>OS nº 2337/2024 (Quantidade)</t>
  </si>
  <si>
    <t>OS nº 2573/2024 (Quantidade)</t>
  </si>
  <si>
    <t>Quantidade disponível para aditivar</t>
  </si>
  <si>
    <t>Qtde Aditivada</t>
  </si>
  <si>
    <t>Qtde Utilizada Ata</t>
  </si>
  <si>
    <t>Valor Total Aditivado</t>
  </si>
  <si>
    <t xml:space="preserve">QUANTIDADE UTILIZADA da Ata </t>
  </si>
  <si>
    <t>QUANTIDADE UTILIZADA Total</t>
  </si>
  <si>
    <t>Quantidade Receb/Cedida</t>
  </si>
  <si>
    <t>QUANTIDADE DISPONÍVEL PARA ADITIVAR</t>
  </si>
  <si>
    <t>Quantidade Aditivada Própria</t>
  </si>
  <si>
    <t>Quantidade Aditivos recebidos</t>
  </si>
  <si>
    <t>Quantidade Aditivos cedidos</t>
  </si>
  <si>
    <t>OS nº 2884/2024 (Quantidade)</t>
  </si>
  <si>
    <t>OS nº xxx/2025 (Quantidade)</t>
  </si>
  <si>
    <t>OS nº 366/2025 (Quantidade)</t>
  </si>
  <si>
    <r>
      <rPr>
        <b/>
        <u/>
        <sz val="12"/>
        <rFont val="Calibri"/>
        <family val="2"/>
        <scheme val="minor"/>
      </rPr>
      <t>OBS</t>
    </r>
    <r>
      <rPr>
        <b/>
        <sz val="12"/>
        <rFont val="Calibri"/>
        <family val="2"/>
        <scheme val="minor"/>
      </rPr>
      <t xml:space="preserve">: </t>
    </r>
  </si>
  <si>
    <t>OS nº 644/2025 (Quantidade)</t>
  </si>
  <si>
    <t>OS nº 279/2025</t>
  </si>
  <si>
    <t>OS nº 2108/2024 (Quantidade)</t>
  </si>
  <si>
    <t>Resumo Atualizado em 24/06/2025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</si>
</sst>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1" formatCode="_-* #,##0_-;\-* #,##0_-;_-* &quot;-&quot;_-;_-@_-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_(* #,##0.00_);_(* \(#,##0.00\);_(* \-??_);_(@_)"/>
    <numFmt numFmtId="166" formatCode="#,##0;[Red]#,##0"/>
    <numFmt numFmtId="167" formatCode="_-* #,##0.00\ &quot;€&quot;_-;\-* #,##0.00\ &quot;€&quot;_-;_-* &quot;-&quot;??\ &quot;€&quot;_-;_-@_-"/>
    <numFmt numFmtId="168" formatCode="_-[$R$-416]\ * #,##0.00_-;\-[$R$-416]\ * #,##0.00_-;_-[$R$-416]\ * &quot;-&quot;??_-;_-@_-"/>
    <numFmt numFmtId="169" formatCode="&quot;R$&quot;\ #,##0.00"/>
  </numFmts>
  <fonts count="24" x14ac:knownFonts="1">
    <font>
      <sz val="10"/>
      <name val="Arial"/>
    </font>
    <font>
      <sz val="10"/>
      <name val="Arial"/>
      <family val="2"/>
    </font>
    <font>
      <b/>
      <sz val="18"/>
      <color indexed="56"/>
      <name val="Cambria"/>
      <family val="2"/>
    </font>
    <font>
      <sz val="1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2"/>
      <name val="Calibri"/>
      <family val="2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</font>
    <font>
      <sz val="11"/>
      <color rgb="FFFF0000"/>
      <name val="Calibri"/>
      <family val="2"/>
      <scheme val="minor"/>
    </font>
    <font>
      <b/>
      <u/>
      <sz val="1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4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10"/>
      <color indexed="81"/>
      <name val="Segoe UI"/>
      <family val="2"/>
    </font>
    <font>
      <b/>
      <sz val="10"/>
      <color indexed="81"/>
      <name val="Segoe UI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b/>
      <sz val="12"/>
      <name val="Calibri"/>
      <family val="2"/>
      <scheme val="minor"/>
    </font>
    <font>
      <b/>
      <u/>
      <sz val="12"/>
      <name val="Calibri"/>
      <family val="2"/>
      <scheme val="minor"/>
    </font>
  </fonts>
  <fills count="2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B050"/>
        <bgColor indexed="10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rgb="FFFF5050"/>
        <bgColor indexed="10"/>
      </patternFill>
    </fill>
    <fill>
      <patternFill patternType="solid">
        <fgColor rgb="FFFFFF99"/>
        <bgColor indexed="26"/>
      </patternFill>
    </fill>
    <fill>
      <patternFill patternType="solid">
        <fgColor rgb="FFCCFFFF"/>
        <bgColor indexed="64"/>
      </patternFill>
    </fill>
    <fill>
      <patternFill patternType="solid">
        <fgColor rgb="FFFFCD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99"/>
        <bgColor rgb="FFFFFFCC"/>
      </patternFill>
    </fill>
    <fill>
      <patternFill patternType="solid">
        <fgColor rgb="FFCCFFFF"/>
        <bgColor rgb="FF000000"/>
      </patternFill>
    </fill>
    <fill>
      <patternFill patternType="solid">
        <fgColor rgb="FFFFFF99"/>
        <bgColor rgb="FF000000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70">
    <xf numFmtId="0" fontId="0" fillId="0" borderId="0"/>
    <xf numFmtId="0" fontId="1" fillId="0" borderId="0"/>
    <xf numFmtId="164" fontId="1" fillId="0" borderId="0" applyFill="0" applyBorder="0" applyAlignment="0" applyProtection="0"/>
    <xf numFmtId="165" fontId="1" fillId="0" borderId="0" applyFill="0" applyBorder="0" applyAlignment="0" applyProtection="0"/>
    <xf numFmtId="0" fontId="2" fillId="0" borderId="0" applyNumberFormat="0" applyFill="0" applyBorder="0" applyAlignment="0" applyProtection="0"/>
    <xf numFmtId="167" fontId="4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9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</cellStyleXfs>
  <cellXfs count="149">
    <xf numFmtId="0" fontId="0" fillId="0" borderId="0" xfId="0"/>
    <xf numFmtId="0" fontId="3" fillId="0" borderId="0" xfId="1" applyFont="1" applyFill="1" applyAlignment="1">
      <alignment horizontal="center" vertical="center" wrapText="1"/>
    </xf>
    <xf numFmtId="0" fontId="3" fillId="0" borderId="0" xfId="1" applyFont="1" applyAlignment="1">
      <alignment wrapText="1"/>
    </xf>
    <xf numFmtId="0" fontId="3" fillId="0" borderId="0" xfId="1" applyFont="1" applyFill="1" applyAlignment="1">
      <alignment vertical="center" wrapText="1"/>
    </xf>
    <xf numFmtId="3" fontId="3" fillId="0" borderId="0" xfId="1" applyNumberFormat="1" applyFont="1" applyAlignment="1" applyProtection="1">
      <alignment wrapText="1"/>
      <protection locked="0"/>
    </xf>
    <xf numFmtId="0" fontId="3" fillId="0" borderId="0" xfId="1" applyFont="1" applyAlignment="1" applyProtection="1">
      <alignment wrapText="1"/>
      <protection locked="0"/>
    </xf>
    <xf numFmtId="1" fontId="3" fillId="0" borderId="0" xfId="1" applyNumberFormat="1" applyFont="1" applyFill="1" applyAlignment="1" applyProtection="1">
      <alignment horizontal="center" wrapText="1"/>
      <protection locked="0"/>
    </xf>
    <xf numFmtId="0" fontId="3" fillId="0" borderId="0" xfId="1" applyFont="1" applyFill="1" applyAlignment="1">
      <alignment wrapText="1"/>
    </xf>
    <xf numFmtId="3" fontId="3" fillId="0" borderId="0" xfId="1" applyNumberFormat="1" applyFont="1" applyFill="1" applyAlignment="1" applyProtection="1">
      <alignment wrapText="1"/>
      <protection locked="0"/>
    </xf>
    <xf numFmtId="168" fontId="6" fillId="4" borderId="2" xfId="1" applyNumberFormat="1" applyFont="1" applyFill="1" applyBorder="1" applyAlignment="1" applyProtection="1">
      <alignment horizontal="right"/>
      <protection locked="0"/>
    </xf>
    <xf numFmtId="168" fontId="6" fillId="4" borderId="7" xfId="1" applyNumberFormat="1" applyFont="1" applyFill="1" applyBorder="1" applyAlignment="1" applyProtection="1">
      <alignment horizontal="right"/>
      <protection locked="0"/>
    </xf>
    <xf numFmtId="9" fontId="6" fillId="4" borderId="3" xfId="12" applyFont="1" applyFill="1" applyBorder="1" applyAlignment="1" applyProtection="1">
      <alignment horizontal="right"/>
      <protection locked="0"/>
    </xf>
    <xf numFmtId="2" fontId="6" fillId="4" borderId="7" xfId="1" applyNumberFormat="1" applyFont="1" applyFill="1" applyBorder="1" applyAlignment="1">
      <alignment horizontal="right"/>
    </xf>
    <xf numFmtId="0" fontId="6" fillId="4" borderId="8" xfId="1" applyFont="1" applyFill="1" applyBorder="1" applyAlignment="1" applyProtection="1">
      <alignment horizontal="left"/>
      <protection locked="0"/>
    </xf>
    <xf numFmtId="0" fontId="6" fillId="4" borderId="12" xfId="1" applyFont="1" applyFill="1" applyBorder="1" applyAlignment="1" applyProtection="1">
      <alignment horizontal="left"/>
      <protection locked="0"/>
    </xf>
    <xf numFmtId="0" fontId="6" fillId="4" borderId="9" xfId="1" applyFont="1" applyFill="1" applyBorder="1" applyAlignment="1" applyProtection="1">
      <alignment horizontal="left"/>
      <protection locked="0"/>
    </xf>
    <xf numFmtId="0" fontId="6" fillId="4" borderId="0" xfId="1" applyFont="1" applyFill="1" applyBorder="1" applyAlignment="1" applyProtection="1">
      <alignment horizontal="left"/>
      <protection locked="0"/>
    </xf>
    <xf numFmtId="0" fontId="6" fillId="4" borderId="10" xfId="1" applyFont="1" applyFill="1" applyBorder="1" applyAlignment="1" applyProtection="1">
      <alignment horizontal="left"/>
      <protection locked="0"/>
    </xf>
    <xf numFmtId="0" fontId="6" fillId="4" borderId="11" xfId="1" applyFont="1" applyFill="1" applyBorder="1" applyAlignment="1" applyProtection="1">
      <alignment horizontal="left"/>
      <protection locked="0"/>
    </xf>
    <xf numFmtId="41" fontId="3" fillId="3" borderId="1" xfId="0" applyNumberFormat="1" applyFont="1" applyFill="1" applyBorder="1" applyAlignment="1">
      <alignment horizontal="center" vertical="center" wrapText="1"/>
    </xf>
    <xf numFmtId="44" fontId="3" fillId="5" borderId="1" xfId="13" applyFont="1" applyFill="1" applyBorder="1" applyAlignment="1" applyProtection="1">
      <alignment vertical="center" wrapText="1"/>
      <protection locked="0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1" fontId="3" fillId="2" borderId="1" xfId="1" applyNumberFormat="1" applyFont="1" applyFill="1" applyBorder="1" applyAlignment="1" applyProtection="1">
      <alignment horizontal="center" vertical="center" wrapText="1"/>
    </xf>
    <xf numFmtId="166" fontId="3" fillId="2" borderId="1" xfId="1" applyNumberFormat="1" applyFont="1" applyFill="1" applyBorder="1" applyAlignment="1">
      <alignment horizontal="center" vertical="center" wrapText="1"/>
    </xf>
    <xf numFmtId="0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4" fontId="3" fillId="0" borderId="0" xfId="1" applyNumberFormat="1" applyFont="1" applyFill="1" applyAlignment="1">
      <alignment horizontal="center" vertical="center" wrapText="1"/>
    </xf>
    <xf numFmtId="166" fontId="3" fillId="0" borderId="0" xfId="0" applyNumberFormat="1" applyFont="1" applyFill="1" applyAlignment="1">
      <alignment horizontal="center" vertical="center" wrapText="1"/>
    </xf>
    <xf numFmtId="3" fontId="3" fillId="6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7" borderId="1" xfId="1" applyFont="1" applyFill="1" applyBorder="1" applyAlignment="1" applyProtection="1">
      <alignment horizontal="center" wrapText="1"/>
      <protection locked="0"/>
    </xf>
    <xf numFmtId="44" fontId="1" fillId="0" borderId="1" xfId="13" applyFont="1" applyBorder="1"/>
    <xf numFmtId="44" fontId="3" fillId="0" borderId="1" xfId="13" applyFont="1" applyFill="1" applyBorder="1" applyAlignment="1">
      <alignment horizontal="center" vertical="center" wrapText="1"/>
    </xf>
    <xf numFmtId="44" fontId="1" fillId="0" borderId="1" xfId="8" applyFont="1" applyBorder="1"/>
    <xf numFmtId="44" fontId="3" fillId="0" borderId="1" xfId="8" applyFont="1" applyFill="1" applyBorder="1" applyAlignment="1">
      <alignment horizontal="center" vertical="center" wrapText="1"/>
    </xf>
    <xf numFmtId="44" fontId="3" fillId="0" borderId="0" xfId="1" applyNumberFormat="1" applyFont="1" applyFill="1" applyAlignment="1">
      <alignment wrapText="1"/>
    </xf>
    <xf numFmtId="0" fontId="8" fillId="7" borderId="1" xfId="0" applyFont="1" applyFill="1" applyBorder="1" applyAlignment="1">
      <alignment horizontal="center" vertical="center" wrapText="1"/>
    </xf>
    <xf numFmtId="49" fontId="9" fillId="7" borderId="1" xfId="0" applyNumberFormat="1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vertical="center" wrapText="1"/>
    </xf>
    <xf numFmtId="0" fontId="3" fillId="0" borderId="1" xfId="1" applyFont="1" applyBorder="1" applyAlignment="1" applyProtection="1">
      <alignment horizontal="center" wrapText="1"/>
      <protection locked="0"/>
    </xf>
    <xf numFmtId="0" fontId="3" fillId="0" borderId="1" xfId="1" applyFont="1" applyBorder="1" applyAlignment="1">
      <alignment horizontal="center" wrapText="1"/>
    </xf>
    <xf numFmtId="0" fontId="3" fillId="0" borderId="0" xfId="1" applyFont="1" applyAlignment="1" applyProtection="1">
      <alignment horizontal="center" wrapText="1"/>
      <protection locked="0"/>
    </xf>
    <xf numFmtId="0" fontId="3" fillId="7" borderId="1" xfId="1" applyFont="1" applyFill="1" applyBorder="1" applyAlignment="1" applyProtection="1">
      <alignment wrapText="1"/>
      <protection locked="0"/>
    </xf>
    <xf numFmtId="0" fontId="3" fillId="0" borderId="1" xfId="1" applyFont="1" applyBorder="1" applyAlignment="1" applyProtection="1">
      <alignment wrapText="1"/>
      <protection locked="0"/>
    </xf>
    <xf numFmtId="0" fontId="3" fillId="0" borderId="1" xfId="1" applyFont="1" applyBorder="1" applyAlignment="1">
      <alignment wrapText="1"/>
    </xf>
    <xf numFmtId="0" fontId="3" fillId="7" borderId="1" xfId="1" applyFont="1" applyFill="1" applyBorder="1" applyAlignment="1" applyProtection="1">
      <alignment horizontal="center" vertical="center" wrapText="1"/>
      <protection locked="0"/>
    </xf>
    <xf numFmtId="0" fontId="9" fillId="7" borderId="1" xfId="0" applyFont="1" applyFill="1" applyBorder="1" applyAlignment="1">
      <alignment horizontal="left" vertical="center" wrapText="1"/>
    </xf>
    <xf numFmtId="0" fontId="10" fillId="0" borderId="0" xfId="1" applyFont="1" applyFill="1" applyAlignment="1">
      <alignment horizontal="center" vertical="center" wrapText="1"/>
    </xf>
    <xf numFmtId="0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7" borderId="1" xfId="1" applyFont="1" applyFill="1" applyBorder="1" applyAlignment="1" applyProtection="1">
      <alignment horizontal="center" vertical="center" wrapText="1"/>
      <protection locked="0"/>
    </xf>
    <xf numFmtId="44" fontId="3" fillId="0" borderId="0" xfId="13" applyFont="1" applyAlignment="1" applyProtection="1">
      <alignment wrapText="1"/>
      <protection locked="0"/>
    </xf>
    <xf numFmtId="0" fontId="3" fillId="7" borderId="1" xfId="1" applyNumberFormat="1" applyFont="1" applyFill="1" applyBorder="1" applyAlignment="1" applyProtection="1">
      <alignment horizontal="center" wrapText="1"/>
      <protection locked="0"/>
    </xf>
    <xf numFmtId="0" fontId="3" fillId="7" borderId="1" xfId="1" applyNumberFormat="1" applyFont="1" applyFill="1" applyBorder="1" applyAlignment="1">
      <alignment horizontal="center" wrapText="1"/>
    </xf>
    <xf numFmtId="0" fontId="6" fillId="7" borderId="1" xfId="0" applyFont="1" applyFill="1" applyBorder="1" applyAlignment="1">
      <alignment horizontal="center" vertical="center" wrapText="1"/>
    </xf>
    <xf numFmtId="49" fontId="12" fillId="7" borderId="1" xfId="0" applyNumberFormat="1" applyFont="1" applyFill="1" applyBorder="1" applyAlignment="1">
      <alignment horizontal="center" vertical="center" wrapText="1"/>
    </xf>
    <xf numFmtId="0" fontId="12" fillId="7" borderId="1" xfId="0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horizontal="left" vertical="center" wrapText="1"/>
    </xf>
    <xf numFmtId="0" fontId="8" fillId="7" borderId="1" xfId="0" applyFont="1" applyFill="1" applyBorder="1" applyAlignment="1">
      <alignment horizontal="center" vertical="center" wrapText="1"/>
    </xf>
    <xf numFmtId="0" fontId="3" fillId="0" borderId="1" xfId="1" applyFont="1" applyFill="1" applyBorder="1" applyAlignment="1" applyProtection="1">
      <alignment horizontal="center" vertical="center" wrapText="1"/>
      <protection locked="0"/>
    </xf>
    <xf numFmtId="0" fontId="3" fillId="0" borderId="1" xfId="1" applyFont="1" applyFill="1" applyBorder="1" applyAlignment="1" applyProtection="1">
      <alignment wrapText="1"/>
      <protection locked="0"/>
    </xf>
    <xf numFmtId="0" fontId="3" fillId="0" borderId="1" xfId="1" applyFont="1" applyFill="1" applyBorder="1" applyAlignment="1">
      <alignment wrapText="1"/>
    </xf>
    <xf numFmtId="0" fontId="3" fillId="0" borderId="1" xfId="1" applyFont="1" applyFill="1" applyBorder="1" applyAlignment="1">
      <alignment horizontal="center" vertical="center" wrapText="1"/>
    </xf>
    <xf numFmtId="0" fontId="3" fillId="10" borderId="1" xfId="0" applyNumberFormat="1" applyFont="1" applyFill="1" applyBorder="1" applyAlignment="1">
      <alignment horizontal="center" vertical="center" wrapText="1"/>
    </xf>
    <xf numFmtId="166" fontId="3" fillId="11" borderId="1" xfId="0" applyNumberFormat="1" applyFont="1" applyFill="1" applyBorder="1" applyAlignment="1">
      <alignment horizontal="center" vertical="center" wrapText="1"/>
    </xf>
    <xf numFmtId="3" fontId="3" fillId="12" borderId="1" xfId="1" applyNumberFormat="1" applyFont="1" applyFill="1" applyBorder="1" applyAlignment="1" applyProtection="1">
      <alignment horizontal="center" vertical="center" wrapText="1"/>
      <protection locked="0"/>
    </xf>
    <xf numFmtId="0" fontId="13" fillId="0" borderId="0" xfId="1" applyFont="1" applyFill="1" applyAlignment="1">
      <alignment horizontal="center" vertical="center" wrapText="1"/>
    </xf>
    <xf numFmtId="0" fontId="7" fillId="14" borderId="13" xfId="0" applyFont="1" applyFill="1" applyBorder="1" applyAlignment="1">
      <alignment horizontal="center" vertical="center" wrapText="1"/>
    </xf>
    <xf numFmtId="0" fontId="7" fillId="14" borderId="14" xfId="0" applyFont="1" applyFill="1" applyBorder="1" applyAlignment="1">
      <alignment horizontal="center" vertical="center" wrapText="1"/>
    </xf>
    <xf numFmtId="0" fontId="7" fillId="14" borderId="7" xfId="0" applyFont="1" applyFill="1" applyBorder="1" applyAlignment="1">
      <alignment horizontal="center" vertical="center" wrapText="1"/>
    </xf>
    <xf numFmtId="0" fontId="3" fillId="0" borderId="16" xfId="1" applyFont="1" applyFill="1" applyBorder="1" applyAlignment="1">
      <alignment vertical="center" wrapText="1"/>
    </xf>
    <xf numFmtId="0" fontId="3" fillId="0" borderId="17" xfId="1" applyFont="1" applyFill="1" applyBorder="1" applyAlignment="1">
      <alignment vertical="center" wrapText="1"/>
    </xf>
    <xf numFmtId="0" fontId="15" fillId="0" borderId="15" xfId="1" applyFont="1" applyFill="1" applyBorder="1" applyAlignment="1">
      <alignment vertical="center" wrapText="1"/>
    </xf>
    <xf numFmtId="1" fontId="10" fillId="0" borderId="0" xfId="1" applyNumberFormat="1" applyFont="1" applyFill="1" applyAlignment="1" applyProtection="1">
      <alignment horizontal="center" wrapText="1"/>
      <protection locked="0"/>
    </xf>
    <xf numFmtId="165" fontId="10" fillId="2" borderId="3" xfId="3" applyFont="1" applyFill="1" applyBorder="1" applyAlignment="1" applyProtection="1">
      <alignment horizontal="center" vertical="center" wrapText="1"/>
    </xf>
    <xf numFmtId="165" fontId="10" fillId="14" borderId="3" xfId="3" applyFont="1" applyFill="1" applyBorder="1" applyAlignment="1" applyProtection="1">
      <alignment horizontal="center" vertical="center" wrapText="1"/>
    </xf>
    <xf numFmtId="165" fontId="10" fillId="16" borderId="3" xfId="3" applyFont="1" applyFill="1" applyBorder="1" applyAlignment="1" applyProtection="1">
      <alignment horizontal="center" vertical="center" wrapText="1"/>
    </xf>
    <xf numFmtId="168" fontId="10" fillId="14" borderId="1" xfId="3" applyNumberFormat="1" applyFont="1" applyFill="1" applyBorder="1" applyAlignment="1" applyProtection="1">
      <alignment horizontal="center" vertical="center" wrapText="1"/>
    </xf>
    <xf numFmtId="1" fontId="17" fillId="0" borderId="0" xfId="1" applyNumberFormat="1" applyFont="1" applyFill="1" applyAlignment="1" applyProtection="1">
      <alignment horizontal="center" wrapText="1"/>
      <protection locked="0"/>
    </xf>
    <xf numFmtId="14" fontId="10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9" fillId="7" borderId="2" xfId="0" applyFont="1" applyFill="1" applyBorder="1" applyAlignment="1">
      <alignment vertical="center" wrapText="1"/>
    </xf>
    <xf numFmtId="0" fontId="9" fillId="7" borderId="3" xfId="0" applyFont="1" applyFill="1" applyBorder="1" applyAlignment="1">
      <alignment vertical="center" wrapText="1"/>
    </xf>
    <xf numFmtId="0" fontId="12" fillId="7" borderId="2" xfId="0" applyFont="1" applyFill="1" applyBorder="1" applyAlignment="1">
      <alignment vertical="center" wrapText="1"/>
    </xf>
    <xf numFmtId="0" fontId="12" fillId="7" borderId="3" xfId="0" applyFont="1" applyFill="1" applyBorder="1" applyAlignment="1">
      <alignment vertical="center" wrapText="1"/>
    </xf>
    <xf numFmtId="14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1" applyFont="1" applyFill="1" applyBorder="1" applyAlignment="1" applyProtection="1">
      <alignment horizontal="center" wrapText="1"/>
      <protection locked="0"/>
    </xf>
    <xf numFmtId="0" fontId="3" fillId="0" borderId="1" xfId="1" applyFont="1" applyFill="1" applyBorder="1" applyAlignment="1">
      <alignment horizontal="center" wrapText="1"/>
    </xf>
    <xf numFmtId="166" fontId="10" fillId="2" borderId="1" xfId="1" applyNumberFormat="1" applyFont="1" applyFill="1" applyBorder="1" applyAlignment="1">
      <alignment horizontal="center" vertical="center" wrapText="1"/>
    </xf>
    <xf numFmtId="0" fontId="10" fillId="2" borderId="1" xfId="1" applyFont="1" applyFill="1" applyBorder="1" applyAlignment="1">
      <alignment horizontal="center" vertical="center" wrapText="1"/>
    </xf>
    <xf numFmtId="0" fontId="10" fillId="2" borderId="1" xfId="1" applyFont="1" applyFill="1" applyBorder="1" applyAlignment="1" applyProtection="1">
      <alignment horizontal="center" vertical="center" wrapText="1"/>
      <protection locked="0"/>
    </xf>
    <xf numFmtId="166" fontId="3" fillId="17" borderId="1" xfId="0" applyNumberFormat="1" applyFont="1" applyFill="1" applyBorder="1" applyAlignment="1">
      <alignment horizontal="center" vertical="center" wrapText="1"/>
    </xf>
    <xf numFmtId="166" fontId="3" fillId="18" borderId="1" xfId="0" applyNumberFormat="1" applyFont="1" applyFill="1" applyBorder="1" applyAlignment="1">
      <alignment horizontal="center" vertical="center" wrapText="1"/>
    </xf>
    <xf numFmtId="0" fontId="20" fillId="19" borderId="1" xfId="0" applyFont="1" applyFill="1" applyBorder="1" applyAlignment="1">
      <alignment horizontal="center" vertical="center" wrapText="1"/>
    </xf>
    <xf numFmtId="0" fontId="3" fillId="20" borderId="1" xfId="0" applyNumberFormat="1" applyFont="1" applyFill="1" applyBorder="1" applyAlignment="1">
      <alignment horizontal="center" vertical="center" wrapText="1"/>
    </xf>
    <xf numFmtId="3" fontId="3" fillId="20" borderId="1" xfId="0" applyNumberFormat="1" applyFont="1" applyFill="1" applyBorder="1" applyAlignment="1">
      <alignment horizontal="center" vertical="center" wrapText="1"/>
    </xf>
    <xf numFmtId="3" fontId="3" fillId="18" borderId="1" xfId="0" applyNumberFormat="1" applyFont="1" applyFill="1" applyBorder="1" applyAlignment="1">
      <alignment horizontal="center" vertical="center" wrapText="1"/>
    </xf>
    <xf numFmtId="3" fontId="3" fillId="21" borderId="1" xfId="0" applyNumberFormat="1" applyFont="1" applyFill="1" applyBorder="1" applyAlignment="1">
      <alignment horizontal="center" vertical="center" wrapText="1"/>
    </xf>
    <xf numFmtId="169" fontId="17" fillId="0" borderId="0" xfId="1" applyNumberFormat="1" applyFont="1" applyFill="1" applyAlignment="1" applyProtection="1">
      <alignment horizontal="center" wrapText="1"/>
      <protection locked="0"/>
    </xf>
    <xf numFmtId="166" fontId="10" fillId="19" borderId="1" xfId="1" applyNumberFormat="1" applyFont="1" applyFill="1" applyBorder="1" applyAlignment="1">
      <alignment horizontal="center" vertical="center" wrapText="1"/>
    </xf>
    <xf numFmtId="0" fontId="11" fillId="7" borderId="0" xfId="0" applyFont="1" applyFill="1" applyBorder="1" applyAlignment="1">
      <alignment horizontal="center" vertical="center" wrapText="1"/>
    </xf>
    <xf numFmtId="0" fontId="8" fillId="7" borderId="0" xfId="0" applyFont="1" applyFill="1" applyBorder="1" applyAlignment="1">
      <alignment horizontal="center" vertical="center" wrapText="1"/>
    </xf>
    <xf numFmtId="0" fontId="9" fillId="7" borderId="0" xfId="0" applyFont="1" applyFill="1" applyBorder="1" applyAlignment="1">
      <alignment vertical="center" wrapText="1"/>
    </xf>
    <xf numFmtId="0" fontId="9" fillId="7" borderId="0" xfId="0" applyFont="1" applyFill="1" applyBorder="1" applyAlignment="1">
      <alignment horizontal="left" vertical="center" wrapText="1"/>
    </xf>
    <xf numFmtId="49" fontId="9" fillId="7" borderId="0" xfId="0" applyNumberFormat="1" applyFont="1" applyFill="1" applyBorder="1" applyAlignment="1">
      <alignment horizontal="center" vertical="center" wrapText="1"/>
    </xf>
    <xf numFmtId="0" fontId="9" fillId="7" borderId="0" xfId="0" applyFont="1" applyFill="1" applyBorder="1" applyAlignment="1">
      <alignment horizontal="center" vertical="center" wrapText="1"/>
    </xf>
    <xf numFmtId="44" fontId="3" fillId="0" borderId="0" xfId="13" applyFont="1" applyFill="1" applyBorder="1" applyAlignment="1">
      <alignment horizontal="center" vertical="center" wrapText="1"/>
    </xf>
    <xf numFmtId="0" fontId="3" fillId="0" borderId="0" xfId="1" applyFont="1" applyFill="1" applyBorder="1" applyAlignment="1" applyProtection="1">
      <alignment horizontal="center" vertical="center" wrapText="1"/>
      <protection locked="0"/>
    </xf>
    <xf numFmtId="0" fontId="3" fillId="7" borderId="0" xfId="1" applyNumberFormat="1" applyFont="1" applyFill="1" applyBorder="1" applyAlignment="1" applyProtection="1">
      <alignment horizontal="center" wrapText="1"/>
      <protection locked="0"/>
    </xf>
    <xf numFmtId="0" fontId="3" fillId="0" borderId="0" xfId="1" applyFont="1" applyBorder="1" applyAlignment="1" applyProtection="1">
      <alignment horizontal="center" wrapText="1"/>
      <protection locked="0"/>
    </xf>
    <xf numFmtId="0" fontId="3" fillId="0" borderId="0" xfId="1" applyFont="1" applyBorder="1" applyAlignment="1" applyProtection="1">
      <alignment wrapText="1"/>
      <protection locked="0"/>
    </xf>
    <xf numFmtId="0" fontId="3" fillId="0" borderId="0" xfId="0" applyNumberFormat="1" applyFont="1" applyFill="1" applyBorder="1" applyAlignment="1">
      <alignment horizontal="center" vertical="center" wrapText="1"/>
    </xf>
    <xf numFmtId="3" fontId="3" fillId="0" borderId="0" xfId="1" applyNumberFormat="1" applyFont="1" applyFill="1" applyBorder="1" applyAlignment="1" applyProtection="1">
      <alignment horizontal="center" vertical="center" wrapText="1"/>
      <protection locked="0"/>
    </xf>
    <xf numFmtId="0" fontId="21" fillId="24" borderId="1" xfId="0" applyFont="1" applyFill="1" applyBorder="1" applyAlignment="1">
      <alignment horizontal="center" vertical="center" wrapText="1"/>
    </xf>
    <xf numFmtId="0" fontId="21" fillId="0" borderId="0" xfId="0" applyFont="1" applyAlignment="1">
      <alignment wrapText="1"/>
    </xf>
    <xf numFmtId="14" fontId="21" fillId="23" borderId="1" xfId="0" applyNumberFormat="1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41" fontId="3" fillId="20" borderId="1" xfId="0" applyNumberFormat="1" applyFont="1" applyFill="1" applyBorder="1" applyAlignment="1">
      <alignment horizontal="center" vertical="center" wrapText="1"/>
    </xf>
    <xf numFmtId="0" fontId="3" fillId="8" borderId="1" xfId="0" applyNumberFormat="1" applyFont="1" applyFill="1" applyBorder="1" applyAlignment="1">
      <alignment horizontal="left" vertical="center" wrapText="1"/>
    </xf>
    <xf numFmtId="0" fontId="3" fillId="8" borderId="5" xfId="0" applyNumberFormat="1" applyFont="1" applyFill="1" applyBorder="1" applyAlignment="1">
      <alignment vertical="center" wrapText="1"/>
    </xf>
    <xf numFmtId="44" fontId="3" fillId="0" borderId="0" xfId="13" applyFont="1" applyAlignment="1" applyProtection="1">
      <alignment horizontal="center" wrapText="1"/>
      <protection locked="0"/>
    </xf>
    <xf numFmtId="0" fontId="22" fillId="0" borderId="15" xfId="1" applyFont="1" applyFill="1" applyBorder="1" applyAlignment="1">
      <alignment vertical="center" wrapText="1"/>
    </xf>
    <xf numFmtId="2" fontId="3" fillId="0" borderId="0" xfId="1" applyNumberFormat="1" applyFont="1" applyFill="1" applyAlignment="1">
      <alignment horizontal="center" vertical="center" wrapText="1"/>
    </xf>
    <xf numFmtId="43" fontId="1" fillId="0" borderId="1" xfId="13" applyNumberFormat="1" applyFont="1" applyBorder="1"/>
    <xf numFmtId="0" fontId="3" fillId="0" borderId="1" xfId="1" applyFont="1" applyFill="1" applyBorder="1" applyAlignment="1" applyProtection="1">
      <alignment horizontal="center" vertical="center" wrapText="1"/>
      <protection locked="0"/>
    </xf>
    <xf numFmtId="14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1" applyFont="1" applyFill="1" applyBorder="1" applyAlignment="1" applyProtection="1">
      <alignment horizontal="center" vertical="center" wrapText="1"/>
      <protection locked="0"/>
    </xf>
    <xf numFmtId="14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3" fontId="3" fillId="13" borderId="1" xfId="1" applyNumberFormat="1" applyFont="1" applyFill="1" applyBorder="1" applyAlignment="1" applyProtection="1">
      <alignment horizontal="center" vertical="center" wrapText="1"/>
      <protection locked="0"/>
    </xf>
    <xf numFmtId="0" fontId="10" fillId="15" borderId="4" xfId="0" applyNumberFormat="1" applyFont="1" applyFill="1" applyBorder="1" applyAlignment="1">
      <alignment horizontal="center" vertical="center" wrapText="1"/>
    </xf>
    <xf numFmtId="0" fontId="10" fillId="15" borderId="5" xfId="0" applyNumberFormat="1" applyFont="1" applyFill="1" applyBorder="1" applyAlignment="1">
      <alignment horizontal="center" vertical="center" wrapText="1"/>
    </xf>
    <xf numFmtId="0" fontId="10" fillId="15" borderId="6" xfId="0" applyNumberFormat="1" applyFont="1" applyFill="1" applyBorder="1" applyAlignment="1">
      <alignment horizontal="center" vertical="center" wrapText="1"/>
    </xf>
    <xf numFmtId="0" fontId="3" fillId="8" borderId="1" xfId="0" applyNumberFormat="1" applyFont="1" applyFill="1" applyBorder="1" applyAlignment="1">
      <alignment horizontal="left" vertical="center" wrapText="1"/>
    </xf>
    <xf numFmtId="0" fontId="3" fillId="8" borderId="4" xfId="0" applyNumberFormat="1" applyFont="1" applyFill="1" applyBorder="1" applyAlignment="1">
      <alignment vertical="center" wrapText="1"/>
    </xf>
    <xf numFmtId="0" fontId="3" fillId="8" borderId="5" xfId="0" applyNumberFormat="1" applyFont="1" applyFill="1" applyBorder="1" applyAlignment="1">
      <alignment vertical="center" wrapText="1"/>
    </xf>
    <xf numFmtId="0" fontId="3" fillId="8" borderId="6" xfId="0" applyNumberFormat="1" applyFont="1" applyFill="1" applyBorder="1" applyAlignment="1">
      <alignment vertical="center" wrapText="1"/>
    </xf>
    <xf numFmtId="0" fontId="9" fillId="7" borderId="1" xfId="0" applyFont="1" applyFill="1" applyBorder="1" applyAlignment="1">
      <alignment horizontal="left" vertical="center" wrapText="1"/>
    </xf>
    <xf numFmtId="0" fontId="12" fillId="7" borderId="1" xfId="0" applyFont="1" applyFill="1" applyBorder="1" applyAlignment="1">
      <alignment horizontal="left" vertical="center" wrapText="1"/>
    </xf>
    <xf numFmtId="0" fontId="11" fillId="7" borderId="2" xfId="0" applyFont="1" applyFill="1" applyBorder="1" applyAlignment="1">
      <alignment horizontal="center" vertical="center" wrapText="1"/>
    </xf>
    <xf numFmtId="0" fontId="11" fillId="7" borderId="7" xfId="0" applyFont="1" applyFill="1" applyBorder="1" applyAlignment="1">
      <alignment horizontal="center" vertical="center" wrapText="1"/>
    </xf>
    <xf numFmtId="0" fontId="11" fillId="7" borderId="3" xfId="0" applyFont="1" applyFill="1" applyBorder="1" applyAlignment="1">
      <alignment horizontal="center" vertical="center" wrapText="1"/>
    </xf>
    <xf numFmtId="3" fontId="10" fillId="13" borderId="1" xfId="1" applyNumberFormat="1" applyFont="1" applyFill="1" applyBorder="1" applyAlignment="1" applyProtection="1">
      <alignment horizontal="center" vertical="center" wrapText="1"/>
      <protection locked="0"/>
    </xf>
    <xf numFmtId="0" fontId="21" fillId="22" borderId="2" xfId="0" applyFont="1" applyFill="1" applyBorder="1" applyAlignment="1">
      <alignment horizontal="center" vertical="center" wrapText="1"/>
    </xf>
    <xf numFmtId="0" fontId="21" fillId="22" borderId="3" xfId="0" applyFont="1" applyFill="1" applyBorder="1" applyAlignment="1">
      <alignment horizontal="center" vertical="center" wrapText="1"/>
    </xf>
    <xf numFmtId="0" fontId="6" fillId="4" borderId="4" xfId="1" applyFont="1" applyFill="1" applyBorder="1" applyAlignment="1" applyProtection="1">
      <alignment horizontal="left"/>
      <protection locked="0"/>
    </xf>
    <xf numFmtId="0" fontId="6" fillId="4" borderId="5" xfId="1" applyFont="1" applyFill="1" applyBorder="1" applyAlignment="1" applyProtection="1">
      <alignment horizontal="left"/>
      <protection locked="0"/>
    </xf>
    <xf numFmtId="0" fontId="6" fillId="4" borderId="6" xfId="1" applyFont="1" applyFill="1" applyBorder="1" applyAlignment="1" applyProtection="1">
      <alignment horizontal="left"/>
      <protection locked="0"/>
    </xf>
    <xf numFmtId="0" fontId="6" fillId="4" borderId="1" xfId="1" applyFont="1" applyFill="1" applyBorder="1" applyAlignment="1">
      <alignment vertical="center" wrapText="1"/>
    </xf>
    <xf numFmtId="0" fontId="3" fillId="9" borderId="1" xfId="0" applyNumberFormat="1" applyFont="1" applyFill="1" applyBorder="1" applyAlignment="1">
      <alignment horizontal="center" vertical="center" wrapText="1"/>
    </xf>
    <xf numFmtId="0" fontId="10" fillId="9" borderId="1" xfId="0" applyNumberFormat="1" applyFont="1" applyFill="1" applyBorder="1" applyAlignment="1">
      <alignment horizontal="left" vertical="center" wrapText="1"/>
    </xf>
    <xf numFmtId="0" fontId="3" fillId="9" borderId="1" xfId="0" applyNumberFormat="1" applyFont="1" applyFill="1" applyBorder="1" applyAlignment="1">
      <alignment horizontal="left" vertical="center" wrapText="1"/>
    </xf>
    <xf numFmtId="0" fontId="8" fillId="7" borderId="1" xfId="0" applyFont="1" applyFill="1" applyBorder="1" applyAlignment="1">
      <alignment horizontal="center" vertical="center" wrapText="1"/>
    </xf>
  </cellXfs>
  <cellStyles count="170">
    <cellStyle name="Moeda" xfId="13" builtinId="4"/>
    <cellStyle name="Moeda 2" xfId="5" xr:uid="{00000000-0005-0000-0000-000001000000}"/>
    <cellStyle name="Moeda 2 2" xfId="9" xr:uid="{00000000-0005-0000-0000-000002000000}"/>
    <cellStyle name="Moeda 3" xfId="8" xr:uid="{00000000-0005-0000-0000-000003000000}"/>
    <cellStyle name="Moeda 3 2" xfId="19" xr:uid="{00000000-0005-0000-0000-000003000000}"/>
    <cellStyle name="Moeda 3 2 2" xfId="46" xr:uid="{00000000-0005-0000-0000-000003000000}"/>
    <cellStyle name="Moeda 3 2 2 2" xfId="127" xr:uid="{1E4294B3-E061-4B49-9952-A56EA758E1EE}"/>
    <cellStyle name="Moeda 3 2 3" xfId="73" xr:uid="{00000000-0005-0000-0000-000003000000}"/>
    <cellStyle name="Moeda 3 2 3 2" xfId="154" xr:uid="{E62A1D4F-AED6-4F23-87D7-AAAAEE4C2832}"/>
    <cellStyle name="Moeda 3 2 4" xfId="100" xr:uid="{419EF3F4-5AAC-4FBD-8A4C-F40751D11F82}"/>
    <cellStyle name="Moeda 3 3" xfId="28" xr:uid="{00000000-0005-0000-0000-000003000000}"/>
    <cellStyle name="Moeda 3 3 2" xfId="55" xr:uid="{00000000-0005-0000-0000-000003000000}"/>
    <cellStyle name="Moeda 3 3 2 2" xfId="136" xr:uid="{99B35FEB-85B3-48A8-A405-742CB26C59F8}"/>
    <cellStyle name="Moeda 3 3 3" xfId="82" xr:uid="{00000000-0005-0000-0000-000003000000}"/>
    <cellStyle name="Moeda 3 3 3 2" xfId="163" xr:uid="{026C3D6A-C940-42CD-B256-90801146E3BE}"/>
    <cellStyle name="Moeda 3 3 4" xfId="109" xr:uid="{2DC9EE7C-5B22-4773-816C-827F28FE7B65}"/>
    <cellStyle name="Moeda 3 4" xfId="37" xr:uid="{00000000-0005-0000-0000-000003000000}"/>
    <cellStyle name="Moeda 3 4 2" xfId="118" xr:uid="{0D1DB7BE-976D-47D4-8977-837DEA27A669}"/>
    <cellStyle name="Moeda 3 5" xfId="64" xr:uid="{00000000-0005-0000-0000-000003000000}"/>
    <cellStyle name="Moeda 3 5 2" xfId="145" xr:uid="{68E421DA-E03E-4EE7-828A-03DABB85D12B}"/>
    <cellStyle name="Moeda 3 6" xfId="91" xr:uid="{3B9411C5-41FD-471B-91B6-5111673290F1}"/>
    <cellStyle name="Moeda 4" xfId="14" xr:uid="{00000000-0005-0000-0000-000004000000}"/>
    <cellStyle name="Moeda 4 2" xfId="23" xr:uid="{00000000-0005-0000-0000-000004000000}"/>
    <cellStyle name="Moeda 4 2 2" xfId="50" xr:uid="{00000000-0005-0000-0000-000004000000}"/>
    <cellStyle name="Moeda 4 2 2 2" xfId="131" xr:uid="{2D266C96-C407-467E-ADAD-8785B77DB548}"/>
    <cellStyle name="Moeda 4 2 3" xfId="77" xr:uid="{00000000-0005-0000-0000-000004000000}"/>
    <cellStyle name="Moeda 4 2 3 2" xfId="158" xr:uid="{9EC78852-5743-4BD5-976B-2E4CA0702DA8}"/>
    <cellStyle name="Moeda 4 2 4" xfId="104" xr:uid="{23165536-C1F2-4862-A8EB-D27249AE7B8A}"/>
    <cellStyle name="Moeda 4 3" xfId="32" xr:uid="{00000000-0005-0000-0000-000004000000}"/>
    <cellStyle name="Moeda 4 3 2" xfId="59" xr:uid="{00000000-0005-0000-0000-000004000000}"/>
    <cellStyle name="Moeda 4 3 2 2" xfId="140" xr:uid="{B1A0D1DC-1897-452B-AFE5-7D3CA6E2C26F}"/>
    <cellStyle name="Moeda 4 3 3" xfId="86" xr:uid="{00000000-0005-0000-0000-000004000000}"/>
    <cellStyle name="Moeda 4 3 3 2" xfId="167" xr:uid="{1D85DD57-4F33-423F-8A1C-F0237C5CD10E}"/>
    <cellStyle name="Moeda 4 3 4" xfId="113" xr:uid="{CEA34D8C-3C57-4A43-A80A-6D82D182F491}"/>
    <cellStyle name="Moeda 4 4" xfId="41" xr:uid="{00000000-0005-0000-0000-000004000000}"/>
    <cellStyle name="Moeda 4 4 2" xfId="122" xr:uid="{F015BAA6-113A-4552-9364-5C1E2400CBEE}"/>
    <cellStyle name="Moeda 4 5" xfId="68" xr:uid="{00000000-0005-0000-0000-000004000000}"/>
    <cellStyle name="Moeda 4 5 2" xfId="149" xr:uid="{B799607A-1156-41DD-B34F-1D130293E96F}"/>
    <cellStyle name="Moeda 4 6" xfId="95" xr:uid="{AA81DAC4-2ED1-4CD5-9510-8E5966C43831}"/>
    <cellStyle name="Moeda 5" xfId="22" xr:uid="{00000000-0005-0000-0000-00003E000000}"/>
    <cellStyle name="Moeda 5 2" xfId="49" xr:uid="{00000000-0005-0000-0000-00003E000000}"/>
    <cellStyle name="Moeda 5 2 2" xfId="130" xr:uid="{4E3925AB-6981-4737-9F88-9370E2C3AECF}"/>
    <cellStyle name="Moeda 5 3" xfId="76" xr:uid="{00000000-0005-0000-0000-00003E000000}"/>
    <cellStyle name="Moeda 5 3 2" xfId="157" xr:uid="{0E814F84-59B1-4805-AD9C-5C34FC29BE0D}"/>
    <cellStyle name="Moeda 5 4" xfId="103" xr:uid="{E1EDCB11-ED89-42BA-9E85-9E2ED3668380}"/>
    <cellStyle name="Moeda 6" xfId="31" xr:uid="{00000000-0005-0000-0000-000047000000}"/>
    <cellStyle name="Moeda 6 2" xfId="58" xr:uid="{00000000-0005-0000-0000-000047000000}"/>
    <cellStyle name="Moeda 6 2 2" xfId="139" xr:uid="{AACD17D5-046B-47FD-B090-CF6463EF3BFE}"/>
    <cellStyle name="Moeda 6 3" xfId="85" xr:uid="{00000000-0005-0000-0000-000047000000}"/>
    <cellStyle name="Moeda 6 3 2" xfId="166" xr:uid="{07233B84-44D3-4572-A3A1-49D4A47F8085}"/>
    <cellStyle name="Moeda 6 4" xfId="112" xr:uid="{C123BF08-A89A-449A-ABC1-A8377799768F}"/>
    <cellStyle name="Moeda 7" xfId="40" xr:uid="{00000000-0005-0000-0000-000050000000}"/>
    <cellStyle name="Moeda 7 2" xfId="121" xr:uid="{A1FD936C-81FE-41E7-B7B6-D7A9C9381A8F}"/>
    <cellStyle name="Moeda 8" xfId="67" xr:uid="{00000000-0005-0000-0000-00006B000000}"/>
    <cellStyle name="Moeda 8 2" xfId="148" xr:uid="{3CBFD10E-0794-4E8C-B81E-0955B0095786}"/>
    <cellStyle name="Moeda 9" xfId="94" xr:uid="{BAC7A7EA-0BFF-4BEA-972F-F41E9DC0C083}"/>
    <cellStyle name="Normal" xfId="0" builtinId="0"/>
    <cellStyle name="Normal 2" xfId="1" xr:uid="{00000000-0005-0000-0000-000006000000}"/>
    <cellStyle name="Porcentagem 2" xfId="12" xr:uid="{00000000-0005-0000-0000-000007000000}"/>
    <cellStyle name="Separador de milhares 2" xfId="2" xr:uid="{00000000-0005-0000-0000-000008000000}"/>
    <cellStyle name="Separador de milhares 2 2" xfId="7" xr:uid="{00000000-0005-0000-0000-000009000000}"/>
    <cellStyle name="Separador de milhares 2 2 2" xfId="11" xr:uid="{00000000-0005-0000-0000-00000A000000}"/>
    <cellStyle name="Separador de milhares 2 2 2 2" xfId="21" xr:uid="{00000000-0005-0000-0000-00000A000000}"/>
    <cellStyle name="Separador de milhares 2 2 2 2 2" xfId="48" xr:uid="{00000000-0005-0000-0000-00000A000000}"/>
    <cellStyle name="Separador de milhares 2 2 2 2 2 2" xfId="129" xr:uid="{94C3F1E0-42D3-4C8B-A4B3-99305903BE1A}"/>
    <cellStyle name="Separador de milhares 2 2 2 2 3" xfId="75" xr:uid="{00000000-0005-0000-0000-00000A000000}"/>
    <cellStyle name="Separador de milhares 2 2 2 2 3 2" xfId="156" xr:uid="{EBE821FA-C014-49D3-B4BF-EC4B566779D0}"/>
    <cellStyle name="Separador de milhares 2 2 2 2 4" xfId="102" xr:uid="{73DD5114-C93C-40C5-BF69-D28AC0D7D627}"/>
    <cellStyle name="Separador de milhares 2 2 2 3" xfId="30" xr:uid="{00000000-0005-0000-0000-00000A000000}"/>
    <cellStyle name="Separador de milhares 2 2 2 3 2" xfId="57" xr:uid="{00000000-0005-0000-0000-00000A000000}"/>
    <cellStyle name="Separador de milhares 2 2 2 3 2 2" xfId="138" xr:uid="{1697BC99-C170-4E7D-8CE5-B5BAFFBBD775}"/>
    <cellStyle name="Separador de milhares 2 2 2 3 3" xfId="84" xr:uid="{00000000-0005-0000-0000-00000A000000}"/>
    <cellStyle name="Separador de milhares 2 2 2 3 3 2" xfId="165" xr:uid="{1CD8C974-FE20-481D-ADAA-A3467A07F7C1}"/>
    <cellStyle name="Separador de milhares 2 2 2 3 4" xfId="111" xr:uid="{E01F35F9-1204-4DBB-845E-585EE87ECE7B}"/>
    <cellStyle name="Separador de milhares 2 2 2 4" xfId="39" xr:uid="{00000000-0005-0000-0000-00000A000000}"/>
    <cellStyle name="Separador de milhares 2 2 2 4 2" xfId="120" xr:uid="{3AF3A6B9-8A0F-4A1F-A519-FEFD9C40495C}"/>
    <cellStyle name="Separador de milhares 2 2 2 5" xfId="66" xr:uid="{00000000-0005-0000-0000-00000A000000}"/>
    <cellStyle name="Separador de milhares 2 2 2 5 2" xfId="147" xr:uid="{3600B659-F14E-4FEF-B31B-C5FB3A3A2B6A}"/>
    <cellStyle name="Separador de milhares 2 2 2 6" xfId="93" xr:uid="{94B86B4E-32A3-4B42-B746-7DB7CE32319B}"/>
    <cellStyle name="Separador de milhares 2 2 3" xfId="16" xr:uid="{00000000-0005-0000-0000-00000B000000}"/>
    <cellStyle name="Separador de milhares 2 2 3 2" xfId="25" xr:uid="{00000000-0005-0000-0000-00000B000000}"/>
    <cellStyle name="Separador de milhares 2 2 3 2 2" xfId="52" xr:uid="{00000000-0005-0000-0000-00000B000000}"/>
    <cellStyle name="Separador de milhares 2 2 3 2 2 2" xfId="133" xr:uid="{F236A3B5-061D-43AB-8153-97CD759B40F9}"/>
    <cellStyle name="Separador de milhares 2 2 3 2 3" xfId="79" xr:uid="{00000000-0005-0000-0000-00000B000000}"/>
    <cellStyle name="Separador de milhares 2 2 3 2 3 2" xfId="160" xr:uid="{DFFB4B8D-9E00-4C59-87FB-B2B89E9B3B6B}"/>
    <cellStyle name="Separador de milhares 2 2 3 2 4" xfId="106" xr:uid="{6425FBB3-1388-4188-B03C-A26FD9ABA923}"/>
    <cellStyle name="Separador de milhares 2 2 3 3" xfId="34" xr:uid="{00000000-0005-0000-0000-00000B000000}"/>
    <cellStyle name="Separador de milhares 2 2 3 3 2" xfId="61" xr:uid="{00000000-0005-0000-0000-00000B000000}"/>
    <cellStyle name="Separador de milhares 2 2 3 3 2 2" xfId="142" xr:uid="{DD8F10DA-57A3-424D-981B-9FEE1EA9585A}"/>
    <cellStyle name="Separador de milhares 2 2 3 3 3" xfId="88" xr:uid="{00000000-0005-0000-0000-00000B000000}"/>
    <cellStyle name="Separador de milhares 2 2 3 3 3 2" xfId="169" xr:uid="{611502B0-6D1C-423A-A3AB-7C96C09B4CDA}"/>
    <cellStyle name="Separador de milhares 2 2 3 3 4" xfId="115" xr:uid="{31903201-F0B5-4602-8B03-1A233FE8878E}"/>
    <cellStyle name="Separador de milhares 2 2 3 4" xfId="43" xr:uid="{00000000-0005-0000-0000-00000B000000}"/>
    <cellStyle name="Separador de milhares 2 2 3 4 2" xfId="124" xr:uid="{41A2A159-9213-4D1A-8A0A-EE9CC1E5180A}"/>
    <cellStyle name="Separador de milhares 2 2 3 5" xfId="70" xr:uid="{00000000-0005-0000-0000-00000B000000}"/>
    <cellStyle name="Separador de milhares 2 2 3 5 2" xfId="151" xr:uid="{106C189B-FFE6-4231-91E9-F001FC444314}"/>
    <cellStyle name="Separador de milhares 2 2 3 6" xfId="97" xr:uid="{56B1A8D2-1B4D-40BD-A3E2-CE663973BAB7}"/>
    <cellStyle name="Separador de milhares 2 2 4" xfId="18" xr:uid="{00000000-0005-0000-0000-000009000000}"/>
    <cellStyle name="Separador de milhares 2 2 4 2" xfId="45" xr:uid="{00000000-0005-0000-0000-000009000000}"/>
    <cellStyle name="Separador de milhares 2 2 4 2 2" xfId="126" xr:uid="{0FAC7570-FDEC-456A-8E3F-828396045186}"/>
    <cellStyle name="Separador de milhares 2 2 4 3" xfId="72" xr:uid="{00000000-0005-0000-0000-000009000000}"/>
    <cellStyle name="Separador de milhares 2 2 4 3 2" xfId="153" xr:uid="{742C0B05-A5E3-4A28-8537-9A39D70E6B2D}"/>
    <cellStyle name="Separador de milhares 2 2 4 4" xfId="99" xr:uid="{BE7CA785-67EF-4F8E-BE9E-B233A52B0B9F}"/>
    <cellStyle name="Separador de milhares 2 2 5" xfId="27" xr:uid="{00000000-0005-0000-0000-000009000000}"/>
    <cellStyle name="Separador de milhares 2 2 5 2" xfId="54" xr:uid="{00000000-0005-0000-0000-000009000000}"/>
    <cellStyle name="Separador de milhares 2 2 5 2 2" xfId="135" xr:uid="{181AF350-CCFA-4691-8DAE-B7C5797A00F7}"/>
    <cellStyle name="Separador de milhares 2 2 5 3" xfId="81" xr:uid="{00000000-0005-0000-0000-000009000000}"/>
    <cellStyle name="Separador de milhares 2 2 5 3 2" xfId="162" xr:uid="{E15CB9E2-292D-4E01-9DC5-8DD6FC1AEEFB}"/>
    <cellStyle name="Separador de milhares 2 2 5 4" xfId="108" xr:uid="{1D98E3E6-AAEE-499C-B77C-0C3A370DA677}"/>
    <cellStyle name="Separador de milhares 2 2 6" xfId="36" xr:uid="{00000000-0005-0000-0000-000009000000}"/>
    <cellStyle name="Separador de milhares 2 2 6 2" xfId="117" xr:uid="{0F236798-F63A-451B-BFA6-2947FA6C7BC3}"/>
    <cellStyle name="Separador de milhares 2 2 7" xfId="63" xr:uid="{00000000-0005-0000-0000-000009000000}"/>
    <cellStyle name="Separador de milhares 2 2 7 2" xfId="144" xr:uid="{9373ADFE-59A6-4332-A80C-7ED96C4B6EA3}"/>
    <cellStyle name="Separador de milhares 2 2 8" xfId="90" xr:uid="{578FC6E2-005D-4E28-B07F-51B6662E4EB4}"/>
    <cellStyle name="Separador de milhares 2 3" xfId="6" xr:uid="{00000000-0005-0000-0000-00000C000000}"/>
    <cellStyle name="Separador de milhares 2 3 2" xfId="10" xr:uid="{00000000-0005-0000-0000-00000D000000}"/>
    <cellStyle name="Separador de milhares 2 3 2 2" xfId="20" xr:uid="{00000000-0005-0000-0000-00000D000000}"/>
    <cellStyle name="Separador de milhares 2 3 2 2 2" xfId="47" xr:uid="{00000000-0005-0000-0000-00000D000000}"/>
    <cellStyle name="Separador de milhares 2 3 2 2 2 2" xfId="128" xr:uid="{A893E7B8-C91E-4BAE-B916-5561A284ADA4}"/>
    <cellStyle name="Separador de milhares 2 3 2 2 3" xfId="74" xr:uid="{00000000-0005-0000-0000-00000D000000}"/>
    <cellStyle name="Separador de milhares 2 3 2 2 3 2" xfId="155" xr:uid="{36475934-302E-4847-91B5-74DA6C50190E}"/>
    <cellStyle name="Separador de milhares 2 3 2 2 4" xfId="101" xr:uid="{5081CB3B-C385-4DBE-A5F0-CE32EA3585D1}"/>
    <cellStyle name="Separador de milhares 2 3 2 3" xfId="29" xr:uid="{00000000-0005-0000-0000-00000D000000}"/>
    <cellStyle name="Separador de milhares 2 3 2 3 2" xfId="56" xr:uid="{00000000-0005-0000-0000-00000D000000}"/>
    <cellStyle name="Separador de milhares 2 3 2 3 2 2" xfId="137" xr:uid="{66D85305-8082-4929-BEEA-0029CAFEE1C3}"/>
    <cellStyle name="Separador de milhares 2 3 2 3 3" xfId="83" xr:uid="{00000000-0005-0000-0000-00000D000000}"/>
    <cellStyle name="Separador de milhares 2 3 2 3 3 2" xfId="164" xr:uid="{C258E771-9D47-4AD9-A888-827A9AA39B70}"/>
    <cellStyle name="Separador de milhares 2 3 2 3 4" xfId="110" xr:uid="{B07D45CB-1BD5-4FDA-B5D0-8BB4E1B902AB}"/>
    <cellStyle name="Separador de milhares 2 3 2 4" xfId="38" xr:uid="{00000000-0005-0000-0000-00000D000000}"/>
    <cellStyle name="Separador de milhares 2 3 2 4 2" xfId="119" xr:uid="{E5A6C247-0A67-4324-BA4D-1A8E93002BD5}"/>
    <cellStyle name="Separador de milhares 2 3 2 5" xfId="65" xr:uid="{00000000-0005-0000-0000-00000D000000}"/>
    <cellStyle name="Separador de milhares 2 3 2 5 2" xfId="146" xr:uid="{67E456A8-EF9E-4249-9606-D3F6FEC3A1B4}"/>
    <cellStyle name="Separador de milhares 2 3 2 6" xfId="92" xr:uid="{30DAE9BF-8537-423D-8EBC-64E54CE9393D}"/>
    <cellStyle name="Separador de milhares 2 3 3" xfId="15" xr:uid="{00000000-0005-0000-0000-00000E000000}"/>
    <cellStyle name="Separador de milhares 2 3 3 2" xfId="24" xr:uid="{00000000-0005-0000-0000-00000E000000}"/>
    <cellStyle name="Separador de milhares 2 3 3 2 2" xfId="51" xr:uid="{00000000-0005-0000-0000-00000E000000}"/>
    <cellStyle name="Separador de milhares 2 3 3 2 2 2" xfId="132" xr:uid="{920814DC-B533-40A1-82A2-B1BD4C5D78FE}"/>
    <cellStyle name="Separador de milhares 2 3 3 2 3" xfId="78" xr:uid="{00000000-0005-0000-0000-00000E000000}"/>
    <cellStyle name="Separador de milhares 2 3 3 2 3 2" xfId="159" xr:uid="{92A58208-3955-473E-9395-A6726A7D1058}"/>
    <cellStyle name="Separador de milhares 2 3 3 2 4" xfId="105" xr:uid="{873B842C-1EDA-46BD-9911-DFA65EF31480}"/>
    <cellStyle name="Separador de milhares 2 3 3 3" xfId="33" xr:uid="{00000000-0005-0000-0000-00000E000000}"/>
    <cellStyle name="Separador de milhares 2 3 3 3 2" xfId="60" xr:uid="{00000000-0005-0000-0000-00000E000000}"/>
    <cellStyle name="Separador de milhares 2 3 3 3 2 2" xfId="141" xr:uid="{60515C2C-FB74-45E4-AEC6-C8BDCBE81369}"/>
    <cellStyle name="Separador de milhares 2 3 3 3 3" xfId="87" xr:uid="{00000000-0005-0000-0000-00000E000000}"/>
    <cellStyle name="Separador de milhares 2 3 3 3 3 2" xfId="168" xr:uid="{ED8DB87C-4E9B-4FE1-B7FF-D0C801C00C88}"/>
    <cellStyle name="Separador de milhares 2 3 3 3 4" xfId="114" xr:uid="{377A58DE-20F7-4A0D-A09B-BCBBFBEE2367}"/>
    <cellStyle name="Separador de milhares 2 3 3 4" xfId="42" xr:uid="{00000000-0005-0000-0000-00000E000000}"/>
    <cellStyle name="Separador de milhares 2 3 3 4 2" xfId="123" xr:uid="{F614B18B-02A0-479F-9065-5C874EB8D2A2}"/>
    <cellStyle name="Separador de milhares 2 3 3 5" xfId="69" xr:uid="{00000000-0005-0000-0000-00000E000000}"/>
    <cellStyle name="Separador de milhares 2 3 3 5 2" xfId="150" xr:uid="{BCAE928F-713E-43BD-9237-175611F56E83}"/>
    <cellStyle name="Separador de milhares 2 3 3 6" xfId="96" xr:uid="{D114B003-37D3-4ECD-8296-52931B393285}"/>
    <cellStyle name="Separador de milhares 2 3 4" xfId="17" xr:uid="{00000000-0005-0000-0000-00000C000000}"/>
    <cellStyle name="Separador de milhares 2 3 4 2" xfId="44" xr:uid="{00000000-0005-0000-0000-00000C000000}"/>
    <cellStyle name="Separador de milhares 2 3 4 2 2" xfId="125" xr:uid="{924DCBFD-7AFC-4A85-A585-90003FF2FAF1}"/>
    <cellStyle name="Separador de milhares 2 3 4 3" xfId="71" xr:uid="{00000000-0005-0000-0000-00000C000000}"/>
    <cellStyle name="Separador de milhares 2 3 4 3 2" xfId="152" xr:uid="{04B3F2F1-7DCC-40EB-B9E8-61134060E463}"/>
    <cellStyle name="Separador de milhares 2 3 4 4" xfId="98" xr:uid="{9B298DC7-FA29-4601-8FED-0216257A526E}"/>
    <cellStyle name="Separador de milhares 2 3 5" xfId="26" xr:uid="{00000000-0005-0000-0000-00000C000000}"/>
    <cellStyle name="Separador de milhares 2 3 5 2" xfId="53" xr:uid="{00000000-0005-0000-0000-00000C000000}"/>
    <cellStyle name="Separador de milhares 2 3 5 2 2" xfId="134" xr:uid="{5AC61091-698A-4FAA-ADF1-7E90077C5BFA}"/>
    <cellStyle name="Separador de milhares 2 3 5 3" xfId="80" xr:uid="{00000000-0005-0000-0000-00000C000000}"/>
    <cellStyle name="Separador de milhares 2 3 5 3 2" xfId="161" xr:uid="{1C54307B-AB82-47F0-978E-7C66BE707088}"/>
    <cellStyle name="Separador de milhares 2 3 5 4" xfId="107" xr:uid="{4ABD640A-7294-473E-AA0A-D9FAA7CF35F5}"/>
    <cellStyle name="Separador de milhares 2 3 6" xfId="35" xr:uid="{00000000-0005-0000-0000-00000C000000}"/>
    <cellStyle name="Separador de milhares 2 3 6 2" xfId="116" xr:uid="{4F19CA35-6BC7-4745-98D2-613A5D21065C}"/>
    <cellStyle name="Separador de milhares 2 3 7" xfId="62" xr:uid="{00000000-0005-0000-0000-00000C000000}"/>
    <cellStyle name="Separador de milhares 2 3 7 2" xfId="143" xr:uid="{49FC52F8-0C8D-4C62-AEC5-D1D974085EC2}"/>
    <cellStyle name="Separador de milhares 2 3 8" xfId="89" xr:uid="{22E9B3EB-1ECA-431C-9B76-74E2C9E082D5}"/>
    <cellStyle name="Separador de milhares 3" xfId="3" xr:uid="{00000000-0005-0000-0000-00000F000000}"/>
    <cellStyle name="Título 5" xfId="4" xr:uid="{00000000-0005-0000-0000-000010000000}"/>
  </cellStyles>
  <dxfs count="5"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</dxfs>
  <tableStyles count="0" defaultTableStyle="TableStyleMedium9" defaultPivotStyle="PivotStyleLight16"/>
  <colors>
    <mruColors>
      <color rgb="FFCCFFFF"/>
      <color rgb="FFFFCDFF"/>
      <color rgb="FFFFB7FF"/>
      <color rgb="FFFFA7FF"/>
      <color rgb="FFFF99FF"/>
      <color rgb="FFFFCCFF"/>
      <color rgb="FFFF99CC"/>
      <color rgb="FFCC99FF"/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6625" name="Retângulo de cantos arredondados 1">
          <a:extLst>
            <a:ext uri="{FF2B5EF4-FFF2-40B4-BE49-F238E27FC236}">
              <a16:creationId xmlns:a16="http://schemas.microsoft.com/office/drawing/2014/main" id="{00000000-0008-0000-0400-000001680000}"/>
            </a:ext>
          </a:extLst>
        </xdr:cNvPr>
        <xdr:cNvSpPr>
          <a:spLocks noChangeArrowheads="1"/>
        </xdr:cNvSpPr>
      </xdr:nvSpPr>
      <xdr:spPr bwMode="auto">
        <a:xfrm>
          <a:off x="2590800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128F3AC3-ECCB-4773-B6DC-B9C946CCA5A6}"/>
            </a:ext>
          </a:extLst>
        </xdr:cNvPr>
        <xdr:cNvSpPr>
          <a:spLocks noChangeArrowheads="1"/>
        </xdr:cNvSpPr>
      </xdr:nvSpPr>
      <xdr:spPr bwMode="auto">
        <a:xfrm>
          <a:off x="1820174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E91975C0-0775-440B-B480-BE3A654C774A}"/>
            </a:ext>
          </a:extLst>
        </xdr:cNvPr>
        <xdr:cNvSpPr>
          <a:spLocks noChangeArrowheads="1"/>
        </xdr:cNvSpPr>
      </xdr:nvSpPr>
      <xdr:spPr bwMode="auto">
        <a:xfrm>
          <a:off x="1820174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CBD3C4A2-1B10-4005-90BF-48018EF06EF5}"/>
            </a:ext>
          </a:extLst>
        </xdr:cNvPr>
        <xdr:cNvSpPr>
          <a:spLocks noChangeArrowheads="1"/>
        </xdr:cNvSpPr>
      </xdr:nvSpPr>
      <xdr:spPr bwMode="auto">
        <a:xfrm>
          <a:off x="1820174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6A471669-8553-40C5-A513-744E368DA6CB}"/>
            </a:ext>
          </a:extLst>
        </xdr:cNvPr>
        <xdr:cNvSpPr>
          <a:spLocks noChangeArrowheads="1"/>
        </xdr:cNvSpPr>
      </xdr:nvSpPr>
      <xdr:spPr bwMode="auto">
        <a:xfrm>
          <a:off x="1820174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Plan20"/>
  <dimension ref="A1:AG22"/>
  <sheetViews>
    <sheetView zoomScale="80" zoomScaleNormal="80" workbookViewId="0">
      <selection activeCell="O22" sqref="O22"/>
    </sheetView>
  </sheetViews>
  <sheetFormatPr defaultColWidth="9.7265625" defaultRowHeight="14.5" x14ac:dyDescent="0.35"/>
  <cols>
    <col min="1" max="1" width="6" style="1" customWidth="1"/>
    <col min="2" max="2" width="19.453125" style="1" customWidth="1"/>
    <col min="3" max="3" width="6" style="25" bestFit="1" customWidth="1"/>
    <col min="4" max="4" width="53.81640625" style="1" bestFit="1" customWidth="1"/>
    <col min="5" max="5" width="11.453125" style="1" customWidth="1"/>
    <col min="6" max="7" width="13.453125" style="1" customWidth="1"/>
    <col min="8" max="8" width="17.453125" style="1" customWidth="1"/>
    <col min="9" max="9" width="12.7265625" style="1" bestFit="1" customWidth="1"/>
    <col min="10" max="17" width="13.26953125" style="6" customWidth="1"/>
    <col min="18" max="18" width="13.26953125" style="26" customWidth="1"/>
    <col min="19" max="19" width="12.54296875" style="4" customWidth="1"/>
    <col min="20" max="22" width="14.453125" style="5" bestFit="1" customWidth="1"/>
    <col min="23" max="23" width="14.453125" style="40" bestFit="1" customWidth="1"/>
    <col min="24" max="33" width="14.453125" style="5" bestFit="1" customWidth="1"/>
    <col min="34" max="16384" width="9.7265625" style="2"/>
  </cols>
  <sheetData>
    <row r="1" spans="1:33" ht="33" customHeight="1" x14ac:dyDescent="0.35">
      <c r="A1" s="129" t="s">
        <v>51</v>
      </c>
      <c r="B1" s="129"/>
      <c r="C1" s="129"/>
      <c r="D1" s="129" t="s">
        <v>50</v>
      </c>
      <c r="E1" s="129"/>
      <c r="F1" s="129"/>
      <c r="G1" s="129"/>
      <c r="H1" s="129"/>
      <c r="I1" s="129"/>
      <c r="J1" s="129" t="s">
        <v>39</v>
      </c>
      <c r="K1" s="129"/>
      <c r="L1" s="129"/>
      <c r="M1" s="129"/>
      <c r="N1" s="129"/>
      <c r="O1" s="129"/>
      <c r="P1" s="129"/>
      <c r="Q1" s="129"/>
      <c r="R1" s="129"/>
      <c r="S1" s="129"/>
      <c r="T1" s="125" t="s">
        <v>43</v>
      </c>
      <c r="U1" s="125" t="s">
        <v>43</v>
      </c>
      <c r="V1" s="125" t="s">
        <v>43</v>
      </c>
      <c r="W1" s="125" t="s">
        <v>43</v>
      </c>
      <c r="X1" s="125" t="s">
        <v>43</v>
      </c>
      <c r="Y1" s="125" t="s">
        <v>43</v>
      </c>
      <c r="Z1" s="125" t="s">
        <v>43</v>
      </c>
      <c r="AA1" s="125" t="s">
        <v>43</v>
      </c>
      <c r="AB1" s="125" t="s">
        <v>43</v>
      </c>
      <c r="AC1" s="125" t="s">
        <v>43</v>
      </c>
      <c r="AD1" s="125" t="s">
        <v>43</v>
      </c>
      <c r="AE1" s="125" t="s">
        <v>43</v>
      </c>
      <c r="AF1" s="125" t="s">
        <v>43</v>
      </c>
      <c r="AG1" s="125" t="s">
        <v>43</v>
      </c>
    </row>
    <row r="2" spans="1:33" ht="21.75" customHeight="1" x14ac:dyDescent="0.35">
      <c r="A2" s="130" t="s">
        <v>41</v>
      </c>
      <c r="B2" s="131"/>
      <c r="C2" s="131"/>
      <c r="D2" s="131"/>
      <c r="E2" s="131"/>
      <c r="F2" s="131"/>
      <c r="G2" s="131"/>
      <c r="H2" s="131"/>
      <c r="I2" s="132"/>
      <c r="J2" s="126" t="s">
        <v>47</v>
      </c>
      <c r="K2" s="127"/>
      <c r="L2" s="127"/>
      <c r="M2" s="127"/>
      <c r="N2" s="127"/>
      <c r="O2" s="127"/>
      <c r="P2" s="127"/>
      <c r="Q2" s="127"/>
      <c r="R2" s="127"/>
      <c r="S2" s="128"/>
      <c r="T2" s="125"/>
      <c r="U2" s="125"/>
      <c r="V2" s="125"/>
      <c r="W2" s="125"/>
      <c r="X2" s="125"/>
      <c r="Y2" s="125"/>
      <c r="Z2" s="125"/>
      <c r="AA2" s="125"/>
      <c r="AB2" s="125"/>
      <c r="AC2" s="125"/>
      <c r="AD2" s="125"/>
      <c r="AE2" s="125"/>
      <c r="AF2" s="125"/>
      <c r="AG2" s="125"/>
    </row>
    <row r="3" spans="1:33" s="3" customFormat="1" ht="58" x14ac:dyDescent="0.25">
      <c r="A3" s="65" t="s">
        <v>52</v>
      </c>
      <c r="B3" s="66" t="s">
        <v>26</v>
      </c>
      <c r="C3" s="67" t="s">
        <v>3</v>
      </c>
      <c r="D3" s="67" t="s">
        <v>53</v>
      </c>
      <c r="E3" s="67" t="s">
        <v>4</v>
      </c>
      <c r="F3" s="67" t="s">
        <v>14</v>
      </c>
      <c r="G3" s="67" t="s">
        <v>15</v>
      </c>
      <c r="H3" s="67" t="s">
        <v>16</v>
      </c>
      <c r="I3" s="73" t="s">
        <v>38</v>
      </c>
      <c r="J3" s="22" t="s">
        <v>5</v>
      </c>
      <c r="K3" s="90" t="s">
        <v>69</v>
      </c>
      <c r="L3" s="90" t="s">
        <v>70</v>
      </c>
      <c r="M3" s="90" t="s">
        <v>71</v>
      </c>
      <c r="N3" s="90" t="s">
        <v>72</v>
      </c>
      <c r="O3" s="90" t="s">
        <v>73</v>
      </c>
      <c r="P3" s="90" t="s">
        <v>74</v>
      </c>
      <c r="Q3" s="90" t="s">
        <v>75</v>
      </c>
      <c r="R3" s="23" t="s">
        <v>0</v>
      </c>
      <c r="S3" s="21" t="s">
        <v>2</v>
      </c>
      <c r="T3" s="47" t="s">
        <v>1</v>
      </c>
      <c r="U3" s="47" t="s">
        <v>1</v>
      </c>
      <c r="V3" s="24" t="s">
        <v>1</v>
      </c>
      <c r="W3" s="24" t="s">
        <v>1</v>
      </c>
      <c r="X3" s="24" t="s">
        <v>1</v>
      </c>
      <c r="Y3" s="24" t="s">
        <v>1</v>
      </c>
      <c r="Z3" s="24" t="s">
        <v>1</v>
      </c>
      <c r="AA3" s="24" t="s">
        <v>1</v>
      </c>
      <c r="AB3" s="24" t="s">
        <v>1</v>
      </c>
      <c r="AC3" s="24" t="s">
        <v>1</v>
      </c>
      <c r="AD3" s="47" t="s">
        <v>1</v>
      </c>
      <c r="AE3" s="47" t="s">
        <v>1</v>
      </c>
      <c r="AF3" s="47" t="s">
        <v>1</v>
      </c>
      <c r="AG3" s="47" t="s">
        <v>1</v>
      </c>
    </row>
    <row r="4" spans="1:33" ht="30.25" customHeight="1" x14ac:dyDescent="0.35">
      <c r="A4" s="135">
        <v>1</v>
      </c>
      <c r="B4" s="135" t="s">
        <v>44</v>
      </c>
      <c r="C4" s="34">
        <v>1</v>
      </c>
      <c r="D4" s="133" t="s">
        <v>29</v>
      </c>
      <c r="E4" s="45" t="s">
        <v>17</v>
      </c>
      <c r="F4" s="35" t="s">
        <v>18</v>
      </c>
      <c r="G4" s="36" t="s">
        <v>19</v>
      </c>
      <c r="H4" s="36" t="s">
        <v>20</v>
      </c>
      <c r="I4" s="29">
        <v>47.5</v>
      </c>
      <c r="J4" s="61">
        <f>30</f>
        <v>30</v>
      </c>
      <c r="K4" s="91">
        <f>IF(SUM(T4:AK4)&gt;J4+M4,J4+M4,SUM(T4:AK4))</f>
        <v>0</v>
      </c>
      <c r="L4" s="92">
        <f>(SUM(T4:AK4))</f>
        <v>0</v>
      </c>
      <c r="M4" s="93">
        <v>-30</v>
      </c>
      <c r="N4" s="94">
        <f>ROUND(IF(J4*0.25-0.5&lt;0,0,J4*0.25-0.5),0)-Q4-O4</f>
        <v>7</v>
      </c>
      <c r="O4" s="93"/>
      <c r="P4" s="93"/>
      <c r="Q4" s="93"/>
      <c r="R4" s="62">
        <f>J4-(SUM(T4:AC4))+M4</f>
        <v>0</v>
      </c>
      <c r="S4" s="63" t="str">
        <f t="shared" ref="S4:S16" si="0">IF(R4&lt;0,"ATENÇÃO","OK")</f>
        <v>OK</v>
      </c>
      <c r="T4" s="57"/>
      <c r="U4" s="58"/>
      <c r="V4" s="50"/>
      <c r="W4" s="44"/>
      <c r="X4" s="41"/>
      <c r="Y4" s="28"/>
      <c r="Z4" s="41"/>
      <c r="AA4" s="41"/>
      <c r="AB4" s="44"/>
      <c r="AC4" s="44"/>
      <c r="AD4" s="48"/>
      <c r="AE4" s="48"/>
      <c r="AF4" s="48"/>
      <c r="AG4" s="48"/>
    </row>
    <row r="5" spans="1:33" ht="30.25" customHeight="1" x14ac:dyDescent="0.35">
      <c r="A5" s="136"/>
      <c r="B5" s="136"/>
      <c r="C5" s="34">
        <v>2</v>
      </c>
      <c r="D5" s="133"/>
      <c r="E5" s="45" t="s">
        <v>27</v>
      </c>
      <c r="F5" s="35" t="s">
        <v>18</v>
      </c>
      <c r="G5" s="36" t="s">
        <v>19</v>
      </c>
      <c r="H5" s="36" t="s">
        <v>20</v>
      </c>
      <c r="I5" s="30">
        <v>48.66</v>
      </c>
      <c r="J5" s="61">
        <f>20</f>
        <v>20</v>
      </c>
      <c r="K5" s="91">
        <f t="shared" ref="K5:K16" si="1">IF(SUM(T5:AK5)&gt;J5+M5,J5+M5,SUM(T5:AK5))</f>
        <v>0</v>
      </c>
      <c r="L5" s="92">
        <f>(SUM(T5:AK5))</f>
        <v>0</v>
      </c>
      <c r="M5" s="93">
        <v>-20</v>
      </c>
      <c r="N5" s="94">
        <f t="shared" ref="N5:N16" si="2">ROUND(IF(J5*0.25-0.5&lt;0,0,J5*0.25-0.5),0)-Q5-O5</f>
        <v>5</v>
      </c>
      <c r="O5" s="93"/>
      <c r="P5" s="93"/>
      <c r="Q5" s="93"/>
      <c r="R5" s="62">
        <f t="shared" ref="R5:R16" si="3">J5-(SUM(T5:AC5))+M5</f>
        <v>0</v>
      </c>
      <c r="S5" s="63" t="str">
        <f t="shared" si="0"/>
        <v>OK</v>
      </c>
      <c r="T5" s="57"/>
      <c r="U5" s="59"/>
      <c r="V5" s="51"/>
      <c r="W5" s="39"/>
      <c r="X5" s="43"/>
      <c r="Y5" s="43"/>
      <c r="Z5" s="43"/>
      <c r="AA5" s="43"/>
      <c r="AB5" s="43"/>
      <c r="AC5" s="43"/>
      <c r="AD5" s="43"/>
      <c r="AE5" s="43"/>
      <c r="AF5" s="43"/>
      <c r="AG5" s="43"/>
    </row>
    <row r="6" spans="1:33" ht="30.25" customHeight="1" x14ac:dyDescent="0.35">
      <c r="A6" s="136"/>
      <c r="B6" s="136"/>
      <c r="C6" s="34">
        <v>3</v>
      </c>
      <c r="D6" s="133" t="s">
        <v>30</v>
      </c>
      <c r="E6" s="55" t="s">
        <v>17</v>
      </c>
      <c r="F6" s="35" t="s">
        <v>18</v>
      </c>
      <c r="G6" s="36" t="s">
        <v>19</v>
      </c>
      <c r="H6" s="36" t="s">
        <v>20</v>
      </c>
      <c r="I6" s="30">
        <v>59.79</v>
      </c>
      <c r="J6" s="61">
        <f>30</f>
        <v>30</v>
      </c>
      <c r="K6" s="91">
        <f t="shared" si="1"/>
        <v>0</v>
      </c>
      <c r="L6" s="92">
        <f t="shared" ref="L6:L16" si="4">(SUM(T6:AK6))</f>
        <v>0</v>
      </c>
      <c r="M6" s="93">
        <v>-30</v>
      </c>
      <c r="N6" s="94">
        <f t="shared" si="2"/>
        <v>7</v>
      </c>
      <c r="O6" s="93"/>
      <c r="P6" s="93"/>
      <c r="Q6" s="93"/>
      <c r="R6" s="62">
        <f t="shared" si="3"/>
        <v>0</v>
      </c>
      <c r="S6" s="63" t="str">
        <f t="shared" si="0"/>
        <v>OK</v>
      </c>
      <c r="T6" s="57"/>
      <c r="U6" s="59"/>
      <c r="V6" s="51"/>
      <c r="W6" s="39"/>
      <c r="X6" s="43"/>
      <c r="Y6" s="43"/>
      <c r="Z6" s="43"/>
      <c r="AA6" s="43"/>
      <c r="AB6" s="43"/>
      <c r="AC6" s="43"/>
      <c r="AD6" s="43"/>
      <c r="AE6" s="43"/>
      <c r="AF6" s="43"/>
      <c r="AG6" s="43"/>
    </row>
    <row r="7" spans="1:33" ht="30.25" customHeight="1" x14ac:dyDescent="0.35">
      <c r="A7" s="136"/>
      <c r="B7" s="136"/>
      <c r="C7" s="34">
        <v>4</v>
      </c>
      <c r="D7" s="133"/>
      <c r="E7" s="55" t="s">
        <v>27</v>
      </c>
      <c r="F7" s="35" t="s">
        <v>18</v>
      </c>
      <c r="G7" s="36" t="s">
        <v>19</v>
      </c>
      <c r="H7" s="36" t="s">
        <v>20</v>
      </c>
      <c r="I7" s="30">
        <v>63</v>
      </c>
      <c r="J7" s="61">
        <f>10</f>
        <v>10</v>
      </c>
      <c r="K7" s="91">
        <f t="shared" si="1"/>
        <v>0</v>
      </c>
      <c r="L7" s="92">
        <f t="shared" si="4"/>
        <v>0</v>
      </c>
      <c r="M7" s="93">
        <v>-10</v>
      </c>
      <c r="N7" s="94">
        <f t="shared" si="2"/>
        <v>2</v>
      </c>
      <c r="O7" s="93"/>
      <c r="P7" s="93"/>
      <c r="Q7" s="93"/>
      <c r="R7" s="62">
        <f t="shared" si="3"/>
        <v>0</v>
      </c>
      <c r="S7" s="63" t="str">
        <f t="shared" si="0"/>
        <v>OK</v>
      </c>
      <c r="T7" s="57"/>
      <c r="U7" s="60"/>
      <c r="V7" s="51"/>
      <c r="W7" s="39"/>
      <c r="X7" s="43"/>
      <c r="Y7" s="43"/>
      <c r="Z7" s="43"/>
      <c r="AA7" s="43"/>
      <c r="AB7" s="43"/>
      <c r="AC7" s="43"/>
      <c r="AD7" s="43"/>
      <c r="AE7" s="43"/>
      <c r="AF7" s="43"/>
      <c r="AG7" s="43"/>
    </row>
    <row r="8" spans="1:33" ht="30.25" customHeight="1" x14ac:dyDescent="0.35">
      <c r="A8" s="136"/>
      <c r="B8" s="136"/>
      <c r="C8" s="52">
        <v>5</v>
      </c>
      <c r="D8" s="134" t="s">
        <v>31</v>
      </c>
      <c r="E8" s="55" t="s">
        <v>17</v>
      </c>
      <c r="F8" s="53" t="s">
        <v>18</v>
      </c>
      <c r="G8" s="54" t="s">
        <v>19</v>
      </c>
      <c r="H8" s="54" t="s">
        <v>20</v>
      </c>
      <c r="I8" s="30">
        <v>60.7</v>
      </c>
      <c r="J8" s="61">
        <f>20</f>
        <v>20</v>
      </c>
      <c r="K8" s="91">
        <f t="shared" si="1"/>
        <v>0</v>
      </c>
      <c r="L8" s="92">
        <f t="shared" si="4"/>
        <v>0</v>
      </c>
      <c r="M8" s="93">
        <v>-20</v>
      </c>
      <c r="N8" s="94">
        <f t="shared" si="2"/>
        <v>5</v>
      </c>
      <c r="O8" s="93"/>
      <c r="P8" s="93"/>
      <c r="Q8" s="93"/>
      <c r="R8" s="62">
        <f t="shared" si="3"/>
        <v>0</v>
      </c>
      <c r="S8" s="63" t="str">
        <f t="shared" si="0"/>
        <v>OK</v>
      </c>
      <c r="T8" s="57"/>
      <c r="U8" s="60"/>
      <c r="V8" s="51"/>
      <c r="W8" s="39"/>
      <c r="X8" s="43"/>
      <c r="Y8" s="43"/>
      <c r="Z8" s="43"/>
      <c r="AA8" s="43"/>
      <c r="AB8" s="43"/>
      <c r="AC8" s="43"/>
      <c r="AD8" s="43"/>
      <c r="AE8" s="43"/>
      <c r="AF8" s="43"/>
      <c r="AG8" s="43"/>
    </row>
    <row r="9" spans="1:33" ht="30.25" customHeight="1" x14ac:dyDescent="0.35">
      <c r="A9" s="136"/>
      <c r="B9" s="136"/>
      <c r="C9" s="52">
        <v>6</v>
      </c>
      <c r="D9" s="134"/>
      <c r="E9" s="55" t="s">
        <v>27</v>
      </c>
      <c r="F9" s="53" t="s">
        <v>18</v>
      </c>
      <c r="G9" s="54" t="s">
        <v>19</v>
      </c>
      <c r="H9" s="54" t="s">
        <v>20</v>
      </c>
      <c r="I9" s="30">
        <v>63.83</v>
      </c>
      <c r="J9" s="61">
        <f>20</f>
        <v>20</v>
      </c>
      <c r="K9" s="91">
        <f t="shared" si="1"/>
        <v>0</v>
      </c>
      <c r="L9" s="92">
        <f t="shared" si="4"/>
        <v>0</v>
      </c>
      <c r="M9" s="93">
        <v>-20</v>
      </c>
      <c r="N9" s="94">
        <f t="shared" si="2"/>
        <v>5</v>
      </c>
      <c r="O9" s="93"/>
      <c r="P9" s="93"/>
      <c r="Q9" s="93"/>
      <c r="R9" s="62">
        <f t="shared" si="3"/>
        <v>0</v>
      </c>
      <c r="S9" s="63" t="str">
        <f t="shared" si="0"/>
        <v>OK</v>
      </c>
      <c r="T9" s="57"/>
      <c r="U9" s="60"/>
      <c r="V9" s="51"/>
      <c r="W9" s="39"/>
      <c r="X9" s="43"/>
      <c r="Y9" s="43"/>
      <c r="Z9" s="43"/>
      <c r="AA9" s="43"/>
      <c r="AB9" s="43"/>
      <c r="AC9" s="43"/>
      <c r="AD9" s="43"/>
      <c r="AE9" s="43"/>
      <c r="AF9" s="43"/>
      <c r="AG9" s="43"/>
    </row>
    <row r="10" spans="1:33" ht="30.25" customHeight="1" x14ac:dyDescent="0.35">
      <c r="A10" s="136"/>
      <c r="B10" s="136"/>
      <c r="C10" s="52">
        <v>7</v>
      </c>
      <c r="D10" s="134" t="s">
        <v>32</v>
      </c>
      <c r="E10" s="55" t="s">
        <v>17</v>
      </c>
      <c r="F10" s="53" t="s">
        <v>18</v>
      </c>
      <c r="G10" s="54" t="s">
        <v>19</v>
      </c>
      <c r="H10" s="54" t="s">
        <v>20</v>
      </c>
      <c r="I10" s="30">
        <v>67.290000000000006</v>
      </c>
      <c r="J10" s="61">
        <f>30</f>
        <v>30</v>
      </c>
      <c r="K10" s="91">
        <f t="shared" si="1"/>
        <v>0</v>
      </c>
      <c r="L10" s="92">
        <f t="shared" si="4"/>
        <v>0</v>
      </c>
      <c r="M10" s="93">
        <v>-30</v>
      </c>
      <c r="N10" s="94">
        <f t="shared" si="2"/>
        <v>7</v>
      </c>
      <c r="O10" s="93"/>
      <c r="P10" s="93"/>
      <c r="Q10" s="93"/>
      <c r="R10" s="62">
        <f t="shared" si="3"/>
        <v>0</v>
      </c>
      <c r="S10" s="63" t="str">
        <f t="shared" si="0"/>
        <v>OK</v>
      </c>
      <c r="T10" s="57"/>
      <c r="U10" s="60"/>
      <c r="V10" s="51"/>
      <c r="W10" s="39"/>
      <c r="X10" s="43"/>
      <c r="Y10" s="43"/>
      <c r="Z10" s="43"/>
      <c r="AA10" s="43"/>
      <c r="AB10" s="43"/>
      <c r="AC10" s="43"/>
      <c r="AD10" s="43"/>
      <c r="AE10" s="43"/>
      <c r="AF10" s="43"/>
      <c r="AG10" s="43"/>
    </row>
    <row r="11" spans="1:33" ht="30.25" customHeight="1" x14ac:dyDescent="0.35">
      <c r="A11" s="136"/>
      <c r="B11" s="136"/>
      <c r="C11" s="52">
        <v>8</v>
      </c>
      <c r="D11" s="134"/>
      <c r="E11" s="55" t="s">
        <v>27</v>
      </c>
      <c r="F11" s="53" t="s">
        <v>18</v>
      </c>
      <c r="G11" s="54" t="s">
        <v>19</v>
      </c>
      <c r="H11" s="54" t="s">
        <v>20</v>
      </c>
      <c r="I11" s="30">
        <v>71.08</v>
      </c>
      <c r="J11" s="61">
        <f>20</f>
        <v>20</v>
      </c>
      <c r="K11" s="91">
        <f t="shared" si="1"/>
        <v>0</v>
      </c>
      <c r="L11" s="92">
        <f t="shared" si="4"/>
        <v>0</v>
      </c>
      <c r="M11" s="93">
        <v>-20</v>
      </c>
      <c r="N11" s="94">
        <f t="shared" si="2"/>
        <v>5</v>
      </c>
      <c r="O11" s="93"/>
      <c r="P11" s="93"/>
      <c r="Q11" s="93"/>
      <c r="R11" s="62">
        <f t="shared" si="3"/>
        <v>0</v>
      </c>
      <c r="S11" s="63" t="str">
        <f t="shared" si="0"/>
        <v>OK</v>
      </c>
      <c r="T11" s="57"/>
      <c r="U11" s="60"/>
      <c r="V11" s="51"/>
      <c r="W11" s="39"/>
      <c r="X11" s="43"/>
      <c r="Y11" s="43"/>
      <c r="Z11" s="43"/>
      <c r="AA11" s="43"/>
      <c r="AB11" s="43"/>
      <c r="AC11" s="43"/>
      <c r="AD11" s="43"/>
      <c r="AE11" s="43"/>
      <c r="AF11" s="43"/>
      <c r="AG11" s="43"/>
    </row>
    <row r="12" spans="1:33" ht="30.25" customHeight="1" x14ac:dyDescent="0.35">
      <c r="A12" s="136"/>
      <c r="B12" s="136"/>
      <c r="C12" s="34">
        <v>9</v>
      </c>
      <c r="D12" s="37" t="s">
        <v>21</v>
      </c>
      <c r="E12" s="45" t="s">
        <v>34</v>
      </c>
      <c r="F12" s="35" t="s">
        <v>18</v>
      </c>
      <c r="G12" s="36" t="s">
        <v>19</v>
      </c>
      <c r="H12" s="36" t="s">
        <v>20</v>
      </c>
      <c r="I12" s="30">
        <v>4.0199999999999996</v>
      </c>
      <c r="J12" s="61">
        <v>0</v>
      </c>
      <c r="K12" s="91">
        <f t="shared" si="1"/>
        <v>0</v>
      </c>
      <c r="L12" s="92">
        <f t="shared" si="4"/>
        <v>0</v>
      </c>
      <c r="M12" s="93"/>
      <c r="N12" s="94">
        <f t="shared" si="2"/>
        <v>0</v>
      </c>
      <c r="O12" s="93"/>
      <c r="P12" s="93"/>
      <c r="Q12" s="93"/>
      <c r="R12" s="62">
        <f t="shared" si="3"/>
        <v>0</v>
      </c>
      <c r="S12" s="63" t="str">
        <f t="shared" si="0"/>
        <v>OK</v>
      </c>
      <c r="T12" s="57"/>
      <c r="U12" s="60"/>
      <c r="V12" s="51"/>
      <c r="W12" s="39"/>
      <c r="X12" s="43"/>
      <c r="Y12" s="43"/>
      <c r="Z12" s="43"/>
      <c r="AA12" s="43"/>
      <c r="AB12" s="43"/>
      <c r="AC12" s="43"/>
      <c r="AD12" s="43"/>
      <c r="AE12" s="43"/>
      <c r="AF12" s="43"/>
      <c r="AG12" s="43"/>
    </row>
    <row r="13" spans="1:33" ht="30.25" customHeight="1" x14ac:dyDescent="0.35">
      <c r="A13" s="136"/>
      <c r="B13" s="136"/>
      <c r="C13" s="34">
        <v>10</v>
      </c>
      <c r="D13" s="37" t="s">
        <v>33</v>
      </c>
      <c r="E13" s="55" t="s">
        <v>34</v>
      </c>
      <c r="F13" s="35" t="s">
        <v>18</v>
      </c>
      <c r="G13" s="36" t="s">
        <v>19</v>
      </c>
      <c r="H13" s="36" t="s">
        <v>20</v>
      </c>
      <c r="I13" s="30">
        <v>5.92</v>
      </c>
      <c r="J13" s="61">
        <f>50</f>
        <v>50</v>
      </c>
      <c r="K13" s="91">
        <f t="shared" si="1"/>
        <v>0</v>
      </c>
      <c r="L13" s="92">
        <f t="shared" si="4"/>
        <v>0</v>
      </c>
      <c r="M13" s="93">
        <v>-50</v>
      </c>
      <c r="N13" s="94">
        <f t="shared" si="2"/>
        <v>12</v>
      </c>
      <c r="O13" s="93"/>
      <c r="P13" s="93"/>
      <c r="Q13" s="93"/>
      <c r="R13" s="62">
        <f t="shared" si="3"/>
        <v>0</v>
      </c>
      <c r="S13" s="63" t="str">
        <f t="shared" si="0"/>
        <v>OK</v>
      </c>
      <c r="T13" s="57"/>
      <c r="U13" s="60"/>
      <c r="V13" s="51"/>
      <c r="W13" s="39"/>
      <c r="X13" s="43"/>
      <c r="Y13" s="43"/>
      <c r="Z13" s="43"/>
      <c r="AA13" s="43"/>
      <c r="AB13" s="43"/>
      <c r="AC13" s="43"/>
      <c r="AD13" s="43"/>
      <c r="AE13" s="43"/>
      <c r="AF13" s="43"/>
      <c r="AG13" s="43"/>
    </row>
    <row r="14" spans="1:33" ht="30.25" customHeight="1" x14ac:dyDescent="0.35">
      <c r="A14" s="136"/>
      <c r="B14" s="136"/>
      <c r="C14" s="34">
        <v>11</v>
      </c>
      <c r="D14" s="37" t="s">
        <v>22</v>
      </c>
      <c r="E14" s="55" t="s">
        <v>34</v>
      </c>
      <c r="F14" s="35" t="s">
        <v>18</v>
      </c>
      <c r="G14" s="36" t="s">
        <v>24</v>
      </c>
      <c r="H14" s="36" t="s">
        <v>20</v>
      </c>
      <c r="I14" s="30">
        <v>5.0199999999999996</v>
      </c>
      <c r="J14" s="61">
        <f>50</f>
        <v>50</v>
      </c>
      <c r="K14" s="91">
        <f t="shared" si="1"/>
        <v>0</v>
      </c>
      <c r="L14" s="92">
        <f t="shared" si="4"/>
        <v>0</v>
      </c>
      <c r="M14" s="93">
        <v>-50</v>
      </c>
      <c r="N14" s="94">
        <f t="shared" si="2"/>
        <v>12</v>
      </c>
      <c r="O14" s="93"/>
      <c r="P14" s="93"/>
      <c r="Q14" s="93"/>
      <c r="R14" s="62">
        <f t="shared" si="3"/>
        <v>0</v>
      </c>
      <c r="S14" s="63" t="str">
        <f t="shared" si="0"/>
        <v>OK</v>
      </c>
      <c r="T14" s="57"/>
      <c r="U14" s="60"/>
      <c r="V14" s="51"/>
      <c r="W14" s="39"/>
      <c r="X14" s="43"/>
      <c r="Y14" s="43"/>
      <c r="Z14" s="43"/>
      <c r="AA14" s="43"/>
      <c r="AB14" s="43"/>
      <c r="AC14" s="43"/>
      <c r="AD14" s="43"/>
      <c r="AE14" s="43"/>
      <c r="AF14" s="43"/>
      <c r="AG14" s="43"/>
    </row>
    <row r="15" spans="1:33" ht="30.25" customHeight="1" x14ac:dyDescent="0.35">
      <c r="A15" s="136"/>
      <c r="B15" s="136"/>
      <c r="C15" s="34">
        <v>12</v>
      </c>
      <c r="D15" s="37" t="s">
        <v>23</v>
      </c>
      <c r="E15" s="45" t="s">
        <v>35</v>
      </c>
      <c r="F15" s="35" t="s">
        <v>18</v>
      </c>
      <c r="G15" s="36" t="s">
        <v>19</v>
      </c>
      <c r="H15" s="36" t="s">
        <v>20</v>
      </c>
      <c r="I15" s="30">
        <v>5.73</v>
      </c>
      <c r="J15" s="61">
        <f>5</f>
        <v>5</v>
      </c>
      <c r="K15" s="91">
        <f t="shared" si="1"/>
        <v>0</v>
      </c>
      <c r="L15" s="92">
        <f t="shared" si="4"/>
        <v>0</v>
      </c>
      <c r="M15" s="93">
        <v>-5</v>
      </c>
      <c r="N15" s="94">
        <f t="shared" si="2"/>
        <v>1</v>
      </c>
      <c r="O15" s="93"/>
      <c r="P15" s="93"/>
      <c r="Q15" s="93"/>
      <c r="R15" s="62">
        <f t="shared" si="3"/>
        <v>0</v>
      </c>
      <c r="S15" s="63" t="str">
        <f t="shared" si="0"/>
        <v>OK</v>
      </c>
      <c r="T15" s="57"/>
      <c r="U15" s="57"/>
      <c r="V15" s="50"/>
      <c r="W15" s="38"/>
      <c r="X15" s="42"/>
      <c r="Y15" s="42"/>
      <c r="Z15" s="42"/>
      <c r="AA15" s="42"/>
      <c r="AB15" s="42"/>
      <c r="AC15" s="42"/>
      <c r="AD15" s="42"/>
      <c r="AE15" s="42"/>
      <c r="AF15" s="42"/>
      <c r="AG15" s="42"/>
    </row>
    <row r="16" spans="1:33" ht="30.25" customHeight="1" x14ac:dyDescent="0.35">
      <c r="A16" s="137"/>
      <c r="B16" s="137"/>
      <c r="C16" s="34">
        <v>13</v>
      </c>
      <c r="D16" s="37" t="s">
        <v>28</v>
      </c>
      <c r="E16" s="45" t="s">
        <v>4</v>
      </c>
      <c r="F16" s="35" t="s">
        <v>18</v>
      </c>
      <c r="G16" s="36" t="s">
        <v>19</v>
      </c>
      <c r="H16" s="36" t="s">
        <v>20</v>
      </c>
      <c r="I16" s="30">
        <v>70</v>
      </c>
      <c r="J16" s="61">
        <f>100</f>
        <v>100</v>
      </c>
      <c r="K16" s="91">
        <f t="shared" si="1"/>
        <v>0</v>
      </c>
      <c r="L16" s="92">
        <f t="shared" si="4"/>
        <v>0</v>
      </c>
      <c r="M16" s="93">
        <v>-100</v>
      </c>
      <c r="N16" s="94">
        <f t="shared" si="2"/>
        <v>25</v>
      </c>
      <c r="O16" s="93"/>
      <c r="P16" s="93"/>
      <c r="Q16" s="93"/>
      <c r="R16" s="62">
        <f t="shared" si="3"/>
        <v>0</v>
      </c>
      <c r="S16" s="63" t="str">
        <f t="shared" si="0"/>
        <v>OK</v>
      </c>
      <c r="T16" s="57"/>
      <c r="U16" s="57"/>
      <c r="V16" s="50"/>
      <c r="W16" s="38"/>
      <c r="X16" s="42"/>
      <c r="Y16" s="42"/>
      <c r="Z16" s="42"/>
      <c r="AA16" s="42"/>
      <c r="AB16" s="42"/>
      <c r="AC16" s="42"/>
      <c r="AD16" s="42"/>
      <c r="AE16" s="42"/>
      <c r="AF16" s="42"/>
      <c r="AG16" s="42"/>
    </row>
    <row r="17" spans="4:33" ht="18.75" customHeight="1" x14ac:dyDescent="0.35">
      <c r="J17" s="6">
        <f>SUM(J4:J16)</f>
        <v>385</v>
      </c>
      <c r="M17" s="6">
        <f t="shared" ref="M17:R17" si="5">SUM(M4:M16)</f>
        <v>-385</v>
      </c>
      <c r="R17" s="6">
        <f t="shared" si="5"/>
        <v>0</v>
      </c>
      <c r="T17" s="49">
        <f>SUMPRODUCT($I$4:$I$16,T4:T16)</f>
        <v>0</v>
      </c>
      <c r="U17" s="49">
        <f t="shared" ref="U17:AG17" si="6">SUMPRODUCT($I$4:$I$16,U4:U16)</f>
        <v>0</v>
      </c>
      <c r="V17" s="49">
        <f t="shared" si="6"/>
        <v>0</v>
      </c>
      <c r="W17" s="49">
        <f t="shared" si="6"/>
        <v>0</v>
      </c>
      <c r="X17" s="49">
        <f t="shared" si="6"/>
        <v>0</v>
      </c>
      <c r="Y17" s="49">
        <f t="shared" si="6"/>
        <v>0</v>
      </c>
      <c r="Z17" s="49">
        <f t="shared" si="6"/>
        <v>0</v>
      </c>
      <c r="AA17" s="49">
        <f t="shared" si="6"/>
        <v>0</v>
      </c>
      <c r="AB17" s="49">
        <f t="shared" si="6"/>
        <v>0</v>
      </c>
      <c r="AC17" s="49">
        <f t="shared" si="6"/>
        <v>0</v>
      </c>
      <c r="AD17" s="49">
        <f t="shared" si="6"/>
        <v>0</v>
      </c>
      <c r="AE17" s="49">
        <f t="shared" si="6"/>
        <v>0</v>
      </c>
      <c r="AF17" s="49">
        <f t="shared" si="6"/>
        <v>0</v>
      </c>
      <c r="AG17" s="49">
        <f t="shared" si="6"/>
        <v>0</v>
      </c>
    </row>
    <row r="18" spans="4:33" ht="15" thickBot="1" x14ac:dyDescent="0.4">
      <c r="J18" s="95">
        <f>SUMPRODUCT($I$4:$I$16,J4:J16)</f>
        <v>18328.45</v>
      </c>
      <c r="K18" s="95">
        <f>SUMPRODUCT($I$4:$I$16,K4:K16)</f>
        <v>0</v>
      </c>
      <c r="L18" s="95">
        <f>SUMPRODUCT($I$4:$I$16,L4:L16)</f>
        <v>0</v>
      </c>
      <c r="T18" s="49"/>
      <c r="U18" s="49"/>
      <c r="V18" s="49"/>
      <c r="W18" s="49"/>
      <c r="X18" s="49"/>
      <c r="Y18" s="49"/>
      <c r="Z18" s="49"/>
      <c r="AA18" s="49"/>
      <c r="AB18" s="49"/>
      <c r="AC18" s="49"/>
      <c r="AD18" s="49"/>
      <c r="AE18" s="49"/>
      <c r="AF18" s="49"/>
      <c r="AG18" s="49"/>
    </row>
    <row r="19" spans="4:33" ht="18.5" x14ac:dyDescent="0.35">
      <c r="D19" s="70" t="s">
        <v>56</v>
      </c>
    </row>
    <row r="20" spans="4:33" ht="29" x14ac:dyDescent="0.35">
      <c r="D20" s="68" t="s">
        <v>62</v>
      </c>
      <c r="E20" s="64" t="s">
        <v>45</v>
      </c>
      <c r="I20" s="46"/>
    </row>
    <row r="21" spans="4:33" x14ac:dyDescent="0.35">
      <c r="D21" s="68" t="s">
        <v>54</v>
      </c>
    </row>
    <row r="22" spans="4:33" ht="15" thickBot="1" x14ac:dyDescent="0.4">
      <c r="D22" s="69" t="s">
        <v>55</v>
      </c>
    </row>
  </sheetData>
  <mergeCells count="25">
    <mergeCell ref="D4:D5"/>
    <mergeCell ref="D6:D7"/>
    <mergeCell ref="D8:D9"/>
    <mergeCell ref="D10:D11"/>
    <mergeCell ref="A4:A16"/>
    <mergeCell ref="B4:B16"/>
    <mergeCell ref="A1:C1"/>
    <mergeCell ref="W1:W2"/>
    <mergeCell ref="X1:X2"/>
    <mergeCell ref="Y1:Y2"/>
    <mergeCell ref="U1:U2"/>
    <mergeCell ref="V1:V2"/>
    <mergeCell ref="T1:T2"/>
    <mergeCell ref="D1:I1"/>
    <mergeCell ref="J1:S1"/>
    <mergeCell ref="A2:I2"/>
    <mergeCell ref="AD1:AD2"/>
    <mergeCell ref="AE1:AE2"/>
    <mergeCell ref="AF1:AF2"/>
    <mergeCell ref="AG1:AG2"/>
    <mergeCell ref="J2:S2"/>
    <mergeCell ref="AB1:AB2"/>
    <mergeCell ref="AC1:AC2"/>
    <mergeCell ref="Z1:Z2"/>
    <mergeCell ref="AA1:AA2"/>
  </mergeCells>
  <phoneticPr fontId="0" type="noConversion"/>
  <conditionalFormatting sqref="T4:AG16">
    <cfRule type="cellIs" dxfId="4" priority="1" operator="greaterThan">
      <formula>0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1EB6A9-EAF8-4015-B77E-0812C293ED68}">
  <sheetPr filterMode="1"/>
  <dimension ref="A1:AH22"/>
  <sheetViews>
    <sheetView zoomScale="80" zoomScaleNormal="80" workbookViewId="0">
      <pane xSplit="4" ySplit="3" topLeftCell="E13" activePane="bottomRight" state="frozen"/>
      <selection pane="topRight" activeCell="E1" sqref="E1"/>
      <selection pane="bottomLeft" activeCell="A4" sqref="A4"/>
      <selection pane="bottomRight" activeCell="H4" sqref="H4"/>
    </sheetView>
  </sheetViews>
  <sheetFormatPr defaultColWidth="9.7265625" defaultRowHeight="14.5" x14ac:dyDescent="0.35"/>
  <cols>
    <col min="1" max="1" width="7.54296875" style="1" customWidth="1"/>
    <col min="2" max="2" width="12.26953125" style="1" customWidth="1"/>
    <col min="3" max="3" width="6" style="25" bestFit="1" customWidth="1"/>
    <col min="4" max="4" width="51.453125" style="1" customWidth="1"/>
    <col min="5" max="5" width="11.453125" style="1" customWidth="1"/>
    <col min="6" max="6" width="12.26953125" style="1" hidden="1" customWidth="1"/>
    <col min="7" max="7" width="13.453125" style="1" hidden="1" customWidth="1"/>
    <col min="8" max="8" width="14.26953125" style="1" customWidth="1"/>
    <col min="9" max="9" width="12.7265625" style="1" bestFit="1" customWidth="1"/>
    <col min="10" max="10" width="12.7265625" style="1" customWidth="1"/>
    <col min="11" max="18" width="13.26953125" style="6" customWidth="1"/>
    <col min="19" max="19" width="13.26953125" style="26" customWidth="1"/>
    <col min="20" max="20" width="12.54296875" style="4" customWidth="1"/>
    <col min="21" max="21" width="15.1796875" style="5" customWidth="1"/>
    <col min="22" max="22" width="15.7265625" style="5" customWidth="1"/>
    <col min="23" max="23" width="16.7265625" style="5" bestFit="1" customWidth="1"/>
    <col min="24" max="24" width="14.453125" style="40" bestFit="1" customWidth="1"/>
    <col min="25" max="34" width="14.453125" style="5" bestFit="1" customWidth="1"/>
    <col min="35" max="16384" width="9.7265625" style="2"/>
  </cols>
  <sheetData>
    <row r="1" spans="1:34" ht="47.25" customHeight="1" x14ac:dyDescent="0.35">
      <c r="A1" s="129" t="s">
        <v>49</v>
      </c>
      <c r="B1" s="129"/>
      <c r="C1" s="129"/>
      <c r="D1" s="129" t="s">
        <v>48</v>
      </c>
      <c r="E1" s="129"/>
      <c r="F1" s="129"/>
      <c r="G1" s="129"/>
      <c r="H1" s="129"/>
      <c r="I1" s="129"/>
      <c r="J1" s="115"/>
      <c r="K1" s="129" t="s">
        <v>39</v>
      </c>
      <c r="L1" s="129"/>
      <c r="M1" s="129"/>
      <c r="N1" s="129"/>
      <c r="O1" s="129"/>
      <c r="P1" s="129"/>
      <c r="Q1" s="129"/>
      <c r="R1" s="129"/>
      <c r="S1" s="129"/>
      <c r="T1" s="129"/>
      <c r="U1" s="125" t="s">
        <v>63</v>
      </c>
      <c r="V1" s="125" t="s">
        <v>64</v>
      </c>
      <c r="W1" s="138" t="s">
        <v>80</v>
      </c>
      <c r="X1" s="125" t="s">
        <v>77</v>
      </c>
      <c r="Y1" s="125" t="s">
        <v>77</v>
      </c>
      <c r="Z1" s="125" t="s">
        <v>77</v>
      </c>
      <c r="AA1" s="125" t="s">
        <v>77</v>
      </c>
      <c r="AB1" s="125" t="s">
        <v>77</v>
      </c>
      <c r="AC1" s="125" t="s">
        <v>77</v>
      </c>
      <c r="AD1" s="125" t="s">
        <v>77</v>
      </c>
      <c r="AE1" s="125" t="s">
        <v>77</v>
      </c>
      <c r="AF1" s="125" t="s">
        <v>77</v>
      </c>
      <c r="AG1" s="125" t="s">
        <v>77</v>
      </c>
      <c r="AH1" s="125" t="s">
        <v>77</v>
      </c>
    </row>
    <row r="2" spans="1:34" ht="21.75" customHeight="1" x14ac:dyDescent="0.35">
      <c r="A2" s="130" t="s">
        <v>46</v>
      </c>
      <c r="B2" s="131"/>
      <c r="C2" s="131"/>
      <c r="D2" s="131"/>
      <c r="E2" s="131"/>
      <c r="F2" s="131"/>
      <c r="G2" s="131"/>
      <c r="H2" s="131"/>
      <c r="I2" s="132"/>
      <c r="J2" s="116"/>
      <c r="K2" s="126" t="s">
        <v>47</v>
      </c>
      <c r="L2" s="127"/>
      <c r="M2" s="127"/>
      <c r="N2" s="127"/>
      <c r="O2" s="127"/>
      <c r="P2" s="127"/>
      <c r="Q2" s="127"/>
      <c r="R2" s="127"/>
      <c r="S2" s="127"/>
      <c r="T2" s="128"/>
      <c r="U2" s="125"/>
      <c r="V2" s="125"/>
      <c r="W2" s="138"/>
      <c r="X2" s="125"/>
      <c r="Y2" s="125"/>
      <c r="Z2" s="125"/>
      <c r="AA2" s="125"/>
      <c r="AB2" s="125"/>
      <c r="AC2" s="125"/>
      <c r="AD2" s="125"/>
      <c r="AE2" s="125"/>
      <c r="AF2" s="125"/>
      <c r="AG2" s="125"/>
      <c r="AH2" s="125"/>
    </row>
    <row r="3" spans="1:34" s="3" customFormat="1" ht="58" x14ac:dyDescent="0.25">
      <c r="A3" s="65" t="s">
        <v>25</v>
      </c>
      <c r="B3" s="66" t="s">
        <v>26</v>
      </c>
      <c r="C3" s="67" t="s">
        <v>3</v>
      </c>
      <c r="D3" s="67" t="s">
        <v>53</v>
      </c>
      <c r="E3" s="67" t="s">
        <v>4</v>
      </c>
      <c r="F3" s="67" t="s">
        <v>14</v>
      </c>
      <c r="G3" s="67" t="s">
        <v>15</v>
      </c>
      <c r="H3" s="67" t="s">
        <v>16</v>
      </c>
      <c r="I3" s="72" t="s">
        <v>38</v>
      </c>
      <c r="J3" s="72"/>
      <c r="K3" s="22" t="s">
        <v>5</v>
      </c>
      <c r="L3" s="90" t="s">
        <v>69</v>
      </c>
      <c r="M3" s="90" t="s">
        <v>70</v>
      </c>
      <c r="N3" s="90" t="s">
        <v>71</v>
      </c>
      <c r="O3" s="90" t="s">
        <v>72</v>
      </c>
      <c r="P3" s="90" t="s">
        <v>73</v>
      </c>
      <c r="Q3" s="90" t="s">
        <v>74</v>
      </c>
      <c r="R3" s="90" t="s">
        <v>75</v>
      </c>
      <c r="S3" s="96" t="s">
        <v>0</v>
      </c>
      <c r="T3" s="21" t="s">
        <v>2</v>
      </c>
      <c r="U3" s="82">
        <v>45574</v>
      </c>
      <c r="V3" s="82">
        <v>45590</v>
      </c>
      <c r="W3" s="77">
        <v>45762</v>
      </c>
      <c r="X3" s="47" t="s">
        <v>1</v>
      </c>
      <c r="Y3" s="47" t="s">
        <v>1</v>
      </c>
      <c r="Z3" s="47" t="s">
        <v>1</v>
      </c>
      <c r="AA3" s="47" t="s">
        <v>1</v>
      </c>
      <c r="AB3" s="47" t="s">
        <v>1</v>
      </c>
      <c r="AC3" s="47" t="s">
        <v>1</v>
      </c>
      <c r="AD3" s="47" t="s">
        <v>1</v>
      </c>
      <c r="AE3" s="47" t="s">
        <v>1</v>
      </c>
      <c r="AF3" s="47" t="s">
        <v>1</v>
      </c>
      <c r="AG3" s="47" t="s">
        <v>1</v>
      </c>
      <c r="AH3" s="47" t="s">
        <v>1</v>
      </c>
    </row>
    <row r="4" spans="1:34" ht="30.25" customHeight="1" x14ac:dyDescent="0.35">
      <c r="A4" s="135">
        <v>1</v>
      </c>
      <c r="B4" s="135" t="s">
        <v>44</v>
      </c>
      <c r="C4" s="56">
        <v>1</v>
      </c>
      <c r="D4" s="78" t="s">
        <v>29</v>
      </c>
      <c r="E4" s="55" t="s">
        <v>36</v>
      </c>
      <c r="F4" s="35" t="s">
        <v>18</v>
      </c>
      <c r="G4" s="36" t="s">
        <v>19</v>
      </c>
      <c r="H4" s="36" t="s">
        <v>20</v>
      </c>
      <c r="I4" s="29">
        <v>47.5</v>
      </c>
      <c r="J4" s="120">
        <f>I4*W4</f>
        <v>475</v>
      </c>
      <c r="K4" s="61">
        <f>20</f>
        <v>20</v>
      </c>
      <c r="L4" s="91">
        <f>IF(SUM(U4:AL4)&gt;K4+N4,K4+N4,SUM(U4:AL4))</f>
        <v>60</v>
      </c>
      <c r="M4" s="92">
        <f>(SUM(U4:AL4))</f>
        <v>60</v>
      </c>
      <c r="N4" s="93">
        <f>30+10</f>
        <v>40</v>
      </c>
      <c r="O4" s="94">
        <f>ROUND(IF(K4*0.25-0.5&lt;0,0,K4*0.25-0.5),0)-R4-P4</f>
        <v>5</v>
      </c>
      <c r="P4" s="93"/>
      <c r="Q4" s="93"/>
      <c r="R4" s="93"/>
      <c r="S4" s="62">
        <f>K4-(SUM(U4:AD4))+N4</f>
        <v>0</v>
      </c>
      <c r="T4" s="63" t="str">
        <f t="shared" ref="T4:T16" si="0">IF(S4&lt;0,"ATENÇÃO","OK")</f>
        <v>OK</v>
      </c>
      <c r="U4" s="57">
        <v>20</v>
      </c>
      <c r="V4" s="83">
        <v>30</v>
      </c>
      <c r="W4" s="50">
        <v>10</v>
      </c>
      <c r="X4" s="48"/>
      <c r="Y4" s="41"/>
      <c r="Z4" s="28"/>
      <c r="AA4" s="41"/>
      <c r="AB4" s="41"/>
      <c r="AC4" s="48"/>
      <c r="AD4" s="48"/>
      <c r="AE4" s="48"/>
      <c r="AF4" s="48"/>
      <c r="AG4" s="48"/>
      <c r="AH4" s="48"/>
    </row>
    <row r="5" spans="1:34" ht="30.25" customHeight="1" x14ac:dyDescent="0.35">
      <c r="A5" s="136"/>
      <c r="B5" s="136"/>
      <c r="C5" s="56">
        <v>2</v>
      </c>
      <c r="D5" s="79"/>
      <c r="E5" s="55" t="s">
        <v>37</v>
      </c>
      <c r="F5" s="35" t="s">
        <v>18</v>
      </c>
      <c r="G5" s="36" t="s">
        <v>19</v>
      </c>
      <c r="H5" s="36" t="s">
        <v>20</v>
      </c>
      <c r="I5" s="30">
        <v>48.66</v>
      </c>
      <c r="J5" s="120">
        <f t="shared" ref="J5:J10" si="1">I5*W5</f>
        <v>486.59999999999997</v>
      </c>
      <c r="K5" s="61">
        <f>20</f>
        <v>20</v>
      </c>
      <c r="L5" s="91">
        <f t="shared" ref="L5:L16" si="2">IF(SUM(U5:AL5)&gt;K5+N5,K5+N5,SUM(U5:AL5))</f>
        <v>50</v>
      </c>
      <c r="M5" s="92">
        <f>(SUM(U5:AL5))</f>
        <v>50</v>
      </c>
      <c r="N5" s="93">
        <f>20+10</f>
        <v>30</v>
      </c>
      <c r="O5" s="94">
        <f t="shared" ref="O5:O6" si="3">ROUND(IF(K5*0.25-0.5&lt;0,0,K5*0.25-0.5),0)-R5-P5</f>
        <v>5</v>
      </c>
      <c r="P5" s="93"/>
      <c r="Q5" s="93"/>
      <c r="R5" s="93"/>
      <c r="S5" s="62">
        <f t="shared" ref="S5:S16" si="4">K5-(SUM(U5:AD5))+N5</f>
        <v>0</v>
      </c>
      <c r="T5" s="63" t="str">
        <f t="shared" si="0"/>
        <v>OK</v>
      </c>
      <c r="U5" s="57">
        <v>20</v>
      </c>
      <c r="V5" s="84">
        <v>20</v>
      </c>
      <c r="W5" s="51">
        <v>10</v>
      </c>
      <c r="X5" s="39"/>
      <c r="Y5" s="43"/>
      <c r="Z5" s="43"/>
      <c r="AA5" s="43"/>
      <c r="AB5" s="43"/>
      <c r="AC5" s="43"/>
      <c r="AD5" s="43"/>
      <c r="AE5" s="43"/>
      <c r="AF5" s="43"/>
      <c r="AG5" s="43"/>
      <c r="AH5" s="43"/>
    </row>
    <row r="6" spans="1:34" ht="30.25" customHeight="1" x14ac:dyDescent="0.35">
      <c r="A6" s="136"/>
      <c r="B6" s="136"/>
      <c r="C6" s="56">
        <v>3</v>
      </c>
      <c r="D6" s="78" t="s">
        <v>61</v>
      </c>
      <c r="E6" s="55" t="s">
        <v>36</v>
      </c>
      <c r="F6" s="35" t="s">
        <v>18</v>
      </c>
      <c r="G6" s="36" t="s">
        <v>19</v>
      </c>
      <c r="H6" s="36" t="s">
        <v>20</v>
      </c>
      <c r="I6" s="30">
        <v>59.79</v>
      </c>
      <c r="J6" s="120">
        <f t="shared" si="1"/>
        <v>597.9</v>
      </c>
      <c r="K6" s="61">
        <f>10</f>
        <v>10</v>
      </c>
      <c r="L6" s="91">
        <f t="shared" si="2"/>
        <v>50</v>
      </c>
      <c r="M6" s="92">
        <f t="shared" ref="M6:M16" si="5">(SUM(U6:AL6))</f>
        <v>50</v>
      </c>
      <c r="N6" s="93">
        <f>30+10</f>
        <v>40</v>
      </c>
      <c r="O6" s="94">
        <f t="shared" si="3"/>
        <v>2</v>
      </c>
      <c r="P6" s="93"/>
      <c r="Q6" s="93"/>
      <c r="R6" s="93"/>
      <c r="S6" s="62">
        <f t="shared" si="4"/>
        <v>0</v>
      </c>
      <c r="T6" s="63" t="str">
        <f t="shared" si="0"/>
        <v>OK</v>
      </c>
      <c r="U6" s="57">
        <v>10</v>
      </c>
      <c r="V6" s="84">
        <v>30</v>
      </c>
      <c r="W6" s="51">
        <v>10</v>
      </c>
      <c r="X6" s="39"/>
      <c r="Y6" s="43"/>
      <c r="Z6" s="43"/>
      <c r="AA6" s="43"/>
      <c r="AB6" s="43"/>
      <c r="AC6" s="43"/>
      <c r="AD6" s="43"/>
      <c r="AE6" s="43"/>
      <c r="AF6" s="43"/>
      <c r="AG6" s="43"/>
      <c r="AH6" s="43"/>
    </row>
    <row r="7" spans="1:34" ht="30.25" customHeight="1" x14ac:dyDescent="0.35">
      <c r="A7" s="136"/>
      <c r="B7" s="136"/>
      <c r="C7" s="56">
        <v>4</v>
      </c>
      <c r="D7" s="79"/>
      <c r="E7" s="55" t="s">
        <v>37</v>
      </c>
      <c r="F7" s="35" t="s">
        <v>18</v>
      </c>
      <c r="G7" s="36" t="s">
        <v>19</v>
      </c>
      <c r="H7" s="36" t="s">
        <v>20</v>
      </c>
      <c r="I7" s="30">
        <v>63</v>
      </c>
      <c r="J7" s="120">
        <f t="shared" si="1"/>
        <v>378</v>
      </c>
      <c r="K7" s="61">
        <f>10</f>
        <v>10</v>
      </c>
      <c r="L7" s="91">
        <f t="shared" si="2"/>
        <v>26</v>
      </c>
      <c r="M7" s="92">
        <f t="shared" si="5"/>
        <v>26</v>
      </c>
      <c r="N7" s="93">
        <f>10+6</f>
        <v>16</v>
      </c>
      <c r="O7" s="94">
        <f t="shared" ref="O7:O16" si="6">ROUND(IF(K7*0.25-0.5&lt;0,0,K7*0.25-0.5),0)-R7-P7</f>
        <v>2</v>
      </c>
      <c r="P7" s="93"/>
      <c r="Q7" s="93"/>
      <c r="R7" s="93"/>
      <c r="S7" s="62">
        <f t="shared" si="4"/>
        <v>0</v>
      </c>
      <c r="T7" s="63" t="str">
        <f t="shared" si="0"/>
        <v>OK</v>
      </c>
      <c r="U7" s="57">
        <v>10</v>
      </c>
      <c r="V7" s="60">
        <v>10</v>
      </c>
      <c r="W7" s="51">
        <v>6</v>
      </c>
      <c r="X7" s="39"/>
      <c r="Y7" s="43"/>
      <c r="Z7" s="43"/>
      <c r="AA7" s="43"/>
      <c r="AB7" s="43"/>
      <c r="AC7" s="43"/>
      <c r="AD7" s="43"/>
      <c r="AE7" s="43"/>
      <c r="AF7" s="43"/>
      <c r="AG7" s="43"/>
      <c r="AH7" s="43"/>
    </row>
    <row r="8" spans="1:34" ht="30.25" customHeight="1" x14ac:dyDescent="0.35">
      <c r="A8" s="136"/>
      <c r="B8" s="136"/>
      <c r="C8" s="52">
        <v>5</v>
      </c>
      <c r="D8" s="80" t="s">
        <v>31</v>
      </c>
      <c r="E8" s="55" t="s">
        <v>36</v>
      </c>
      <c r="F8" s="53" t="s">
        <v>18</v>
      </c>
      <c r="G8" s="54" t="s">
        <v>19</v>
      </c>
      <c r="H8" s="54" t="s">
        <v>20</v>
      </c>
      <c r="I8" s="30">
        <v>60.7</v>
      </c>
      <c r="J8" s="120">
        <f t="shared" si="1"/>
        <v>607</v>
      </c>
      <c r="K8" s="61">
        <f>20</f>
        <v>20</v>
      </c>
      <c r="L8" s="91">
        <f t="shared" si="2"/>
        <v>50</v>
      </c>
      <c r="M8" s="92">
        <f t="shared" si="5"/>
        <v>50</v>
      </c>
      <c r="N8" s="93">
        <f>20+10</f>
        <v>30</v>
      </c>
      <c r="O8" s="94">
        <f t="shared" si="6"/>
        <v>5</v>
      </c>
      <c r="P8" s="93"/>
      <c r="Q8" s="93"/>
      <c r="R8" s="93"/>
      <c r="S8" s="62">
        <f t="shared" si="4"/>
        <v>0</v>
      </c>
      <c r="T8" s="63" t="str">
        <f t="shared" si="0"/>
        <v>OK</v>
      </c>
      <c r="U8" s="57">
        <v>20</v>
      </c>
      <c r="V8" s="60">
        <v>20</v>
      </c>
      <c r="W8" s="51">
        <v>10</v>
      </c>
      <c r="X8" s="39"/>
      <c r="Y8" s="43"/>
      <c r="Z8" s="43"/>
      <c r="AA8" s="43"/>
      <c r="AB8" s="43"/>
      <c r="AC8" s="43"/>
      <c r="AD8" s="43"/>
      <c r="AE8" s="43"/>
      <c r="AF8" s="43"/>
      <c r="AG8" s="43"/>
      <c r="AH8" s="43"/>
    </row>
    <row r="9" spans="1:34" ht="30.25" customHeight="1" x14ac:dyDescent="0.35">
      <c r="A9" s="136"/>
      <c r="B9" s="136"/>
      <c r="C9" s="52">
        <v>6</v>
      </c>
      <c r="D9" s="81"/>
      <c r="E9" s="55" t="s">
        <v>37</v>
      </c>
      <c r="F9" s="53" t="s">
        <v>18</v>
      </c>
      <c r="G9" s="54" t="s">
        <v>19</v>
      </c>
      <c r="H9" s="54" t="s">
        <v>20</v>
      </c>
      <c r="I9" s="30">
        <v>63.83</v>
      </c>
      <c r="J9" s="120">
        <f t="shared" si="1"/>
        <v>3127.67</v>
      </c>
      <c r="K9" s="61">
        <f>20</f>
        <v>20</v>
      </c>
      <c r="L9" s="91">
        <f t="shared" si="2"/>
        <v>89</v>
      </c>
      <c r="M9" s="92">
        <f t="shared" si="5"/>
        <v>89</v>
      </c>
      <c r="N9" s="93">
        <f>20+49</f>
        <v>69</v>
      </c>
      <c r="O9" s="94">
        <f t="shared" si="6"/>
        <v>5</v>
      </c>
      <c r="P9" s="93"/>
      <c r="Q9" s="93"/>
      <c r="R9" s="93"/>
      <c r="S9" s="62">
        <f t="shared" si="4"/>
        <v>0</v>
      </c>
      <c r="T9" s="63" t="str">
        <f t="shared" si="0"/>
        <v>OK</v>
      </c>
      <c r="U9" s="57">
        <v>20</v>
      </c>
      <c r="V9" s="60">
        <v>20</v>
      </c>
      <c r="W9" s="51">
        <v>49</v>
      </c>
      <c r="X9" s="39"/>
      <c r="Y9" s="43"/>
      <c r="Z9" s="43"/>
      <c r="AA9" s="43"/>
      <c r="AB9" s="43"/>
      <c r="AC9" s="43"/>
      <c r="AD9" s="43"/>
      <c r="AE9" s="43"/>
      <c r="AF9" s="43"/>
      <c r="AG9" s="43"/>
      <c r="AH9" s="43"/>
    </row>
    <row r="10" spans="1:34" ht="30.25" customHeight="1" x14ac:dyDescent="0.35">
      <c r="A10" s="136"/>
      <c r="B10" s="136"/>
      <c r="C10" s="52">
        <v>7</v>
      </c>
      <c r="D10" s="80" t="s">
        <v>32</v>
      </c>
      <c r="E10" s="55" t="s">
        <v>36</v>
      </c>
      <c r="F10" s="53" t="s">
        <v>18</v>
      </c>
      <c r="G10" s="54" t="s">
        <v>19</v>
      </c>
      <c r="H10" s="54" t="s">
        <v>20</v>
      </c>
      <c r="I10" s="30">
        <v>67.290000000000006</v>
      </c>
      <c r="J10" s="120">
        <f t="shared" si="1"/>
        <v>538.32000000000005</v>
      </c>
      <c r="K10" s="61">
        <f>30</f>
        <v>30</v>
      </c>
      <c r="L10" s="91">
        <f t="shared" si="2"/>
        <v>68</v>
      </c>
      <c r="M10" s="92">
        <f t="shared" si="5"/>
        <v>68</v>
      </c>
      <c r="N10" s="93">
        <f>30+8</f>
        <v>38</v>
      </c>
      <c r="O10" s="94">
        <f t="shared" si="6"/>
        <v>7</v>
      </c>
      <c r="P10" s="93"/>
      <c r="Q10" s="93"/>
      <c r="R10" s="93"/>
      <c r="S10" s="62">
        <f t="shared" si="4"/>
        <v>0</v>
      </c>
      <c r="T10" s="63" t="str">
        <f t="shared" si="0"/>
        <v>OK</v>
      </c>
      <c r="U10" s="57">
        <v>30</v>
      </c>
      <c r="V10" s="60">
        <v>30</v>
      </c>
      <c r="W10" s="51">
        <v>8</v>
      </c>
      <c r="X10" s="39"/>
      <c r="Y10" s="43"/>
      <c r="Z10" s="43"/>
      <c r="AA10" s="43"/>
      <c r="AB10" s="43"/>
      <c r="AC10" s="43"/>
      <c r="AD10" s="43"/>
      <c r="AE10" s="43"/>
      <c r="AF10" s="43"/>
      <c r="AG10" s="43"/>
      <c r="AH10" s="43"/>
    </row>
    <row r="11" spans="1:34" ht="30.25" hidden="1" customHeight="1" x14ac:dyDescent="0.35">
      <c r="A11" s="136"/>
      <c r="B11" s="136"/>
      <c r="C11" s="52">
        <v>8</v>
      </c>
      <c r="D11" s="81"/>
      <c r="E11" s="55" t="s">
        <v>37</v>
      </c>
      <c r="F11" s="53" t="s">
        <v>18</v>
      </c>
      <c r="G11" s="54" t="s">
        <v>19</v>
      </c>
      <c r="H11" s="54" t="s">
        <v>20</v>
      </c>
      <c r="I11" s="30">
        <v>71.08</v>
      </c>
      <c r="J11" s="30"/>
      <c r="K11" s="61">
        <f>30</f>
        <v>30</v>
      </c>
      <c r="L11" s="91">
        <f t="shared" si="2"/>
        <v>50</v>
      </c>
      <c r="M11" s="92">
        <f t="shared" si="5"/>
        <v>50</v>
      </c>
      <c r="N11" s="93">
        <v>20</v>
      </c>
      <c r="O11" s="94">
        <f t="shared" si="6"/>
        <v>7</v>
      </c>
      <c r="P11" s="93"/>
      <c r="Q11" s="93"/>
      <c r="R11" s="93"/>
      <c r="S11" s="62">
        <f t="shared" si="4"/>
        <v>0</v>
      </c>
      <c r="T11" s="63" t="str">
        <f t="shared" si="0"/>
        <v>OK</v>
      </c>
      <c r="U11" s="57">
        <v>30</v>
      </c>
      <c r="V11" s="60">
        <v>20</v>
      </c>
      <c r="W11" s="51"/>
      <c r="X11" s="39"/>
      <c r="Y11" s="43"/>
      <c r="Z11" s="43"/>
      <c r="AA11" s="43"/>
      <c r="AB11" s="43"/>
      <c r="AC11" s="43"/>
      <c r="AD11" s="43"/>
      <c r="AE11" s="43"/>
      <c r="AF11" s="43"/>
      <c r="AG11" s="43"/>
      <c r="AH11" s="43"/>
    </row>
    <row r="12" spans="1:34" ht="30.25" customHeight="1" x14ac:dyDescent="0.35">
      <c r="A12" s="136"/>
      <c r="B12" s="136"/>
      <c r="C12" s="56">
        <v>9</v>
      </c>
      <c r="D12" s="37" t="s">
        <v>21</v>
      </c>
      <c r="E12" s="55" t="s">
        <v>34</v>
      </c>
      <c r="F12" s="35" t="s">
        <v>18</v>
      </c>
      <c r="G12" s="36" t="s">
        <v>19</v>
      </c>
      <c r="H12" s="36" t="s">
        <v>20</v>
      </c>
      <c r="I12" s="30">
        <v>4.0199999999999996</v>
      </c>
      <c r="J12" s="120">
        <f t="shared" ref="J12:J14" si="7">I12*W12</f>
        <v>40.199999999999996</v>
      </c>
      <c r="K12" s="61">
        <f>50+0</f>
        <v>50</v>
      </c>
      <c r="L12" s="91">
        <f t="shared" si="2"/>
        <v>60</v>
      </c>
      <c r="M12" s="92">
        <f t="shared" si="5"/>
        <v>60</v>
      </c>
      <c r="N12" s="93">
        <v>10</v>
      </c>
      <c r="O12" s="94">
        <f t="shared" si="6"/>
        <v>12</v>
      </c>
      <c r="P12" s="93"/>
      <c r="Q12" s="93"/>
      <c r="R12" s="93"/>
      <c r="S12" s="62">
        <f t="shared" si="4"/>
        <v>0</v>
      </c>
      <c r="T12" s="63" t="str">
        <f t="shared" si="0"/>
        <v>OK</v>
      </c>
      <c r="U12" s="57">
        <v>50</v>
      </c>
      <c r="V12" s="60"/>
      <c r="W12" s="51">
        <v>10</v>
      </c>
      <c r="X12" s="39"/>
      <c r="Y12" s="43"/>
      <c r="Z12" s="43"/>
      <c r="AA12" s="43"/>
      <c r="AB12" s="43"/>
      <c r="AC12" s="43"/>
      <c r="AD12" s="43"/>
      <c r="AE12" s="43"/>
      <c r="AF12" s="43"/>
      <c r="AG12" s="43"/>
      <c r="AH12" s="43"/>
    </row>
    <row r="13" spans="1:34" ht="30.25" customHeight="1" x14ac:dyDescent="0.35">
      <c r="A13" s="136"/>
      <c r="B13" s="136"/>
      <c r="C13" s="56">
        <v>10</v>
      </c>
      <c r="D13" s="37" t="s">
        <v>33</v>
      </c>
      <c r="E13" s="55" t="s">
        <v>34</v>
      </c>
      <c r="F13" s="35" t="s">
        <v>18</v>
      </c>
      <c r="G13" s="36" t="s">
        <v>19</v>
      </c>
      <c r="H13" s="36" t="s">
        <v>20</v>
      </c>
      <c r="I13" s="30">
        <v>5.92</v>
      </c>
      <c r="J13" s="120">
        <f t="shared" si="7"/>
        <v>59.2</v>
      </c>
      <c r="K13" s="61">
        <f>0</f>
        <v>0</v>
      </c>
      <c r="L13" s="91">
        <f t="shared" si="2"/>
        <v>60</v>
      </c>
      <c r="M13" s="92">
        <f t="shared" si="5"/>
        <v>60</v>
      </c>
      <c r="N13" s="93">
        <f>50+10</f>
        <v>60</v>
      </c>
      <c r="O13" s="94">
        <f t="shared" si="6"/>
        <v>0</v>
      </c>
      <c r="P13" s="93"/>
      <c r="Q13" s="93"/>
      <c r="R13" s="93"/>
      <c r="S13" s="62">
        <f t="shared" si="4"/>
        <v>0</v>
      </c>
      <c r="T13" s="63" t="str">
        <f t="shared" si="0"/>
        <v>OK</v>
      </c>
      <c r="U13" s="57"/>
      <c r="V13" s="60">
        <v>50</v>
      </c>
      <c r="W13" s="51">
        <v>10</v>
      </c>
      <c r="X13" s="39"/>
      <c r="Y13" s="43"/>
      <c r="Z13" s="43"/>
      <c r="AA13" s="43"/>
      <c r="AB13" s="43"/>
      <c r="AC13" s="43"/>
      <c r="AD13" s="43"/>
      <c r="AE13" s="43"/>
      <c r="AF13" s="43"/>
      <c r="AG13" s="43"/>
      <c r="AH13" s="43"/>
    </row>
    <row r="14" spans="1:34" ht="30.25" customHeight="1" x14ac:dyDescent="0.35">
      <c r="A14" s="136"/>
      <c r="B14" s="136"/>
      <c r="C14" s="56">
        <v>11</v>
      </c>
      <c r="D14" s="37" t="s">
        <v>22</v>
      </c>
      <c r="E14" s="55" t="s">
        <v>34</v>
      </c>
      <c r="F14" s="35" t="s">
        <v>18</v>
      </c>
      <c r="G14" s="36" t="s">
        <v>24</v>
      </c>
      <c r="H14" s="36" t="s">
        <v>20</v>
      </c>
      <c r="I14" s="30">
        <v>5.0199999999999996</v>
      </c>
      <c r="J14" s="120">
        <f t="shared" si="7"/>
        <v>50.199999999999996</v>
      </c>
      <c r="K14" s="61">
        <f>0</f>
        <v>0</v>
      </c>
      <c r="L14" s="91">
        <f t="shared" si="2"/>
        <v>60</v>
      </c>
      <c r="M14" s="92">
        <f t="shared" si="5"/>
        <v>60</v>
      </c>
      <c r="N14" s="93">
        <f>50+10</f>
        <v>60</v>
      </c>
      <c r="O14" s="94">
        <f t="shared" si="6"/>
        <v>0</v>
      </c>
      <c r="P14" s="93"/>
      <c r="Q14" s="93"/>
      <c r="R14" s="93"/>
      <c r="S14" s="62">
        <f t="shared" si="4"/>
        <v>0</v>
      </c>
      <c r="T14" s="63" t="str">
        <f t="shared" si="0"/>
        <v>OK</v>
      </c>
      <c r="U14" s="57"/>
      <c r="V14" s="60">
        <v>50</v>
      </c>
      <c r="W14" s="51">
        <v>10</v>
      </c>
      <c r="X14" s="39"/>
      <c r="Y14" s="43"/>
      <c r="Z14" s="43"/>
      <c r="AA14" s="43"/>
      <c r="AB14" s="43"/>
      <c r="AC14" s="43"/>
      <c r="AD14" s="43"/>
      <c r="AE14" s="43"/>
      <c r="AF14" s="43"/>
      <c r="AG14" s="43"/>
      <c r="AH14" s="43"/>
    </row>
    <row r="15" spans="1:34" ht="30.25" customHeight="1" x14ac:dyDescent="0.35">
      <c r="A15" s="136"/>
      <c r="B15" s="136"/>
      <c r="C15" s="56">
        <v>12</v>
      </c>
      <c r="D15" s="37" t="s">
        <v>23</v>
      </c>
      <c r="E15" s="55" t="s">
        <v>35</v>
      </c>
      <c r="F15" s="35" t="s">
        <v>18</v>
      </c>
      <c r="G15" s="36" t="s">
        <v>19</v>
      </c>
      <c r="H15" s="36" t="s">
        <v>20</v>
      </c>
      <c r="I15" s="30">
        <v>5.73</v>
      </c>
      <c r="J15" s="120">
        <f>I15*W15</f>
        <v>40.11</v>
      </c>
      <c r="K15" s="61">
        <f>0</f>
        <v>0</v>
      </c>
      <c r="L15" s="91">
        <f t="shared" si="2"/>
        <v>12</v>
      </c>
      <c r="M15" s="92">
        <f t="shared" si="5"/>
        <v>12</v>
      </c>
      <c r="N15" s="93">
        <f>5+7</f>
        <v>12</v>
      </c>
      <c r="O15" s="94">
        <f t="shared" si="6"/>
        <v>0</v>
      </c>
      <c r="P15" s="93"/>
      <c r="Q15" s="93"/>
      <c r="R15" s="93"/>
      <c r="S15" s="62">
        <f t="shared" si="4"/>
        <v>0</v>
      </c>
      <c r="T15" s="63" t="str">
        <f t="shared" si="0"/>
        <v>OK</v>
      </c>
      <c r="U15" s="57"/>
      <c r="V15" s="57">
        <v>5</v>
      </c>
      <c r="W15" s="50">
        <v>7</v>
      </c>
      <c r="X15" s="38"/>
      <c r="Y15" s="42"/>
      <c r="Z15" s="42"/>
      <c r="AA15" s="42"/>
      <c r="AB15" s="42"/>
      <c r="AC15" s="42"/>
      <c r="AD15" s="42"/>
      <c r="AE15" s="42"/>
      <c r="AF15" s="42"/>
      <c r="AG15" s="42"/>
      <c r="AH15" s="42"/>
    </row>
    <row r="16" spans="1:34" ht="30.25" hidden="1" customHeight="1" x14ac:dyDescent="0.35">
      <c r="A16" s="137"/>
      <c r="B16" s="137"/>
      <c r="C16" s="52">
        <v>13</v>
      </c>
      <c r="D16" s="37" t="s">
        <v>28</v>
      </c>
      <c r="E16" s="55" t="s">
        <v>4</v>
      </c>
      <c r="F16" s="35" t="s">
        <v>18</v>
      </c>
      <c r="G16" s="36" t="s">
        <v>19</v>
      </c>
      <c r="H16" s="36" t="s">
        <v>20</v>
      </c>
      <c r="I16" s="30">
        <v>70</v>
      </c>
      <c r="J16" s="30"/>
      <c r="K16" s="61">
        <f>0</f>
        <v>0</v>
      </c>
      <c r="L16" s="91">
        <f t="shared" si="2"/>
        <v>100</v>
      </c>
      <c r="M16" s="92">
        <f t="shared" si="5"/>
        <v>100</v>
      </c>
      <c r="N16" s="93">
        <v>100</v>
      </c>
      <c r="O16" s="94">
        <f t="shared" si="6"/>
        <v>0</v>
      </c>
      <c r="P16" s="93"/>
      <c r="Q16" s="93"/>
      <c r="R16" s="93"/>
      <c r="S16" s="62">
        <f t="shared" si="4"/>
        <v>0</v>
      </c>
      <c r="T16" s="63" t="str">
        <f t="shared" si="0"/>
        <v>OK</v>
      </c>
      <c r="U16" s="57"/>
      <c r="V16" s="57">
        <v>100</v>
      </c>
      <c r="W16" s="50"/>
      <c r="X16" s="38"/>
      <c r="Y16" s="42"/>
      <c r="Z16" s="42"/>
      <c r="AA16" s="42"/>
      <c r="AB16" s="42"/>
      <c r="AC16" s="42"/>
      <c r="AD16" s="42"/>
      <c r="AE16" s="42"/>
      <c r="AF16" s="42"/>
      <c r="AG16" s="42"/>
      <c r="AH16" s="42"/>
    </row>
    <row r="17" spans="4:34" ht="21.75" customHeight="1" x14ac:dyDescent="0.35">
      <c r="J17" s="119">
        <f>SUBTOTAL(9,J4:J16)</f>
        <v>6400.1999999999989</v>
      </c>
      <c r="K17" s="6">
        <f>SUM(K4:K16)</f>
        <v>210</v>
      </c>
      <c r="N17" s="6">
        <f t="shared" ref="N17:S17" si="8">SUM(N4:N16)</f>
        <v>525</v>
      </c>
      <c r="S17" s="6">
        <f t="shared" si="8"/>
        <v>0</v>
      </c>
      <c r="U17" s="49">
        <f>SUMPRODUCT($I$4:$I$16,U4:U16)</f>
        <v>9993.8000000000011</v>
      </c>
      <c r="V17" s="117">
        <f t="shared" ref="V17:AH17" si="9">SUMPRODUCT($I$4:$I$16,V4:V16)</f>
        <v>18328.45</v>
      </c>
      <c r="W17" s="49">
        <f t="shared" si="9"/>
        <v>6400.1999999999989</v>
      </c>
      <c r="X17" s="49">
        <f t="shared" si="9"/>
        <v>0</v>
      </c>
      <c r="Y17" s="49">
        <f t="shared" si="9"/>
        <v>0</v>
      </c>
      <c r="Z17" s="49">
        <f t="shared" si="9"/>
        <v>0</v>
      </c>
      <c r="AA17" s="49">
        <f t="shared" si="9"/>
        <v>0</v>
      </c>
      <c r="AB17" s="49">
        <f t="shared" si="9"/>
        <v>0</v>
      </c>
      <c r="AC17" s="49">
        <f t="shared" si="9"/>
        <v>0</v>
      </c>
      <c r="AD17" s="49">
        <f t="shared" si="9"/>
        <v>0</v>
      </c>
      <c r="AE17" s="49">
        <f t="shared" si="9"/>
        <v>0</v>
      </c>
      <c r="AF17" s="49">
        <f t="shared" si="9"/>
        <v>0</v>
      </c>
      <c r="AG17" s="49">
        <f t="shared" si="9"/>
        <v>0</v>
      </c>
      <c r="AH17" s="49">
        <f t="shared" si="9"/>
        <v>0</v>
      </c>
    </row>
    <row r="18" spans="4:34" hidden="1" x14ac:dyDescent="0.35">
      <c r="K18" s="95">
        <f>SUMPRODUCT($I$4:$I$16,K4:K16)</f>
        <v>9993.8000000000011</v>
      </c>
      <c r="L18" s="95">
        <f>SUMPRODUCT($I$4:$I$16,L4:L16)</f>
        <v>34722.449999999997</v>
      </c>
      <c r="M18" s="95">
        <f>SUMPRODUCT($I$4:$I$16,M4:M16)</f>
        <v>34722.449999999997</v>
      </c>
    </row>
    <row r="19" spans="4:34" ht="15.5" hidden="1" x14ac:dyDescent="0.35">
      <c r="D19" s="118" t="s">
        <v>79</v>
      </c>
      <c r="E19" s="64" t="s">
        <v>45</v>
      </c>
    </row>
    <row r="20" spans="4:34" ht="29" hidden="1" x14ac:dyDescent="0.35">
      <c r="D20" s="68" t="s">
        <v>62</v>
      </c>
    </row>
    <row r="21" spans="4:34" hidden="1" x14ac:dyDescent="0.35">
      <c r="D21" s="68" t="s">
        <v>54</v>
      </c>
    </row>
    <row r="22" spans="4:34" ht="15" hidden="1" thickBot="1" x14ac:dyDescent="0.4">
      <c r="D22" s="69" t="s">
        <v>55</v>
      </c>
    </row>
  </sheetData>
  <autoFilter ref="A3:AH22" xr:uid="{591EB6A9-EAF8-4015-B77E-0812C293ED68}">
    <filterColumn colId="22">
      <customFilters>
        <customFilter operator="notEqual" val=" "/>
      </customFilters>
    </filterColumn>
  </autoFilter>
  <mergeCells count="21">
    <mergeCell ref="AG1:AG2"/>
    <mergeCell ref="AH1:AH2"/>
    <mergeCell ref="AA1:AA2"/>
    <mergeCell ref="AB1:AB2"/>
    <mergeCell ref="AC1:AC2"/>
    <mergeCell ref="A4:A16"/>
    <mergeCell ref="B4:B16"/>
    <mergeCell ref="AD1:AD2"/>
    <mergeCell ref="AE1:AE2"/>
    <mergeCell ref="AF1:AF2"/>
    <mergeCell ref="A1:C1"/>
    <mergeCell ref="D1:I1"/>
    <mergeCell ref="K1:T1"/>
    <mergeCell ref="U1:U2"/>
    <mergeCell ref="V1:V2"/>
    <mergeCell ref="W1:W2"/>
    <mergeCell ref="A2:I2"/>
    <mergeCell ref="K2:T2"/>
    <mergeCell ref="X1:X2"/>
    <mergeCell ref="Y1:Y2"/>
    <mergeCell ref="Z1:Z2"/>
  </mergeCells>
  <conditionalFormatting sqref="U4:AH16">
    <cfRule type="cellIs" dxfId="3" priority="1" operator="greaterThan">
      <formula>0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B62ABC-2322-40EB-B839-333BEA510034}">
  <dimension ref="A1:AG23"/>
  <sheetViews>
    <sheetView topLeftCell="H10" zoomScale="80" zoomScaleNormal="80" workbookViewId="0">
      <selection activeCell="N20" sqref="N20"/>
    </sheetView>
  </sheetViews>
  <sheetFormatPr defaultColWidth="9.7265625" defaultRowHeight="14.5" x14ac:dyDescent="0.35"/>
  <cols>
    <col min="1" max="1" width="6" style="1" customWidth="1"/>
    <col min="2" max="2" width="20.453125" style="1" customWidth="1"/>
    <col min="3" max="3" width="6" style="25" bestFit="1" customWidth="1"/>
    <col min="4" max="4" width="37.453125" style="1" customWidth="1"/>
    <col min="5" max="5" width="11.453125" style="1" customWidth="1"/>
    <col min="6" max="6" width="13.7265625" style="1" customWidth="1"/>
    <col min="7" max="7" width="13.453125" style="1" customWidth="1"/>
    <col min="8" max="8" width="17.453125" style="1" customWidth="1"/>
    <col min="9" max="9" width="12.7265625" style="1" bestFit="1" customWidth="1"/>
    <col min="10" max="17" width="13.26953125" style="6" customWidth="1"/>
    <col min="18" max="18" width="13.26953125" style="26" customWidth="1"/>
    <col min="19" max="19" width="12.54296875" style="4" customWidth="1"/>
    <col min="20" max="22" width="14.453125" style="5" bestFit="1" customWidth="1"/>
    <col min="23" max="23" width="14.453125" style="40" bestFit="1" customWidth="1"/>
    <col min="24" max="33" width="14.453125" style="5" bestFit="1" customWidth="1"/>
    <col min="34" max="16384" width="9.7265625" style="2"/>
  </cols>
  <sheetData>
    <row r="1" spans="1:33" ht="33" customHeight="1" x14ac:dyDescent="0.35">
      <c r="A1" s="129" t="s">
        <v>49</v>
      </c>
      <c r="B1" s="129"/>
      <c r="C1" s="129"/>
      <c r="D1" s="129" t="s">
        <v>48</v>
      </c>
      <c r="E1" s="129"/>
      <c r="F1" s="129"/>
      <c r="G1" s="129"/>
      <c r="H1" s="129"/>
      <c r="I1" s="129"/>
      <c r="J1" s="129" t="s">
        <v>39</v>
      </c>
      <c r="K1" s="129"/>
      <c r="L1" s="129"/>
      <c r="M1" s="129"/>
      <c r="N1" s="129"/>
      <c r="O1" s="129"/>
      <c r="P1" s="129"/>
      <c r="Q1" s="129"/>
      <c r="R1" s="129"/>
      <c r="S1" s="129"/>
      <c r="T1" s="125" t="s">
        <v>81</v>
      </c>
      <c r="U1" s="125" t="s">
        <v>43</v>
      </c>
      <c r="V1" s="125" t="s">
        <v>43</v>
      </c>
      <c r="W1" s="125" t="s">
        <v>43</v>
      </c>
      <c r="X1" s="125" t="s">
        <v>43</v>
      </c>
      <c r="Y1" s="125" t="s">
        <v>43</v>
      </c>
      <c r="Z1" s="125" t="s">
        <v>43</v>
      </c>
      <c r="AA1" s="125" t="s">
        <v>43</v>
      </c>
      <c r="AB1" s="125" t="s">
        <v>43</v>
      </c>
      <c r="AC1" s="125" t="s">
        <v>43</v>
      </c>
      <c r="AD1" s="125" t="s">
        <v>43</v>
      </c>
      <c r="AE1" s="125" t="s">
        <v>43</v>
      </c>
      <c r="AF1" s="125" t="s">
        <v>43</v>
      </c>
      <c r="AG1" s="125" t="s">
        <v>43</v>
      </c>
    </row>
    <row r="2" spans="1:33" ht="21.75" customHeight="1" x14ac:dyDescent="0.35">
      <c r="A2" s="130" t="s">
        <v>57</v>
      </c>
      <c r="B2" s="131"/>
      <c r="C2" s="131"/>
      <c r="D2" s="131"/>
      <c r="E2" s="131"/>
      <c r="F2" s="131"/>
      <c r="G2" s="131"/>
      <c r="H2" s="131"/>
      <c r="I2" s="132"/>
      <c r="J2" s="126" t="s">
        <v>47</v>
      </c>
      <c r="K2" s="127"/>
      <c r="L2" s="127"/>
      <c r="M2" s="127"/>
      <c r="N2" s="127"/>
      <c r="O2" s="127"/>
      <c r="P2" s="127"/>
      <c r="Q2" s="127"/>
      <c r="R2" s="127"/>
      <c r="S2" s="128"/>
      <c r="T2" s="125"/>
      <c r="U2" s="125"/>
      <c r="V2" s="125"/>
      <c r="W2" s="125"/>
      <c r="X2" s="125"/>
      <c r="Y2" s="125"/>
      <c r="Z2" s="125"/>
      <c r="AA2" s="125"/>
      <c r="AB2" s="125"/>
      <c r="AC2" s="125"/>
      <c r="AD2" s="125"/>
      <c r="AE2" s="125"/>
      <c r="AF2" s="125"/>
      <c r="AG2" s="125"/>
    </row>
    <row r="3" spans="1:33" s="3" customFormat="1" ht="58" x14ac:dyDescent="0.25">
      <c r="A3" s="65" t="s">
        <v>25</v>
      </c>
      <c r="B3" s="66" t="s">
        <v>26</v>
      </c>
      <c r="C3" s="67" t="s">
        <v>3</v>
      </c>
      <c r="D3" s="67" t="s">
        <v>53</v>
      </c>
      <c r="E3" s="67" t="s">
        <v>4</v>
      </c>
      <c r="F3" s="67" t="s">
        <v>14</v>
      </c>
      <c r="G3" s="67" t="s">
        <v>15</v>
      </c>
      <c r="H3" s="67" t="s">
        <v>16</v>
      </c>
      <c r="I3" s="72" t="s">
        <v>38</v>
      </c>
      <c r="J3" s="22" t="s">
        <v>5</v>
      </c>
      <c r="K3" s="90" t="s">
        <v>69</v>
      </c>
      <c r="L3" s="90" t="s">
        <v>70</v>
      </c>
      <c r="M3" s="90" t="s">
        <v>71</v>
      </c>
      <c r="N3" s="90" t="s">
        <v>72</v>
      </c>
      <c r="O3" s="90" t="s">
        <v>73</v>
      </c>
      <c r="P3" s="90" t="s">
        <v>74</v>
      </c>
      <c r="Q3" s="90" t="s">
        <v>75</v>
      </c>
      <c r="R3" s="96" t="s">
        <v>0</v>
      </c>
      <c r="S3" s="21" t="s">
        <v>2</v>
      </c>
      <c r="T3" s="122">
        <v>45714</v>
      </c>
      <c r="U3" s="47" t="s">
        <v>1</v>
      </c>
      <c r="V3" s="47" t="s">
        <v>1</v>
      </c>
      <c r="W3" s="47" t="s">
        <v>1</v>
      </c>
      <c r="X3" s="47" t="s">
        <v>1</v>
      </c>
      <c r="Y3" s="47" t="s">
        <v>1</v>
      </c>
      <c r="Z3" s="47" t="s">
        <v>1</v>
      </c>
      <c r="AA3" s="47" t="s">
        <v>1</v>
      </c>
      <c r="AB3" s="47" t="s">
        <v>1</v>
      </c>
      <c r="AC3" s="47" t="s">
        <v>1</v>
      </c>
      <c r="AD3" s="47" t="s">
        <v>1</v>
      </c>
      <c r="AE3" s="47" t="s">
        <v>1</v>
      </c>
      <c r="AF3" s="47" t="s">
        <v>1</v>
      </c>
      <c r="AG3" s="47" t="s">
        <v>1</v>
      </c>
    </row>
    <row r="4" spans="1:33" ht="30.25" customHeight="1" x14ac:dyDescent="0.35">
      <c r="A4" s="135">
        <v>1</v>
      </c>
      <c r="B4" s="135" t="s">
        <v>44</v>
      </c>
      <c r="C4" s="56">
        <v>1</v>
      </c>
      <c r="D4" s="133" t="s">
        <v>29</v>
      </c>
      <c r="E4" s="55" t="s">
        <v>36</v>
      </c>
      <c r="F4" s="35" t="s">
        <v>18</v>
      </c>
      <c r="G4" s="36" t="s">
        <v>19</v>
      </c>
      <c r="H4" s="36" t="s">
        <v>20</v>
      </c>
      <c r="I4" s="29">
        <v>47.5</v>
      </c>
      <c r="J4" s="61">
        <v>15</v>
      </c>
      <c r="K4" s="91">
        <f>IF(SUM(T4:AK4)&gt;J4+M4,J4+M4,SUM(T4:AK4))</f>
        <v>15</v>
      </c>
      <c r="L4" s="92">
        <f>(SUM(T4:AK4))</f>
        <v>15</v>
      </c>
      <c r="M4" s="93"/>
      <c r="N4" s="94">
        <f>ROUND(IF(J4*0.25-0.5&lt;0,0,J4*0.25-0.5),0)-Q4-O4</f>
        <v>3</v>
      </c>
      <c r="O4" s="93"/>
      <c r="P4" s="93"/>
      <c r="Q4" s="93"/>
      <c r="R4" s="62">
        <f>J4-(SUM(T4:AC4))+M4</f>
        <v>0</v>
      </c>
      <c r="S4" s="63" t="str">
        <f t="shared" ref="S4:S17" si="0">IF(R4&lt;0,"ATENÇÃO","OK")</f>
        <v>OK</v>
      </c>
      <c r="T4" s="121">
        <v>15</v>
      </c>
      <c r="U4" s="58"/>
      <c r="V4" s="50"/>
      <c r="W4" s="48"/>
      <c r="X4" s="41"/>
      <c r="Y4" s="28"/>
      <c r="Z4" s="41"/>
      <c r="AA4" s="41"/>
      <c r="AB4" s="48"/>
      <c r="AC4" s="48"/>
      <c r="AD4" s="48"/>
      <c r="AE4" s="48"/>
      <c r="AF4" s="48"/>
      <c r="AG4" s="48"/>
    </row>
    <row r="5" spans="1:33" ht="30.25" customHeight="1" x14ac:dyDescent="0.35">
      <c r="A5" s="136"/>
      <c r="B5" s="136"/>
      <c r="C5" s="56">
        <v>2</v>
      </c>
      <c r="D5" s="133"/>
      <c r="E5" s="55" t="s">
        <v>37</v>
      </c>
      <c r="F5" s="35" t="s">
        <v>18</v>
      </c>
      <c r="G5" s="36" t="s">
        <v>19</v>
      </c>
      <c r="H5" s="36" t="s">
        <v>20</v>
      </c>
      <c r="I5" s="30">
        <v>48.66</v>
      </c>
      <c r="J5" s="61">
        <v>25</v>
      </c>
      <c r="K5" s="91">
        <f t="shared" ref="K5:K16" si="1">IF(SUM(T5:AK5)&gt;J5+M5,J5+M5,SUM(T5:AK5))</f>
        <v>25</v>
      </c>
      <c r="L5" s="92">
        <f>(SUM(T5:AK5))</f>
        <v>25</v>
      </c>
      <c r="M5" s="93"/>
      <c r="N5" s="94">
        <f t="shared" ref="N5:N16" si="2">ROUND(IF(J5*0.25-0.5&lt;0,0,J5*0.25-0.5),0)-Q5-O5</f>
        <v>6</v>
      </c>
      <c r="O5" s="93"/>
      <c r="P5" s="93"/>
      <c r="Q5" s="93"/>
      <c r="R5" s="62">
        <f t="shared" ref="R5:R16" si="3">J5-(SUM(T5:AC5))+M5</f>
        <v>0</v>
      </c>
      <c r="S5" s="63" t="str">
        <f t="shared" si="0"/>
        <v>OK</v>
      </c>
      <c r="T5" s="121">
        <v>25</v>
      </c>
      <c r="U5" s="59"/>
      <c r="V5" s="51"/>
      <c r="W5" s="39"/>
      <c r="X5" s="43"/>
      <c r="Y5" s="43"/>
      <c r="Z5" s="43"/>
      <c r="AA5" s="43"/>
      <c r="AB5" s="43"/>
      <c r="AC5" s="43"/>
      <c r="AD5" s="43"/>
      <c r="AE5" s="43"/>
      <c r="AF5" s="43"/>
      <c r="AG5" s="43"/>
    </row>
    <row r="6" spans="1:33" ht="30.25" customHeight="1" x14ac:dyDescent="0.35">
      <c r="A6" s="136"/>
      <c r="B6" s="136"/>
      <c r="C6" s="56">
        <v>3</v>
      </c>
      <c r="D6" s="133" t="s">
        <v>30</v>
      </c>
      <c r="E6" s="55" t="s">
        <v>36</v>
      </c>
      <c r="F6" s="35" t="s">
        <v>18</v>
      </c>
      <c r="G6" s="36" t="s">
        <v>19</v>
      </c>
      <c r="H6" s="36" t="s">
        <v>20</v>
      </c>
      <c r="I6" s="30">
        <v>59.79</v>
      </c>
      <c r="J6" s="61">
        <v>15</v>
      </c>
      <c r="K6" s="91">
        <f t="shared" si="1"/>
        <v>15</v>
      </c>
      <c r="L6" s="92">
        <f t="shared" ref="L6:L16" si="4">(SUM(T6:AK6))</f>
        <v>15</v>
      </c>
      <c r="M6" s="93"/>
      <c r="N6" s="94">
        <f t="shared" si="2"/>
        <v>3</v>
      </c>
      <c r="O6" s="93"/>
      <c r="P6" s="93"/>
      <c r="Q6" s="93"/>
      <c r="R6" s="62">
        <f t="shared" si="3"/>
        <v>0</v>
      </c>
      <c r="S6" s="63" t="str">
        <f t="shared" si="0"/>
        <v>OK</v>
      </c>
      <c r="T6" s="121">
        <v>15</v>
      </c>
      <c r="U6" s="59"/>
      <c r="V6" s="51"/>
      <c r="W6" s="39"/>
      <c r="X6" s="43"/>
      <c r="Y6" s="43"/>
      <c r="Z6" s="43"/>
      <c r="AA6" s="43"/>
      <c r="AB6" s="43"/>
      <c r="AC6" s="43"/>
      <c r="AD6" s="43"/>
      <c r="AE6" s="43"/>
      <c r="AF6" s="43"/>
      <c r="AG6" s="43"/>
    </row>
    <row r="7" spans="1:33" ht="30.25" customHeight="1" x14ac:dyDescent="0.35">
      <c r="A7" s="136"/>
      <c r="B7" s="136"/>
      <c r="C7" s="56">
        <v>4</v>
      </c>
      <c r="D7" s="133"/>
      <c r="E7" s="55" t="s">
        <v>37</v>
      </c>
      <c r="F7" s="35" t="s">
        <v>18</v>
      </c>
      <c r="G7" s="36" t="s">
        <v>19</v>
      </c>
      <c r="H7" s="36" t="s">
        <v>20</v>
      </c>
      <c r="I7" s="30">
        <v>63</v>
      </c>
      <c r="J7" s="61">
        <v>25</v>
      </c>
      <c r="K7" s="91">
        <f t="shared" si="1"/>
        <v>25</v>
      </c>
      <c r="L7" s="92">
        <f t="shared" si="4"/>
        <v>25</v>
      </c>
      <c r="M7" s="93"/>
      <c r="N7" s="94">
        <f t="shared" si="2"/>
        <v>6</v>
      </c>
      <c r="O7" s="93"/>
      <c r="P7" s="93"/>
      <c r="Q7" s="93"/>
      <c r="R7" s="62">
        <f t="shared" si="3"/>
        <v>0</v>
      </c>
      <c r="S7" s="63" t="str">
        <f t="shared" si="0"/>
        <v>OK</v>
      </c>
      <c r="T7" s="121">
        <v>25</v>
      </c>
      <c r="U7" s="60"/>
      <c r="V7" s="51"/>
      <c r="W7" s="39"/>
      <c r="X7" s="43"/>
      <c r="Y7" s="43"/>
      <c r="Z7" s="43"/>
      <c r="AA7" s="43"/>
      <c r="AB7" s="43"/>
      <c r="AC7" s="43"/>
      <c r="AD7" s="43"/>
      <c r="AE7" s="43"/>
      <c r="AF7" s="43"/>
      <c r="AG7" s="43"/>
    </row>
    <row r="8" spans="1:33" ht="30.25" customHeight="1" x14ac:dyDescent="0.35">
      <c r="A8" s="136"/>
      <c r="B8" s="136"/>
      <c r="C8" s="52">
        <v>5</v>
      </c>
      <c r="D8" s="134" t="s">
        <v>31</v>
      </c>
      <c r="E8" s="55" t="s">
        <v>36</v>
      </c>
      <c r="F8" s="53" t="s">
        <v>18</v>
      </c>
      <c r="G8" s="54" t="s">
        <v>19</v>
      </c>
      <c r="H8" s="54" t="s">
        <v>20</v>
      </c>
      <c r="I8" s="30">
        <v>60.7</v>
      </c>
      <c r="J8" s="61">
        <v>15</v>
      </c>
      <c r="K8" s="91">
        <f t="shared" si="1"/>
        <v>15</v>
      </c>
      <c r="L8" s="92">
        <f t="shared" si="4"/>
        <v>15</v>
      </c>
      <c r="M8" s="93"/>
      <c r="N8" s="94">
        <f t="shared" si="2"/>
        <v>3</v>
      </c>
      <c r="O8" s="93"/>
      <c r="P8" s="93"/>
      <c r="Q8" s="93"/>
      <c r="R8" s="62">
        <f t="shared" si="3"/>
        <v>0</v>
      </c>
      <c r="S8" s="63" t="str">
        <f t="shared" si="0"/>
        <v>OK</v>
      </c>
      <c r="T8" s="121">
        <v>15</v>
      </c>
      <c r="U8" s="60"/>
      <c r="V8" s="51"/>
      <c r="W8" s="39"/>
      <c r="X8" s="43"/>
      <c r="Y8" s="43"/>
      <c r="Z8" s="43"/>
      <c r="AA8" s="43"/>
      <c r="AB8" s="43"/>
      <c r="AC8" s="43"/>
      <c r="AD8" s="43"/>
      <c r="AE8" s="43"/>
      <c r="AF8" s="43"/>
      <c r="AG8" s="43"/>
    </row>
    <row r="9" spans="1:33" ht="30.25" customHeight="1" x14ac:dyDescent="0.35">
      <c r="A9" s="136"/>
      <c r="B9" s="136"/>
      <c r="C9" s="52">
        <v>6</v>
      </c>
      <c r="D9" s="134"/>
      <c r="E9" s="55" t="s">
        <v>37</v>
      </c>
      <c r="F9" s="53" t="s">
        <v>18</v>
      </c>
      <c r="G9" s="54" t="s">
        <v>19</v>
      </c>
      <c r="H9" s="54" t="s">
        <v>20</v>
      </c>
      <c r="I9" s="30">
        <v>63.83</v>
      </c>
      <c r="J9" s="61">
        <v>25</v>
      </c>
      <c r="K9" s="91">
        <f t="shared" si="1"/>
        <v>25</v>
      </c>
      <c r="L9" s="92">
        <f t="shared" si="4"/>
        <v>25</v>
      </c>
      <c r="M9" s="93"/>
      <c r="N9" s="94">
        <f t="shared" si="2"/>
        <v>6</v>
      </c>
      <c r="O9" s="93"/>
      <c r="P9" s="93"/>
      <c r="Q9" s="93"/>
      <c r="R9" s="62">
        <f t="shared" si="3"/>
        <v>0</v>
      </c>
      <c r="S9" s="63" t="str">
        <f t="shared" si="0"/>
        <v>OK</v>
      </c>
      <c r="T9" s="121">
        <v>25</v>
      </c>
      <c r="U9" s="60"/>
      <c r="V9" s="51"/>
      <c r="W9" s="39"/>
      <c r="X9" s="43"/>
      <c r="Y9" s="43"/>
      <c r="Z9" s="43"/>
      <c r="AA9" s="43"/>
      <c r="AB9" s="43"/>
      <c r="AC9" s="43"/>
      <c r="AD9" s="43"/>
      <c r="AE9" s="43"/>
      <c r="AF9" s="43"/>
      <c r="AG9" s="43"/>
    </row>
    <row r="10" spans="1:33" ht="30.25" customHeight="1" x14ac:dyDescent="0.35">
      <c r="A10" s="136"/>
      <c r="B10" s="136"/>
      <c r="C10" s="52">
        <v>7</v>
      </c>
      <c r="D10" s="134" t="s">
        <v>32</v>
      </c>
      <c r="E10" s="55" t="s">
        <v>36</v>
      </c>
      <c r="F10" s="53" t="s">
        <v>18</v>
      </c>
      <c r="G10" s="54" t="s">
        <v>19</v>
      </c>
      <c r="H10" s="54" t="s">
        <v>20</v>
      </c>
      <c r="I10" s="30">
        <v>67.290000000000006</v>
      </c>
      <c r="J10" s="61">
        <v>10</v>
      </c>
      <c r="K10" s="91">
        <f t="shared" si="1"/>
        <v>10</v>
      </c>
      <c r="L10" s="92">
        <f t="shared" si="4"/>
        <v>10</v>
      </c>
      <c r="M10" s="93"/>
      <c r="N10" s="94">
        <f t="shared" si="2"/>
        <v>2</v>
      </c>
      <c r="O10" s="93"/>
      <c r="P10" s="93"/>
      <c r="Q10" s="93"/>
      <c r="R10" s="62">
        <f t="shared" si="3"/>
        <v>0</v>
      </c>
      <c r="S10" s="63" t="str">
        <f t="shared" si="0"/>
        <v>OK</v>
      </c>
      <c r="T10" s="121">
        <v>10</v>
      </c>
      <c r="U10" s="60"/>
      <c r="V10" s="51"/>
      <c r="W10" s="39"/>
      <c r="X10" s="43"/>
      <c r="Y10" s="43"/>
      <c r="Z10" s="43"/>
      <c r="AA10" s="43"/>
      <c r="AB10" s="43"/>
      <c r="AC10" s="43"/>
      <c r="AD10" s="43"/>
      <c r="AE10" s="43"/>
      <c r="AF10" s="43"/>
      <c r="AG10" s="43"/>
    </row>
    <row r="11" spans="1:33" ht="30.25" customHeight="1" x14ac:dyDescent="0.35">
      <c r="A11" s="136"/>
      <c r="B11" s="136"/>
      <c r="C11" s="52">
        <v>8</v>
      </c>
      <c r="D11" s="134"/>
      <c r="E11" s="55" t="s">
        <v>37</v>
      </c>
      <c r="F11" s="53" t="s">
        <v>18</v>
      </c>
      <c r="G11" s="54" t="s">
        <v>19</v>
      </c>
      <c r="H11" s="54" t="s">
        <v>20</v>
      </c>
      <c r="I11" s="30">
        <v>71.08</v>
      </c>
      <c r="J11" s="61">
        <v>25</v>
      </c>
      <c r="K11" s="91">
        <f t="shared" si="1"/>
        <v>25</v>
      </c>
      <c r="L11" s="92">
        <f t="shared" si="4"/>
        <v>25</v>
      </c>
      <c r="M11" s="93"/>
      <c r="N11" s="94">
        <f t="shared" si="2"/>
        <v>6</v>
      </c>
      <c r="O11" s="93"/>
      <c r="P11" s="93"/>
      <c r="Q11" s="93"/>
      <c r="R11" s="62">
        <f t="shared" si="3"/>
        <v>0</v>
      </c>
      <c r="S11" s="63" t="str">
        <f t="shared" si="0"/>
        <v>OK</v>
      </c>
      <c r="T11" s="121">
        <v>25</v>
      </c>
      <c r="U11" s="60"/>
      <c r="V11" s="51"/>
      <c r="W11" s="39"/>
      <c r="X11" s="43"/>
      <c r="Y11" s="43"/>
      <c r="Z11" s="43"/>
      <c r="AA11" s="43"/>
      <c r="AB11" s="43"/>
      <c r="AC11" s="43"/>
      <c r="AD11" s="43"/>
      <c r="AE11" s="43"/>
      <c r="AF11" s="43"/>
      <c r="AG11" s="43"/>
    </row>
    <row r="12" spans="1:33" ht="30.25" customHeight="1" x14ac:dyDescent="0.35">
      <c r="A12" s="136"/>
      <c r="B12" s="136"/>
      <c r="C12" s="56">
        <v>9</v>
      </c>
      <c r="D12" s="37" t="s">
        <v>21</v>
      </c>
      <c r="E12" s="55" t="s">
        <v>34</v>
      </c>
      <c r="F12" s="35" t="s">
        <v>18</v>
      </c>
      <c r="G12" s="36" t="s">
        <v>19</v>
      </c>
      <c r="H12" s="36" t="s">
        <v>20</v>
      </c>
      <c r="I12" s="30">
        <v>4.0199999999999996</v>
      </c>
      <c r="J12" s="61">
        <v>20</v>
      </c>
      <c r="K12" s="91">
        <f t="shared" si="1"/>
        <v>20</v>
      </c>
      <c r="L12" s="92">
        <f t="shared" si="4"/>
        <v>20</v>
      </c>
      <c r="M12" s="93"/>
      <c r="N12" s="94">
        <f t="shared" si="2"/>
        <v>5</v>
      </c>
      <c r="O12" s="93"/>
      <c r="P12" s="93"/>
      <c r="Q12" s="93"/>
      <c r="R12" s="62">
        <f t="shared" si="3"/>
        <v>0</v>
      </c>
      <c r="S12" s="63" t="str">
        <f t="shared" si="0"/>
        <v>OK</v>
      </c>
      <c r="T12" s="121">
        <v>20</v>
      </c>
      <c r="U12" s="60"/>
      <c r="V12" s="51"/>
      <c r="W12" s="39"/>
      <c r="X12" s="43"/>
      <c r="Y12" s="43"/>
      <c r="Z12" s="43"/>
      <c r="AA12" s="43"/>
      <c r="AB12" s="43"/>
      <c r="AC12" s="43"/>
      <c r="AD12" s="43"/>
      <c r="AE12" s="43"/>
      <c r="AF12" s="43"/>
      <c r="AG12" s="43"/>
    </row>
    <row r="13" spans="1:33" ht="30.25" customHeight="1" x14ac:dyDescent="0.35">
      <c r="A13" s="136"/>
      <c r="B13" s="136"/>
      <c r="C13" s="56">
        <v>10</v>
      </c>
      <c r="D13" s="37" t="s">
        <v>33</v>
      </c>
      <c r="E13" s="55" t="s">
        <v>34</v>
      </c>
      <c r="F13" s="35" t="s">
        <v>18</v>
      </c>
      <c r="G13" s="36" t="s">
        <v>19</v>
      </c>
      <c r="H13" s="36" t="s">
        <v>20</v>
      </c>
      <c r="I13" s="30">
        <v>5.92</v>
      </c>
      <c r="J13" s="61">
        <v>10</v>
      </c>
      <c r="K13" s="91">
        <f t="shared" si="1"/>
        <v>10</v>
      </c>
      <c r="L13" s="92">
        <f t="shared" si="4"/>
        <v>10</v>
      </c>
      <c r="M13" s="93"/>
      <c r="N13" s="94">
        <f t="shared" si="2"/>
        <v>2</v>
      </c>
      <c r="O13" s="93"/>
      <c r="P13" s="93"/>
      <c r="Q13" s="93"/>
      <c r="R13" s="62">
        <f t="shared" si="3"/>
        <v>0</v>
      </c>
      <c r="S13" s="63" t="str">
        <f t="shared" si="0"/>
        <v>OK</v>
      </c>
      <c r="T13" s="121">
        <v>10</v>
      </c>
      <c r="U13" s="60"/>
      <c r="V13" s="51"/>
      <c r="W13" s="39"/>
      <c r="X13" s="43"/>
      <c r="Y13" s="43"/>
      <c r="Z13" s="43"/>
      <c r="AA13" s="43"/>
      <c r="AB13" s="43"/>
      <c r="AC13" s="43"/>
      <c r="AD13" s="43"/>
      <c r="AE13" s="43"/>
      <c r="AF13" s="43"/>
      <c r="AG13" s="43"/>
    </row>
    <row r="14" spans="1:33" ht="30.25" customHeight="1" x14ac:dyDescent="0.35">
      <c r="A14" s="136"/>
      <c r="B14" s="136"/>
      <c r="C14" s="56">
        <v>11</v>
      </c>
      <c r="D14" s="37" t="s">
        <v>22</v>
      </c>
      <c r="E14" s="55" t="s">
        <v>34</v>
      </c>
      <c r="F14" s="35" t="s">
        <v>18</v>
      </c>
      <c r="G14" s="36" t="s">
        <v>24</v>
      </c>
      <c r="H14" s="36" t="s">
        <v>20</v>
      </c>
      <c r="I14" s="30">
        <v>5.0199999999999996</v>
      </c>
      <c r="J14" s="61">
        <v>15</v>
      </c>
      <c r="K14" s="91">
        <f t="shared" si="1"/>
        <v>15</v>
      </c>
      <c r="L14" s="92">
        <f t="shared" si="4"/>
        <v>15</v>
      </c>
      <c r="M14" s="93"/>
      <c r="N14" s="94">
        <f t="shared" si="2"/>
        <v>3</v>
      </c>
      <c r="O14" s="93"/>
      <c r="P14" s="93"/>
      <c r="Q14" s="93"/>
      <c r="R14" s="62">
        <f t="shared" si="3"/>
        <v>0</v>
      </c>
      <c r="S14" s="63" t="str">
        <f t="shared" si="0"/>
        <v>OK</v>
      </c>
      <c r="T14" s="121">
        <v>15</v>
      </c>
      <c r="U14" s="60"/>
      <c r="V14" s="51"/>
      <c r="W14" s="39"/>
      <c r="X14" s="43"/>
      <c r="Y14" s="43"/>
      <c r="Z14" s="43"/>
      <c r="AA14" s="43"/>
      <c r="AB14" s="43"/>
      <c r="AC14" s="43"/>
      <c r="AD14" s="43"/>
      <c r="AE14" s="43"/>
      <c r="AF14" s="43"/>
      <c r="AG14" s="43"/>
    </row>
    <row r="15" spans="1:33" ht="30.25" customHeight="1" x14ac:dyDescent="0.35">
      <c r="A15" s="136"/>
      <c r="B15" s="136"/>
      <c r="C15" s="56">
        <v>12</v>
      </c>
      <c r="D15" s="37" t="s">
        <v>23</v>
      </c>
      <c r="E15" s="55" t="s">
        <v>35</v>
      </c>
      <c r="F15" s="35" t="s">
        <v>18</v>
      </c>
      <c r="G15" s="36" t="s">
        <v>19</v>
      </c>
      <c r="H15" s="36" t="s">
        <v>20</v>
      </c>
      <c r="I15" s="30">
        <v>5.73</v>
      </c>
      <c r="J15" s="61">
        <v>10</v>
      </c>
      <c r="K15" s="91">
        <f t="shared" si="1"/>
        <v>10</v>
      </c>
      <c r="L15" s="92">
        <f t="shared" si="4"/>
        <v>10</v>
      </c>
      <c r="M15" s="93"/>
      <c r="N15" s="94">
        <f t="shared" si="2"/>
        <v>2</v>
      </c>
      <c r="O15" s="93"/>
      <c r="P15" s="93"/>
      <c r="Q15" s="93"/>
      <c r="R15" s="62">
        <f t="shared" si="3"/>
        <v>0</v>
      </c>
      <c r="S15" s="63" t="str">
        <f t="shared" si="0"/>
        <v>OK</v>
      </c>
      <c r="T15" s="121">
        <v>10</v>
      </c>
      <c r="U15" s="57"/>
      <c r="V15" s="50"/>
      <c r="W15" s="38"/>
      <c r="X15" s="42"/>
      <c r="Y15" s="42"/>
      <c r="Z15" s="42"/>
      <c r="AA15" s="42"/>
      <c r="AB15" s="42"/>
      <c r="AC15" s="42"/>
      <c r="AD15" s="42"/>
      <c r="AE15" s="42"/>
      <c r="AF15" s="42"/>
      <c r="AG15" s="42"/>
    </row>
    <row r="16" spans="1:33" ht="30.25" customHeight="1" x14ac:dyDescent="0.35">
      <c r="A16" s="137"/>
      <c r="B16" s="137"/>
      <c r="C16" s="56">
        <v>13</v>
      </c>
      <c r="D16" s="37" t="s">
        <v>28</v>
      </c>
      <c r="E16" s="55" t="s">
        <v>4</v>
      </c>
      <c r="F16" s="35" t="s">
        <v>18</v>
      </c>
      <c r="G16" s="36" t="s">
        <v>19</v>
      </c>
      <c r="H16" s="36" t="s">
        <v>20</v>
      </c>
      <c r="I16" s="30">
        <v>70</v>
      </c>
      <c r="J16" s="61">
        <v>0</v>
      </c>
      <c r="K16" s="91">
        <f t="shared" si="1"/>
        <v>0</v>
      </c>
      <c r="L16" s="92">
        <f t="shared" si="4"/>
        <v>0</v>
      </c>
      <c r="M16" s="93"/>
      <c r="N16" s="94">
        <f t="shared" si="2"/>
        <v>0</v>
      </c>
      <c r="O16" s="93"/>
      <c r="P16" s="93"/>
      <c r="Q16" s="93"/>
      <c r="R16" s="62">
        <f t="shared" si="3"/>
        <v>0</v>
      </c>
      <c r="S16" s="63" t="str">
        <f t="shared" si="0"/>
        <v>OK</v>
      </c>
      <c r="T16" s="121">
        <v>0</v>
      </c>
      <c r="U16" s="57"/>
      <c r="V16" s="50"/>
      <c r="W16" s="38"/>
      <c r="X16" s="42"/>
      <c r="Y16" s="42"/>
      <c r="Z16" s="42"/>
      <c r="AA16" s="42"/>
      <c r="AB16" s="42"/>
      <c r="AC16" s="42"/>
      <c r="AD16" s="42"/>
      <c r="AE16" s="42"/>
      <c r="AF16" s="42"/>
      <c r="AG16" s="42"/>
    </row>
    <row r="17" spans="1:33" ht="15.5" x14ac:dyDescent="0.35">
      <c r="A17" s="97"/>
      <c r="B17" s="97"/>
      <c r="C17" s="98"/>
      <c r="D17" s="99"/>
      <c r="E17" s="100"/>
      <c r="F17" s="101"/>
      <c r="G17" s="102"/>
      <c r="H17" s="102"/>
      <c r="I17" s="103"/>
      <c r="J17" s="6">
        <f>SUM(J4:J16)</f>
        <v>210</v>
      </c>
      <c r="R17" s="6">
        <f t="shared" ref="R17" si="5">SUM(R4:R16)</f>
        <v>0</v>
      </c>
      <c r="S17" s="109" t="str">
        <f t="shared" si="0"/>
        <v>OK</v>
      </c>
      <c r="T17" s="104"/>
      <c r="U17" s="104"/>
      <c r="V17" s="105"/>
      <c r="W17" s="106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</row>
    <row r="18" spans="1:33" x14ac:dyDescent="0.35">
      <c r="J18" s="95">
        <f>SUMPRODUCT($I$4:$I$16,J4:J16)</f>
        <v>9629.1999999999989</v>
      </c>
      <c r="K18" s="95">
        <f>SUMPRODUCT($I$4:$I$16,K4:K16)</f>
        <v>9629.1999999999989</v>
      </c>
      <c r="L18" s="95">
        <f>SUMPRODUCT($I$4:$I$16,L4:L16)</f>
        <v>9629.1999999999989</v>
      </c>
      <c r="M18" s="76"/>
      <c r="N18" s="76"/>
      <c r="O18" s="76"/>
      <c r="P18" s="76"/>
      <c r="Q18" s="76"/>
      <c r="T18" s="49">
        <f>SUMPRODUCT($I$4:$I$16,T4:T16)</f>
        <v>9629.1999999999989</v>
      </c>
      <c r="U18" s="49">
        <f t="shared" ref="U18:AG18" si="6">SUMPRODUCT($I$4:$I$16,U4:U16)</f>
        <v>0</v>
      </c>
      <c r="V18" s="49">
        <f t="shared" si="6"/>
        <v>0</v>
      </c>
      <c r="W18" s="49">
        <f t="shared" si="6"/>
        <v>0</v>
      </c>
      <c r="X18" s="49">
        <f t="shared" si="6"/>
        <v>0</v>
      </c>
      <c r="Y18" s="49">
        <f t="shared" si="6"/>
        <v>0</v>
      </c>
      <c r="Z18" s="49">
        <f t="shared" si="6"/>
        <v>0</v>
      </c>
      <c r="AA18" s="49">
        <f t="shared" si="6"/>
        <v>0</v>
      </c>
      <c r="AB18" s="49">
        <f t="shared" si="6"/>
        <v>0</v>
      </c>
      <c r="AC18" s="49">
        <f t="shared" si="6"/>
        <v>0</v>
      </c>
      <c r="AD18" s="49">
        <f t="shared" si="6"/>
        <v>0</v>
      </c>
      <c r="AE18" s="49">
        <f t="shared" si="6"/>
        <v>0</v>
      </c>
      <c r="AF18" s="49">
        <f t="shared" si="6"/>
        <v>0</v>
      </c>
      <c r="AG18" s="49">
        <f t="shared" si="6"/>
        <v>0</v>
      </c>
    </row>
    <row r="19" spans="1:33" ht="15" thickBot="1" x14ac:dyDescent="0.4"/>
    <row r="20" spans="1:33" ht="15.5" x14ac:dyDescent="0.35">
      <c r="D20" s="118" t="s">
        <v>79</v>
      </c>
      <c r="E20" s="64" t="s">
        <v>45</v>
      </c>
    </row>
    <row r="21" spans="1:33" ht="29" x14ac:dyDescent="0.35">
      <c r="D21" s="68" t="s">
        <v>62</v>
      </c>
      <c r="G21" s="108"/>
    </row>
    <row r="22" spans="1:33" x14ac:dyDescent="0.35">
      <c r="D22" s="68" t="s">
        <v>54</v>
      </c>
    </row>
    <row r="23" spans="1:33" ht="15" thickBot="1" x14ac:dyDescent="0.4">
      <c r="D23" s="69" t="s">
        <v>55</v>
      </c>
    </row>
  </sheetData>
  <mergeCells count="25">
    <mergeCell ref="Z1:Z2"/>
    <mergeCell ref="AA1:AA2"/>
    <mergeCell ref="AB1:AB2"/>
    <mergeCell ref="A1:C1"/>
    <mergeCell ref="D1:I1"/>
    <mergeCell ref="J1:S1"/>
    <mergeCell ref="U1:U2"/>
    <mergeCell ref="V1:V2"/>
    <mergeCell ref="A2:I2"/>
    <mergeCell ref="J2:S2"/>
    <mergeCell ref="W1:W2"/>
    <mergeCell ref="X1:X2"/>
    <mergeCell ref="Y1:Y2"/>
    <mergeCell ref="T1:T2"/>
    <mergeCell ref="AC1:AC2"/>
    <mergeCell ref="AD1:AD2"/>
    <mergeCell ref="AE1:AE2"/>
    <mergeCell ref="AF1:AF2"/>
    <mergeCell ref="AG1:AG2"/>
    <mergeCell ref="A4:A16"/>
    <mergeCell ref="B4:B16"/>
    <mergeCell ref="D4:D5"/>
    <mergeCell ref="D6:D7"/>
    <mergeCell ref="D8:D9"/>
    <mergeCell ref="D10:D11"/>
  </mergeCells>
  <conditionalFormatting sqref="T4:AG17">
    <cfRule type="cellIs" dxfId="2" priority="1" operator="greaterThan">
      <formula>0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95C8AD-430F-4EE7-9482-12935C15CE00}">
  <dimension ref="A1:AG22"/>
  <sheetViews>
    <sheetView topLeftCell="E4" zoomScale="80" zoomScaleNormal="80" workbookViewId="0">
      <selection activeCell="O20" sqref="O20"/>
    </sheetView>
  </sheetViews>
  <sheetFormatPr defaultColWidth="9.7265625" defaultRowHeight="14.5" x14ac:dyDescent="0.35"/>
  <cols>
    <col min="1" max="1" width="6" style="1" customWidth="1"/>
    <col min="2" max="2" width="20.453125" style="1" customWidth="1"/>
    <col min="3" max="3" width="6" style="25" bestFit="1" customWidth="1"/>
    <col min="4" max="4" width="53.81640625" style="1" bestFit="1" customWidth="1"/>
    <col min="5" max="5" width="11.453125" style="1" customWidth="1"/>
    <col min="6" max="6" width="13.7265625" style="1" customWidth="1"/>
    <col min="7" max="7" width="13.453125" style="1" customWidth="1"/>
    <col min="8" max="8" width="17.453125" style="1" customWidth="1"/>
    <col min="9" max="9" width="12.7265625" style="1" bestFit="1" customWidth="1"/>
    <col min="10" max="17" width="13.26953125" style="6" customWidth="1"/>
    <col min="18" max="18" width="13.26953125" style="26" customWidth="1"/>
    <col min="19" max="19" width="12.54296875" style="4" customWidth="1"/>
    <col min="20" max="22" width="14.453125" style="5" bestFit="1" customWidth="1"/>
    <col min="23" max="23" width="14.453125" style="40" bestFit="1" customWidth="1"/>
    <col min="24" max="33" width="14.453125" style="5" bestFit="1" customWidth="1"/>
    <col min="34" max="16384" width="9.7265625" style="2"/>
  </cols>
  <sheetData>
    <row r="1" spans="1:33" ht="33" customHeight="1" x14ac:dyDescent="0.35">
      <c r="A1" s="129" t="s">
        <v>49</v>
      </c>
      <c r="B1" s="129"/>
      <c r="C1" s="129"/>
      <c r="D1" s="129" t="s">
        <v>48</v>
      </c>
      <c r="E1" s="129"/>
      <c r="F1" s="129"/>
      <c r="G1" s="129"/>
      <c r="H1" s="129"/>
      <c r="I1" s="129"/>
      <c r="J1" s="129" t="s">
        <v>39</v>
      </c>
      <c r="K1" s="129"/>
      <c r="L1" s="129"/>
      <c r="M1" s="129"/>
      <c r="N1" s="129"/>
      <c r="O1" s="129"/>
      <c r="P1" s="129"/>
      <c r="Q1" s="129"/>
      <c r="R1" s="129"/>
      <c r="S1" s="129"/>
      <c r="T1" s="125" t="s">
        <v>82</v>
      </c>
      <c r="U1" s="139" t="s">
        <v>76</v>
      </c>
      <c r="V1" s="125" t="s">
        <v>43</v>
      </c>
      <c r="W1" s="125" t="s">
        <v>43</v>
      </c>
      <c r="X1" s="125" t="s">
        <v>43</v>
      </c>
      <c r="Y1" s="125" t="s">
        <v>43</v>
      </c>
      <c r="Z1" s="125" t="s">
        <v>43</v>
      </c>
      <c r="AA1" s="125" t="s">
        <v>43</v>
      </c>
      <c r="AB1" s="125" t="s">
        <v>43</v>
      </c>
      <c r="AC1" s="125" t="s">
        <v>43</v>
      </c>
      <c r="AD1" s="125" t="s">
        <v>43</v>
      </c>
      <c r="AE1" s="125" t="s">
        <v>43</v>
      </c>
      <c r="AF1" s="125" t="s">
        <v>43</v>
      </c>
      <c r="AG1" s="125" t="s">
        <v>43</v>
      </c>
    </row>
    <row r="2" spans="1:33" ht="21.75" customHeight="1" x14ac:dyDescent="0.35">
      <c r="A2" s="130" t="s">
        <v>58</v>
      </c>
      <c r="B2" s="131"/>
      <c r="C2" s="131"/>
      <c r="D2" s="131"/>
      <c r="E2" s="131"/>
      <c r="F2" s="131"/>
      <c r="G2" s="131"/>
      <c r="H2" s="131"/>
      <c r="I2" s="132"/>
      <c r="J2" s="126" t="s">
        <v>47</v>
      </c>
      <c r="K2" s="127"/>
      <c r="L2" s="127"/>
      <c r="M2" s="127"/>
      <c r="N2" s="127"/>
      <c r="O2" s="127"/>
      <c r="P2" s="127"/>
      <c r="Q2" s="127"/>
      <c r="R2" s="127"/>
      <c r="S2" s="128"/>
      <c r="T2" s="125"/>
      <c r="U2" s="140"/>
      <c r="V2" s="125"/>
      <c r="W2" s="125"/>
      <c r="X2" s="125"/>
      <c r="Y2" s="125"/>
      <c r="Z2" s="125"/>
      <c r="AA2" s="125"/>
      <c r="AB2" s="125"/>
      <c r="AC2" s="125"/>
      <c r="AD2" s="125"/>
      <c r="AE2" s="125"/>
      <c r="AF2" s="125"/>
      <c r="AG2" s="125"/>
    </row>
    <row r="3" spans="1:33" s="3" customFormat="1" ht="58" x14ac:dyDescent="0.25">
      <c r="A3" s="65" t="s">
        <v>25</v>
      </c>
      <c r="B3" s="66" t="s">
        <v>26</v>
      </c>
      <c r="C3" s="67" t="s">
        <v>3</v>
      </c>
      <c r="D3" s="67" t="s">
        <v>53</v>
      </c>
      <c r="E3" s="67" t="s">
        <v>4</v>
      </c>
      <c r="F3" s="67" t="s">
        <v>14</v>
      </c>
      <c r="G3" s="67" t="s">
        <v>15</v>
      </c>
      <c r="H3" s="67" t="s">
        <v>16</v>
      </c>
      <c r="I3" s="72" t="s">
        <v>38</v>
      </c>
      <c r="J3" s="22" t="s">
        <v>5</v>
      </c>
      <c r="K3" s="90" t="s">
        <v>69</v>
      </c>
      <c r="L3" s="90" t="s">
        <v>70</v>
      </c>
      <c r="M3" s="90" t="s">
        <v>71</v>
      </c>
      <c r="N3" s="90" t="s">
        <v>72</v>
      </c>
      <c r="O3" s="90" t="s">
        <v>73</v>
      </c>
      <c r="P3" s="90" t="s">
        <v>74</v>
      </c>
      <c r="Q3" s="90" t="s">
        <v>75</v>
      </c>
      <c r="R3" s="96" t="s">
        <v>0</v>
      </c>
      <c r="S3" s="21" t="s">
        <v>2</v>
      </c>
      <c r="T3" s="124">
        <v>45586</v>
      </c>
      <c r="U3" s="112">
        <v>45623</v>
      </c>
      <c r="V3" s="47" t="s">
        <v>1</v>
      </c>
      <c r="W3" s="47" t="s">
        <v>1</v>
      </c>
      <c r="X3" s="47" t="s">
        <v>1</v>
      </c>
      <c r="Y3" s="47" t="s">
        <v>1</v>
      </c>
      <c r="Z3" s="47" t="s">
        <v>1</v>
      </c>
      <c r="AA3" s="47" t="s">
        <v>1</v>
      </c>
      <c r="AB3" s="47" t="s">
        <v>1</v>
      </c>
      <c r="AC3" s="47" t="s">
        <v>1</v>
      </c>
      <c r="AD3" s="47" t="s">
        <v>1</v>
      </c>
      <c r="AE3" s="47" t="s">
        <v>1</v>
      </c>
      <c r="AF3" s="47" t="s">
        <v>1</v>
      </c>
      <c r="AG3" s="47" t="s">
        <v>1</v>
      </c>
    </row>
    <row r="4" spans="1:33" ht="30.25" customHeight="1" x14ac:dyDescent="0.35">
      <c r="A4" s="135">
        <v>1</v>
      </c>
      <c r="B4" s="135" t="s">
        <v>44</v>
      </c>
      <c r="C4" s="56">
        <v>1</v>
      </c>
      <c r="D4" s="133" t="s">
        <v>29</v>
      </c>
      <c r="E4" s="55" t="s">
        <v>36</v>
      </c>
      <c r="F4" s="35" t="s">
        <v>18</v>
      </c>
      <c r="G4" s="36" t="s">
        <v>19</v>
      </c>
      <c r="H4" s="36" t="s">
        <v>20</v>
      </c>
      <c r="I4" s="29">
        <v>47.5</v>
      </c>
      <c r="J4" s="61">
        <v>30</v>
      </c>
      <c r="K4" s="91">
        <f t="shared" ref="K4:K16" si="0">IF(SUM(T4:AK4)&gt;J4+M4,J4+M4,SUM(T4:AK4))</f>
        <v>30</v>
      </c>
      <c r="L4" s="92">
        <f>(SUM(T4:AK4))</f>
        <v>30</v>
      </c>
      <c r="M4" s="93"/>
      <c r="N4" s="94">
        <f>ROUND(IF(J4*0.25-0.5&lt;0,0,J4*0.25-0.5),0)-Q4-O4</f>
        <v>7</v>
      </c>
      <c r="O4" s="93"/>
      <c r="P4" s="93"/>
      <c r="Q4" s="93"/>
      <c r="R4" s="62">
        <f t="shared" ref="R4:R16" si="1">J4-(SUM(T4:AC4))+M4</f>
        <v>0</v>
      </c>
      <c r="S4" s="63" t="str">
        <f t="shared" ref="S4:S16" si="2">IF(R4&lt;0,"ATENÇÃO","OK")</f>
        <v>OK</v>
      </c>
      <c r="T4" s="123">
        <v>5</v>
      </c>
      <c r="U4" s="110">
        <v>25</v>
      </c>
      <c r="V4" s="50"/>
      <c r="W4" s="48"/>
      <c r="X4" s="41"/>
      <c r="Y4" s="28"/>
      <c r="Z4" s="41"/>
      <c r="AA4" s="41"/>
      <c r="AB4" s="48"/>
      <c r="AC4" s="48"/>
      <c r="AD4" s="48"/>
      <c r="AE4" s="48"/>
      <c r="AF4" s="48"/>
      <c r="AG4" s="48"/>
    </row>
    <row r="5" spans="1:33" ht="30.25" customHeight="1" x14ac:dyDescent="0.35">
      <c r="A5" s="136"/>
      <c r="B5" s="136"/>
      <c r="C5" s="56">
        <v>2</v>
      </c>
      <c r="D5" s="133"/>
      <c r="E5" s="55" t="s">
        <v>37</v>
      </c>
      <c r="F5" s="35" t="s">
        <v>18</v>
      </c>
      <c r="G5" s="36" t="s">
        <v>19</v>
      </c>
      <c r="H5" s="36" t="s">
        <v>20</v>
      </c>
      <c r="I5" s="30">
        <v>48.66</v>
      </c>
      <c r="J5" s="61">
        <v>20</v>
      </c>
      <c r="K5" s="91">
        <f t="shared" si="0"/>
        <v>20</v>
      </c>
      <c r="L5" s="92">
        <f>(SUM(T5:AK5))</f>
        <v>20</v>
      </c>
      <c r="M5" s="93"/>
      <c r="N5" s="94">
        <f t="shared" ref="N5:N16" si="3">ROUND(IF(J5*0.25-0.5&lt;0,0,J5*0.25-0.5),0)-Q5-O5</f>
        <v>5</v>
      </c>
      <c r="O5" s="93"/>
      <c r="P5" s="93"/>
      <c r="Q5" s="93"/>
      <c r="R5" s="62">
        <f t="shared" si="1"/>
        <v>0</v>
      </c>
      <c r="S5" s="63" t="str">
        <f t="shared" si="2"/>
        <v>OK</v>
      </c>
      <c r="T5" s="123">
        <v>8</v>
      </c>
      <c r="U5" s="110">
        <v>12</v>
      </c>
      <c r="V5" s="51"/>
      <c r="W5" s="39"/>
      <c r="X5" s="43"/>
      <c r="Y5" s="43"/>
      <c r="Z5" s="43"/>
      <c r="AA5" s="43"/>
      <c r="AB5" s="43"/>
      <c r="AC5" s="43"/>
      <c r="AD5" s="43"/>
      <c r="AE5" s="43"/>
      <c r="AF5" s="43"/>
      <c r="AG5" s="43"/>
    </row>
    <row r="6" spans="1:33" ht="30.25" customHeight="1" x14ac:dyDescent="0.35">
      <c r="A6" s="136"/>
      <c r="B6" s="136"/>
      <c r="C6" s="56">
        <v>3</v>
      </c>
      <c r="D6" s="133" t="s">
        <v>30</v>
      </c>
      <c r="E6" s="55" t="s">
        <v>36</v>
      </c>
      <c r="F6" s="35" t="s">
        <v>18</v>
      </c>
      <c r="G6" s="36" t="s">
        <v>19</v>
      </c>
      <c r="H6" s="36" t="s">
        <v>20</v>
      </c>
      <c r="I6" s="30">
        <v>59.79</v>
      </c>
      <c r="J6" s="61">
        <v>30</v>
      </c>
      <c r="K6" s="91">
        <f t="shared" si="0"/>
        <v>30</v>
      </c>
      <c r="L6" s="92">
        <f t="shared" ref="L6:L16" si="4">(SUM(T6:AK6))</f>
        <v>30</v>
      </c>
      <c r="M6" s="93"/>
      <c r="N6" s="94">
        <f t="shared" si="3"/>
        <v>7</v>
      </c>
      <c r="O6" s="93"/>
      <c r="P6" s="93"/>
      <c r="Q6" s="93"/>
      <c r="R6" s="62">
        <f t="shared" si="1"/>
        <v>0</v>
      </c>
      <c r="S6" s="63" t="str">
        <f t="shared" si="2"/>
        <v>OK</v>
      </c>
      <c r="T6" s="123">
        <v>4</v>
      </c>
      <c r="U6" s="110">
        <v>26</v>
      </c>
      <c r="V6" s="51"/>
      <c r="W6" s="39"/>
      <c r="X6" s="43"/>
      <c r="Y6" s="43"/>
      <c r="Z6" s="43"/>
      <c r="AA6" s="43"/>
      <c r="AB6" s="43"/>
      <c r="AC6" s="43"/>
      <c r="AD6" s="43"/>
      <c r="AE6" s="43"/>
      <c r="AF6" s="43"/>
      <c r="AG6" s="43"/>
    </row>
    <row r="7" spans="1:33" ht="30.25" customHeight="1" x14ac:dyDescent="0.35">
      <c r="A7" s="136"/>
      <c r="B7" s="136"/>
      <c r="C7" s="56">
        <v>4</v>
      </c>
      <c r="D7" s="133"/>
      <c r="E7" s="55" t="s">
        <v>37</v>
      </c>
      <c r="F7" s="35" t="s">
        <v>18</v>
      </c>
      <c r="G7" s="36" t="s">
        <v>19</v>
      </c>
      <c r="H7" s="36" t="s">
        <v>20</v>
      </c>
      <c r="I7" s="30">
        <v>63</v>
      </c>
      <c r="J7" s="61">
        <v>10</v>
      </c>
      <c r="K7" s="91">
        <f t="shared" si="0"/>
        <v>10</v>
      </c>
      <c r="L7" s="92">
        <f t="shared" si="4"/>
        <v>10</v>
      </c>
      <c r="M7" s="93"/>
      <c r="N7" s="94">
        <f t="shared" si="3"/>
        <v>2</v>
      </c>
      <c r="O7" s="93"/>
      <c r="P7" s="93"/>
      <c r="Q7" s="93"/>
      <c r="R7" s="62">
        <f t="shared" si="1"/>
        <v>0</v>
      </c>
      <c r="S7" s="63" t="str">
        <f t="shared" si="2"/>
        <v>OK</v>
      </c>
      <c r="T7" s="123">
        <v>3</v>
      </c>
      <c r="U7" s="110">
        <v>7</v>
      </c>
      <c r="V7" s="51"/>
      <c r="W7" s="39"/>
      <c r="X7" s="43"/>
      <c r="Y7" s="43"/>
      <c r="Z7" s="43"/>
      <c r="AA7" s="43"/>
      <c r="AB7" s="43"/>
      <c r="AC7" s="43"/>
      <c r="AD7" s="43"/>
      <c r="AE7" s="43"/>
      <c r="AF7" s="43"/>
      <c r="AG7" s="43"/>
    </row>
    <row r="8" spans="1:33" ht="30.25" customHeight="1" x14ac:dyDescent="0.35">
      <c r="A8" s="136"/>
      <c r="B8" s="136"/>
      <c r="C8" s="52">
        <v>5</v>
      </c>
      <c r="D8" s="134" t="s">
        <v>31</v>
      </c>
      <c r="E8" s="55" t="s">
        <v>36</v>
      </c>
      <c r="F8" s="53" t="s">
        <v>18</v>
      </c>
      <c r="G8" s="54" t="s">
        <v>19</v>
      </c>
      <c r="H8" s="54" t="s">
        <v>20</v>
      </c>
      <c r="I8" s="30">
        <v>60.7</v>
      </c>
      <c r="J8" s="61">
        <v>30</v>
      </c>
      <c r="K8" s="91">
        <f t="shared" si="0"/>
        <v>30</v>
      </c>
      <c r="L8" s="92">
        <f t="shared" si="4"/>
        <v>30</v>
      </c>
      <c r="M8" s="93"/>
      <c r="N8" s="94">
        <f t="shared" si="3"/>
        <v>7</v>
      </c>
      <c r="O8" s="93"/>
      <c r="P8" s="93"/>
      <c r="Q8" s="93"/>
      <c r="R8" s="62">
        <f t="shared" si="1"/>
        <v>0</v>
      </c>
      <c r="S8" s="63" t="str">
        <f t="shared" si="2"/>
        <v>OK</v>
      </c>
      <c r="T8" s="123">
        <v>7</v>
      </c>
      <c r="U8" s="110">
        <v>23</v>
      </c>
      <c r="V8" s="51"/>
      <c r="W8" s="39"/>
      <c r="X8" s="43"/>
      <c r="Y8" s="43"/>
      <c r="Z8" s="43"/>
      <c r="AA8" s="43"/>
      <c r="AB8" s="43"/>
      <c r="AC8" s="43"/>
      <c r="AD8" s="43"/>
      <c r="AE8" s="43"/>
      <c r="AF8" s="43"/>
      <c r="AG8" s="43"/>
    </row>
    <row r="9" spans="1:33" ht="30.25" customHeight="1" x14ac:dyDescent="0.35">
      <c r="A9" s="136"/>
      <c r="B9" s="136"/>
      <c r="C9" s="52">
        <v>6</v>
      </c>
      <c r="D9" s="134"/>
      <c r="E9" s="55" t="s">
        <v>37</v>
      </c>
      <c r="F9" s="53" t="s">
        <v>18</v>
      </c>
      <c r="G9" s="54" t="s">
        <v>19</v>
      </c>
      <c r="H9" s="54" t="s">
        <v>20</v>
      </c>
      <c r="I9" s="30">
        <v>63.83</v>
      </c>
      <c r="J9" s="61">
        <v>20</v>
      </c>
      <c r="K9" s="91">
        <f t="shared" si="0"/>
        <v>20</v>
      </c>
      <c r="L9" s="92">
        <f t="shared" si="4"/>
        <v>20</v>
      </c>
      <c r="M9" s="93"/>
      <c r="N9" s="94">
        <f t="shared" si="3"/>
        <v>5</v>
      </c>
      <c r="O9" s="93"/>
      <c r="P9" s="93"/>
      <c r="Q9" s="93"/>
      <c r="R9" s="62">
        <f t="shared" si="1"/>
        <v>0</v>
      </c>
      <c r="S9" s="63" t="str">
        <f t="shared" si="2"/>
        <v>OK</v>
      </c>
      <c r="T9" s="123">
        <v>3</v>
      </c>
      <c r="U9" s="110">
        <v>17</v>
      </c>
      <c r="V9" s="51"/>
      <c r="W9" s="39"/>
      <c r="X9" s="43"/>
      <c r="Y9" s="43"/>
      <c r="Z9" s="43"/>
      <c r="AA9" s="43"/>
      <c r="AB9" s="43"/>
      <c r="AC9" s="43"/>
      <c r="AD9" s="43"/>
      <c r="AE9" s="43"/>
      <c r="AF9" s="43"/>
      <c r="AG9" s="43"/>
    </row>
    <row r="10" spans="1:33" ht="30.25" customHeight="1" x14ac:dyDescent="0.35">
      <c r="A10" s="136"/>
      <c r="B10" s="136"/>
      <c r="C10" s="52">
        <v>7</v>
      </c>
      <c r="D10" s="134" t="s">
        <v>32</v>
      </c>
      <c r="E10" s="55" t="s">
        <v>36</v>
      </c>
      <c r="F10" s="53" t="s">
        <v>18</v>
      </c>
      <c r="G10" s="54" t="s">
        <v>19</v>
      </c>
      <c r="H10" s="54" t="s">
        <v>20</v>
      </c>
      <c r="I10" s="30">
        <v>67.290000000000006</v>
      </c>
      <c r="J10" s="61">
        <v>30</v>
      </c>
      <c r="K10" s="91">
        <f t="shared" si="0"/>
        <v>30</v>
      </c>
      <c r="L10" s="92">
        <f t="shared" si="4"/>
        <v>30</v>
      </c>
      <c r="M10" s="93"/>
      <c r="N10" s="94">
        <f t="shared" si="3"/>
        <v>7</v>
      </c>
      <c r="O10" s="93"/>
      <c r="P10" s="93"/>
      <c r="Q10" s="93"/>
      <c r="R10" s="62">
        <f t="shared" si="1"/>
        <v>0</v>
      </c>
      <c r="S10" s="63" t="str">
        <f t="shared" si="2"/>
        <v>OK</v>
      </c>
      <c r="T10" s="123">
        <v>5</v>
      </c>
      <c r="U10" s="110">
        <v>25</v>
      </c>
      <c r="V10" s="51"/>
      <c r="W10" s="39"/>
      <c r="X10" s="43"/>
      <c r="Y10" s="43"/>
      <c r="Z10" s="43"/>
      <c r="AA10" s="43"/>
      <c r="AB10" s="43"/>
      <c r="AC10" s="43"/>
      <c r="AD10" s="43"/>
      <c r="AE10" s="43"/>
      <c r="AF10" s="43"/>
      <c r="AG10" s="43"/>
    </row>
    <row r="11" spans="1:33" ht="30.25" customHeight="1" x14ac:dyDescent="0.35">
      <c r="A11" s="136"/>
      <c r="B11" s="136"/>
      <c r="C11" s="52">
        <v>8</v>
      </c>
      <c r="D11" s="134"/>
      <c r="E11" s="55" t="s">
        <v>37</v>
      </c>
      <c r="F11" s="53" t="s">
        <v>18</v>
      </c>
      <c r="G11" s="54" t="s">
        <v>19</v>
      </c>
      <c r="H11" s="54" t="s">
        <v>20</v>
      </c>
      <c r="I11" s="30">
        <v>71.08</v>
      </c>
      <c r="J11" s="61">
        <v>20</v>
      </c>
      <c r="K11" s="91">
        <f t="shared" si="0"/>
        <v>20</v>
      </c>
      <c r="L11" s="92">
        <f t="shared" si="4"/>
        <v>20</v>
      </c>
      <c r="M11" s="93"/>
      <c r="N11" s="94">
        <f t="shared" si="3"/>
        <v>5</v>
      </c>
      <c r="O11" s="93"/>
      <c r="P11" s="93"/>
      <c r="Q11" s="93"/>
      <c r="R11" s="62">
        <f t="shared" si="1"/>
        <v>0</v>
      </c>
      <c r="S11" s="63" t="str">
        <f t="shared" si="2"/>
        <v>OK</v>
      </c>
      <c r="T11" s="123">
        <v>8</v>
      </c>
      <c r="U11" s="110">
        <v>12</v>
      </c>
      <c r="V11" s="51"/>
      <c r="W11" s="39"/>
      <c r="X11" s="43"/>
      <c r="Y11" s="43"/>
      <c r="Z11" s="43"/>
      <c r="AA11" s="43"/>
      <c r="AB11" s="43"/>
      <c r="AC11" s="43"/>
      <c r="AD11" s="43"/>
      <c r="AE11" s="43"/>
      <c r="AF11" s="43"/>
      <c r="AG11" s="43"/>
    </row>
    <row r="12" spans="1:33" ht="30.25" customHeight="1" x14ac:dyDescent="0.35">
      <c r="A12" s="136"/>
      <c r="B12" s="136"/>
      <c r="C12" s="56">
        <v>9</v>
      </c>
      <c r="D12" s="37" t="s">
        <v>21</v>
      </c>
      <c r="E12" s="55" t="s">
        <v>34</v>
      </c>
      <c r="F12" s="35" t="s">
        <v>18</v>
      </c>
      <c r="G12" s="36" t="s">
        <v>19</v>
      </c>
      <c r="H12" s="36" t="s">
        <v>20</v>
      </c>
      <c r="I12" s="30">
        <v>4.0199999999999996</v>
      </c>
      <c r="J12" s="61">
        <v>30</v>
      </c>
      <c r="K12" s="91">
        <f t="shared" si="0"/>
        <v>30</v>
      </c>
      <c r="L12" s="92">
        <f t="shared" si="4"/>
        <v>30</v>
      </c>
      <c r="M12" s="93"/>
      <c r="N12" s="94">
        <f t="shared" si="3"/>
        <v>7</v>
      </c>
      <c r="O12" s="93"/>
      <c r="P12" s="93"/>
      <c r="Q12" s="93"/>
      <c r="R12" s="62">
        <f t="shared" si="1"/>
        <v>0</v>
      </c>
      <c r="S12" s="63" t="str">
        <f t="shared" si="2"/>
        <v>OK</v>
      </c>
      <c r="T12" s="123">
        <v>2</v>
      </c>
      <c r="U12" s="110">
        <v>28</v>
      </c>
      <c r="V12" s="51"/>
      <c r="W12" s="39"/>
      <c r="X12" s="43"/>
      <c r="Y12" s="43"/>
      <c r="Z12" s="43"/>
      <c r="AA12" s="43"/>
      <c r="AB12" s="43"/>
      <c r="AC12" s="43"/>
      <c r="AD12" s="43"/>
      <c r="AE12" s="43"/>
      <c r="AF12" s="43"/>
      <c r="AG12" s="43"/>
    </row>
    <row r="13" spans="1:33" ht="30.25" customHeight="1" x14ac:dyDescent="0.35">
      <c r="A13" s="136"/>
      <c r="B13" s="136"/>
      <c r="C13" s="56">
        <v>10</v>
      </c>
      <c r="D13" s="37" t="s">
        <v>33</v>
      </c>
      <c r="E13" s="55" t="s">
        <v>34</v>
      </c>
      <c r="F13" s="35" t="s">
        <v>18</v>
      </c>
      <c r="G13" s="36" t="s">
        <v>19</v>
      </c>
      <c r="H13" s="36" t="s">
        <v>20</v>
      </c>
      <c r="I13" s="30">
        <v>5.92</v>
      </c>
      <c r="J13" s="61">
        <v>20</v>
      </c>
      <c r="K13" s="91">
        <f t="shared" si="0"/>
        <v>20</v>
      </c>
      <c r="L13" s="92">
        <f t="shared" si="4"/>
        <v>20</v>
      </c>
      <c r="M13" s="93"/>
      <c r="N13" s="94">
        <f t="shared" si="3"/>
        <v>5</v>
      </c>
      <c r="O13" s="93"/>
      <c r="P13" s="93"/>
      <c r="Q13" s="93"/>
      <c r="R13" s="62">
        <f t="shared" si="1"/>
        <v>0</v>
      </c>
      <c r="S13" s="63" t="str">
        <f t="shared" si="2"/>
        <v>OK</v>
      </c>
      <c r="T13" s="123">
        <v>1</v>
      </c>
      <c r="U13" s="110">
        <v>19</v>
      </c>
      <c r="V13" s="51"/>
      <c r="W13" s="39"/>
      <c r="X13" s="43"/>
      <c r="Y13" s="43"/>
      <c r="Z13" s="43"/>
      <c r="AA13" s="43"/>
      <c r="AB13" s="43"/>
      <c r="AC13" s="43"/>
      <c r="AD13" s="43"/>
      <c r="AE13" s="43"/>
      <c r="AF13" s="43"/>
      <c r="AG13" s="43"/>
    </row>
    <row r="14" spans="1:33" ht="30.25" customHeight="1" x14ac:dyDescent="0.35">
      <c r="A14" s="136"/>
      <c r="B14" s="136"/>
      <c r="C14" s="56">
        <v>11</v>
      </c>
      <c r="D14" s="37" t="s">
        <v>22</v>
      </c>
      <c r="E14" s="55" t="s">
        <v>34</v>
      </c>
      <c r="F14" s="35" t="s">
        <v>18</v>
      </c>
      <c r="G14" s="36" t="s">
        <v>24</v>
      </c>
      <c r="H14" s="36" t="s">
        <v>20</v>
      </c>
      <c r="I14" s="30">
        <v>5.0199999999999996</v>
      </c>
      <c r="J14" s="61">
        <v>30</v>
      </c>
      <c r="K14" s="91">
        <f t="shared" si="0"/>
        <v>30</v>
      </c>
      <c r="L14" s="92">
        <f t="shared" si="4"/>
        <v>30</v>
      </c>
      <c r="M14" s="93"/>
      <c r="N14" s="94">
        <f t="shared" si="3"/>
        <v>7</v>
      </c>
      <c r="O14" s="93"/>
      <c r="P14" s="93"/>
      <c r="Q14" s="93"/>
      <c r="R14" s="62">
        <f t="shared" si="1"/>
        <v>0</v>
      </c>
      <c r="S14" s="63" t="str">
        <f t="shared" si="2"/>
        <v>OK</v>
      </c>
      <c r="T14" s="123"/>
      <c r="U14" s="110">
        <v>30</v>
      </c>
      <c r="V14" s="51"/>
      <c r="W14" s="39"/>
      <c r="X14" s="43"/>
      <c r="Y14" s="43"/>
      <c r="Z14" s="43"/>
      <c r="AA14" s="43"/>
      <c r="AB14" s="43"/>
      <c r="AC14" s="43"/>
      <c r="AD14" s="43"/>
      <c r="AE14" s="43"/>
      <c r="AF14" s="43"/>
      <c r="AG14" s="43"/>
    </row>
    <row r="15" spans="1:33" ht="30.25" customHeight="1" x14ac:dyDescent="0.35">
      <c r="A15" s="136"/>
      <c r="B15" s="136"/>
      <c r="C15" s="56">
        <v>12</v>
      </c>
      <c r="D15" s="37" t="s">
        <v>23</v>
      </c>
      <c r="E15" s="55" t="s">
        <v>35</v>
      </c>
      <c r="F15" s="35" t="s">
        <v>18</v>
      </c>
      <c r="G15" s="36" t="s">
        <v>19</v>
      </c>
      <c r="H15" s="36" t="s">
        <v>20</v>
      </c>
      <c r="I15" s="30">
        <v>5.73</v>
      </c>
      <c r="J15" s="61">
        <v>5</v>
      </c>
      <c r="K15" s="91">
        <f t="shared" si="0"/>
        <v>5</v>
      </c>
      <c r="L15" s="92">
        <f t="shared" si="4"/>
        <v>5</v>
      </c>
      <c r="M15" s="93"/>
      <c r="N15" s="94">
        <f t="shared" si="3"/>
        <v>1</v>
      </c>
      <c r="O15" s="93"/>
      <c r="P15" s="93"/>
      <c r="Q15" s="93"/>
      <c r="R15" s="62">
        <f t="shared" si="1"/>
        <v>0</v>
      </c>
      <c r="S15" s="63" t="str">
        <f t="shared" si="2"/>
        <v>OK</v>
      </c>
      <c r="T15" s="123">
        <v>5</v>
      </c>
      <c r="U15" s="113"/>
      <c r="V15" s="50"/>
      <c r="W15" s="38"/>
      <c r="X15" s="42"/>
      <c r="Y15" s="42"/>
      <c r="Z15" s="42"/>
      <c r="AA15" s="42"/>
      <c r="AB15" s="42"/>
      <c r="AC15" s="42"/>
      <c r="AD15" s="42"/>
      <c r="AE15" s="42"/>
      <c r="AF15" s="42"/>
      <c r="AG15" s="42"/>
    </row>
    <row r="16" spans="1:33" ht="30.25" customHeight="1" x14ac:dyDescent="0.35">
      <c r="A16" s="137"/>
      <c r="B16" s="137"/>
      <c r="C16" s="56">
        <v>13</v>
      </c>
      <c r="D16" s="37" t="s">
        <v>28</v>
      </c>
      <c r="E16" s="55" t="s">
        <v>4</v>
      </c>
      <c r="F16" s="35" t="s">
        <v>18</v>
      </c>
      <c r="G16" s="36" t="s">
        <v>19</v>
      </c>
      <c r="H16" s="36" t="s">
        <v>20</v>
      </c>
      <c r="I16" s="30">
        <v>70</v>
      </c>
      <c r="J16" s="61">
        <v>50</v>
      </c>
      <c r="K16" s="91">
        <f t="shared" si="0"/>
        <v>50</v>
      </c>
      <c r="L16" s="92">
        <f t="shared" si="4"/>
        <v>50</v>
      </c>
      <c r="M16" s="93"/>
      <c r="N16" s="94">
        <f t="shared" si="3"/>
        <v>12</v>
      </c>
      <c r="O16" s="93"/>
      <c r="P16" s="93"/>
      <c r="Q16" s="93"/>
      <c r="R16" s="62">
        <f t="shared" si="1"/>
        <v>0</v>
      </c>
      <c r="S16" s="63" t="str">
        <f t="shared" si="2"/>
        <v>OK</v>
      </c>
      <c r="T16" s="123">
        <v>5</v>
      </c>
      <c r="U16" s="110">
        <v>45</v>
      </c>
      <c r="V16" s="50"/>
      <c r="W16" s="38"/>
      <c r="X16" s="42"/>
      <c r="Y16" s="42"/>
      <c r="Z16" s="42"/>
      <c r="AA16" s="42"/>
      <c r="AB16" s="42"/>
      <c r="AC16" s="42"/>
      <c r="AD16" s="42"/>
      <c r="AE16" s="42"/>
      <c r="AF16" s="42"/>
      <c r="AG16" s="42"/>
    </row>
    <row r="17" spans="4:33" x14ac:dyDescent="0.35">
      <c r="J17" s="6">
        <f>SUM(J4:J16)</f>
        <v>325</v>
      </c>
      <c r="R17" s="6">
        <f t="shared" ref="R17" si="5">SUM(R4:R16)</f>
        <v>0</v>
      </c>
      <c r="T17" s="49">
        <f t="shared" ref="T17:AG17" si="6">SUMPRODUCT($I$4:$I$16,T4:T16)</f>
        <v>2969.03</v>
      </c>
      <c r="U17" s="49">
        <f t="shared" si="6"/>
        <v>12309.02</v>
      </c>
      <c r="V17" s="49">
        <f t="shared" si="6"/>
        <v>0</v>
      </c>
      <c r="W17" s="49">
        <f t="shared" si="6"/>
        <v>0</v>
      </c>
      <c r="X17" s="49">
        <f t="shared" si="6"/>
        <v>0</v>
      </c>
      <c r="Y17" s="49">
        <f t="shared" si="6"/>
        <v>0</v>
      </c>
      <c r="Z17" s="49">
        <f t="shared" si="6"/>
        <v>0</v>
      </c>
      <c r="AA17" s="49">
        <f t="shared" si="6"/>
        <v>0</v>
      </c>
      <c r="AB17" s="49">
        <f t="shared" si="6"/>
        <v>0</v>
      </c>
      <c r="AC17" s="49">
        <f t="shared" si="6"/>
        <v>0</v>
      </c>
      <c r="AD17" s="49">
        <f t="shared" si="6"/>
        <v>0</v>
      </c>
      <c r="AE17" s="49">
        <f t="shared" si="6"/>
        <v>0</v>
      </c>
      <c r="AF17" s="49">
        <f t="shared" si="6"/>
        <v>0</v>
      </c>
      <c r="AG17" s="49">
        <f t="shared" si="6"/>
        <v>0</v>
      </c>
    </row>
    <row r="18" spans="4:33" ht="15" thickBot="1" x14ac:dyDescent="0.4">
      <c r="J18" s="95">
        <f>SUMPRODUCT($I$4:$I$16,J4:J16)</f>
        <v>15278.050000000001</v>
      </c>
      <c r="K18" s="95">
        <f>SUMPRODUCT($I$4:$I$16,K4:K16)</f>
        <v>15278.050000000001</v>
      </c>
      <c r="L18" s="95">
        <f>SUMPRODUCT($I$4:$I$16,L4:L16)</f>
        <v>15278.050000000001</v>
      </c>
      <c r="T18" s="111"/>
    </row>
    <row r="19" spans="4:33" ht="15.5" x14ac:dyDescent="0.35">
      <c r="D19" s="118" t="s">
        <v>79</v>
      </c>
      <c r="E19" s="64" t="s">
        <v>45</v>
      </c>
      <c r="T19" s="111"/>
    </row>
    <row r="20" spans="4:33" ht="29" x14ac:dyDescent="0.35">
      <c r="D20" s="68" t="s">
        <v>62</v>
      </c>
      <c r="T20" s="111"/>
    </row>
    <row r="21" spans="4:33" x14ac:dyDescent="0.35">
      <c r="D21" s="68" t="s">
        <v>54</v>
      </c>
      <c r="T21" s="111"/>
    </row>
    <row r="22" spans="4:33" ht="15" thickBot="1" x14ac:dyDescent="0.4">
      <c r="D22" s="69" t="s">
        <v>55</v>
      </c>
      <c r="T22" s="111"/>
    </row>
  </sheetData>
  <mergeCells count="25">
    <mergeCell ref="Z1:Z2"/>
    <mergeCell ref="AA1:AA2"/>
    <mergeCell ref="AB1:AB2"/>
    <mergeCell ref="A1:C1"/>
    <mergeCell ref="D1:I1"/>
    <mergeCell ref="J1:S1"/>
    <mergeCell ref="U1:U2"/>
    <mergeCell ref="V1:V2"/>
    <mergeCell ref="A2:I2"/>
    <mergeCell ref="J2:S2"/>
    <mergeCell ref="W1:W2"/>
    <mergeCell ref="X1:X2"/>
    <mergeCell ref="Y1:Y2"/>
    <mergeCell ref="T1:T2"/>
    <mergeCell ref="AC1:AC2"/>
    <mergeCell ref="AD1:AD2"/>
    <mergeCell ref="AE1:AE2"/>
    <mergeCell ref="AF1:AF2"/>
    <mergeCell ref="AG1:AG2"/>
    <mergeCell ref="A4:A16"/>
    <mergeCell ref="B4:B16"/>
    <mergeCell ref="D4:D5"/>
    <mergeCell ref="D6:D7"/>
    <mergeCell ref="D8:D9"/>
    <mergeCell ref="D10:D11"/>
  </mergeCells>
  <conditionalFormatting sqref="V4:AG16">
    <cfRule type="cellIs" dxfId="1" priority="1" operator="greaterThan">
      <formula>0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30B58D-9C56-4F31-868B-85700C9ACE9F}">
  <dimension ref="A1:AG22"/>
  <sheetViews>
    <sheetView zoomScale="80" zoomScaleNormal="80" workbookViewId="0">
      <pane xSplit="4" ySplit="3" topLeftCell="J10" activePane="bottomRight" state="frozen"/>
      <selection pane="topRight" activeCell="E1" sqref="E1"/>
      <selection pane="bottomLeft" activeCell="A4" sqref="A4"/>
      <selection pane="bottomRight" activeCell="L21" sqref="L21"/>
    </sheetView>
  </sheetViews>
  <sheetFormatPr defaultColWidth="9.7265625" defaultRowHeight="14.5" x14ac:dyDescent="0.35"/>
  <cols>
    <col min="1" max="1" width="6" style="1" customWidth="1"/>
    <col min="2" max="2" width="20.453125" style="1" customWidth="1"/>
    <col min="3" max="3" width="6" style="25" bestFit="1" customWidth="1"/>
    <col min="4" max="4" width="53.81640625" style="1" bestFit="1" customWidth="1"/>
    <col min="5" max="5" width="11.453125" style="1" customWidth="1"/>
    <col min="6" max="6" width="13.7265625" style="1" customWidth="1"/>
    <col min="7" max="7" width="13.453125" style="1" customWidth="1"/>
    <col min="8" max="8" width="17.453125" style="1" customWidth="1"/>
    <col min="9" max="9" width="12.7265625" style="1" bestFit="1" customWidth="1"/>
    <col min="10" max="17" width="13.26953125" style="6" customWidth="1"/>
    <col min="18" max="18" width="13.26953125" style="26" customWidth="1"/>
    <col min="19" max="19" width="12.54296875" style="4" customWidth="1"/>
    <col min="20" max="22" width="14.453125" style="5" bestFit="1" customWidth="1"/>
    <col min="23" max="23" width="14.453125" style="40" bestFit="1" customWidth="1"/>
    <col min="24" max="33" width="14.453125" style="5" bestFit="1" customWidth="1"/>
    <col min="34" max="16384" width="9.7265625" style="2"/>
  </cols>
  <sheetData>
    <row r="1" spans="1:33" ht="33" customHeight="1" x14ac:dyDescent="0.35">
      <c r="A1" s="129" t="s">
        <v>49</v>
      </c>
      <c r="B1" s="129"/>
      <c r="C1" s="129"/>
      <c r="D1" s="129" t="s">
        <v>48</v>
      </c>
      <c r="E1" s="129"/>
      <c r="F1" s="129"/>
      <c r="G1" s="129"/>
      <c r="H1" s="129"/>
      <c r="I1" s="129"/>
      <c r="J1" s="129" t="s">
        <v>39</v>
      </c>
      <c r="K1" s="129"/>
      <c r="L1" s="129"/>
      <c r="M1" s="129"/>
      <c r="N1" s="129"/>
      <c r="O1" s="129"/>
      <c r="P1" s="129"/>
      <c r="Q1" s="129"/>
      <c r="R1" s="129"/>
      <c r="S1" s="129"/>
      <c r="T1" s="138" t="s">
        <v>78</v>
      </c>
      <c r="U1" s="125" t="s">
        <v>43</v>
      </c>
      <c r="V1" s="125" t="s">
        <v>43</v>
      </c>
      <c r="W1" s="125" t="s">
        <v>43</v>
      </c>
      <c r="X1" s="125" t="s">
        <v>43</v>
      </c>
      <c r="Y1" s="125" t="s">
        <v>43</v>
      </c>
      <c r="Z1" s="125" t="s">
        <v>43</v>
      </c>
      <c r="AA1" s="125" t="s">
        <v>43</v>
      </c>
      <c r="AB1" s="125" t="s">
        <v>43</v>
      </c>
      <c r="AC1" s="125" t="s">
        <v>43</v>
      </c>
      <c r="AD1" s="125" t="s">
        <v>43</v>
      </c>
      <c r="AE1" s="125" t="s">
        <v>43</v>
      </c>
      <c r="AF1" s="125" t="s">
        <v>43</v>
      </c>
      <c r="AG1" s="125" t="s">
        <v>43</v>
      </c>
    </row>
    <row r="2" spans="1:33" ht="21.75" customHeight="1" x14ac:dyDescent="0.35">
      <c r="A2" s="130" t="s">
        <v>59</v>
      </c>
      <c r="B2" s="131"/>
      <c r="C2" s="131"/>
      <c r="D2" s="131"/>
      <c r="E2" s="131"/>
      <c r="F2" s="131"/>
      <c r="G2" s="131"/>
      <c r="H2" s="131"/>
      <c r="I2" s="132"/>
      <c r="J2" s="126" t="s">
        <v>47</v>
      </c>
      <c r="K2" s="127"/>
      <c r="L2" s="127"/>
      <c r="M2" s="127"/>
      <c r="N2" s="127"/>
      <c r="O2" s="127"/>
      <c r="P2" s="127"/>
      <c r="Q2" s="127"/>
      <c r="R2" s="127"/>
      <c r="S2" s="128"/>
      <c r="T2" s="138"/>
      <c r="U2" s="125"/>
      <c r="V2" s="125"/>
      <c r="W2" s="125"/>
      <c r="X2" s="125"/>
      <c r="Y2" s="125"/>
      <c r="Z2" s="125"/>
      <c r="AA2" s="125"/>
      <c r="AB2" s="125"/>
      <c r="AC2" s="125"/>
      <c r="AD2" s="125"/>
      <c r="AE2" s="125"/>
      <c r="AF2" s="125"/>
      <c r="AG2" s="125"/>
    </row>
    <row r="3" spans="1:33" s="3" customFormat="1" ht="58" x14ac:dyDescent="0.25">
      <c r="A3" s="65" t="s">
        <v>25</v>
      </c>
      <c r="B3" s="66" t="s">
        <v>26</v>
      </c>
      <c r="C3" s="67" t="s">
        <v>3</v>
      </c>
      <c r="D3" s="67" t="s">
        <v>53</v>
      </c>
      <c r="E3" s="67" t="s">
        <v>4</v>
      </c>
      <c r="F3" s="67" t="s">
        <v>14</v>
      </c>
      <c r="G3" s="67" t="s">
        <v>15</v>
      </c>
      <c r="H3" s="67" t="s">
        <v>16</v>
      </c>
      <c r="I3" s="72" t="s">
        <v>38</v>
      </c>
      <c r="J3" s="22" t="s">
        <v>5</v>
      </c>
      <c r="K3" s="90" t="s">
        <v>69</v>
      </c>
      <c r="L3" s="90" t="s">
        <v>70</v>
      </c>
      <c r="M3" s="90" t="s">
        <v>71</v>
      </c>
      <c r="N3" s="90" t="s">
        <v>72</v>
      </c>
      <c r="O3" s="90" t="s">
        <v>73</v>
      </c>
      <c r="P3" s="90" t="s">
        <v>74</v>
      </c>
      <c r="Q3" s="90" t="s">
        <v>75</v>
      </c>
      <c r="R3" s="96" t="s">
        <v>0</v>
      </c>
      <c r="S3" s="21" t="s">
        <v>2</v>
      </c>
      <c r="T3" s="77">
        <v>45726</v>
      </c>
      <c r="U3" s="47" t="s">
        <v>1</v>
      </c>
      <c r="V3" s="47" t="s">
        <v>1</v>
      </c>
      <c r="W3" s="47" t="s">
        <v>1</v>
      </c>
      <c r="X3" s="47" t="s">
        <v>1</v>
      </c>
      <c r="Y3" s="47" t="s">
        <v>1</v>
      </c>
      <c r="Z3" s="47" t="s">
        <v>1</v>
      </c>
      <c r="AA3" s="47" t="s">
        <v>1</v>
      </c>
      <c r="AB3" s="47" t="s">
        <v>1</v>
      </c>
      <c r="AC3" s="47" t="s">
        <v>1</v>
      </c>
      <c r="AD3" s="47" t="s">
        <v>1</v>
      </c>
      <c r="AE3" s="47" t="s">
        <v>1</v>
      </c>
      <c r="AF3" s="47" t="s">
        <v>1</v>
      </c>
      <c r="AG3" s="47" t="s">
        <v>1</v>
      </c>
    </row>
    <row r="4" spans="1:33" ht="30.25" customHeight="1" x14ac:dyDescent="0.35">
      <c r="A4" s="135">
        <v>1</v>
      </c>
      <c r="B4" s="135" t="s">
        <v>44</v>
      </c>
      <c r="C4" s="56">
        <v>1</v>
      </c>
      <c r="D4" s="133" t="s">
        <v>29</v>
      </c>
      <c r="E4" s="55" t="s">
        <v>36</v>
      </c>
      <c r="F4" s="35" t="s">
        <v>18</v>
      </c>
      <c r="G4" s="36" t="s">
        <v>19</v>
      </c>
      <c r="H4" s="36" t="s">
        <v>20</v>
      </c>
      <c r="I4" s="29">
        <v>47.5</v>
      </c>
      <c r="J4" s="61">
        <v>10</v>
      </c>
      <c r="K4" s="91">
        <f>IF(SUM(T4:AK4)&gt;J4+M4,J4+M4,SUM(T4:AK4))</f>
        <v>0</v>
      </c>
      <c r="L4" s="92">
        <f>(SUM(T4:AK4))</f>
        <v>0</v>
      </c>
      <c r="M4" s="93">
        <v>-10</v>
      </c>
      <c r="N4" s="94">
        <f>ROUND(IF(J4*0.25-0.5&lt;0,0,J4*0.25-0.5),0)-Q4-O4</f>
        <v>2</v>
      </c>
      <c r="O4" s="93"/>
      <c r="P4" s="93"/>
      <c r="Q4" s="93"/>
      <c r="R4" s="62">
        <f>J4-(SUM(T4:AC4))+M4</f>
        <v>0</v>
      </c>
      <c r="S4" s="63" t="str">
        <f t="shared" ref="S4:S17" si="0">IF(R4&lt;0,"ATENÇÃO","OK")</f>
        <v>OK</v>
      </c>
      <c r="T4" s="57"/>
      <c r="U4" s="58"/>
      <c r="V4" s="50"/>
      <c r="W4" s="48"/>
      <c r="X4" s="41"/>
      <c r="Y4" s="28"/>
      <c r="Z4" s="41"/>
      <c r="AA4" s="41"/>
      <c r="AB4" s="48"/>
      <c r="AC4" s="48"/>
      <c r="AD4" s="48"/>
      <c r="AE4" s="48"/>
      <c r="AF4" s="48"/>
      <c r="AG4" s="48"/>
    </row>
    <row r="5" spans="1:33" ht="30.25" customHeight="1" x14ac:dyDescent="0.35">
      <c r="A5" s="136"/>
      <c r="B5" s="136"/>
      <c r="C5" s="56">
        <v>2</v>
      </c>
      <c r="D5" s="133"/>
      <c r="E5" s="55" t="s">
        <v>37</v>
      </c>
      <c r="F5" s="35" t="s">
        <v>18</v>
      </c>
      <c r="G5" s="36" t="s">
        <v>19</v>
      </c>
      <c r="H5" s="36" t="s">
        <v>20</v>
      </c>
      <c r="I5" s="30">
        <v>48.66</v>
      </c>
      <c r="J5" s="61">
        <v>10</v>
      </c>
      <c r="K5" s="91">
        <f t="shared" ref="K5:K16" si="1">IF(SUM(T5:AK5)&gt;J5+M5,J5+M5,SUM(T5:AK5))</f>
        <v>0</v>
      </c>
      <c r="L5" s="92">
        <f>(SUM(T5:AK5))</f>
        <v>0</v>
      </c>
      <c r="M5" s="93">
        <v>-10</v>
      </c>
      <c r="N5" s="94">
        <f t="shared" ref="N5:N16" si="2">ROUND(IF(J5*0.25-0.5&lt;0,0,J5*0.25-0.5),0)-Q5-O5</f>
        <v>2</v>
      </c>
      <c r="O5" s="93"/>
      <c r="P5" s="93"/>
      <c r="Q5" s="93"/>
      <c r="R5" s="62">
        <f t="shared" ref="R5:R16" si="3">J5-(SUM(T5:AC5))+M5</f>
        <v>0</v>
      </c>
      <c r="S5" s="63" t="str">
        <f t="shared" si="0"/>
        <v>OK</v>
      </c>
      <c r="T5" s="57"/>
      <c r="U5" s="59"/>
      <c r="V5" s="51"/>
      <c r="W5" s="39"/>
      <c r="X5" s="43"/>
      <c r="Y5" s="43"/>
      <c r="Z5" s="43"/>
      <c r="AA5" s="43"/>
      <c r="AB5" s="43"/>
      <c r="AC5" s="43"/>
      <c r="AD5" s="43"/>
      <c r="AE5" s="43"/>
      <c r="AF5" s="43"/>
      <c r="AG5" s="43"/>
    </row>
    <row r="6" spans="1:33" ht="30.25" customHeight="1" x14ac:dyDescent="0.35">
      <c r="A6" s="136"/>
      <c r="B6" s="136"/>
      <c r="C6" s="56">
        <v>3</v>
      </c>
      <c r="D6" s="133" t="s">
        <v>30</v>
      </c>
      <c r="E6" s="55" t="s">
        <v>36</v>
      </c>
      <c r="F6" s="35" t="s">
        <v>18</v>
      </c>
      <c r="G6" s="36" t="s">
        <v>19</v>
      </c>
      <c r="H6" s="36" t="s">
        <v>20</v>
      </c>
      <c r="I6" s="30">
        <v>59.79</v>
      </c>
      <c r="J6" s="61">
        <v>10</v>
      </c>
      <c r="K6" s="91">
        <f t="shared" si="1"/>
        <v>0</v>
      </c>
      <c r="L6" s="92">
        <f t="shared" ref="L6:L16" si="4">(SUM(T6:AK6))</f>
        <v>0</v>
      </c>
      <c r="M6" s="93">
        <v>-10</v>
      </c>
      <c r="N6" s="94">
        <f t="shared" si="2"/>
        <v>2</v>
      </c>
      <c r="O6" s="93"/>
      <c r="P6" s="93"/>
      <c r="Q6" s="93"/>
      <c r="R6" s="62">
        <f t="shared" si="3"/>
        <v>0</v>
      </c>
      <c r="S6" s="63" t="str">
        <f t="shared" si="0"/>
        <v>OK</v>
      </c>
      <c r="T6" s="57"/>
      <c r="U6" s="59"/>
      <c r="V6" s="51"/>
      <c r="W6" s="39"/>
      <c r="X6" s="43"/>
      <c r="Y6" s="43"/>
      <c r="Z6" s="43"/>
      <c r="AA6" s="43"/>
      <c r="AB6" s="43"/>
      <c r="AC6" s="43"/>
      <c r="AD6" s="43"/>
      <c r="AE6" s="43"/>
      <c r="AF6" s="43"/>
      <c r="AG6" s="43"/>
    </row>
    <row r="7" spans="1:33" ht="30.25" customHeight="1" x14ac:dyDescent="0.35">
      <c r="A7" s="136"/>
      <c r="B7" s="136"/>
      <c r="C7" s="56">
        <v>4</v>
      </c>
      <c r="D7" s="133"/>
      <c r="E7" s="55" t="s">
        <v>37</v>
      </c>
      <c r="F7" s="35" t="s">
        <v>18</v>
      </c>
      <c r="G7" s="36" t="s">
        <v>19</v>
      </c>
      <c r="H7" s="36" t="s">
        <v>20</v>
      </c>
      <c r="I7" s="30">
        <v>63</v>
      </c>
      <c r="J7" s="61">
        <v>10</v>
      </c>
      <c r="K7" s="91">
        <f t="shared" si="1"/>
        <v>4</v>
      </c>
      <c r="L7" s="92">
        <f t="shared" si="4"/>
        <v>4</v>
      </c>
      <c r="M7" s="93">
        <v>-6</v>
      </c>
      <c r="N7" s="94">
        <f t="shared" si="2"/>
        <v>2</v>
      </c>
      <c r="O7" s="93"/>
      <c r="P7" s="93"/>
      <c r="Q7" s="93"/>
      <c r="R7" s="62">
        <f t="shared" si="3"/>
        <v>0</v>
      </c>
      <c r="S7" s="63" t="str">
        <f t="shared" si="0"/>
        <v>OK</v>
      </c>
      <c r="T7" s="57">
        <v>4</v>
      </c>
      <c r="U7" s="60"/>
      <c r="V7" s="51"/>
      <c r="W7" s="39"/>
      <c r="X7" s="43"/>
      <c r="Y7" s="43"/>
      <c r="Z7" s="43"/>
      <c r="AA7" s="43"/>
      <c r="AB7" s="43"/>
      <c r="AC7" s="43"/>
      <c r="AD7" s="43"/>
      <c r="AE7" s="43"/>
      <c r="AF7" s="43"/>
      <c r="AG7" s="43"/>
    </row>
    <row r="8" spans="1:33" ht="30.25" customHeight="1" x14ac:dyDescent="0.35">
      <c r="A8" s="136"/>
      <c r="B8" s="136"/>
      <c r="C8" s="52">
        <v>5</v>
      </c>
      <c r="D8" s="134" t="s">
        <v>31</v>
      </c>
      <c r="E8" s="55" t="s">
        <v>36</v>
      </c>
      <c r="F8" s="53" t="s">
        <v>18</v>
      </c>
      <c r="G8" s="54" t="s">
        <v>19</v>
      </c>
      <c r="H8" s="54" t="s">
        <v>20</v>
      </c>
      <c r="I8" s="30">
        <v>60.7</v>
      </c>
      <c r="J8" s="61">
        <v>10</v>
      </c>
      <c r="K8" s="91">
        <f t="shared" si="1"/>
        <v>0</v>
      </c>
      <c r="L8" s="92">
        <f t="shared" si="4"/>
        <v>0</v>
      </c>
      <c r="M8" s="93">
        <v>-10</v>
      </c>
      <c r="N8" s="94">
        <f t="shared" si="2"/>
        <v>2</v>
      </c>
      <c r="O8" s="93"/>
      <c r="P8" s="93"/>
      <c r="Q8" s="93"/>
      <c r="R8" s="62">
        <f t="shared" si="3"/>
        <v>0</v>
      </c>
      <c r="S8" s="63" t="str">
        <f t="shared" si="0"/>
        <v>OK</v>
      </c>
      <c r="T8" s="57"/>
      <c r="U8" s="60"/>
      <c r="V8" s="51"/>
      <c r="W8" s="39"/>
      <c r="X8" s="43"/>
      <c r="Y8" s="43"/>
      <c r="Z8" s="43"/>
      <c r="AA8" s="43"/>
      <c r="AB8" s="43"/>
      <c r="AC8" s="43"/>
      <c r="AD8" s="43"/>
      <c r="AE8" s="43"/>
      <c r="AF8" s="43"/>
      <c r="AG8" s="43"/>
    </row>
    <row r="9" spans="1:33" ht="30.25" customHeight="1" x14ac:dyDescent="0.35">
      <c r="A9" s="136"/>
      <c r="B9" s="136"/>
      <c r="C9" s="52">
        <v>6</v>
      </c>
      <c r="D9" s="134"/>
      <c r="E9" s="55" t="s">
        <v>37</v>
      </c>
      <c r="F9" s="53" t="s">
        <v>18</v>
      </c>
      <c r="G9" s="54" t="s">
        <v>19</v>
      </c>
      <c r="H9" s="54" t="s">
        <v>20</v>
      </c>
      <c r="I9" s="30">
        <v>63.83</v>
      </c>
      <c r="J9" s="61">
        <v>50</v>
      </c>
      <c r="K9" s="91">
        <f t="shared" si="1"/>
        <v>1</v>
      </c>
      <c r="L9" s="92">
        <f t="shared" si="4"/>
        <v>1</v>
      </c>
      <c r="M9" s="93">
        <v>-49</v>
      </c>
      <c r="N9" s="94">
        <f t="shared" si="2"/>
        <v>12</v>
      </c>
      <c r="O9" s="93"/>
      <c r="P9" s="93"/>
      <c r="Q9" s="93"/>
      <c r="R9" s="62">
        <f t="shared" si="3"/>
        <v>0</v>
      </c>
      <c r="S9" s="63" t="str">
        <f t="shared" si="0"/>
        <v>OK</v>
      </c>
      <c r="T9" s="57">
        <v>1</v>
      </c>
      <c r="U9" s="60"/>
      <c r="V9" s="51"/>
      <c r="W9" s="39"/>
      <c r="X9" s="43"/>
      <c r="Y9" s="43"/>
      <c r="Z9" s="43"/>
      <c r="AA9" s="43"/>
      <c r="AB9" s="43"/>
      <c r="AC9" s="43"/>
      <c r="AD9" s="43"/>
      <c r="AE9" s="43"/>
      <c r="AF9" s="43"/>
      <c r="AG9" s="43"/>
    </row>
    <row r="10" spans="1:33" ht="30.25" customHeight="1" x14ac:dyDescent="0.35">
      <c r="A10" s="136"/>
      <c r="B10" s="136"/>
      <c r="C10" s="52">
        <v>7</v>
      </c>
      <c r="D10" s="134" t="s">
        <v>32</v>
      </c>
      <c r="E10" s="55" t="s">
        <v>36</v>
      </c>
      <c r="F10" s="53" t="s">
        <v>18</v>
      </c>
      <c r="G10" s="54" t="s">
        <v>19</v>
      </c>
      <c r="H10" s="54" t="s">
        <v>20</v>
      </c>
      <c r="I10" s="30">
        <v>67.290000000000006</v>
      </c>
      <c r="J10" s="61">
        <v>50</v>
      </c>
      <c r="K10" s="91">
        <f t="shared" si="1"/>
        <v>42</v>
      </c>
      <c r="L10" s="92">
        <f t="shared" si="4"/>
        <v>42</v>
      </c>
      <c r="M10" s="93">
        <v>-8</v>
      </c>
      <c r="N10" s="94">
        <f t="shared" si="2"/>
        <v>12</v>
      </c>
      <c r="O10" s="93"/>
      <c r="P10" s="93"/>
      <c r="Q10" s="93"/>
      <c r="R10" s="62">
        <f t="shared" si="3"/>
        <v>0</v>
      </c>
      <c r="S10" s="63" t="str">
        <f t="shared" si="0"/>
        <v>OK</v>
      </c>
      <c r="T10" s="57">
        <v>42</v>
      </c>
      <c r="U10" s="60"/>
      <c r="V10" s="51"/>
      <c r="W10" s="39"/>
      <c r="X10" s="43"/>
      <c r="Y10" s="43"/>
      <c r="Z10" s="43"/>
      <c r="AA10" s="43"/>
      <c r="AB10" s="43"/>
      <c r="AC10" s="43"/>
      <c r="AD10" s="43"/>
      <c r="AE10" s="43"/>
      <c r="AF10" s="43"/>
      <c r="AG10" s="43"/>
    </row>
    <row r="11" spans="1:33" ht="30.25" customHeight="1" x14ac:dyDescent="0.35">
      <c r="A11" s="136"/>
      <c r="B11" s="136"/>
      <c r="C11" s="52">
        <v>8</v>
      </c>
      <c r="D11" s="134"/>
      <c r="E11" s="55" t="s">
        <v>37</v>
      </c>
      <c r="F11" s="53" t="s">
        <v>18</v>
      </c>
      <c r="G11" s="54" t="s">
        <v>19</v>
      </c>
      <c r="H11" s="54" t="s">
        <v>20</v>
      </c>
      <c r="I11" s="30">
        <v>71.08</v>
      </c>
      <c r="J11" s="61">
        <v>10</v>
      </c>
      <c r="K11" s="91">
        <f t="shared" si="1"/>
        <v>10</v>
      </c>
      <c r="L11" s="92">
        <f t="shared" si="4"/>
        <v>10</v>
      </c>
      <c r="M11" s="93"/>
      <c r="N11" s="94">
        <f t="shared" si="2"/>
        <v>2</v>
      </c>
      <c r="O11" s="93"/>
      <c r="P11" s="93"/>
      <c r="Q11" s="93"/>
      <c r="R11" s="62">
        <f t="shared" si="3"/>
        <v>0</v>
      </c>
      <c r="S11" s="63" t="str">
        <f t="shared" si="0"/>
        <v>OK</v>
      </c>
      <c r="T11" s="57">
        <v>10</v>
      </c>
      <c r="U11" s="60"/>
      <c r="V11" s="51"/>
      <c r="W11" s="39"/>
      <c r="X11" s="43"/>
      <c r="Y11" s="43"/>
      <c r="Z11" s="43"/>
      <c r="AA11" s="43"/>
      <c r="AB11" s="43"/>
      <c r="AC11" s="43"/>
      <c r="AD11" s="43"/>
      <c r="AE11" s="43"/>
      <c r="AF11" s="43"/>
      <c r="AG11" s="43"/>
    </row>
    <row r="12" spans="1:33" ht="30.25" customHeight="1" x14ac:dyDescent="0.35">
      <c r="A12" s="136"/>
      <c r="B12" s="136"/>
      <c r="C12" s="56">
        <v>9</v>
      </c>
      <c r="D12" s="37" t="s">
        <v>21</v>
      </c>
      <c r="E12" s="55" t="s">
        <v>34</v>
      </c>
      <c r="F12" s="35" t="s">
        <v>18</v>
      </c>
      <c r="G12" s="36" t="s">
        <v>19</v>
      </c>
      <c r="H12" s="36" t="s">
        <v>20</v>
      </c>
      <c r="I12" s="30">
        <v>4.0199999999999996</v>
      </c>
      <c r="J12" s="61">
        <v>10</v>
      </c>
      <c r="K12" s="91">
        <f t="shared" si="1"/>
        <v>0</v>
      </c>
      <c r="L12" s="92">
        <f t="shared" si="4"/>
        <v>0</v>
      </c>
      <c r="M12" s="93">
        <v>-10</v>
      </c>
      <c r="N12" s="94">
        <f t="shared" si="2"/>
        <v>2</v>
      </c>
      <c r="O12" s="93"/>
      <c r="P12" s="93"/>
      <c r="Q12" s="93"/>
      <c r="R12" s="62">
        <f t="shared" si="3"/>
        <v>0</v>
      </c>
      <c r="S12" s="63" t="str">
        <f t="shared" si="0"/>
        <v>OK</v>
      </c>
      <c r="T12" s="57"/>
      <c r="U12" s="60"/>
      <c r="V12" s="51"/>
      <c r="W12" s="39"/>
      <c r="X12" s="43"/>
      <c r="Y12" s="43"/>
      <c r="Z12" s="43"/>
      <c r="AA12" s="43"/>
      <c r="AB12" s="43"/>
      <c r="AC12" s="43"/>
      <c r="AD12" s="43"/>
      <c r="AE12" s="43"/>
      <c r="AF12" s="43"/>
      <c r="AG12" s="43"/>
    </row>
    <row r="13" spans="1:33" ht="30.25" customHeight="1" x14ac:dyDescent="0.35">
      <c r="A13" s="136"/>
      <c r="B13" s="136"/>
      <c r="C13" s="56">
        <v>10</v>
      </c>
      <c r="D13" s="37" t="s">
        <v>33</v>
      </c>
      <c r="E13" s="55" t="s">
        <v>34</v>
      </c>
      <c r="F13" s="35" t="s">
        <v>18</v>
      </c>
      <c r="G13" s="36" t="s">
        <v>19</v>
      </c>
      <c r="H13" s="36" t="s">
        <v>20</v>
      </c>
      <c r="I13" s="30">
        <v>5.92</v>
      </c>
      <c r="J13" s="61">
        <v>10</v>
      </c>
      <c r="K13" s="91">
        <f t="shared" si="1"/>
        <v>0</v>
      </c>
      <c r="L13" s="92">
        <f t="shared" si="4"/>
        <v>0</v>
      </c>
      <c r="M13" s="93">
        <v>-10</v>
      </c>
      <c r="N13" s="94">
        <f t="shared" si="2"/>
        <v>2</v>
      </c>
      <c r="O13" s="93"/>
      <c r="P13" s="93"/>
      <c r="Q13" s="93"/>
      <c r="R13" s="62">
        <f t="shared" si="3"/>
        <v>0</v>
      </c>
      <c r="S13" s="63" t="str">
        <f t="shared" si="0"/>
        <v>OK</v>
      </c>
      <c r="T13" s="57"/>
      <c r="U13" s="60"/>
      <c r="V13" s="51"/>
      <c r="W13" s="39"/>
      <c r="X13" s="43"/>
      <c r="Y13" s="43"/>
      <c r="Z13" s="43"/>
      <c r="AA13" s="43"/>
      <c r="AB13" s="43"/>
      <c r="AC13" s="43"/>
      <c r="AD13" s="43"/>
      <c r="AE13" s="43"/>
      <c r="AF13" s="43"/>
      <c r="AG13" s="43"/>
    </row>
    <row r="14" spans="1:33" ht="30.25" customHeight="1" x14ac:dyDescent="0.35">
      <c r="A14" s="136"/>
      <c r="B14" s="136"/>
      <c r="C14" s="56">
        <v>11</v>
      </c>
      <c r="D14" s="37" t="s">
        <v>22</v>
      </c>
      <c r="E14" s="55" t="s">
        <v>34</v>
      </c>
      <c r="F14" s="35" t="s">
        <v>18</v>
      </c>
      <c r="G14" s="36" t="s">
        <v>24</v>
      </c>
      <c r="H14" s="36" t="s">
        <v>20</v>
      </c>
      <c r="I14" s="30">
        <v>5.0199999999999996</v>
      </c>
      <c r="J14" s="61">
        <v>10</v>
      </c>
      <c r="K14" s="91">
        <f t="shared" si="1"/>
        <v>0</v>
      </c>
      <c r="L14" s="92">
        <f t="shared" si="4"/>
        <v>0</v>
      </c>
      <c r="M14" s="93">
        <v>-10</v>
      </c>
      <c r="N14" s="94">
        <f t="shared" si="2"/>
        <v>2</v>
      </c>
      <c r="O14" s="93"/>
      <c r="P14" s="93"/>
      <c r="Q14" s="93"/>
      <c r="R14" s="62">
        <f t="shared" si="3"/>
        <v>0</v>
      </c>
      <c r="S14" s="63" t="str">
        <f t="shared" si="0"/>
        <v>OK</v>
      </c>
      <c r="T14" s="57"/>
      <c r="U14" s="60"/>
      <c r="V14" s="51"/>
      <c r="W14" s="39"/>
      <c r="X14" s="43"/>
      <c r="Y14" s="43"/>
      <c r="Z14" s="43"/>
      <c r="AA14" s="43"/>
      <c r="AB14" s="43"/>
      <c r="AC14" s="43"/>
      <c r="AD14" s="43"/>
      <c r="AE14" s="43"/>
      <c r="AF14" s="43"/>
      <c r="AG14" s="43"/>
    </row>
    <row r="15" spans="1:33" ht="30.25" customHeight="1" x14ac:dyDescent="0.35">
      <c r="A15" s="136"/>
      <c r="B15" s="136"/>
      <c r="C15" s="56">
        <v>12</v>
      </c>
      <c r="D15" s="37" t="s">
        <v>23</v>
      </c>
      <c r="E15" s="55" t="s">
        <v>35</v>
      </c>
      <c r="F15" s="35" t="s">
        <v>18</v>
      </c>
      <c r="G15" s="36" t="s">
        <v>19</v>
      </c>
      <c r="H15" s="36" t="s">
        <v>20</v>
      </c>
      <c r="I15" s="30">
        <v>5.73</v>
      </c>
      <c r="J15" s="61">
        <v>10</v>
      </c>
      <c r="K15" s="91">
        <f t="shared" si="1"/>
        <v>3</v>
      </c>
      <c r="L15" s="92">
        <f t="shared" si="4"/>
        <v>3</v>
      </c>
      <c r="M15" s="93">
        <v>-7</v>
      </c>
      <c r="N15" s="94">
        <f t="shared" si="2"/>
        <v>2</v>
      </c>
      <c r="O15" s="93"/>
      <c r="P15" s="93"/>
      <c r="Q15" s="93"/>
      <c r="R15" s="62">
        <f t="shared" si="3"/>
        <v>0</v>
      </c>
      <c r="S15" s="63" t="str">
        <f t="shared" si="0"/>
        <v>OK</v>
      </c>
      <c r="T15" s="57">
        <v>3</v>
      </c>
      <c r="U15" s="57"/>
      <c r="V15" s="50"/>
      <c r="W15" s="38"/>
      <c r="X15" s="42"/>
      <c r="Y15" s="42"/>
      <c r="Z15" s="42"/>
      <c r="AA15" s="42"/>
      <c r="AB15" s="42"/>
      <c r="AC15" s="42"/>
      <c r="AD15" s="42"/>
      <c r="AE15" s="42"/>
      <c r="AF15" s="42"/>
      <c r="AG15" s="42"/>
    </row>
    <row r="16" spans="1:33" ht="30.25" customHeight="1" x14ac:dyDescent="0.35">
      <c r="A16" s="137"/>
      <c r="B16" s="137"/>
      <c r="C16" s="56">
        <v>13</v>
      </c>
      <c r="D16" s="37" t="s">
        <v>28</v>
      </c>
      <c r="E16" s="55" t="s">
        <v>4</v>
      </c>
      <c r="F16" s="35" t="s">
        <v>18</v>
      </c>
      <c r="G16" s="36" t="s">
        <v>19</v>
      </c>
      <c r="H16" s="36" t="s">
        <v>20</v>
      </c>
      <c r="I16" s="30">
        <v>70</v>
      </c>
      <c r="J16" s="61">
        <v>0</v>
      </c>
      <c r="K16" s="91">
        <f t="shared" si="1"/>
        <v>0</v>
      </c>
      <c r="L16" s="92">
        <f t="shared" si="4"/>
        <v>0</v>
      </c>
      <c r="M16" s="93"/>
      <c r="N16" s="94">
        <f t="shared" si="2"/>
        <v>0</v>
      </c>
      <c r="O16" s="93"/>
      <c r="P16" s="93"/>
      <c r="Q16" s="93"/>
      <c r="R16" s="62">
        <f t="shared" si="3"/>
        <v>0</v>
      </c>
      <c r="S16" s="63" t="str">
        <f t="shared" si="0"/>
        <v>OK</v>
      </c>
      <c r="T16" s="57"/>
      <c r="U16" s="57"/>
      <c r="V16" s="50"/>
      <c r="W16" s="38"/>
      <c r="X16" s="42"/>
      <c r="Y16" s="42"/>
      <c r="Z16" s="42"/>
      <c r="AA16" s="42"/>
      <c r="AB16" s="42"/>
      <c r="AC16" s="42"/>
      <c r="AD16" s="42"/>
      <c r="AE16" s="42"/>
      <c r="AF16" s="42"/>
      <c r="AG16" s="42"/>
    </row>
    <row r="17" spans="4:33" x14ac:dyDescent="0.35">
      <c r="J17" s="6">
        <f>SUM(J4:J16)</f>
        <v>200</v>
      </c>
      <c r="M17" s="6">
        <f t="shared" ref="M17:R17" si="5">SUM(M4:M16)</f>
        <v>-140</v>
      </c>
      <c r="R17" s="6">
        <f t="shared" si="5"/>
        <v>0</v>
      </c>
      <c r="S17" s="4" t="str">
        <f t="shared" si="0"/>
        <v>OK</v>
      </c>
      <c r="T17" s="49">
        <f>SUMPRODUCT($I$4:$I$16,T4:T16)</f>
        <v>3870.0000000000005</v>
      </c>
      <c r="U17" s="49">
        <f t="shared" ref="U17:AG17" si="6">SUMPRODUCT($I$4:$I$16,U4:U16)</f>
        <v>0</v>
      </c>
      <c r="V17" s="49">
        <f t="shared" si="6"/>
        <v>0</v>
      </c>
      <c r="W17" s="49">
        <f t="shared" si="6"/>
        <v>0</v>
      </c>
      <c r="X17" s="49">
        <f t="shared" si="6"/>
        <v>0</v>
      </c>
      <c r="Y17" s="49">
        <f t="shared" si="6"/>
        <v>0</v>
      </c>
      <c r="Z17" s="49">
        <f t="shared" si="6"/>
        <v>0</v>
      </c>
      <c r="AA17" s="49">
        <f t="shared" si="6"/>
        <v>0</v>
      </c>
      <c r="AB17" s="49">
        <f t="shared" si="6"/>
        <v>0</v>
      </c>
      <c r="AC17" s="49">
        <f t="shared" si="6"/>
        <v>0</v>
      </c>
      <c r="AD17" s="49">
        <f t="shared" si="6"/>
        <v>0</v>
      </c>
      <c r="AE17" s="49">
        <f t="shared" si="6"/>
        <v>0</v>
      </c>
      <c r="AF17" s="49">
        <f t="shared" si="6"/>
        <v>0</v>
      </c>
      <c r="AG17" s="49">
        <f t="shared" si="6"/>
        <v>0</v>
      </c>
    </row>
    <row r="18" spans="4:33" ht="15" thickBot="1" x14ac:dyDescent="0.4">
      <c r="J18" s="95">
        <f>SUMPRODUCT($I$4:$I$16,J4:J16)</f>
        <v>10270.200000000001</v>
      </c>
      <c r="K18" s="95">
        <f>SUMPRODUCT($I$4:$I$16,K4:K16)</f>
        <v>3870.0000000000005</v>
      </c>
      <c r="L18" s="95">
        <f>SUMPRODUCT($I$4:$I$16,L4:L16)</f>
        <v>3870.0000000000005</v>
      </c>
    </row>
    <row r="19" spans="4:33" ht="15.5" x14ac:dyDescent="0.35">
      <c r="D19" s="118" t="s">
        <v>79</v>
      </c>
      <c r="E19" s="64" t="s">
        <v>45</v>
      </c>
    </row>
    <row r="20" spans="4:33" ht="29" x14ac:dyDescent="0.35">
      <c r="D20" s="68" t="s">
        <v>62</v>
      </c>
    </row>
    <row r="21" spans="4:33" x14ac:dyDescent="0.35">
      <c r="D21" s="68" t="s">
        <v>54</v>
      </c>
    </row>
    <row r="22" spans="4:33" ht="15" thickBot="1" x14ac:dyDescent="0.4">
      <c r="D22" s="69" t="s">
        <v>55</v>
      </c>
    </row>
  </sheetData>
  <autoFilter ref="A3:AG22" xr:uid="{3E30B58D-9C56-4F31-868B-85700C9ACE9F}"/>
  <mergeCells count="25">
    <mergeCell ref="Z1:Z2"/>
    <mergeCell ref="AA1:AA2"/>
    <mergeCell ref="AB1:AB2"/>
    <mergeCell ref="A1:C1"/>
    <mergeCell ref="D1:I1"/>
    <mergeCell ref="J1:S1"/>
    <mergeCell ref="T1:T2"/>
    <mergeCell ref="U1:U2"/>
    <mergeCell ref="V1:V2"/>
    <mergeCell ref="A2:I2"/>
    <mergeCell ref="J2:S2"/>
    <mergeCell ref="W1:W2"/>
    <mergeCell ref="X1:X2"/>
    <mergeCell ref="Y1:Y2"/>
    <mergeCell ref="AC1:AC2"/>
    <mergeCell ref="AD1:AD2"/>
    <mergeCell ref="AE1:AE2"/>
    <mergeCell ref="AF1:AF2"/>
    <mergeCell ref="AG1:AG2"/>
    <mergeCell ref="A4:A16"/>
    <mergeCell ref="B4:B16"/>
    <mergeCell ref="D4:D5"/>
    <mergeCell ref="D6:D7"/>
    <mergeCell ref="D8:D9"/>
    <mergeCell ref="D10:D11"/>
  </mergeCells>
  <conditionalFormatting sqref="T4:AG16">
    <cfRule type="cellIs" dxfId="0" priority="1" operator="greaterThan">
      <formula>0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C000"/>
  </sheetPr>
  <dimension ref="A1:R185"/>
  <sheetViews>
    <sheetView tabSelected="1" topLeftCell="E10" zoomScale="80" zoomScaleNormal="80" workbookViewId="0">
      <selection activeCell="J16" sqref="J16"/>
    </sheetView>
  </sheetViews>
  <sheetFormatPr defaultColWidth="9.7265625" defaultRowHeight="14.5" x14ac:dyDescent="0.35"/>
  <cols>
    <col min="1" max="1" width="8.26953125" style="1" customWidth="1"/>
    <col min="2" max="2" width="13" style="1" customWidth="1"/>
    <col min="3" max="3" width="9.453125" style="25" customWidth="1"/>
    <col min="4" max="4" width="44.453125" style="1" customWidth="1"/>
    <col min="5" max="5" width="15.1796875" style="1" customWidth="1"/>
    <col min="6" max="6" width="8.81640625" style="1" customWidth="1"/>
    <col min="7" max="7" width="12.1796875" style="1" customWidth="1"/>
    <col min="8" max="8" width="16" style="1" customWidth="1"/>
    <col min="9" max="9" width="12.7265625" style="1" bestFit="1" customWidth="1"/>
    <col min="10" max="11" width="12.54296875" style="6" customWidth="1"/>
    <col min="12" max="14" width="13.26953125" style="26" customWidth="1"/>
    <col min="15" max="15" width="12.54296875" style="4" customWidth="1"/>
    <col min="16" max="16" width="15" style="2" bestFit="1" customWidth="1"/>
    <col min="17" max="17" width="15" style="2" customWidth="1"/>
    <col min="18" max="18" width="17" style="2" bestFit="1" customWidth="1"/>
    <col min="19" max="16384" width="9.7265625" style="2"/>
  </cols>
  <sheetData>
    <row r="1" spans="1:18" ht="33" customHeight="1" x14ac:dyDescent="0.35">
      <c r="A1" s="146" t="s">
        <v>42</v>
      </c>
      <c r="B1" s="146"/>
      <c r="C1" s="146"/>
      <c r="D1" s="147" t="s">
        <v>40</v>
      </c>
      <c r="E1" s="147"/>
      <c r="F1" s="147"/>
      <c r="G1" s="147"/>
      <c r="H1" s="147"/>
      <c r="I1" s="147"/>
      <c r="J1" s="145" t="s">
        <v>60</v>
      </c>
      <c r="K1" s="145"/>
      <c r="L1" s="145"/>
      <c r="M1" s="145"/>
      <c r="N1" s="145"/>
      <c r="O1" s="145"/>
      <c r="P1" s="145"/>
      <c r="Q1" s="145"/>
      <c r="R1" s="145"/>
    </row>
    <row r="2" spans="1:18" s="3" customFormat="1" ht="43.5" x14ac:dyDescent="0.25">
      <c r="A2" s="74" t="s">
        <v>52</v>
      </c>
      <c r="B2" s="74" t="s">
        <v>26</v>
      </c>
      <c r="C2" s="74" t="s">
        <v>3</v>
      </c>
      <c r="D2" s="74" t="s">
        <v>53</v>
      </c>
      <c r="E2" s="74" t="s">
        <v>4</v>
      </c>
      <c r="F2" s="74" t="s">
        <v>14</v>
      </c>
      <c r="G2" s="74" t="s">
        <v>15</v>
      </c>
      <c r="H2" s="74" t="s">
        <v>16</v>
      </c>
      <c r="I2" s="74" t="s">
        <v>38</v>
      </c>
      <c r="J2" s="86" t="s">
        <v>5</v>
      </c>
      <c r="K2" s="86" t="s">
        <v>67</v>
      </c>
      <c r="L2" s="85" t="s">
        <v>6</v>
      </c>
      <c r="M2" s="85" t="s">
        <v>65</v>
      </c>
      <c r="N2" s="85" t="s">
        <v>66</v>
      </c>
      <c r="O2" s="87" t="s">
        <v>7</v>
      </c>
      <c r="P2" s="75" t="s">
        <v>8</v>
      </c>
      <c r="Q2" s="75" t="s">
        <v>68</v>
      </c>
      <c r="R2" s="75" t="s">
        <v>9</v>
      </c>
    </row>
    <row r="3" spans="1:18" ht="30.25" customHeight="1" x14ac:dyDescent="0.35">
      <c r="A3" s="148">
        <v>1</v>
      </c>
      <c r="B3" s="135" t="s">
        <v>44</v>
      </c>
      <c r="C3" s="34">
        <v>1</v>
      </c>
      <c r="D3" s="133" t="s">
        <v>29</v>
      </c>
      <c r="E3" s="45" t="s">
        <v>17</v>
      </c>
      <c r="F3" s="35" t="s">
        <v>18</v>
      </c>
      <c r="G3" s="36" t="s">
        <v>19</v>
      </c>
      <c r="H3" s="36" t="s">
        <v>20</v>
      </c>
      <c r="I3" s="31">
        <v>47.5</v>
      </c>
      <c r="J3" s="19">
        <f>MUSEU!J4+'REITORIA-BU'!K4+CEFID!J4+CERES!J4+CCT!J4</f>
        <v>105</v>
      </c>
      <c r="K3" s="114">
        <f>MUSEU!K4+'REITORIA-BU'!L4+CEFID!K4+CERES!K4+CCT!K4</f>
        <v>105</v>
      </c>
      <c r="L3" s="114">
        <f>MUSEU!L4+'REITORIA-BU'!M4+CEFID!L4+CERES!L4+CCT!L4</f>
        <v>105</v>
      </c>
      <c r="M3" s="89">
        <f>ROUND(J3*0.25-0.5,0)</f>
        <v>26</v>
      </c>
      <c r="N3" s="88">
        <f>MUSEU!O4+MUSEU!P4+'REITORIA-BU'!P4+'REITORIA-BU'!Q4+CEFID!O4+CEFID!P4+CERES!O4+CERES!P4+CCT!O4+CCT!P4</f>
        <v>0</v>
      </c>
      <c r="O3" s="27">
        <f>J3-L3+N3</f>
        <v>0</v>
      </c>
      <c r="P3" s="20">
        <f t="shared" ref="P3:P15" si="0">I3*J3</f>
        <v>4987.5</v>
      </c>
      <c r="Q3" s="20">
        <f>N3*I3</f>
        <v>0</v>
      </c>
      <c r="R3" s="20">
        <f t="shared" ref="R3:R15" si="1">I3*L3</f>
        <v>4987.5</v>
      </c>
    </row>
    <row r="4" spans="1:18" s="7" customFormat="1" ht="30.25" customHeight="1" x14ac:dyDescent="0.35">
      <c r="A4" s="148"/>
      <c r="B4" s="136"/>
      <c r="C4" s="34">
        <v>2</v>
      </c>
      <c r="D4" s="133"/>
      <c r="E4" s="45" t="s">
        <v>27</v>
      </c>
      <c r="F4" s="35" t="s">
        <v>18</v>
      </c>
      <c r="G4" s="36" t="s">
        <v>19</v>
      </c>
      <c r="H4" s="36" t="s">
        <v>20</v>
      </c>
      <c r="I4" s="32">
        <v>48.66</v>
      </c>
      <c r="J4" s="19">
        <f>MUSEU!J5+'REITORIA-BU'!K5+CEFID!J5+CERES!J5+CCT!J5</f>
        <v>95</v>
      </c>
      <c r="K4" s="114">
        <f>MUSEU!K5+'REITORIA-BU'!L5+CEFID!K5+CERES!K5+CCT!K5</f>
        <v>95</v>
      </c>
      <c r="L4" s="114">
        <f>MUSEU!L5+'REITORIA-BU'!M5+CEFID!L5+CERES!L5+CCT!L5</f>
        <v>95</v>
      </c>
      <c r="M4" s="89">
        <f t="shared" ref="M4:M15" si="2">ROUND(J4*0.25-0.5,0)</f>
        <v>23</v>
      </c>
      <c r="N4" s="88">
        <f>MUSEU!O5+MUSEU!P5+'REITORIA-BU'!P5+'REITORIA-BU'!Q5+CEFID!O5+CEFID!P5+CERES!O5+CERES!P5+CCT!O5+CCT!P5</f>
        <v>0</v>
      </c>
      <c r="O4" s="27">
        <f t="shared" ref="O4:O15" si="3">J4-L4+N4</f>
        <v>0</v>
      </c>
      <c r="P4" s="20">
        <f t="shared" si="0"/>
        <v>4622.7</v>
      </c>
      <c r="Q4" s="20">
        <f t="shared" ref="Q4:Q15" si="4">N4*I4</f>
        <v>0</v>
      </c>
      <c r="R4" s="20">
        <f t="shared" si="1"/>
        <v>4622.7</v>
      </c>
    </row>
    <row r="5" spans="1:18" s="7" customFormat="1" ht="30.25" customHeight="1" x14ac:dyDescent="0.35">
      <c r="A5" s="148"/>
      <c r="B5" s="136"/>
      <c r="C5" s="34">
        <v>3</v>
      </c>
      <c r="D5" s="133" t="s">
        <v>30</v>
      </c>
      <c r="E5" s="55" t="s">
        <v>17</v>
      </c>
      <c r="F5" s="35" t="s">
        <v>18</v>
      </c>
      <c r="G5" s="36" t="s">
        <v>19</v>
      </c>
      <c r="H5" s="36" t="s">
        <v>20</v>
      </c>
      <c r="I5" s="32">
        <v>59.79</v>
      </c>
      <c r="J5" s="19">
        <f>MUSEU!J6+'REITORIA-BU'!K6+CEFID!J6+CERES!J6+CCT!J6</f>
        <v>95</v>
      </c>
      <c r="K5" s="114">
        <f>MUSEU!K6+'REITORIA-BU'!L6+CEFID!K6+CERES!K6+CCT!K6</f>
        <v>95</v>
      </c>
      <c r="L5" s="114">
        <f>MUSEU!L6+'REITORIA-BU'!M6+CEFID!L6+CERES!L6+CCT!L6</f>
        <v>95</v>
      </c>
      <c r="M5" s="89">
        <f t="shared" si="2"/>
        <v>23</v>
      </c>
      <c r="N5" s="88">
        <f>MUSEU!O6+MUSEU!P6+'REITORIA-BU'!P6+'REITORIA-BU'!Q6+CEFID!O6+CEFID!P6+CERES!O6+CERES!P6+CCT!O6+CCT!P6</f>
        <v>0</v>
      </c>
      <c r="O5" s="27">
        <f t="shared" si="3"/>
        <v>0</v>
      </c>
      <c r="P5" s="20">
        <f t="shared" si="0"/>
        <v>5680.05</v>
      </c>
      <c r="Q5" s="20">
        <f t="shared" si="4"/>
        <v>0</v>
      </c>
      <c r="R5" s="20">
        <f t="shared" si="1"/>
        <v>5680.05</v>
      </c>
    </row>
    <row r="6" spans="1:18" s="7" customFormat="1" ht="30.25" customHeight="1" x14ac:dyDescent="0.35">
      <c r="A6" s="148"/>
      <c r="B6" s="136"/>
      <c r="C6" s="34">
        <v>4</v>
      </c>
      <c r="D6" s="133"/>
      <c r="E6" s="55" t="s">
        <v>27</v>
      </c>
      <c r="F6" s="35" t="s">
        <v>18</v>
      </c>
      <c r="G6" s="36" t="s">
        <v>19</v>
      </c>
      <c r="H6" s="36" t="s">
        <v>20</v>
      </c>
      <c r="I6" s="32">
        <v>63</v>
      </c>
      <c r="J6" s="19">
        <f>MUSEU!J7+'REITORIA-BU'!K7+CEFID!J7+CERES!J7+CCT!J7</f>
        <v>65</v>
      </c>
      <c r="K6" s="114">
        <f>MUSEU!K7+'REITORIA-BU'!L7+CEFID!K7+CERES!K7+CCT!K7</f>
        <v>65</v>
      </c>
      <c r="L6" s="114">
        <f>MUSEU!L7+'REITORIA-BU'!M7+CEFID!L7+CERES!L7+CCT!L7</f>
        <v>65</v>
      </c>
      <c r="M6" s="89">
        <f t="shared" si="2"/>
        <v>16</v>
      </c>
      <c r="N6" s="88">
        <f>MUSEU!O7+MUSEU!P7+'REITORIA-BU'!P7+'REITORIA-BU'!Q7+CEFID!O7+CEFID!P7+CERES!O7+CERES!P7+CCT!O7+CCT!P7</f>
        <v>0</v>
      </c>
      <c r="O6" s="27">
        <f t="shared" si="3"/>
        <v>0</v>
      </c>
      <c r="P6" s="20">
        <f t="shared" si="0"/>
        <v>4095</v>
      </c>
      <c r="Q6" s="20">
        <f t="shared" si="4"/>
        <v>0</v>
      </c>
      <c r="R6" s="20">
        <f t="shared" si="1"/>
        <v>4095</v>
      </c>
    </row>
    <row r="7" spans="1:18" s="7" customFormat="1" ht="30.25" customHeight="1" x14ac:dyDescent="0.35">
      <c r="A7" s="148"/>
      <c r="B7" s="136"/>
      <c r="C7" s="34">
        <v>5</v>
      </c>
      <c r="D7" s="133" t="s">
        <v>31</v>
      </c>
      <c r="E7" s="55" t="s">
        <v>17</v>
      </c>
      <c r="F7" s="35" t="s">
        <v>18</v>
      </c>
      <c r="G7" s="36" t="s">
        <v>19</v>
      </c>
      <c r="H7" s="36" t="s">
        <v>20</v>
      </c>
      <c r="I7" s="32">
        <v>60.7</v>
      </c>
      <c r="J7" s="19">
        <f>MUSEU!J8+'REITORIA-BU'!K8+CEFID!J8+CERES!J8+CCT!J8</f>
        <v>95</v>
      </c>
      <c r="K7" s="114">
        <f>MUSEU!K8+'REITORIA-BU'!L8+CEFID!K8+CERES!K8+CCT!K8</f>
        <v>95</v>
      </c>
      <c r="L7" s="114">
        <f>MUSEU!L8+'REITORIA-BU'!M8+CEFID!L8+CERES!L8+CCT!L8</f>
        <v>95</v>
      </c>
      <c r="M7" s="89">
        <f t="shared" si="2"/>
        <v>23</v>
      </c>
      <c r="N7" s="88">
        <f>MUSEU!O8+MUSEU!P8+'REITORIA-BU'!P8+'REITORIA-BU'!Q8+CEFID!O8+CEFID!P8+CERES!O8+CERES!P8+CCT!O8+CCT!P8</f>
        <v>0</v>
      </c>
      <c r="O7" s="27">
        <f t="shared" si="3"/>
        <v>0</v>
      </c>
      <c r="P7" s="20">
        <f t="shared" si="0"/>
        <v>5766.5</v>
      </c>
      <c r="Q7" s="20">
        <f t="shared" si="4"/>
        <v>0</v>
      </c>
      <c r="R7" s="20">
        <f t="shared" si="1"/>
        <v>5766.5</v>
      </c>
    </row>
    <row r="8" spans="1:18" s="7" customFormat="1" ht="30.25" customHeight="1" x14ac:dyDescent="0.35">
      <c r="A8" s="148"/>
      <c r="B8" s="136"/>
      <c r="C8" s="34">
        <v>6</v>
      </c>
      <c r="D8" s="133"/>
      <c r="E8" s="55" t="s">
        <v>27</v>
      </c>
      <c r="F8" s="35" t="s">
        <v>18</v>
      </c>
      <c r="G8" s="36" t="s">
        <v>19</v>
      </c>
      <c r="H8" s="36" t="s">
        <v>20</v>
      </c>
      <c r="I8" s="32">
        <v>63.83</v>
      </c>
      <c r="J8" s="19">
        <f>MUSEU!J9+'REITORIA-BU'!K9+CEFID!J9+CERES!J9+CCT!J9</f>
        <v>135</v>
      </c>
      <c r="K8" s="114">
        <f>MUSEU!K9+'REITORIA-BU'!L9+CEFID!K9+CERES!K9+CCT!K9</f>
        <v>135</v>
      </c>
      <c r="L8" s="114">
        <f>MUSEU!L9+'REITORIA-BU'!M9+CEFID!L9+CERES!L9+CCT!L9</f>
        <v>135</v>
      </c>
      <c r="M8" s="89">
        <f t="shared" si="2"/>
        <v>33</v>
      </c>
      <c r="N8" s="88">
        <f>MUSEU!O9+MUSEU!P9+'REITORIA-BU'!P9+'REITORIA-BU'!Q9+CEFID!O9+CEFID!P9+CERES!O9+CERES!P9+CCT!O9+CCT!P9</f>
        <v>0</v>
      </c>
      <c r="O8" s="27">
        <f t="shared" si="3"/>
        <v>0</v>
      </c>
      <c r="P8" s="20">
        <f t="shared" si="0"/>
        <v>8617.0499999999993</v>
      </c>
      <c r="Q8" s="20">
        <f t="shared" si="4"/>
        <v>0</v>
      </c>
      <c r="R8" s="20">
        <f t="shared" si="1"/>
        <v>8617.0499999999993</v>
      </c>
    </row>
    <row r="9" spans="1:18" s="7" customFormat="1" ht="30.25" customHeight="1" x14ac:dyDescent="0.35">
      <c r="A9" s="148"/>
      <c r="B9" s="136"/>
      <c r="C9" s="34">
        <v>7</v>
      </c>
      <c r="D9" s="133" t="s">
        <v>32</v>
      </c>
      <c r="E9" s="55" t="s">
        <v>17</v>
      </c>
      <c r="F9" s="35" t="s">
        <v>18</v>
      </c>
      <c r="G9" s="36" t="s">
        <v>19</v>
      </c>
      <c r="H9" s="36" t="s">
        <v>20</v>
      </c>
      <c r="I9" s="32">
        <v>67.290000000000006</v>
      </c>
      <c r="J9" s="19">
        <f>MUSEU!J10+'REITORIA-BU'!K10+CEFID!J10+CERES!J10+CCT!J10</f>
        <v>150</v>
      </c>
      <c r="K9" s="114">
        <f>MUSEU!K10+'REITORIA-BU'!L10+CEFID!K10+CERES!K10+CCT!K10</f>
        <v>150</v>
      </c>
      <c r="L9" s="114">
        <f>MUSEU!L10+'REITORIA-BU'!M10+CEFID!L10+CERES!L10+CCT!L10</f>
        <v>150</v>
      </c>
      <c r="M9" s="89">
        <f t="shared" si="2"/>
        <v>37</v>
      </c>
      <c r="N9" s="88">
        <f>MUSEU!O10+MUSEU!P10+'REITORIA-BU'!P10+'REITORIA-BU'!Q10+CEFID!O10+CEFID!P10+CERES!O10+CERES!P10+CCT!O10+CCT!P10</f>
        <v>0</v>
      </c>
      <c r="O9" s="27">
        <f t="shared" si="3"/>
        <v>0</v>
      </c>
      <c r="P9" s="20">
        <f t="shared" si="0"/>
        <v>10093.500000000002</v>
      </c>
      <c r="Q9" s="20">
        <f t="shared" si="4"/>
        <v>0</v>
      </c>
      <c r="R9" s="20">
        <f t="shared" si="1"/>
        <v>10093.500000000002</v>
      </c>
    </row>
    <row r="10" spans="1:18" s="7" customFormat="1" ht="54.4" customHeight="1" x14ac:dyDescent="0.35">
      <c r="A10" s="148"/>
      <c r="B10" s="136"/>
      <c r="C10" s="34">
        <v>8</v>
      </c>
      <c r="D10" s="133"/>
      <c r="E10" s="55" t="s">
        <v>27</v>
      </c>
      <c r="F10" s="35" t="s">
        <v>18</v>
      </c>
      <c r="G10" s="36" t="s">
        <v>19</v>
      </c>
      <c r="H10" s="36" t="s">
        <v>20</v>
      </c>
      <c r="I10" s="32">
        <v>71.08</v>
      </c>
      <c r="J10" s="19">
        <f>MUSEU!J11+'REITORIA-BU'!K11+CEFID!J11+CERES!J11+CCT!J11</f>
        <v>105</v>
      </c>
      <c r="K10" s="114">
        <f>MUSEU!K11+'REITORIA-BU'!L11+CEFID!K11+CERES!K11+CCT!K11</f>
        <v>105</v>
      </c>
      <c r="L10" s="114">
        <f>MUSEU!L11+'REITORIA-BU'!M11+CEFID!L11+CERES!L11+CCT!L11</f>
        <v>105</v>
      </c>
      <c r="M10" s="89">
        <f t="shared" si="2"/>
        <v>26</v>
      </c>
      <c r="N10" s="88">
        <f>MUSEU!O11+MUSEU!P11+'REITORIA-BU'!P11+'REITORIA-BU'!Q11+CEFID!O11+CEFID!P11+CERES!O11+CERES!P11+CCT!O11+CCT!P11</f>
        <v>0</v>
      </c>
      <c r="O10" s="27">
        <f t="shared" si="3"/>
        <v>0</v>
      </c>
      <c r="P10" s="20">
        <f t="shared" si="0"/>
        <v>7463.4</v>
      </c>
      <c r="Q10" s="20">
        <f t="shared" si="4"/>
        <v>0</v>
      </c>
      <c r="R10" s="20">
        <f t="shared" si="1"/>
        <v>7463.4</v>
      </c>
    </row>
    <row r="11" spans="1:18" s="7" customFormat="1" ht="30.25" customHeight="1" x14ac:dyDescent="0.35">
      <c r="A11" s="148"/>
      <c r="B11" s="136"/>
      <c r="C11" s="34">
        <v>9</v>
      </c>
      <c r="D11" s="37" t="s">
        <v>21</v>
      </c>
      <c r="E11" s="45" t="s">
        <v>34</v>
      </c>
      <c r="F11" s="35" t="s">
        <v>18</v>
      </c>
      <c r="G11" s="36" t="s">
        <v>19</v>
      </c>
      <c r="H11" s="36" t="s">
        <v>20</v>
      </c>
      <c r="I11" s="32">
        <v>4.0199999999999996</v>
      </c>
      <c r="J11" s="19">
        <f>MUSEU!J12+'REITORIA-BU'!K12+CEFID!J12+CERES!J12+CCT!J12</f>
        <v>110</v>
      </c>
      <c r="K11" s="114">
        <f>MUSEU!K12+'REITORIA-BU'!L12+CEFID!K12+CERES!K12+CCT!K12</f>
        <v>110</v>
      </c>
      <c r="L11" s="114">
        <f>MUSEU!L12+'REITORIA-BU'!M12+CEFID!L12+CERES!L12+CCT!L12</f>
        <v>110</v>
      </c>
      <c r="M11" s="89">
        <f t="shared" si="2"/>
        <v>27</v>
      </c>
      <c r="N11" s="88">
        <f>MUSEU!O12+MUSEU!P12+'REITORIA-BU'!P12+'REITORIA-BU'!Q12+CEFID!O12+CEFID!P12+CERES!O12+CERES!P12+CCT!O12+CCT!P12</f>
        <v>0</v>
      </c>
      <c r="O11" s="27">
        <f t="shared" si="3"/>
        <v>0</v>
      </c>
      <c r="P11" s="20">
        <f t="shared" si="0"/>
        <v>442.19999999999993</v>
      </c>
      <c r="Q11" s="20">
        <f t="shared" si="4"/>
        <v>0</v>
      </c>
      <c r="R11" s="20">
        <f t="shared" si="1"/>
        <v>442.19999999999993</v>
      </c>
    </row>
    <row r="12" spans="1:18" s="7" customFormat="1" ht="30.25" customHeight="1" x14ac:dyDescent="0.35">
      <c r="A12" s="148"/>
      <c r="B12" s="136"/>
      <c r="C12" s="34">
        <v>10</v>
      </c>
      <c r="D12" s="37" t="s">
        <v>33</v>
      </c>
      <c r="E12" s="55" t="s">
        <v>34</v>
      </c>
      <c r="F12" s="35" t="s">
        <v>18</v>
      </c>
      <c r="G12" s="36" t="s">
        <v>19</v>
      </c>
      <c r="H12" s="36" t="s">
        <v>20</v>
      </c>
      <c r="I12" s="32">
        <v>5.92</v>
      </c>
      <c r="J12" s="19">
        <f>MUSEU!J13+'REITORIA-BU'!K13+CEFID!J13+CERES!J13+CCT!J13</f>
        <v>90</v>
      </c>
      <c r="K12" s="114">
        <f>MUSEU!K13+'REITORIA-BU'!L13+CEFID!K13+CERES!K13+CCT!K13</f>
        <v>90</v>
      </c>
      <c r="L12" s="114">
        <f>MUSEU!L13+'REITORIA-BU'!M13+CEFID!L13+CERES!L13+CCT!L13</f>
        <v>90</v>
      </c>
      <c r="M12" s="89">
        <f t="shared" si="2"/>
        <v>22</v>
      </c>
      <c r="N12" s="88">
        <f>MUSEU!O13+MUSEU!P13+'REITORIA-BU'!P13+'REITORIA-BU'!Q13+CEFID!O13+CEFID!P13+CERES!O13+CERES!P13+CCT!O13+CCT!P13</f>
        <v>0</v>
      </c>
      <c r="O12" s="27">
        <f t="shared" si="3"/>
        <v>0</v>
      </c>
      <c r="P12" s="20">
        <f t="shared" si="0"/>
        <v>532.79999999999995</v>
      </c>
      <c r="Q12" s="20">
        <f t="shared" si="4"/>
        <v>0</v>
      </c>
      <c r="R12" s="20">
        <f t="shared" si="1"/>
        <v>532.79999999999995</v>
      </c>
    </row>
    <row r="13" spans="1:18" s="7" customFormat="1" ht="30.25" customHeight="1" x14ac:dyDescent="0.35">
      <c r="A13" s="148"/>
      <c r="B13" s="136"/>
      <c r="C13" s="34">
        <v>11</v>
      </c>
      <c r="D13" s="37" t="s">
        <v>22</v>
      </c>
      <c r="E13" s="55" t="s">
        <v>34</v>
      </c>
      <c r="F13" s="35" t="s">
        <v>18</v>
      </c>
      <c r="G13" s="36" t="s">
        <v>24</v>
      </c>
      <c r="H13" s="36" t="s">
        <v>20</v>
      </c>
      <c r="I13" s="32">
        <v>5.0199999999999996</v>
      </c>
      <c r="J13" s="19">
        <f>MUSEU!J14+'REITORIA-BU'!K14+CEFID!J14+CERES!J14+CCT!J14</f>
        <v>105</v>
      </c>
      <c r="K13" s="114">
        <f>MUSEU!K14+'REITORIA-BU'!L14+CEFID!K14+CERES!K14+CCT!K14</f>
        <v>105</v>
      </c>
      <c r="L13" s="114">
        <f>MUSEU!L14+'REITORIA-BU'!M14+CEFID!L14+CERES!L14+CCT!L14</f>
        <v>105</v>
      </c>
      <c r="M13" s="89">
        <f t="shared" si="2"/>
        <v>26</v>
      </c>
      <c r="N13" s="88">
        <f>MUSEU!O14+MUSEU!P14+'REITORIA-BU'!P14+'REITORIA-BU'!Q14+CEFID!O14+CEFID!P14+CERES!O14+CERES!P14+CCT!O14+CCT!P14</f>
        <v>0</v>
      </c>
      <c r="O13" s="27">
        <f t="shared" si="3"/>
        <v>0</v>
      </c>
      <c r="P13" s="20">
        <f t="shared" si="0"/>
        <v>527.09999999999991</v>
      </c>
      <c r="Q13" s="20">
        <f t="shared" si="4"/>
        <v>0</v>
      </c>
      <c r="R13" s="20">
        <f t="shared" si="1"/>
        <v>527.09999999999991</v>
      </c>
    </row>
    <row r="14" spans="1:18" s="7" customFormat="1" ht="30.25" customHeight="1" x14ac:dyDescent="0.35">
      <c r="A14" s="148"/>
      <c r="B14" s="136"/>
      <c r="C14" s="34">
        <v>12</v>
      </c>
      <c r="D14" s="37" t="s">
        <v>23</v>
      </c>
      <c r="E14" s="45" t="s">
        <v>35</v>
      </c>
      <c r="F14" s="35" t="s">
        <v>18</v>
      </c>
      <c r="G14" s="36" t="s">
        <v>19</v>
      </c>
      <c r="H14" s="36" t="s">
        <v>20</v>
      </c>
      <c r="I14" s="32">
        <v>5.73</v>
      </c>
      <c r="J14" s="19">
        <f>MUSEU!J15+'REITORIA-BU'!K15+CEFID!J15+CERES!J15+CCT!J15</f>
        <v>30</v>
      </c>
      <c r="K14" s="114">
        <f>MUSEU!K15+'REITORIA-BU'!L15+CEFID!K15+CERES!K15+CCT!K15</f>
        <v>30</v>
      </c>
      <c r="L14" s="114">
        <f>MUSEU!L15+'REITORIA-BU'!M15+CEFID!L15+CERES!L15+CCT!L15</f>
        <v>30</v>
      </c>
      <c r="M14" s="89">
        <f t="shared" si="2"/>
        <v>7</v>
      </c>
      <c r="N14" s="88">
        <f>MUSEU!O15+MUSEU!P15+'REITORIA-BU'!P15+'REITORIA-BU'!Q15+CEFID!O15+CEFID!P15+CERES!O15+CERES!P15+CCT!O15+CCT!P15</f>
        <v>0</v>
      </c>
      <c r="O14" s="27">
        <f t="shared" si="3"/>
        <v>0</v>
      </c>
      <c r="P14" s="20">
        <f t="shared" si="0"/>
        <v>171.9</v>
      </c>
      <c r="Q14" s="20">
        <f t="shared" si="4"/>
        <v>0</v>
      </c>
      <c r="R14" s="20">
        <f t="shared" si="1"/>
        <v>171.9</v>
      </c>
    </row>
    <row r="15" spans="1:18" s="7" customFormat="1" ht="30.25" customHeight="1" x14ac:dyDescent="0.35">
      <c r="A15" s="148"/>
      <c r="B15" s="137"/>
      <c r="C15" s="34">
        <v>13</v>
      </c>
      <c r="D15" s="37" t="s">
        <v>28</v>
      </c>
      <c r="E15" s="45" t="s">
        <v>4</v>
      </c>
      <c r="F15" s="35" t="s">
        <v>18</v>
      </c>
      <c r="G15" s="36" t="s">
        <v>19</v>
      </c>
      <c r="H15" s="36" t="s">
        <v>20</v>
      </c>
      <c r="I15" s="32">
        <v>70</v>
      </c>
      <c r="J15" s="19">
        <f>MUSEU!J16+'REITORIA-BU'!K16+CEFID!J16+CERES!J16+CCT!J16</f>
        <v>150</v>
      </c>
      <c r="K15" s="114">
        <f>MUSEU!K16+'REITORIA-BU'!L16+CEFID!K16+CERES!K16+CCT!K16</f>
        <v>150</v>
      </c>
      <c r="L15" s="114">
        <f>MUSEU!L16+'REITORIA-BU'!M16+CEFID!L16+CERES!L16+CCT!L16</f>
        <v>150</v>
      </c>
      <c r="M15" s="89">
        <f t="shared" si="2"/>
        <v>37</v>
      </c>
      <c r="N15" s="88">
        <f>MUSEU!O16+MUSEU!P16+'REITORIA-BU'!P16+'REITORIA-BU'!Q16+CEFID!O16+CEFID!P16+CERES!O16+CERES!P16+CCT!O16+CCT!P16</f>
        <v>0</v>
      </c>
      <c r="O15" s="27">
        <f t="shared" si="3"/>
        <v>0</v>
      </c>
      <c r="P15" s="20">
        <f t="shared" si="0"/>
        <v>10500</v>
      </c>
      <c r="Q15" s="20">
        <f t="shared" si="4"/>
        <v>0</v>
      </c>
      <c r="R15" s="20">
        <f t="shared" si="1"/>
        <v>10500</v>
      </c>
    </row>
    <row r="16" spans="1:18" s="7" customFormat="1" x14ac:dyDescent="0.35">
      <c r="A16" s="1"/>
      <c r="B16" s="1"/>
      <c r="C16" s="25"/>
      <c r="D16" s="1"/>
      <c r="E16" s="1"/>
      <c r="F16" s="1"/>
      <c r="G16" s="1"/>
      <c r="H16" s="1"/>
      <c r="I16" s="1"/>
      <c r="J16" s="6">
        <f>SUM(J3:J15)</f>
        <v>1330</v>
      </c>
      <c r="K16" s="71"/>
      <c r="L16" s="26"/>
      <c r="M16" s="26"/>
      <c r="N16" s="26"/>
      <c r="O16" s="8"/>
      <c r="P16" s="33">
        <f>SUM(P3:P15)</f>
        <v>63499.700000000004</v>
      </c>
      <c r="Q16" s="33">
        <f>SUM(Q3:Q15)</f>
        <v>0</v>
      </c>
      <c r="R16" s="33">
        <f>SUM(R3:R15)</f>
        <v>63499.700000000004</v>
      </c>
    </row>
    <row r="17" spans="1:18" s="7" customFormat="1" ht="39.75" customHeight="1" x14ac:dyDescent="0.35">
      <c r="A17" s="1"/>
      <c r="B17" s="1"/>
      <c r="C17" s="25"/>
      <c r="D17" s="1"/>
      <c r="E17" s="1"/>
      <c r="F17" s="1"/>
      <c r="G17" s="1"/>
      <c r="H17" s="1"/>
      <c r="I17" s="1"/>
      <c r="J17" s="6"/>
      <c r="K17" s="6"/>
      <c r="L17" s="26"/>
      <c r="M17" s="26"/>
      <c r="N17" s="26"/>
      <c r="O17" s="8"/>
    </row>
    <row r="18" spans="1:18" s="7" customFormat="1" ht="15.5" x14ac:dyDescent="0.35">
      <c r="A18" s="1"/>
      <c r="B18" s="1"/>
      <c r="C18" s="25"/>
      <c r="D18" s="1"/>
      <c r="E18" s="1"/>
      <c r="F18" s="1"/>
      <c r="G18" s="1"/>
      <c r="H18" s="1"/>
      <c r="I18" s="1"/>
      <c r="J18" s="144" t="str">
        <f>A1</f>
        <v xml:space="preserve">PE 0657/2024 SRP (SGPE DE ORIGEM 12923/2024) </v>
      </c>
      <c r="K18" s="144"/>
      <c r="L18" s="144"/>
      <c r="M18" s="144"/>
      <c r="N18" s="144"/>
      <c r="O18" s="144"/>
      <c r="P18" s="144"/>
      <c r="Q18" s="144"/>
      <c r="R18" s="144"/>
    </row>
    <row r="19" spans="1:18" s="7" customFormat="1" ht="15.5" x14ac:dyDescent="0.35">
      <c r="A19" s="1"/>
      <c r="B19" s="1"/>
      <c r="C19" s="25"/>
      <c r="D19" s="1"/>
      <c r="E19" s="1"/>
      <c r="F19" s="1"/>
      <c r="G19" s="1"/>
      <c r="H19" s="1"/>
      <c r="I19" s="1"/>
      <c r="J19" s="144" t="str">
        <f>D1</f>
        <v>OBJETO: CONTRATAÇÃO  DE  EMPRESA  ESPECIALIZADA  PARA  A  MANUTENÇÃO  E RESTAURAÇÃO  DO ACERVO  BIBLIOGRÁFICO  E  DIGITALIZAÇÃO  DE  DOCUMENTOS PARA  AS  BIBLIOTECAS  DA  UDESC</v>
      </c>
      <c r="K19" s="144"/>
      <c r="L19" s="144"/>
      <c r="M19" s="144"/>
      <c r="N19" s="144"/>
      <c r="O19" s="144"/>
      <c r="P19" s="144"/>
      <c r="Q19" s="144"/>
      <c r="R19" s="144"/>
    </row>
    <row r="20" spans="1:18" s="7" customFormat="1" ht="15.5" x14ac:dyDescent="0.35">
      <c r="A20" s="1"/>
      <c r="B20" s="1"/>
      <c r="C20" s="25"/>
      <c r="D20" s="1"/>
      <c r="E20" s="1"/>
      <c r="F20" s="1"/>
      <c r="G20" s="1"/>
      <c r="H20" s="1"/>
      <c r="I20" s="1"/>
      <c r="J20" s="144" t="str">
        <f>J1</f>
        <v>VIGÊNCIA DA ATA: 13/05/2024 até 13/05/2025</v>
      </c>
      <c r="K20" s="144"/>
      <c r="L20" s="144"/>
      <c r="M20" s="144"/>
      <c r="N20" s="144"/>
      <c r="O20" s="144"/>
      <c r="P20" s="144"/>
      <c r="Q20" s="144"/>
      <c r="R20" s="144"/>
    </row>
    <row r="21" spans="1:18" s="7" customFormat="1" ht="15.5" x14ac:dyDescent="0.35">
      <c r="A21" s="1"/>
      <c r="B21" s="1"/>
      <c r="C21" s="25"/>
      <c r="D21" s="1"/>
      <c r="E21" s="1"/>
      <c r="F21" s="1"/>
      <c r="G21" s="1"/>
      <c r="H21" s="1"/>
      <c r="I21" s="1"/>
      <c r="J21" s="13" t="s">
        <v>10</v>
      </c>
      <c r="K21" s="14"/>
      <c r="L21" s="14"/>
      <c r="M21" s="14"/>
      <c r="N21" s="14"/>
      <c r="O21" s="14"/>
      <c r="P21" s="14"/>
      <c r="Q21" s="14"/>
      <c r="R21" s="9">
        <f>P16</f>
        <v>63499.700000000004</v>
      </c>
    </row>
    <row r="22" spans="1:18" s="7" customFormat="1" ht="15.5" x14ac:dyDescent="0.35">
      <c r="A22" s="1"/>
      <c r="B22" s="1"/>
      <c r="C22" s="25"/>
      <c r="D22" s="1"/>
      <c r="E22" s="1"/>
      <c r="F22" s="1"/>
      <c r="G22" s="1"/>
      <c r="H22" s="1"/>
      <c r="I22" s="1"/>
      <c r="J22" s="15" t="s">
        <v>11</v>
      </c>
      <c r="K22" s="16"/>
      <c r="L22" s="16"/>
      <c r="M22" s="16"/>
      <c r="N22" s="16"/>
      <c r="O22" s="16"/>
      <c r="P22" s="16"/>
      <c r="Q22" s="16"/>
      <c r="R22" s="10">
        <f>R16</f>
        <v>63499.700000000004</v>
      </c>
    </row>
    <row r="23" spans="1:18" s="7" customFormat="1" ht="15.5" x14ac:dyDescent="0.35">
      <c r="A23" s="1"/>
      <c r="B23" s="1"/>
      <c r="C23" s="25"/>
      <c r="D23" s="1"/>
      <c r="E23" s="1"/>
      <c r="F23" s="1"/>
      <c r="G23" s="1"/>
      <c r="H23" s="1"/>
      <c r="I23" s="1"/>
      <c r="J23" s="15" t="s">
        <v>12</v>
      </c>
      <c r="K23" s="16"/>
      <c r="L23" s="16"/>
      <c r="M23" s="16"/>
      <c r="N23" s="16"/>
      <c r="O23" s="16"/>
      <c r="P23" s="16"/>
      <c r="Q23" s="16"/>
      <c r="R23" s="12"/>
    </row>
    <row r="24" spans="1:18" s="7" customFormat="1" ht="15.5" x14ac:dyDescent="0.35">
      <c r="A24" s="1"/>
      <c r="B24" s="1"/>
      <c r="C24" s="25"/>
      <c r="D24" s="1"/>
      <c r="E24" s="1"/>
      <c r="F24" s="1"/>
      <c r="G24" s="1"/>
      <c r="H24" s="1"/>
      <c r="I24" s="1"/>
      <c r="J24" s="17" t="s">
        <v>13</v>
      </c>
      <c r="K24" s="18"/>
      <c r="L24" s="18"/>
      <c r="M24" s="18"/>
      <c r="N24" s="18"/>
      <c r="O24" s="18"/>
      <c r="P24" s="18"/>
      <c r="Q24" s="18"/>
      <c r="R24" s="11">
        <f>R22/R21</f>
        <v>1</v>
      </c>
    </row>
    <row r="25" spans="1:18" s="7" customFormat="1" ht="15.5" x14ac:dyDescent="0.35">
      <c r="A25" s="1"/>
      <c r="B25" s="1"/>
      <c r="C25" s="25"/>
      <c r="D25" s="1"/>
      <c r="E25" s="1"/>
      <c r="F25" s="1"/>
      <c r="G25" s="1"/>
      <c r="H25" s="1"/>
      <c r="I25" s="1"/>
      <c r="J25" s="141" t="s">
        <v>83</v>
      </c>
      <c r="K25" s="142"/>
      <c r="L25" s="142"/>
      <c r="M25" s="142"/>
      <c r="N25" s="142"/>
      <c r="O25" s="142"/>
      <c r="P25" s="142"/>
      <c r="Q25" s="142"/>
      <c r="R25" s="143"/>
    </row>
    <row r="26" spans="1:18" s="7" customFormat="1" x14ac:dyDescent="0.35">
      <c r="A26" s="1"/>
      <c r="B26" s="1"/>
      <c r="C26" s="25"/>
      <c r="D26" s="1"/>
      <c r="E26" s="1"/>
      <c r="F26" s="1"/>
      <c r="G26" s="1"/>
      <c r="H26" s="1"/>
      <c r="I26" s="1"/>
      <c r="J26" s="6"/>
      <c r="K26" s="6"/>
      <c r="L26" s="26"/>
      <c r="M26" s="26"/>
      <c r="N26" s="26"/>
      <c r="O26" s="8"/>
    </row>
    <row r="27" spans="1:18" s="7" customFormat="1" x14ac:dyDescent="0.35">
      <c r="A27" s="1"/>
      <c r="B27" s="1"/>
      <c r="C27" s="25"/>
      <c r="D27" s="1"/>
      <c r="E27" s="1"/>
      <c r="F27" s="1"/>
      <c r="G27" s="1"/>
      <c r="H27" s="1"/>
      <c r="I27" s="1"/>
      <c r="J27" s="6"/>
      <c r="K27" s="6"/>
      <c r="L27" s="26"/>
      <c r="M27" s="26"/>
      <c r="N27" s="26"/>
      <c r="O27" s="8"/>
    </row>
    <row r="28" spans="1:18" s="7" customFormat="1" x14ac:dyDescent="0.35">
      <c r="A28" s="1"/>
      <c r="B28" s="1"/>
      <c r="C28" s="25"/>
      <c r="D28" s="1"/>
      <c r="E28" s="1"/>
      <c r="F28" s="1"/>
      <c r="G28" s="1"/>
      <c r="H28" s="1"/>
      <c r="I28" s="1"/>
      <c r="J28" s="6"/>
      <c r="K28" s="6"/>
      <c r="L28" s="26"/>
      <c r="M28" s="26"/>
      <c r="N28" s="26"/>
      <c r="O28" s="8"/>
    </row>
    <row r="29" spans="1:18" s="7" customFormat="1" x14ac:dyDescent="0.35">
      <c r="A29" s="1"/>
      <c r="B29" s="1"/>
      <c r="C29" s="25"/>
      <c r="D29" s="1"/>
      <c r="E29" s="1"/>
      <c r="F29" s="1"/>
      <c r="G29" s="1"/>
      <c r="H29" s="1"/>
      <c r="I29" s="1"/>
      <c r="J29" s="6"/>
      <c r="K29" s="6"/>
      <c r="L29" s="26"/>
      <c r="M29" s="26"/>
      <c r="N29" s="26"/>
      <c r="O29" s="8"/>
    </row>
    <row r="30" spans="1:18" s="7" customFormat="1" x14ac:dyDescent="0.35">
      <c r="A30" s="1"/>
      <c r="B30" s="1"/>
      <c r="C30" s="25"/>
      <c r="D30" s="1"/>
      <c r="E30" s="1"/>
      <c r="F30" s="1"/>
      <c r="G30" s="1"/>
      <c r="H30" s="1"/>
      <c r="I30" s="1"/>
      <c r="J30" s="6"/>
      <c r="K30" s="6"/>
      <c r="L30" s="26"/>
      <c r="M30" s="26"/>
      <c r="N30" s="26"/>
      <c r="O30" s="8"/>
    </row>
    <row r="31" spans="1:18" s="7" customFormat="1" x14ac:dyDescent="0.35">
      <c r="A31" s="1"/>
      <c r="B31" s="1"/>
      <c r="C31" s="25"/>
      <c r="D31" s="1"/>
      <c r="E31" s="1"/>
      <c r="F31" s="1"/>
      <c r="G31" s="1"/>
      <c r="H31" s="1"/>
      <c r="I31" s="1"/>
      <c r="J31" s="6"/>
      <c r="K31" s="6"/>
      <c r="L31" s="26"/>
      <c r="M31" s="26"/>
      <c r="N31" s="26"/>
      <c r="O31" s="8"/>
    </row>
    <row r="32" spans="1:18" s="7" customFormat="1" x14ac:dyDescent="0.35">
      <c r="A32" s="1"/>
      <c r="B32" s="1"/>
      <c r="C32" s="25"/>
      <c r="D32" s="1"/>
      <c r="E32" s="1"/>
      <c r="F32" s="1"/>
      <c r="G32" s="1"/>
      <c r="H32" s="1"/>
      <c r="I32" s="1"/>
      <c r="J32" s="6"/>
      <c r="K32" s="6"/>
      <c r="L32" s="26"/>
      <c r="M32" s="26"/>
      <c r="N32" s="26"/>
      <c r="O32" s="8"/>
    </row>
    <row r="33" spans="1:15" s="7" customFormat="1" x14ac:dyDescent="0.35">
      <c r="A33" s="1"/>
      <c r="B33" s="1"/>
      <c r="C33" s="25"/>
      <c r="D33" s="1"/>
      <c r="E33" s="1"/>
      <c r="F33" s="1"/>
      <c r="G33" s="1"/>
      <c r="H33" s="1"/>
      <c r="I33" s="1"/>
      <c r="J33" s="6"/>
      <c r="K33" s="6"/>
      <c r="L33" s="26"/>
      <c r="M33" s="26"/>
      <c r="N33" s="26"/>
      <c r="O33" s="8"/>
    </row>
    <row r="34" spans="1:15" s="7" customFormat="1" x14ac:dyDescent="0.35">
      <c r="A34" s="1"/>
      <c r="B34" s="1"/>
      <c r="C34" s="25"/>
      <c r="D34" s="1"/>
      <c r="E34" s="1"/>
      <c r="F34" s="1"/>
      <c r="G34" s="1"/>
      <c r="H34" s="1"/>
      <c r="I34" s="1"/>
      <c r="J34" s="6"/>
      <c r="K34" s="6"/>
      <c r="L34" s="26"/>
      <c r="M34" s="26"/>
      <c r="N34" s="26"/>
      <c r="O34" s="8"/>
    </row>
    <row r="35" spans="1:15" s="7" customFormat="1" x14ac:dyDescent="0.35">
      <c r="A35" s="1"/>
      <c r="B35" s="1"/>
      <c r="C35" s="25"/>
      <c r="D35" s="1"/>
      <c r="E35" s="1"/>
      <c r="F35" s="1"/>
      <c r="G35" s="1"/>
      <c r="H35" s="1"/>
      <c r="I35" s="1"/>
      <c r="J35" s="6"/>
      <c r="K35" s="6"/>
      <c r="L35" s="26"/>
      <c r="M35" s="26"/>
      <c r="N35" s="26"/>
      <c r="O35" s="8"/>
    </row>
    <row r="36" spans="1:15" s="7" customFormat="1" x14ac:dyDescent="0.35">
      <c r="A36" s="1"/>
      <c r="B36" s="1"/>
      <c r="C36" s="25"/>
      <c r="D36" s="1"/>
      <c r="E36" s="1"/>
      <c r="F36" s="1"/>
      <c r="G36" s="1"/>
      <c r="H36" s="1"/>
      <c r="I36" s="1"/>
      <c r="J36" s="6"/>
      <c r="K36" s="6"/>
      <c r="L36" s="26"/>
      <c r="M36" s="26"/>
      <c r="N36" s="26"/>
      <c r="O36" s="8"/>
    </row>
    <row r="37" spans="1:15" s="7" customFormat="1" x14ac:dyDescent="0.35">
      <c r="A37" s="1"/>
      <c r="B37" s="1"/>
      <c r="C37" s="25"/>
      <c r="D37" s="1"/>
      <c r="E37" s="1"/>
      <c r="F37" s="1"/>
      <c r="G37" s="1"/>
      <c r="H37" s="1"/>
      <c r="I37" s="1"/>
      <c r="J37" s="6"/>
      <c r="K37" s="6"/>
      <c r="L37" s="26"/>
      <c r="M37" s="26"/>
      <c r="N37" s="26"/>
      <c r="O37" s="8"/>
    </row>
    <row r="38" spans="1:15" s="7" customFormat="1" x14ac:dyDescent="0.35">
      <c r="A38" s="1"/>
      <c r="B38" s="1"/>
      <c r="C38" s="25"/>
      <c r="D38" s="1"/>
      <c r="E38" s="1"/>
      <c r="F38" s="1"/>
      <c r="G38" s="1"/>
      <c r="H38" s="1"/>
      <c r="I38" s="1"/>
      <c r="J38" s="6"/>
      <c r="K38" s="6"/>
      <c r="L38" s="26"/>
      <c r="M38" s="26"/>
      <c r="N38" s="26"/>
      <c r="O38" s="8"/>
    </row>
    <row r="39" spans="1:15" s="7" customFormat="1" x14ac:dyDescent="0.35">
      <c r="A39" s="1"/>
      <c r="B39" s="1"/>
      <c r="C39" s="25"/>
      <c r="D39" s="1"/>
      <c r="E39" s="1"/>
      <c r="F39" s="1"/>
      <c r="G39" s="1"/>
      <c r="H39" s="1"/>
      <c r="I39" s="1"/>
      <c r="J39" s="6"/>
      <c r="K39" s="6"/>
      <c r="L39" s="26"/>
      <c r="M39" s="26"/>
      <c r="N39" s="26"/>
      <c r="O39" s="8"/>
    </row>
    <row r="40" spans="1:15" s="7" customFormat="1" x14ac:dyDescent="0.35">
      <c r="A40" s="1"/>
      <c r="B40" s="1"/>
      <c r="C40" s="25"/>
      <c r="D40" s="1"/>
      <c r="E40" s="1"/>
      <c r="F40" s="1"/>
      <c r="G40" s="1"/>
      <c r="H40" s="1"/>
      <c r="I40" s="1"/>
      <c r="J40" s="6"/>
      <c r="K40" s="6"/>
      <c r="L40" s="26"/>
      <c r="M40" s="26"/>
      <c r="N40" s="26"/>
      <c r="O40" s="8"/>
    </row>
    <row r="41" spans="1:15" s="7" customFormat="1" x14ac:dyDescent="0.35">
      <c r="A41" s="1"/>
      <c r="B41" s="1"/>
      <c r="C41" s="25"/>
      <c r="D41" s="1"/>
      <c r="E41" s="1"/>
      <c r="F41" s="1"/>
      <c r="G41" s="1"/>
      <c r="H41" s="1"/>
      <c r="I41" s="1"/>
      <c r="J41" s="6"/>
      <c r="K41" s="6"/>
      <c r="L41" s="26"/>
      <c r="M41" s="26"/>
      <c r="N41" s="26"/>
      <c r="O41" s="8"/>
    </row>
    <row r="42" spans="1:15" s="7" customFormat="1" x14ac:dyDescent="0.35">
      <c r="A42" s="1"/>
      <c r="B42" s="1"/>
      <c r="C42" s="25"/>
      <c r="D42" s="1"/>
      <c r="E42" s="1"/>
      <c r="F42" s="1"/>
      <c r="G42" s="1"/>
      <c r="H42" s="1"/>
      <c r="I42" s="1"/>
      <c r="J42" s="6"/>
      <c r="K42" s="6"/>
      <c r="L42" s="26"/>
      <c r="M42" s="26"/>
      <c r="N42" s="26"/>
      <c r="O42" s="8"/>
    </row>
    <row r="43" spans="1:15" s="7" customFormat="1" x14ac:dyDescent="0.35">
      <c r="A43" s="1"/>
      <c r="B43" s="1"/>
      <c r="C43" s="25"/>
      <c r="D43" s="1"/>
      <c r="E43" s="1"/>
      <c r="F43" s="1"/>
      <c r="G43" s="1"/>
      <c r="H43" s="1"/>
      <c r="I43" s="1"/>
      <c r="J43" s="6"/>
      <c r="K43" s="6"/>
      <c r="L43" s="26"/>
      <c r="M43" s="26"/>
      <c r="N43" s="26"/>
      <c r="O43" s="8"/>
    </row>
    <row r="44" spans="1:15" s="7" customFormat="1" x14ac:dyDescent="0.35">
      <c r="A44" s="1"/>
      <c r="B44" s="1"/>
      <c r="C44" s="25"/>
      <c r="D44" s="1"/>
      <c r="E44" s="1"/>
      <c r="F44" s="1"/>
      <c r="G44" s="1"/>
      <c r="H44" s="1"/>
      <c r="I44" s="1"/>
      <c r="J44" s="6"/>
      <c r="K44" s="6"/>
      <c r="L44" s="26"/>
      <c r="M44" s="26"/>
      <c r="N44" s="26"/>
      <c r="O44" s="8"/>
    </row>
    <row r="45" spans="1:15" s="7" customFormat="1" x14ac:dyDescent="0.35">
      <c r="A45" s="1"/>
      <c r="B45" s="1"/>
      <c r="C45" s="25"/>
      <c r="D45" s="1"/>
      <c r="E45" s="1"/>
      <c r="F45" s="1"/>
      <c r="G45" s="1"/>
      <c r="H45" s="1"/>
      <c r="I45" s="1"/>
      <c r="J45" s="6"/>
      <c r="K45" s="6"/>
      <c r="L45" s="26"/>
      <c r="M45" s="26"/>
      <c r="N45" s="26"/>
      <c r="O45" s="8"/>
    </row>
    <row r="46" spans="1:15" s="7" customFormat="1" x14ac:dyDescent="0.35">
      <c r="A46" s="1"/>
      <c r="B46" s="1"/>
      <c r="C46" s="25"/>
      <c r="D46" s="1"/>
      <c r="E46" s="1"/>
      <c r="F46" s="1"/>
      <c r="G46" s="1"/>
      <c r="H46" s="1"/>
      <c r="I46" s="1"/>
      <c r="J46" s="6"/>
      <c r="K46" s="6"/>
      <c r="L46" s="26"/>
      <c r="M46" s="26"/>
      <c r="N46" s="26"/>
      <c r="O46" s="8"/>
    </row>
    <row r="47" spans="1:15" s="7" customFormat="1" x14ac:dyDescent="0.35">
      <c r="A47" s="1"/>
      <c r="B47" s="1"/>
      <c r="C47" s="25"/>
      <c r="D47" s="1"/>
      <c r="E47" s="1"/>
      <c r="F47" s="1"/>
      <c r="G47" s="1"/>
      <c r="H47" s="1"/>
      <c r="I47" s="1"/>
      <c r="J47" s="6"/>
      <c r="K47" s="6"/>
      <c r="L47" s="26"/>
      <c r="M47" s="26"/>
      <c r="N47" s="26"/>
      <c r="O47" s="8"/>
    </row>
    <row r="48" spans="1:15" s="7" customFormat="1" x14ac:dyDescent="0.35">
      <c r="A48" s="1"/>
      <c r="B48" s="1"/>
      <c r="C48" s="25"/>
      <c r="D48" s="1"/>
      <c r="E48" s="1"/>
      <c r="F48" s="1"/>
      <c r="G48" s="1"/>
      <c r="H48" s="1"/>
      <c r="I48" s="1"/>
      <c r="J48" s="6"/>
      <c r="K48" s="6"/>
      <c r="L48" s="26"/>
      <c r="M48" s="26"/>
      <c r="N48" s="26"/>
      <c r="O48" s="8"/>
    </row>
    <row r="49" spans="1:15" s="7" customFormat="1" x14ac:dyDescent="0.35">
      <c r="A49" s="1"/>
      <c r="B49" s="1"/>
      <c r="C49" s="25"/>
      <c r="D49" s="1"/>
      <c r="E49" s="1"/>
      <c r="F49" s="1"/>
      <c r="G49" s="1"/>
      <c r="H49" s="1"/>
      <c r="I49" s="1"/>
      <c r="J49" s="6"/>
      <c r="K49" s="6"/>
      <c r="L49" s="26"/>
      <c r="M49" s="26"/>
      <c r="N49" s="26"/>
      <c r="O49" s="8"/>
    </row>
    <row r="50" spans="1:15" s="7" customFormat="1" x14ac:dyDescent="0.35">
      <c r="A50" s="1"/>
      <c r="B50" s="1"/>
      <c r="C50" s="25"/>
      <c r="D50" s="1"/>
      <c r="E50" s="1"/>
      <c r="F50" s="1"/>
      <c r="G50" s="1"/>
      <c r="H50" s="1"/>
      <c r="I50" s="1"/>
      <c r="J50" s="6"/>
      <c r="K50" s="6"/>
      <c r="L50" s="26"/>
      <c r="M50" s="26"/>
      <c r="N50" s="26"/>
      <c r="O50" s="8"/>
    </row>
    <row r="51" spans="1:15" s="7" customFormat="1" x14ac:dyDescent="0.35">
      <c r="A51" s="1"/>
      <c r="B51" s="1"/>
      <c r="C51" s="25"/>
      <c r="D51" s="1"/>
      <c r="E51" s="1"/>
      <c r="F51" s="1"/>
      <c r="G51" s="1"/>
      <c r="H51" s="1"/>
      <c r="I51" s="1"/>
      <c r="J51" s="6"/>
      <c r="K51" s="6"/>
      <c r="L51" s="26"/>
      <c r="M51" s="26"/>
      <c r="N51" s="26"/>
      <c r="O51" s="8"/>
    </row>
    <row r="52" spans="1:15" s="7" customFormat="1" x14ac:dyDescent="0.35">
      <c r="A52" s="1"/>
      <c r="B52" s="1"/>
      <c r="C52" s="25"/>
      <c r="D52" s="1"/>
      <c r="E52" s="1"/>
      <c r="F52" s="1"/>
      <c r="G52" s="1"/>
      <c r="H52" s="1"/>
      <c r="I52" s="1"/>
      <c r="J52" s="6"/>
      <c r="K52" s="6"/>
      <c r="L52" s="26"/>
      <c r="M52" s="26"/>
      <c r="N52" s="26"/>
      <c r="O52" s="8"/>
    </row>
    <row r="53" spans="1:15" s="7" customFormat="1" x14ac:dyDescent="0.35">
      <c r="A53" s="1"/>
      <c r="B53" s="1"/>
      <c r="C53" s="25"/>
      <c r="D53" s="1"/>
      <c r="E53" s="1"/>
      <c r="F53" s="1"/>
      <c r="G53" s="1"/>
      <c r="H53" s="1"/>
      <c r="I53" s="1"/>
      <c r="J53" s="6"/>
      <c r="K53" s="6"/>
      <c r="L53" s="26"/>
      <c r="M53" s="26"/>
      <c r="N53" s="26"/>
      <c r="O53" s="8"/>
    </row>
    <row r="54" spans="1:15" s="7" customFormat="1" x14ac:dyDescent="0.35">
      <c r="A54" s="1"/>
      <c r="B54" s="1"/>
      <c r="C54" s="25"/>
      <c r="D54" s="1"/>
      <c r="E54" s="1"/>
      <c r="F54" s="1"/>
      <c r="G54" s="1"/>
      <c r="H54" s="1"/>
      <c r="I54" s="1"/>
      <c r="J54" s="6"/>
      <c r="K54" s="6"/>
      <c r="L54" s="26"/>
      <c r="M54" s="26"/>
      <c r="N54" s="26"/>
      <c r="O54" s="8"/>
    </row>
    <row r="55" spans="1:15" s="7" customFormat="1" x14ac:dyDescent="0.35">
      <c r="A55" s="1"/>
      <c r="B55" s="1"/>
      <c r="C55" s="25"/>
      <c r="D55" s="1"/>
      <c r="E55" s="1"/>
      <c r="F55" s="1"/>
      <c r="G55" s="1"/>
      <c r="H55" s="1"/>
      <c r="I55" s="1"/>
      <c r="J55" s="6"/>
      <c r="K55" s="6"/>
      <c r="L55" s="26"/>
      <c r="M55" s="26"/>
      <c r="N55" s="26"/>
      <c r="O55" s="8"/>
    </row>
    <row r="56" spans="1:15" s="7" customFormat="1" x14ac:dyDescent="0.35">
      <c r="A56" s="1"/>
      <c r="B56" s="1"/>
      <c r="C56" s="25"/>
      <c r="D56" s="1"/>
      <c r="E56" s="1"/>
      <c r="F56" s="1"/>
      <c r="G56" s="1"/>
      <c r="H56" s="1"/>
      <c r="I56" s="1"/>
      <c r="J56" s="6"/>
      <c r="K56" s="6"/>
      <c r="L56" s="26"/>
      <c r="M56" s="26"/>
      <c r="N56" s="26"/>
      <c r="O56" s="8"/>
    </row>
    <row r="57" spans="1:15" s="7" customFormat="1" x14ac:dyDescent="0.35">
      <c r="A57" s="1"/>
      <c r="B57" s="1"/>
      <c r="C57" s="25"/>
      <c r="D57" s="1"/>
      <c r="E57" s="1"/>
      <c r="F57" s="1"/>
      <c r="G57" s="1"/>
      <c r="H57" s="1"/>
      <c r="I57" s="1"/>
      <c r="J57" s="6"/>
      <c r="K57" s="6"/>
      <c r="L57" s="26"/>
      <c r="M57" s="26"/>
      <c r="N57" s="26"/>
      <c r="O57" s="8"/>
    </row>
    <row r="58" spans="1:15" s="7" customFormat="1" x14ac:dyDescent="0.35">
      <c r="A58" s="1"/>
      <c r="B58" s="1"/>
      <c r="C58" s="25"/>
      <c r="D58" s="1"/>
      <c r="E58" s="1"/>
      <c r="F58" s="1"/>
      <c r="G58" s="1"/>
      <c r="H58" s="1"/>
      <c r="I58" s="1"/>
      <c r="J58" s="6"/>
      <c r="K58" s="6"/>
      <c r="L58" s="26"/>
      <c r="M58" s="26"/>
      <c r="N58" s="26"/>
      <c r="O58" s="8"/>
    </row>
    <row r="59" spans="1:15" s="7" customFormat="1" x14ac:dyDescent="0.35">
      <c r="A59" s="1"/>
      <c r="B59" s="1"/>
      <c r="C59" s="25"/>
      <c r="D59" s="1"/>
      <c r="E59" s="1"/>
      <c r="F59" s="1"/>
      <c r="G59" s="1"/>
      <c r="H59" s="1"/>
      <c r="I59" s="1"/>
      <c r="J59" s="6"/>
      <c r="K59" s="6"/>
      <c r="L59" s="26"/>
      <c r="M59" s="26"/>
      <c r="N59" s="26"/>
      <c r="O59" s="8"/>
    </row>
    <row r="60" spans="1:15" s="7" customFormat="1" x14ac:dyDescent="0.35">
      <c r="A60" s="1"/>
      <c r="B60" s="1"/>
      <c r="C60" s="25"/>
      <c r="D60" s="1"/>
      <c r="E60" s="1"/>
      <c r="F60" s="1"/>
      <c r="G60" s="1"/>
      <c r="H60" s="1"/>
      <c r="I60" s="1"/>
      <c r="J60" s="6"/>
      <c r="K60" s="6"/>
      <c r="L60" s="26"/>
      <c r="M60" s="26"/>
      <c r="N60" s="26"/>
      <c r="O60" s="8"/>
    </row>
    <row r="61" spans="1:15" s="7" customFormat="1" x14ac:dyDescent="0.35">
      <c r="A61" s="1"/>
      <c r="B61" s="1"/>
      <c r="C61" s="25"/>
      <c r="D61" s="1"/>
      <c r="E61" s="1"/>
      <c r="F61" s="1"/>
      <c r="G61" s="1"/>
      <c r="H61" s="1"/>
      <c r="I61" s="1"/>
      <c r="J61" s="6"/>
      <c r="K61" s="6"/>
      <c r="L61" s="26"/>
      <c r="M61" s="26"/>
      <c r="N61" s="26"/>
      <c r="O61" s="8"/>
    </row>
    <row r="62" spans="1:15" s="7" customFormat="1" x14ac:dyDescent="0.35">
      <c r="A62" s="1"/>
      <c r="B62" s="1"/>
      <c r="C62" s="25"/>
      <c r="D62" s="1"/>
      <c r="E62" s="1"/>
      <c r="F62" s="1"/>
      <c r="G62" s="1"/>
      <c r="H62" s="1"/>
      <c r="I62" s="1"/>
      <c r="J62" s="6"/>
      <c r="K62" s="6"/>
      <c r="L62" s="26"/>
      <c r="M62" s="26"/>
      <c r="N62" s="26"/>
      <c r="O62" s="8"/>
    </row>
    <row r="63" spans="1:15" s="7" customFormat="1" x14ac:dyDescent="0.35">
      <c r="A63" s="1"/>
      <c r="B63" s="1"/>
      <c r="C63" s="25"/>
      <c r="D63" s="1"/>
      <c r="E63" s="1"/>
      <c r="F63" s="1"/>
      <c r="G63" s="1"/>
      <c r="H63" s="1"/>
      <c r="I63" s="1"/>
      <c r="J63" s="6"/>
      <c r="K63" s="6"/>
      <c r="L63" s="26"/>
      <c r="M63" s="26"/>
      <c r="N63" s="26"/>
      <c r="O63" s="8"/>
    </row>
    <row r="64" spans="1:15" s="7" customFormat="1" x14ac:dyDescent="0.35">
      <c r="A64" s="1"/>
      <c r="B64" s="1"/>
      <c r="C64" s="25"/>
      <c r="D64" s="1"/>
      <c r="E64" s="1"/>
      <c r="F64" s="1"/>
      <c r="G64" s="1"/>
      <c r="H64" s="1"/>
      <c r="I64" s="1"/>
      <c r="J64" s="6"/>
      <c r="K64" s="6"/>
      <c r="L64" s="26"/>
      <c r="M64" s="26"/>
      <c r="N64" s="26"/>
      <c r="O64" s="8"/>
    </row>
    <row r="65" spans="1:15" s="7" customFormat="1" x14ac:dyDescent="0.35">
      <c r="A65" s="1"/>
      <c r="B65" s="1"/>
      <c r="C65" s="25"/>
      <c r="D65" s="1"/>
      <c r="E65" s="1"/>
      <c r="F65" s="1"/>
      <c r="G65" s="1"/>
      <c r="H65" s="1"/>
      <c r="I65" s="1"/>
      <c r="J65" s="6"/>
      <c r="K65" s="6"/>
      <c r="L65" s="26"/>
      <c r="M65" s="26"/>
      <c r="N65" s="26"/>
      <c r="O65" s="8"/>
    </row>
    <row r="66" spans="1:15" s="7" customFormat="1" x14ac:dyDescent="0.35">
      <c r="A66" s="1"/>
      <c r="B66" s="1"/>
      <c r="C66" s="25"/>
      <c r="D66" s="1"/>
      <c r="E66" s="1"/>
      <c r="F66" s="1"/>
      <c r="G66" s="1"/>
      <c r="H66" s="1"/>
      <c r="I66" s="1"/>
      <c r="J66" s="6"/>
      <c r="K66" s="6"/>
      <c r="L66" s="26"/>
      <c r="M66" s="26"/>
      <c r="N66" s="26"/>
      <c r="O66" s="8"/>
    </row>
    <row r="67" spans="1:15" s="7" customFormat="1" x14ac:dyDescent="0.35">
      <c r="A67" s="1"/>
      <c r="B67" s="1"/>
      <c r="C67" s="25"/>
      <c r="D67" s="1"/>
      <c r="E67" s="1"/>
      <c r="F67" s="1"/>
      <c r="G67" s="1"/>
      <c r="H67" s="1"/>
      <c r="I67" s="1"/>
      <c r="J67" s="6"/>
      <c r="K67" s="6"/>
      <c r="L67" s="26"/>
      <c r="M67" s="26"/>
      <c r="N67" s="26"/>
      <c r="O67" s="8"/>
    </row>
    <row r="68" spans="1:15" s="7" customFormat="1" x14ac:dyDescent="0.35">
      <c r="A68" s="1"/>
      <c r="B68" s="1"/>
      <c r="C68" s="25"/>
      <c r="D68" s="1"/>
      <c r="E68" s="1"/>
      <c r="F68" s="1"/>
      <c r="G68" s="1"/>
      <c r="H68" s="1"/>
      <c r="I68" s="1"/>
      <c r="J68" s="6"/>
      <c r="K68" s="6"/>
      <c r="L68" s="26"/>
      <c r="M68" s="26"/>
      <c r="N68" s="26"/>
      <c r="O68" s="8"/>
    </row>
    <row r="69" spans="1:15" s="7" customFormat="1" x14ac:dyDescent="0.35">
      <c r="A69" s="1"/>
      <c r="B69" s="1"/>
      <c r="C69" s="25"/>
      <c r="D69" s="1"/>
      <c r="E69" s="1"/>
      <c r="F69" s="1"/>
      <c r="G69" s="1"/>
      <c r="H69" s="1"/>
      <c r="I69" s="1"/>
      <c r="J69" s="6"/>
      <c r="K69" s="6"/>
      <c r="L69" s="26"/>
      <c r="M69" s="26"/>
      <c r="N69" s="26"/>
      <c r="O69" s="8"/>
    </row>
    <row r="70" spans="1:15" s="7" customFormat="1" x14ac:dyDescent="0.35">
      <c r="A70" s="1"/>
      <c r="B70" s="1"/>
      <c r="C70" s="25"/>
      <c r="D70" s="1"/>
      <c r="E70" s="1"/>
      <c r="F70" s="1"/>
      <c r="G70" s="1"/>
      <c r="H70" s="1"/>
      <c r="I70" s="1"/>
      <c r="J70" s="6"/>
      <c r="K70" s="6"/>
      <c r="L70" s="26"/>
      <c r="M70" s="26"/>
      <c r="N70" s="26"/>
      <c r="O70" s="8"/>
    </row>
    <row r="71" spans="1:15" s="7" customFormat="1" x14ac:dyDescent="0.35">
      <c r="A71" s="1"/>
      <c r="B71" s="1"/>
      <c r="C71" s="25"/>
      <c r="D71" s="1"/>
      <c r="E71" s="1"/>
      <c r="F71" s="1"/>
      <c r="G71" s="1"/>
      <c r="H71" s="1"/>
      <c r="I71" s="1"/>
      <c r="J71" s="6"/>
      <c r="K71" s="6"/>
      <c r="L71" s="26"/>
      <c r="M71" s="26"/>
      <c r="N71" s="26"/>
      <c r="O71" s="8"/>
    </row>
    <row r="72" spans="1:15" s="7" customFormat="1" x14ac:dyDescent="0.35">
      <c r="A72" s="1"/>
      <c r="B72" s="1"/>
      <c r="C72" s="25"/>
      <c r="D72" s="1"/>
      <c r="E72" s="1"/>
      <c r="F72" s="1"/>
      <c r="G72" s="1"/>
      <c r="H72" s="1"/>
      <c r="I72" s="1"/>
      <c r="J72" s="6"/>
      <c r="K72" s="6"/>
      <c r="L72" s="26"/>
      <c r="M72" s="26"/>
      <c r="N72" s="26"/>
      <c r="O72" s="8"/>
    </row>
    <row r="73" spans="1:15" s="7" customFormat="1" x14ac:dyDescent="0.35">
      <c r="A73" s="1"/>
      <c r="B73" s="1"/>
      <c r="C73" s="25"/>
      <c r="D73" s="1"/>
      <c r="E73" s="1"/>
      <c r="F73" s="1"/>
      <c r="G73" s="1"/>
      <c r="H73" s="1"/>
      <c r="I73" s="1"/>
      <c r="J73" s="6"/>
      <c r="K73" s="6"/>
      <c r="L73" s="26"/>
      <c r="M73" s="26"/>
      <c r="N73" s="26"/>
      <c r="O73" s="8"/>
    </row>
    <row r="74" spans="1:15" s="7" customFormat="1" x14ac:dyDescent="0.35">
      <c r="A74" s="1"/>
      <c r="B74" s="1"/>
      <c r="C74" s="25"/>
      <c r="D74" s="1"/>
      <c r="E74" s="1"/>
      <c r="F74" s="1"/>
      <c r="G74" s="1"/>
      <c r="H74" s="1"/>
      <c r="I74" s="1"/>
      <c r="J74" s="6"/>
      <c r="K74" s="6"/>
      <c r="L74" s="26"/>
      <c r="M74" s="26"/>
      <c r="N74" s="26"/>
      <c r="O74" s="8"/>
    </row>
    <row r="75" spans="1:15" s="7" customFormat="1" x14ac:dyDescent="0.35">
      <c r="A75" s="1"/>
      <c r="B75" s="1"/>
      <c r="C75" s="25"/>
      <c r="D75" s="1"/>
      <c r="E75" s="1"/>
      <c r="F75" s="1"/>
      <c r="G75" s="1"/>
      <c r="H75" s="1"/>
      <c r="I75" s="1"/>
      <c r="J75" s="6"/>
      <c r="K75" s="6"/>
      <c r="L75" s="26"/>
      <c r="M75" s="26"/>
      <c r="N75" s="26"/>
      <c r="O75" s="8"/>
    </row>
    <row r="76" spans="1:15" s="7" customFormat="1" x14ac:dyDescent="0.35">
      <c r="A76" s="1"/>
      <c r="B76" s="1"/>
      <c r="C76" s="25"/>
      <c r="D76" s="1"/>
      <c r="E76" s="1"/>
      <c r="F76" s="1"/>
      <c r="G76" s="1"/>
      <c r="H76" s="1"/>
      <c r="I76" s="1"/>
      <c r="J76" s="6"/>
      <c r="K76" s="6"/>
      <c r="L76" s="26"/>
      <c r="M76" s="26"/>
      <c r="N76" s="26"/>
      <c r="O76" s="8"/>
    </row>
    <row r="77" spans="1:15" s="7" customFormat="1" x14ac:dyDescent="0.35">
      <c r="A77" s="1"/>
      <c r="B77" s="1"/>
      <c r="C77" s="25"/>
      <c r="D77" s="1"/>
      <c r="E77" s="1"/>
      <c r="F77" s="1"/>
      <c r="G77" s="1"/>
      <c r="H77" s="1"/>
      <c r="I77" s="1"/>
      <c r="J77" s="6"/>
      <c r="K77" s="6"/>
      <c r="L77" s="26"/>
      <c r="M77" s="26"/>
      <c r="N77" s="26"/>
      <c r="O77" s="8"/>
    </row>
    <row r="78" spans="1:15" s="7" customFormat="1" x14ac:dyDescent="0.35">
      <c r="A78" s="1"/>
      <c r="B78" s="1"/>
      <c r="C78" s="25"/>
      <c r="D78" s="1"/>
      <c r="E78" s="1"/>
      <c r="F78" s="1"/>
      <c r="G78" s="1"/>
      <c r="H78" s="1"/>
      <c r="I78" s="1"/>
      <c r="J78" s="6"/>
      <c r="K78" s="6"/>
      <c r="L78" s="26"/>
      <c r="M78" s="26"/>
      <c r="N78" s="26"/>
      <c r="O78" s="8"/>
    </row>
    <row r="79" spans="1:15" s="7" customFormat="1" x14ac:dyDescent="0.35">
      <c r="A79" s="1"/>
      <c r="B79" s="1"/>
      <c r="C79" s="25"/>
      <c r="D79" s="1"/>
      <c r="E79" s="1"/>
      <c r="F79" s="1"/>
      <c r="G79" s="1"/>
      <c r="H79" s="1"/>
      <c r="I79" s="1"/>
      <c r="J79" s="6"/>
      <c r="K79" s="6"/>
      <c r="L79" s="26"/>
      <c r="M79" s="26"/>
      <c r="N79" s="26"/>
      <c r="O79" s="8"/>
    </row>
    <row r="80" spans="1:15" s="7" customFormat="1" x14ac:dyDescent="0.35">
      <c r="A80" s="1"/>
      <c r="B80" s="1"/>
      <c r="C80" s="25"/>
      <c r="D80" s="1"/>
      <c r="E80" s="1"/>
      <c r="F80" s="1"/>
      <c r="G80" s="1"/>
      <c r="H80" s="1"/>
      <c r="I80" s="1"/>
      <c r="J80" s="6"/>
      <c r="K80" s="6"/>
      <c r="L80" s="26"/>
      <c r="M80" s="26"/>
      <c r="N80" s="26"/>
      <c r="O80" s="8"/>
    </row>
    <row r="81" spans="1:15" s="7" customFormat="1" x14ac:dyDescent="0.35">
      <c r="A81" s="1"/>
      <c r="B81" s="1"/>
      <c r="C81" s="25"/>
      <c r="D81" s="1"/>
      <c r="E81" s="1"/>
      <c r="F81" s="1"/>
      <c r="G81" s="1"/>
      <c r="H81" s="1"/>
      <c r="I81" s="1"/>
      <c r="J81" s="6"/>
      <c r="K81" s="6"/>
      <c r="L81" s="26"/>
      <c r="M81" s="26"/>
      <c r="N81" s="26"/>
      <c r="O81" s="8"/>
    </row>
    <row r="82" spans="1:15" s="7" customFormat="1" x14ac:dyDescent="0.35">
      <c r="A82" s="1"/>
      <c r="B82" s="1"/>
      <c r="C82" s="25"/>
      <c r="D82" s="1"/>
      <c r="E82" s="1"/>
      <c r="F82" s="1"/>
      <c r="G82" s="1"/>
      <c r="H82" s="1"/>
      <c r="I82" s="1"/>
      <c r="J82" s="6"/>
      <c r="K82" s="6"/>
      <c r="L82" s="26"/>
      <c r="M82" s="26"/>
      <c r="N82" s="26"/>
      <c r="O82" s="8"/>
    </row>
    <row r="83" spans="1:15" s="7" customFormat="1" x14ac:dyDescent="0.35">
      <c r="A83" s="1"/>
      <c r="B83" s="1"/>
      <c r="C83" s="25"/>
      <c r="D83" s="1"/>
      <c r="E83" s="1"/>
      <c r="F83" s="1"/>
      <c r="G83" s="1"/>
      <c r="H83" s="1"/>
      <c r="I83" s="1"/>
      <c r="J83" s="6"/>
      <c r="K83" s="6"/>
      <c r="L83" s="26"/>
      <c r="M83" s="26"/>
      <c r="N83" s="26"/>
      <c r="O83" s="8"/>
    </row>
    <row r="84" spans="1:15" s="7" customFormat="1" x14ac:dyDescent="0.35">
      <c r="A84" s="1"/>
      <c r="B84" s="1"/>
      <c r="C84" s="25"/>
      <c r="D84" s="1"/>
      <c r="E84" s="1"/>
      <c r="F84" s="1"/>
      <c r="G84" s="1"/>
      <c r="H84" s="1"/>
      <c r="I84" s="1"/>
      <c r="J84" s="6"/>
      <c r="K84" s="6"/>
      <c r="L84" s="26"/>
      <c r="M84" s="26"/>
      <c r="N84" s="26"/>
      <c r="O84" s="8"/>
    </row>
    <row r="85" spans="1:15" s="7" customFormat="1" x14ac:dyDescent="0.35">
      <c r="A85" s="1"/>
      <c r="B85" s="1"/>
      <c r="C85" s="25"/>
      <c r="D85" s="1"/>
      <c r="E85" s="1"/>
      <c r="F85" s="1"/>
      <c r="G85" s="1"/>
      <c r="H85" s="1"/>
      <c r="I85" s="1"/>
      <c r="J85" s="6"/>
      <c r="K85" s="6"/>
      <c r="L85" s="26"/>
      <c r="M85" s="26"/>
      <c r="N85" s="26"/>
      <c r="O85" s="8"/>
    </row>
    <row r="86" spans="1:15" s="7" customFormat="1" x14ac:dyDescent="0.35">
      <c r="A86" s="1"/>
      <c r="B86" s="1"/>
      <c r="C86" s="25"/>
      <c r="D86" s="1"/>
      <c r="E86" s="1"/>
      <c r="F86" s="1"/>
      <c r="G86" s="1"/>
      <c r="H86" s="1"/>
      <c r="I86" s="1"/>
      <c r="J86" s="6"/>
      <c r="K86" s="6"/>
      <c r="L86" s="26"/>
      <c r="M86" s="26"/>
      <c r="N86" s="26"/>
      <c r="O86" s="8"/>
    </row>
    <row r="87" spans="1:15" s="7" customFormat="1" x14ac:dyDescent="0.35">
      <c r="A87" s="1"/>
      <c r="B87" s="1"/>
      <c r="C87" s="25"/>
      <c r="D87" s="1"/>
      <c r="E87" s="1"/>
      <c r="F87" s="1"/>
      <c r="G87" s="1"/>
      <c r="H87" s="1"/>
      <c r="I87" s="1"/>
      <c r="J87" s="6"/>
      <c r="K87" s="6"/>
      <c r="L87" s="26"/>
      <c r="M87" s="26"/>
      <c r="N87" s="26"/>
      <c r="O87" s="8"/>
    </row>
    <row r="88" spans="1:15" s="7" customFormat="1" x14ac:dyDescent="0.35">
      <c r="A88" s="1"/>
      <c r="B88" s="1"/>
      <c r="C88" s="25"/>
      <c r="D88" s="1"/>
      <c r="E88" s="1"/>
      <c r="F88" s="1"/>
      <c r="G88" s="1"/>
      <c r="H88" s="1"/>
      <c r="I88" s="1"/>
      <c r="J88" s="6"/>
      <c r="K88" s="6"/>
      <c r="L88" s="26"/>
      <c r="M88" s="26"/>
      <c r="N88" s="26"/>
      <c r="O88" s="8"/>
    </row>
    <row r="89" spans="1:15" s="7" customFormat="1" x14ac:dyDescent="0.35">
      <c r="A89" s="1"/>
      <c r="B89" s="1"/>
      <c r="C89" s="25"/>
      <c r="D89" s="1"/>
      <c r="E89" s="1"/>
      <c r="F89" s="1"/>
      <c r="G89" s="1"/>
      <c r="H89" s="1"/>
      <c r="I89" s="1"/>
      <c r="J89" s="6"/>
      <c r="K89" s="6"/>
      <c r="L89" s="26"/>
      <c r="M89" s="26"/>
      <c r="N89" s="26"/>
      <c r="O89" s="8"/>
    </row>
    <row r="90" spans="1:15" s="7" customFormat="1" x14ac:dyDescent="0.35">
      <c r="A90" s="1"/>
      <c r="B90" s="1"/>
      <c r="C90" s="25"/>
      <c r="D90" s="1"/>
      <c r="E90" s="1"/>
      <c r="F90" s="1"/>
      <c r="G90" s="1"/>
      <c r="H90" s="1"/>
      <c r="I90" s="1"/>
      <c r="J90" s="6"/>
      <c r="K90" s="6"/>
      <c r="L90" s="26"/>
      <c r="M90" s="26"/>
      <c r="N90" s="26"/>
      <c r="O90" s="8"/>
    </row>
    <row r="91" spans="1:15" s="7" customFormat="1" x14ac:dyDescent="0.35">
      <c r="A91" s="1"/>
      <c r="B91" s="1"/>
      <c r="C91" s="25"/>
      <c r="D91" s="1"/>
      <c r="E91" s="1"/>
      <c r="F91" s="1"/>
      <c r="G91" s="1"/>
      <c r="H91" s="1"/>
      <c r="I91" s="1"/>
      <c r="J91" s="6"/>
      <c r="K91" s="6"/>
      <c r="L91" s="26"/>
      <c r="M91" s="26"/>
      <c r="N91" s="26"/>
      <c r="O91" s="8"/>
    </row>
    <row r="92" spans="1:15" s="7" customFormat="1" x14ac:dyDescent="0.35">
      <c r="A92" s="1"/>
      <c r="B92" s="1"/>
      <c r="C92" s="25"/>
      <c r="D92" s="1"/>
      <c r="E92" s="1"/>
      <c r="F92" s="1"/>
      <c r="G92" s="1"/>
      <c r="H92" s="1"/>
      <c r="I92" s="1"/>
      <c r="J92" s="6"/>
      <c r="K92" s="6"/>
      <c r="L92" s="26"/>
      <c r="M92" s="26"/>
      <c r="N92" s="26"/>
      <c r="O92" s="8"/>
    </row>
    <row r="93" spans="1:15" s="7" customFormat="1" x14ac:dyDescent="0.35">
      <c r="A93" s="1"/>
      <c r="B93" s="1"/>
      <c r="C93" s="25"/>
      <c r="D93" s="1"/>
      <c r="E93" s="1"/>
      <c r="F93" s="1"/>
      <c r="G93" s="1"/>
      <c r="H93" s="1"/>
      <c r="I93" s="1"/>
      <c r="J93" s="6"/>
      <c r="K93" s="6"/>
      <c r="L93" s="26"/>
      <c r="M93" s="26"/>
      <c r="N93" s="26"/>
      <c r="O93" s="8"/>
    </row>
    <row r="94" spans="1:15" s="7" customFormat="1" x14ac:dyDescent="0.35">
      <c r="A94" s="1"/>
      <c r="B94" s="1"/>
      <c r="C94" s="25"/>
      <c r="D94" s="1"/>
      <c r="E94" s="1"/>
      <c r="F94" s="1"/>
      <c r="G94" s="1"/>
      <c r="H94" s="1"/>
      <c r="I94" s="1"/>
      <c r="J94" s="6"/>
      <c r="K94" s="6"/>
      <c r="L94" s="26"/>
      <c r="M94" s="26"/>
      <c r="N94" s="26"/>
      <c r="O94" s="8"/>
    </row>
    <row r="95" spans="1:15" s="7" customFormat="1" x14ac:dyDescent="0.35">
      <c r="A95" s="1"/>
      <c r="B95" s="1"/>
      <c r="C95" s="25"/>
      <c r="D95" s="1"/>
      <c r="E95" s="1"/>
      <c r="F95" s="1"/>
      <c r="G95" s="1"/>
      <c r="H95" s="1"/>
      <c r="I95" s="1"/>
      <c r="J95" s="6"/>
      <c r="K95" s="6"/>
      <c r="L95" s="26"/>
      <c r="M95" s="26"/>
      <c r="N95" s="26"/>
      <c r="O95" s="8"/>
    </row>
    <row r="96" spans="1:15" s="7" customFormat="1" x14ac:dyDescent="0.35">
      <c r="A96" s="1"/>
      <c r="B96" s="1"/>
      <c r="C96" s="25"/>
      <c r="D96" s="1"/>
      <c r="E96" s="1"/>
      <c r="F96" s="1"/>
      <c r="G96" s="1"/>
      <c r="H96" s="1"/>
      <c r="I96" s="1"/>
      <c r="J96" s="6"/>
      <c r="K96" s="6"/>
      <c r="L96" s="26"/>
      <c r="M96" s="26"/>
      <c r="N96" s="26"/>
      <c r="O96" s="8"/>
    </row>
    <row r="97" spans="1:15" s="7" customFormat="1" x14ac:dyDescent="0.35">
      <c r="A97" s="1"/>
      <c r="B97" s="1"/>
      <c r="C97" s="25"/>
      <c r="D97" s="1"/>
      <c r="E97" s="1"/>
      <c r="F97" s="1"/>
      <c r="G97" s="1"/>
      <c r="H97" s="1"/>
      <c r="I97" s="1"/>
      <c r="J97" s="6"/>
      <c r="K97" s="6"/>
      <c r="L97" s="26"/>
      <c r="M97" s="26"/>
      <c r="N97" s="26"/>
      <c r="O97" s="8"/>
    </row>
    <row r="98" spans="1:15" s="7" customFormat="1" x14ac:dyDescent="0.35">
      <c r="A98" s="1"/>
      <c r="B98" s="1"/>
      <c r="C98" s="25"/>
      <c r="D98" s="1"/>
      <c r="E98" s="1"/>
      <c r="F98" s="1"/>
      <c r="G98" s="1"/>
      <c r="H98" s="1"/>
      <c r="I98" s="1"/>
      <c r="J98" s="6"/>
      <c r="K98" s="6"/>
      <c r="L98" s="26"/>
      <c r="M98" s="26"/>
      <c r="N98" s="26"/>
      <c r="O98" s="8"/>
    </row>
    <row r="99" spans="1:15" s="7" customFormat="1" x14ac:dyDescent="0.35">
      <c r="A99" s="1"/>
      <c r="B99" s="1"/>
      <c r="C99" s="25"/>
      <c r="D99" s="1"/>
      <c r="E99" s="1"/>
      <c r="F99" s="1"/>
      <c r="G99" s="1"/>
      <c r="H99" s="1"/>
      <c r="I99" s="1"/>
      <c r="J99" s="6"/>
      <c r="K99" s="6"/>
      <c r="L99" s="26"/>
      <c r="M99" s="26"/>
      <c r="N99" s="26"/>
      <c r="O99" s="8"/>
    </row>
    <row r="100" spans="1:15" s="7" customFormat="1" x14ac:dyDescent="0.35">
      <c r="A100" s="1"/>
      <c r="B100" s="1"/>
      <c r="C100" s="25"/>
      <c r="D100" s="1"/>
      <c r="E100" s="1"/>
      <c r="F100" s="1"/>
      <c r="G100" s="1"/>
      <c r="H100" s="1"/>
      <c r="I100" s="1"/>
      <c r="J100" s="6"/>
      <c r="K100" s="6"/>
      <c r="L100" s="26"/>
      <c r="M100" s="26"/>
      <c r="N100" s="26"/>
      <c r="O100" s="8"/>
    </row>
    <row r="101" spans="1:15" s="7" customFormat="1" x14ac:dyDescent="0.35">
      <c r="A101" s="1"/>
      <c r="B101" s="1"/>
      <c r="C101" s="25"/>
      <c r="D101" s="1"/>
      <c r="E101" s="1"/>
      <c r="F101" s="1"/>
      <c r="G101" s="1"/>
      <c r="H101" s="1"/>
      <c r="I101" s="1"/>
      <c r="J101" s="6"/>
      <c r="K101" s="6"/>
      <c r="L101" s="26"/>
      <c r="M101" s="26"/>
      <c r="N101" s="26"/>
      <c r="O101" s="8"/>
    </row>
    <row r="102" spans="1:15" s="7" customFormat="1" x14ac:dyDescent="0.35">
      <c r="A102" s="1"/>
      <c r="B102" s="1"/>
      <c r="C102" s="25"/>
      <c r="D102" s="1"/>
      <c r="E102" s="1"/>
      <c r="F102" s="1"/>
      <c r="G102" s="1"/>
      <c r="H102" s="1"/>
      <c r="I102" s="1"/>
      <c r="J102" s="6"/>
      <c r="K102" s="6"/>
      <c r="L102" s="26"/>
      <c r="M102" s="26"/>
      <c r="N102" s="26"/>
      <c r="O102" s="8"/>
    </row>
    <row r="103" spans="1:15" s="7" customFormat="1" x14ac:dyDescent="0.35">
      <c r="A103" s="1"/>
      <c r="B103" s="1"/>
      <c r="C103" s="25"/>
      <c r="D103" s="1"/>
      <c r="E103" s="1"/>
      <c r="F103" s="1"/>
      <c r="G103" s="1"/>
      <c r="H103" s="1"/>
      <c r="I103" s="1"/>
      <c r="J103" s="6"/>
      <c r="K103" s="6"/>
      <c r="L103" s="26"/>
      <c r="M103" s="26"/>
      <c r="N103" s="26"/>
      <c r="O103" s="8"/>
    </row>
    <row r="104" spans="1:15" s="7" customFormat="1" x14ac:dyDescent="0.35">
      <c r="A104" s="1"/>
      <c r="B104" s="1"/>
      <c r="C104" s="25"/>
      <c r="D104" s="1"/>
      <c r="E104" s="1"/>
      <c r="F104" s="1"/>
      <c r="G104" s="1"/>
      <c r="H104" s="1"/>
      <c r="I104" s="1"/>
      <c r="J104" s="6"/>
      <c r="K104" s="6"/>
      <c r="L104" s="26"/>
      <c r="M104" s="26"/>
      <c r="N104" s="26"/>
      <c r="O104" s="8"/>
    </row>
    <row r="105" spans="1:15" s="7" customFormat="1" x14ac:dyDescent="0.35">
      <c r="A105" s="1"/>
      <c r="B105" s="1"/>
      <c r="C105" s="25"/>
      <c r="D105" s="1"/>
      <c r="E105" s="1"/>
      <c r="F105" s="1"/>
      <c r="G105" s="1"/>
      <c r="H105" s="1"/>
      <c r="I105" s="1"/>
      <c r="J105" s="6"/>
      <c r="K105" s="6"/>
      <c r="L105" s="26"/>
      <c r="M105" s="26"/>
      <c r="N105" s="26"/>
      <c r="O105" s="8"/>
    </row>
    <row r="106" spans="1:15" s="7" customFormat="1" x14ac:dyDescent="0.35">
      <c r="A106" s="1"/>
      <c r="B106" s="1"/>
      <c r="C106" s="25"/>
      <c r="D106" s="1"/>
      <c r="E106" s="1"/>
      <c r="F106" s="1"/>
      <c r="G106" s="1"/>
      <c r="H106" s="1"/>
      <c r="I106" s="1"/>
      <c r="J106" s="6"/>
      <c r="K106" s="6"/>
      <c r="L106" s="26"/>
      <c r="M106" s="26"/>
      <c r="N106" s="26"/>
      <c r="O106" s="8"/>
    </row>
    <row r="107" spans="1:15" s="7" customFormat="1" x14ac:dyDescent="0.35">
      <c r="A107" s="1"/>
      <c r="B107" s="1"/>
      <c r="C107" s="25"/>
      <c r="D107" s="1"/>
      <c r="E107" s="1"/>
      <c r="F107" s="1"/>
      <c r="G107" s="1"/>
      <c r="H107" s="1"/>
      <c r="I107" s="1"/>
      <c r="J107" s="6"/>
      <c r="K107" s="6"/>
      <c r="L107" s="26"/>
      <c r="M107" s="26"/>
      <c r="N107" s="26"/>
      <c r="O107" s="8"/>
    </row>
    <row r="108" spans="1:15" s="7" customFormat="1" x14ac:dyDescent="0.35">
      <c r="A108" s="1"/>
      <c r="B108" s="1"/>
      <c r="C108" s="25"/>
      <c r="D108" s="1"/>
      <c r="E108" s="1"/>
      <c r="F108" s="1"/>
      <c r="G108" s="1"/>
      <c r="H108" s="1"/>
      <c r="I108" s="1"/>
      <c r="J108" s="6"/>
      <c r="K108" s="6"/>
      <c r="L108" s="26"/>
      <c r="M108" s="26"/>
      <c r="N108" s="26"/>
      <c r="O108" s="8"/>
    </row>
    <row r="109" spans="1:15" s="7" customFormat="1" x14ac:dyDescent="0.35">
      <c r="A109" s="1"/>
      <c r="B109" s="1"/>
      <c r="C109" s="25"/>
      <c r="D109" s="1"/>
      <c r="E109" s="1"/>
      <c r="F109" s="1"/>
      <c r="G109" s="1"/>
      <c r="H109" s="1"/>
      <c r="I109" s="1"/>
      <c r="J109" s="6"/>
      <c r="K109" s="6"/>
      <c r="L109" s="26"/>
      <c r="M109" s="26"/>
      <c r="N109" s="26"/>
      <c r="O109" s="8"/>
    </row>
    <row r="110" spans="1:15" s="7" customFormat="1" x14ac:dyDescent="0.35">
      <c r="A110" s="1"/>
      <c r="B110" s="1"/>
      <c r="C110" s="25"/>
      <c r="D110" s="1"/>
      <c r="E110" s="1"/>
      <c r="F110" s="1"/>
      <c r="G110" s="1"/>
      <c r="H110" s="1"/>
      <c r="I110" s="1"/>
      <c r="J110" s="6"/>
      <c r="K110" s="6"/>
      <c r="L110" s="26"/>
      <c r="M110" s="26"/>
      <c r="N110" s="26"/>
      <c r="O110" s="8"/>
    </row>
    <row r="111" spans="1:15" s="7" customFormat="1" x14ac:dyDescent="0.35">
      <c r="A111" s="1"/>
      <c r="B111" s="1"/>
      <c r="C111" s="25"/>
      <c r="D111" s="1"/>
      <c r="E111" s="1"/>
      <c r="F111" s="1"/>
      <c r="G111" s="1"/>
      <c r="H111" s="1"/>
      <c r="I111" s="1"/>
      <c r="J111" s="6"/>
      <c r="K111" s="6"/>
      <c r="L111" s="26"/>
      <c r="M111" s="26"/>
      <c r="N111" s="26"/>
      <c r="O111" s="8"/>
    </row>
    <row r="112" spans="1:15" s="7" customFormat="1" x14ac:dyDescent="0.35">
      <c r="A112" s="1"/>
      <c r="B112" s="1"/>
      <c r="C112" s="25"/>
      <c r="D112" s="1"/>
      <c r="E112" s="1"/>
      <c r="F112" s="1"/>
      <c r="G112" s="1"/>
      <c r="H112" s="1"/>
      <c r="I112" s="1"/>
      <c r="J112" s="6"/>
      <c r="K112" s="6"/>
      <c r="L112" s="26"/>
      <c r="M112" s="26"/>
      <c r="N112" s="26"/>
      <c r="O112" s="8"/>
    </row>
    <row r="113" spans="1:15" s="7" customFormat="1" x14ac:dyDescent="0.35">
      <c r="A113" s="1"/>
      <c r="B113" s="1"/>
      <c r="C113" s="25"/>
      <c r="D113" s="1"/>
      <c r="E113" s="1"/>
      <c r="F113" s="1"/>
      <c r="G113" s="1"/>
      <c r="H113" s="1"/>
      <c r="I113" s="1"/>
      <c r="J113" s="6"/>
      <c r="K113" s="6"/>
      <c r="L113" s="26"/>
      <c r="M113" s="26"/>
      <c r="N113" s="26"/>
      <c r="O113" s="8"/>
    </row>
    <row r="114" spans="1:15" s="7" customFormat="1" x14ac:dyDescent="0.35">
      <c r="A114" s="1"/>
      <c r="B114" s="1"/>
      <c r="C114" s="25"/>
      <c r="D114" s="1"/>
      <c r="E114" s="1"/>
      <c r="F114" s="1"/>
      <c r="G114" s="1"/>
      <c r="H114" s="1"/>
      <c r="I114" s="1"/>
      <c r="J114" s="6"/>
      <c r="K114" s="6"/>
      <c r="L114" s="26"/>
      <c r="M114" s="26"/>
      <c r="N114" s="26"/>
      <c r="O114" s="8"/>
    </row>
    <row r="115" spans="1:15" s="7" customFormat="1" x14ac:dyDescent="0.35">
      <c r="A115" s="1"/>
      <c r="B115" s="1"/>
      <c r="C115" s="25"/>
      <c r="D115" s="1"/>
      <c r="E115" s="1"/>
      <c r="F115" s="1"/>
      <c r="G115" s="1"/>
      <c r="H115" s="1"/>
      <c r="I115" s="1"/>
      <c r="J115" s="6"/>
      <c r="K115" s="6"/>
      <c r="L115" s="26"/>
      <c r="M115" s="26"/>
      <c r="N115" s="26"/>
      <c r="O115" s="8"/>
    </row>
    <row r="116" spans="1:15" s="7" customFormat="1" x14ac:dyDescent="0.35">
      <c r="A116" s="1"/>
      <c r="B116" s="1"/>
      <c r="C116" s="25"/>
      <c r="D116" s="1"/>
      <c r="E116" s="1"/>
      <c r="F116" s="1"/>
      <c r="G116" s="1"/>
      <c r="H116" s="1"/>
      <c r="I116" s="1"/>
      <c r="J116" s="6"/>
      <c r="K116" s="6"/>
      <c r="L116" s="26"/>
      <c r="M116" s="26"/>
      <c r="N116" s="26"/>
      <c r="O116" s="8"/>
    </row>
    <row r="117" spans="1:15" s="7" customFormat="1" x14ac:dyDescent="0.35">
      <c r="A117" s="1"/>
      <c r="B117" s="1"/>
      <c r="C117" s="25"/>
      <c r="D117" s="1"/>
      <c r="E117" s="1"/>
      <c r="F117" s="1"/>
      <c r="G117" s="1"/>
      <c r="H117" s="1"/>
      <c r="I117" s="1"/>
      <c r="J117" s="6"/>
      <c r="K117" s="6"/>
      <c r="L117" s="26"/>
      <c r="M117" s="26"/>
      <c r="N117" s="26"/>
      <c r="O117" s="8"/>
    </row>
    <row r="118" spans="1:15" s="7" customFormat="1" x14ac:dyDescent="0.35">
      <c r="A118" s="1"/>
      <c r="B118" s="1"/>
      <c r="C118" s="25"/>
      <c r="D118" s="1"/>
      <c r="E118" s="1"/>
      <c r="F118" s="1"/>
      <c r="G118" s="1"/>
      <c r="H118" s="1"/>
      <c r="I118" s="1"/>
      <c r="J118" s="6"/>
      <c r="K118" s="6"/>
      <c r="L118" s="26"/>
      <c r="M118" s="26"/>
      <c r="N118" s="26"/>
      <c r="O118" s="8"/>
    </row>
    <row r="119" spans="1:15" s="7" customFormat="1" x14ac:dyDescent="0.35">
      <c r="A119" s="1"/>
      <c r="B119" s="1"/>
      <c r="C119" s="25"/>
      <c r="D119" s="1"/>
      <c r="E119" s="1"/>
      <c r="F119" s="1"/>
      <c r="G119" s="1"/>
      <c r="H119" s="1"/>
      <c r="I119" s="1"/>
      <c r="J119" s="6"/>
      <c r="K119" s="6"/>
      <c r="L119" s="26"/>
      <c r="M119" s="26"/>
      <c r="N119" s="26"/>
      <c r="O119" s="8"/>
    </row>
    <row r="120" spans="1:15" s="7" customFormat="1" x14ac:dyDescent="0.35">
      <c r="A120" s="1"/>
      <c r="B120" s="1"/>
      <c r="C120" s="25"/>
      <c r="D120" s="1"/>
      <c r="E120" s="1"/>
      <c r="F120" s="1"/>
      <c r="G120" s="1"/>
      <c r="H120" s="1"/>
      <c r="I120" s="1"/>
      <c r="J120" s="6"/>
      <c r="K120" s="6"/>
      <c r="L120" s="26"/>
      <c r="M120" s="26"/>
      <c r="N120" s="26"/>
      <c r="O120" s="8"/>
    </row>
    <row r="121" spans="1:15" s="7" customFormat="1" x14ac:dyDescent="0.35">
      <c r="A121" s="1"/>
      <c r="B121" s="1"/>
      <c r="C121" s="25"/>
      <c r="D121" s="1"/>
      <c r="E121" s="1"/>
      <c r="F121" s="1"/>
      <c r="G121" s="1"/>
      <c r="H121" s="1"/>
      <c r="I121" s="1"/>
      <c r="J121" s="6"/>
      <c r="K121" s="6"/>
      <c r="L121" s="26"/>
      <c r="M121" s="26"/>
      <c r="N121" s="26"/>
      <c r="O121" s="8"/>
    </row>
    <row r="122" spans="1:15" s="7" customFormat="1" x14ac:dyDescent="0.35">
      <c r="A122" s="1"/>
      <c r="B122" s="1"/>
      <c r="C122" s="25"/>
      <c r="D122" s="1"/>
      <c r="E122" s="1"/>
      <c r="F122" s="1"/>
      <c r="G122" s="1"/>
      <c r="H122" s="1"/>
      <c r="I122" s="1"/>
      <c r="J122" s="6"/>
      <c r="K122" s="6"/>
      <c r="L122" s="26"/>
      <c r="M122" s="26"/>
      <c r="N122" s="26"/>
      <c r="O122" s="8"/>
    </row>
    <row r="123" spans="1:15" s="7" customFormat="1" x14ac:dyDescent="0.35">
      <c r="A123" s="1"/>
      <c r="B123" s="1"/>
      <c r="C123" s="25"/>
      <c r="D123" s="1"/>
      <c r="E123" s="1"/>
      <c r="F123" s="1"/>
      <c r="G123" s="1"/>
      <c r="H123" s="1"/>
      <c r="I123" s="1"/>
      <c r="J123" s="6"/>
      <c r="K123" s="6"/>
      <c r="L123" s="26"/>
      <c r="M123" s="26"/>
      <c r="N123" s="26"/>
      <c r="O123" s="8"/>
    </row>
    <row r="124" spans="1:15" s="7" customFormat="1" x14ac:dyDescent="0.35">
      <c r="A124" s="1"/>
      <c r="B124" s="1"/>
      <c r="C124" s="25"/>
      <c r="D124" s="1"/>
      <c r="E124" s="1"/>
      <c r="F124" s="1"/>
      <c r="G124" s="1"/>
      <c r="H124" s="1"/>
      <c r="I124" s="1"/>
      <c r="J124" s="6"/>
      <c r="K124" s="6"/>
      <c r="L124" s="26"/>
      <c r="M124" s="26"/>
      <c r="N124" s="26"/>
      <c r="O124" s="8"/>
    </row>
    <row r="125" spans="1:15" s="7" customFormat="1" x14ac:dyDescent="0.35">
      <c r="A125" s="1"/>
      <c r="B125" s="1"/>
      <c r="C125" s="25"/>
      <c r="D125" s="1"/>
      <c r="E125" s="1"/>
      <c r="F125" s="1"/>
      <c r="G125" s="1"/>
      <c r="H125" s="1"/>
      <c r="I125" s="1"/>
      <c r="J125" s="6"/>
      <c r="K125" s="6"/>
      <c r="L125" s="26"/>
      <c r="M125" s="26"/>
      <c r="N125" s="26"/>
      <c r="O125" s="8"/>
    </row>
    <row r="126" spans="1:15" s="7" customFormat="1" x14ac:dyDescent="0.35">
      <c r="A126" s="1"/>
      <c r="B126" s="1"/>
      <c r="C126" s="25"/>
      <c r="D126" s="1"/>
      <c r="E126" s="1"/>
      <c r="F126" s="1"/>
      <c r="G126" s="1"/>
      <c r="H126" s="1"/>
      <c r="I126" s="1"/>
      <c r="J126" s="6"/>
      <c r="K126" s="6"/>
      <c r="L126" s="26"/>
      <c r="M126" s="26"/>
      <c r="N126" s="26"/>
      <c r="O126" s="8"/>
    </row>
    <row r="127" spans="1:15" s="7" customFormat="1" x14ac:dyDescent="0.35">
      <c r="A127" s="1"/>
      <c r="B127" s="1"/>
      <c r="C127" s="25"/>
      <c r="D127" s="1"/>
      <c r="E127" s="1"/>
      <c r="F127" s="1"/>
      <c r="G127" s="1"/>
      <c r="H127" s="1"/>
      <c r="I127" s="1"/>
      <c r="J127" s="6"/>
      <c r="K127" s="6"/>
      <c r="L127" s="26"/>
      <c r="M127" s="26"/>
      <c r="N127" s="26"/>
      <c r="O127" s="8"/>
    </row>
    <row r="128" spans="1:15" s="7" customFormat="1" x14ac:dyDescent="0.35">
      <c r="A128" s="1"/>
      <c r="B128" s="1"/>
      <c r="C128" s="25"/>
      <c r="D128" s="1"/>
      <c r="E128" s="1"/>
      <c r="F128" s="1"/>
      <c r="G128" s="1"/>
      <c r="H128" s="1"/>
      <c r="I128" s="1"/>
      <c r="J128" s="6"/>
      <c r="K128" s="6"/>
      <c r="L128" s="26"/>
      <c r="M128" s="26"/>
      <c r="N128" s="26"/>
      <c r="O128" s="8"/>
    </row>
    <row r="129" spans="1:15" s="7" customFormat="1" x14ac:dyDescent="0.35">
      <c r="A129" s="1"/>
      <c r="B129" s="1"/>
      <c r="C129" s="25"/>
      <c r="D129" s="1"/>
      <c r="E129" s="1"/>
      <c r="F129" s="1"/>
      <c r="G129" s="1"/>
      <c r="H129" s="1"/>
      <c r="I129" s="1"/>
      <c r="J129" s="6"/>
      <c r="K129" s="6"/>
      <c r="L129" s="26"/>
      <c r="M129" s="26"/>
      <c r="N129" s="26"/>
      <c r="O129" s="8"/>
    </row>
    <row r="130" spans="1:15" s="7" customFormat="1" x14ac:dyDescent="0.35">
      <c r="A130" s="1"/>
      <c r="B130" s="1"/>
      <c r="C130" s="25"/>
      <c r="D130" s="1"/>
      <c r="E130" s="1"/>
      <c r="F130" s="1"/>
      <c r="G130" s="1"/>
      <c r="H130" s="1"/>
      <c r="I130" s="1"/>
      <c r="J130" s="6"/>
      <c r="K130" s="6"/>
      <c r="L130" s="26"/>
      <c r="M130" s="26"/>
      <c r="N130" s="26"/>
      <c r="O130" s="8"/>
    </row>
    <row r="131" spans="1:15" s="7" customFormat="1" x14ac:dyDescent="0.35">
      <c r="A131" s="1"/>
      <c r="B131" s="1"/>
      <c r="C131" s="25"/>
      <c r="D131" s="1"/>
      <c r="E131" s="1"/>
      <c r="F131" s="1"/>
      <c r="G131" s="1"/>
      <c r="H131" s="1"/>
      <c r="I131" s="1"/>
      <c r="J131" s="6"/>
      <c r="K131" s="6"/>
      <c r="L131" s="26"/>
      <c r="M131" s="26"/>
      <c r="N131" s="26"/>
      <c r="O131" s="8"/>
    </row>
    <row r="132" spans="1:15" s="7" customFormat="1" x14ac:dyDescent="0.35">
      <c r="A132" s="1"/>
      <c r="B132" s="1"/>
      <c r="C132" s="25"/>
      <c r="D132" s="1"/>
      <c r="E132" s="1"/>
      <c r="F132" s="1"/>
      <c r="G132" s="1"/>
      <c r="H132" s="1"/>
      <c r="I132" s="1"/>
      <c r="J132" s="6"/>
      <c r="K132" s="6"/>
      <c r="L132" s="26"/>
      <c r="M132" s="26"/>
      <c r="N132" s="26"/>
      <c r="O132" s="8"/>
    </row>
    <row r="133" spans="1:15" s="7" customFormat="1" x14ac:dyDescent="0.35">
      <c r="A133" s="1"/>
      <c r="B133" s="1"/>
      <c r="C133" s="25"/>
      <c r="D133" s="1"/>
      <c r="E133" s="1"/>
      <c r="F133" s="1"/>
      <c r="G133" s="1"/>
      <c r="H133" s="1"/>
      <c r="I133" s="1"/>
      <c r="J133" s="6"/>
      <c r="K133" s="6"/>
      <c r="L133" s="26"/>
      <c r="M133" s="26"/>
      <c r="N133" s="26"/>
      <c r="O133" s="8"/>
    </row>
    <row r="134" spans="1:15" s="7" customFormat="1" x14ac:dyDescent="0.35">
      <c r="A134" s="1"/>
      <c r="B134" s="1"/>
      <c r="C134" s="25"/>
      <c r="D134" s="1"/>
      <c r="E134" s="1"/>
      <c r="F134" s="1"/>
      <c r="G134" s="1"/>
      <c r="H134" s="1"/>
      <c r="I134" s="1"/>
      <c r="J134" s="6"/>
      <c r="K134" s="6"/>
      <c r="L134" s="26"/>
      <c r="M134" s="26"/>
      <c r="N134" s="26"/>
      <c r="O134" s="8"/>
    </row>
    <row r="135" spans="1:15" s="7" customFormat="1" x14ac:dyDescent="0.35">
      <c r="A135" s="1"/>
      <c r="B135" s="1"/>
      <c r="C135" s="25"/>
      <c r="D135" s="1"/>
      <c r="E135" s="1"/>
      <c r="F135" s="1"/>
      <c r="G135" s="1"/>
      <c r="H135" s="1"/>
      <c r="I135" s="1"/>
      <c r="J135" s="6"/>
      <c r="K135" s="6"/>
      <c r="L135" s="26"/>
      <c r="M135" s="26"/>
      <c r="N135" s="26"/>
      <c r="O135" s="8"/>
    </row>
    <row r="136" spans="1:15" s="7" customFormat="1" x14ac:dyDescent="0.35">
      <c r="A136" s="1"/>
      <c r="B136" s="1"/>
      <c r="C136" s="25"/>
      <c r="D136" s="1"/>
      <c r="E136" s="1"/>
      <c r="F136" s="1"/>
      <c r="G136" s="1"/>
      <c r="H136" s="1"/>
      <c r="I136" s="1"/>
      <c r="J136" s="6"/>
      <c r="K136" s="6"/>
      <c r="L136" s="26"/>
      <c r="M136" s="26"/>
      <c r="N136" s="26"/>
      <c r="O136" s="8"/>
    </row>
    <row r="137" spans="1:15" s="7" customFormat="1" x14ac:dyDescent="0.35">
      <c r="A137" s="1"/>
      <c r="B137" s="1"/>
      <c r="C137" s="25"/>
      <c r="D137" s="1"/>
      <c r="E137" s="1"/>
      <c r="F137" s="1"/>
      <c r="G137" s="1"/>
      <c r="H137" s="1"/>
      <c r="I137" s="1"/>
      <c r="J137" s="6"/>
      <c r="K137" s="6"/>
      <c r="L137" s="26"/>
      <c r="M137" s="26"/>
      <c r="N137" s="26"/>
      <c r="O137" s="8"/>
    </row>
    <row r="138" spans="1:15" s="7" customFormat="1" x14ac:dyDescent="0.35">
      <c r="A138" s="1"/>
      <c r="B138" s="1"/>
      <c r="C138" s="25"/>
      <c r="D138" s="1"/>
      <c r="E138" s="1"/>
      <c r="F138" s="1"/>
      <c r="G138" s="1"/>
      <c r="H138" s="1"/>
      <c r="I138" s="1"/>
      <c r="J138" s="6"/>
      <c r="K138" s="6"/>
      <c r="L138" s="26"/>
      <c r="M138" s="26"/>
      <c r="N138" s="26"/>
      <c r="O138" s="8"/>
    </row>
    <row r="139" spans="1:15" s="7" customFormat="1" x14ac:dyDescent="0.35">
      <c r="A139" s="1"/>
      <c r="B139" s="1"/>
      <c r="C139" s="25"/>
      <c r="D139" s="1"/>
      <c r="E139" s="1"/>
      <c r="F139" s="1"/>
      <c r="G139" s="1"/>
      <c r="H139" s="1"/>
      <c r="I139" s="1"/>
      <c r="J139" s="6"/>
      <c r="K139" s="6"/>
      <c r="L139" s="26"/>
      <c r="M139" s="26"/>
      <c r="N139" s="26"/>
      <c r="O139" s="8"/>
    </row>
    <row r="140" spans="1:15" s="7" customFormat="1" x14ac:dyDescent="0.35">
      <c r="A140" s="1"/>
      <c r="B140" s="1"/>
      <c r="C140" s="25"/>
      <c r="D140" s="1"/>
      <c r="E140" s="1"/>
      <c r="F140" s="1"/>
      <c r="G140" s="1"/>
      <c r="H140" s="1"/>
      <c r="I140" s="1"/>
      <c r="J140" s="6"/>
      <c r="K140" s="6"/>
      <c r="L140" s="26"/>
      <c r="M140" s="26"/>
      <c r="N140" s="26"/>
      <c r="O140" s="8"/>
    </row>
    <row r="141" spans="1:15" s="7" customFormat="1" x14ac:dyDescent="0.35">
      <c r="A141" s="1"/>
      <c r="B141" s="1"/>
      <c r="C141" s="25"/>
      <c r="D141" s="1"/>
      <c r="E141" s="1"/>
      <c r="F141" s="1"/>
      <c r="G141" s="1"/>
      <c r="H141" s="1"/>
      <c r="I141" s="1"/>
      <c r="J141" s="6"/>
      <c r="K141" s="6"/>
      <c r="L141" s="26"/>
      <c r="M141" s="26"/>
      <c r="N141" s="26"/>
      <c r="O141" s="8"/>
    </row>
    <row r="142" spans="1:15" s="7" customFormat="1" x14ac:dyDescent="0.35">
      <c r="A142" s="1"/>
      <c r="B142" s="1"/>
      <c r="C142" s="25"/>
      <c r="D142" s="1"/>
      <c r="E142" s="1"/>
      <c r="F142" s="1"/>
      <c r="G142" s="1"/>
      <c r="H142" s="1"/>
      <c r="I142" s="1"/>
      <c r="J142" s="6"/>
      <c r="K142" s="6"/>
      <c r="L142" s="26"/>
      <c r="M142" s="26"/>
      <c r="N142" s="26"/>
      <c r="O142" s="8"/>
    </row>
    <row r="143" spans="1:15" s="7" customFormat="1" x14ac:dyDescent="0.35">
      <c r="A143" s="1"/>
      <c r="B143" s="1"/>
      <c r="C143" s="25"/>
      <c r="D143" s="1"/>
      <c r="E143" s="1"/>
      <c r="F143" s="1"/>
      <c r="G143" s="1"/>
      <c r="H143" s="1"/>
      <c r="I143" s="1"/>
      <c r="J143" s="6"/>
      <c r="K143" s="6"/>
      <c r="L143" s="26"/>
      <c r="M143" s="26"/>
      <c r="N143" s="26"/>
      <c r="O143" s="8"/>
    </row>
    <row r="144" spans="1:15" s="7" customFormat="1" x14ac:dyDescent="0.35">
      <c r="A144" s="1"/>
      <c r="B144" s="1"/>
      <c r="C144" s="25"/>
      <c r="D144" s="1"/>
      <c r="E144" s="1"/>
      <c r="F144" s="1"/>
      <c r="G144" s="1"/>
      <c r="H144" s="1"/>
      <c r="I144" s="1"/>
      <c r="J144" s="6"/>
      <c r="K144" s="6"/>
      <c r="L144" s="26"/>
      <c r="M144" s="26"/>
      <c r="N144" s="26"/>
      <c r="O144" s="8"/>
    </row>
    <row r="145" spans="1:15" s="7" customFormat="1" x14ac:dyDescent="0.35">
      <c r="A145" s="1"/>
      <c r="B145" s="1"/>
      <c r="C145" s="25"/>
      <c r="D145" s="1"/>
      <c r="E145" s="1"/>
      <c r="F145" s="1"/>
      <c r="G145" s="1"/>
      <c r="H145" s="1"/>
      <c r="I145" s="1"/>
      <c r="J145" s="6"/>
      <c r="K145" s="6"/>
      <c r="L145" s="26"/>
      <c r="M145" s="26"/>
      <c r="N145" s="26"/>
      <c r="O145" s="8"/>
    </row>
    <row r="146" spans="1:15" s="7" customFormat="1" x14ac:dyDescent="0.35">
      <c r="A146" s="1"/>
      <c r="B146" s="1"/>
      <c r="C146" s="25"/>
      <c r="D146" s="1"/>
      <c r="E146" s="1"/>
      <c r="F146" s="1"/>
      <c r="G146" s="1"/>
      <c r="H146" s="1"/>
      <c r="I146" s="1"/>
      <c r="J146" s="6"/>
      <c r="K146" s="6"/>
      <c r="L146" s="26"/>
      <c r="M146" s="26"/>
      <c r="N146" s="26"/>
      <c r="O146" s="8"/>
    </row>
    <row r="147" spans="1:15" s="7" customFormat="1" x14ac:dyDescent="0.35">
      <c r="A147" s="1"/>
      <c r="B147" s="1"/>
      <c r="C147" s="25"/>
      <c r="D147" s="1"/>
      <c r="E147" s="1"/>
      <c r="F147" s="1"/>
      <c r="G147" s="1"/>
      <c r="H147" s="1"/>
      <c r="I147" s="1"/>
      <c r="J147" s="6"/>
      <c r="K147" s="6"/>
      <c r="L147" s="26"/>
      <c r="M147" s="26"/>
      <c r="N147" s="26"/>
      <c r="O147" s="8"/>
    </row>
    <row r="148" spans="1:15" s="7" customFormat="1" x14ac:dyDescent="0.35">
      <c r="A148" s="1"/>
      <c r="B148" s="1"/>
      <c r="C148" s="25"/>
      <c r="D148" s="1"/>
      <c r="E148" s="1"/>
      <c r="F148" s="1"/>
      <c r="G148" s="1"/>
      <c r="H148" s="1"/>
      <c r="I148" s="1"/>
      <c r="J148" s="6"/>
      <c r="K148" s="6"/>
      <c r="L148" s="26"/>
      <c r="M148" s="26"/>
      <c r="N148" s="26"/>
      <c r="O148" s="8"/>
    </row>
    <row r="149" spans="1:15" s="7" customFormat="1" x14ac:dyDescent="0.35">
      <c r="A149" s="1"/>
      <c r="B149" s="1"/>
      <c r="C149" s="25"/>
      <c r="D149" s="1"/>
      <c r="E149" s="1"/>
      <c r="F149" s="1"/>
      <c r="G149" s="1"/>
      <c r="H149" s="1"/>
      <c r="I149" s="1"/>
      <c r="J149" s="6"/>
      <c r="K149" s="6"/>
      <c r="L149" s="26"/>
      <c r="M149" s="26"/>
      <c r="N149" s="26"/>
      <c r="O149" s="8"/>
    </row>
    <row r="150" spans="1:15" s="7" customFormat="1" x14ac:dyDescent="0.35">
      <c r="A150" s="1"/>
      <c r="B150" s="1"/>
      <c r="C150" s="25"/>
      <c r="D150" s="1"/>
      <c r="E150" s="1"/>
      <c r="F150" s="1"/>
      <c r="G150" s="1"/>
      <c r="H150" s="1"/>
      <c r="I150" s="1"/>
      <c r="J150" s="6"/>
      <c r="K150" s="6"/>
      <c r="L150" s="26"/>
      <c r="M150" s="26"/>
      <c r="N150" s="26"/>
      <c r="O150" s="8"/>
    </row>
    <row r="151" spans="1:15" s="7" customFormat="1" x14ac:dyDescent="0.35">
      <c r="A151" s="1"/>
      <c r="B151" s="1"/>
      <c r="C151" s="25"/>
      <c r="D151" s="1"/>
      <c r="E151" s="1"/>
      <c r="F151" s="1"/>
      <c r="G151" s="1"/>
      <c r="H151" s="1"/>
      <c r="I151" s="1"/>
      <c r="J151" s="6"/>
      <c r="K151" s="6"/>
      <c r="L151" s="26"/>
      <c r="M151" s="26"/>
      <c r="N151" s="26"/>
      <c r="O151" s="8"/>
    </row>
    <row r="152" spans="1:15" s="7" customFormat="1" x14ac:dyDescent="0.35">
      <c r="A152" s="1"/>
      <c r="B152" s="1"/>
      <c r="C152" s="25"/>
      <c r="D152" s="1"/>
      <c r="E152" s="1"/>
      <c r="F152" s="1"/>
      <c r="G152" s="1"/>
      <c r="H152" s="1"/>
      <c r="I152" s="1"/>
      <c r="J152" s="6"/>
      <c r="K152" s="6"/>
      <c r="L152" s="26"/>
      <c r="M152" s="26"/>
      <c r="N152" s="26"/>
      <c r="O152" s="8"/>
    </row>
    <row r="153" spans="1:15" s="7" customFormat="1" x14ac:dyDescent="0.35">
      <c r="A153" s="1"/>
      <c r="B153" s="1"/>
      <c r="C153" s="25"/>
      <c r="D153" s="1"/>
      <c r="E153" s="1"/>
      <c r="F153" s="1"/>
      <c r="G153" s="1"/>
      <c r="H153" s="1"/>
      <c r="I153" s="1"/>
      <c r="J153" s="6"/>
      <c r="K153" s="6"/>
      <c r="L153" s="26"/>
      <c r="M153" s="26"/>
      <c r="N153" s="26"/>
      <c r="O153" s="8"/>
    </row>
    <row r="154" spans="1:15" s="7" customFormat="1" x14ac:dyDescent="0.35">
      <c r="A154" s="1"/>
      <c r="B154" s="1"/>
      <c r="C154" s="25"/>
      <c r="D154" s="1"/>
      <c r="E154" s="1"/>
      <c r="F154" s="1"/>
      <c r="G154" s="1"/>
      <c r="H154" s="1"/>
      <c r="I154" s="1"/>
      <c r="J154" s="6"/>
      <c r="K154" s="6"/>
      <c r="L154" s="26"/>
      <c r="M154" s="26"/>
      <c r="N154" s="26"/>
      <c r="O154" s="8"/>
    </row>
    <row r="155" spans="1:15" s="7" customFormat="1" x14ac:dyDescent="0.35">
      <c r="A155" s="1"/>
      <c r="B155" s="1"/>
      <c r="C155" s="25"/>
      <c r="D155" s="1"/>
      <c r="E155" s="1"/>
      <c r="F155" s="1"/>
      <c r="G155" s="1"/>
      <c r="H155" s="1"/>
      <c r="I155" s="1"/>
      <c r="J155" s="6"/>
      <c r="K155" s="6"/>
      <c r="L155" s="26"/>
      <c r="M155" s="26"/>
      <c r="N155" s="26"/>
      <c r="O155" s="8"/>
    </row>
    <row r="156" spans="1:15" s="7" customFormat="1" x14ac:dyDescent="0.35">
      <c r="A156" s="1"/>
      <c r="B156" s="1"/>
      <c r="C156" s="25"/>
      <c r="D156" s="1"/>
      <c r="E156" s="1"/>
      <c r="F156" s="1"/>
      <c r="G156" s="1"/>
      <c r="H156" s="1"/>
      <c r="I156" s="1"/>
      <c r="J156" s="6"/>
      <c r="K156" s="6"/>
      <c r="L156" s="26"/>
      <c r="M156" s="26"/>
      <c r="N156" s="26"/>
      <c r="O156" s="8"/>
    </row>
    <row r="157" spans="1:15" s="7" customFormat="1" x14ac:dyDescent="0.35">
      <c r="A157" s="1"/>
      <c r="B157" s="1"/>
      <c r="C157" s="25"/>
      <c r="D157" s="1"/>
      <c r="E157" s="1"/>
      <c r="F157" s="1"/>
      <c r="G157" s="1"/>
      <c r="H157" s="1"/>
      <c r="I157" s="1"/>
      <c r="J157" s="6"/>
      <c r="K157" s="6"/>
      <c r="L157" s="26"/>
      <c r="M157" s="26"/>
      <c r="N157" s="26"/>
      <c r="O157" s="8"/>
    </row>
    <row r="158" spans="1:15" s="7" customFormat="1" x14ac:dyDescent="0.35">
      <c r="A158" s="1"/>
      <c r="B158" s="1"/>
      <c r="C158" s="25"/>
      <c r="D158" s="1"/>
      <c r="E158" s="1"/>
      <c r="F158" s="1"/>
      <c r="G158" s="1"/>
      <c r="H158" s="1"/>
      <c r="I158" s="1"/>
      <c r="J158" s="6"/>
      <c r="K158" s="6"/>
      <c r="L158" s="26"/>
      <c r="M158" s="26"/>
      <c r="N158" s="26"/>
      <c r="O158" s="8"/>
    </row>
    <row r="159" spans="1:15" s="7" customFormat="1" x14ac:dyDescent="0.35">
      <c r="A159" s="1"/>
      <c r="B159" s="1"/>
      <c r="C159" s="25"/>
      <c r="D159" s="1"/>
      <c r="E159" s="1"/>
      <c r="F159" s="1"/>
      <c r="G159" s="1"/>
      <c r="H159" s="1"/>
      <c r="I159" s="1"/>
      <c r="J159" s="6"/>
      <c r="K159" s="6"/>
      <c r="L159" s="26"/>
      <c r="M159" s="26"/>
      <c r="N159" s="26"/>
      <c r="O159" s="8"/>
    </row>
    <row r="160" spans="1:15" s="7" customFormat="1" x14ac:dyDescent="0.35">
      <c r="A160" s="1"/>
      <c r="B160" s="1"/>
      <c r="C160" s="25"/>
      <c r="D160" s="1"/>
      <c r="E160" s="1"/>
      <c r="F160" s="1"/>
      <c r="G160" s="1"/>
      <c r="H160" s="1"/>
      <c r="I160" s="1"/>
      <c r="J160" s="6"/>
      <c r="K160" s="6"/>
      <c r="L160" s="26"/>
      <c r="M160" s="26"/>
      <c r="N160" s="26"/>
      <c r="O160" s="8"/>
    </row>
    <row r="161" spans="1:15" s="7" customFormat="1" x14ac:dyDescent="0.35">
      <c r="A161" s="1"/>
      <c r="B161" s="1"/>
      <c r="C161" s="25"/>
      <c r="D161" s="1"/>
      <c r="E161" s="1"/>
      <c r="F161" s="1"/>
      <c r="G161" s="1"/>
      <c r="H161" s="1"/>
      <c r="I161" s="1"/>
      <c r="J161" s="6"/>
      <c r="K161" s="6"/>
      <c r="L161" s="26"/>
      <c r="M161" s="26"/>
      <c r="N161" s="26"/>
      <c r="O161" s="8"/>
    </row>
    <row r="162" spans="1:15" s="7" customFormat="1" x14ac:dyDescent="0.35">
      <c r="A162" s="1"/>
      <c r="B162" s="1"/>
      <c r="C162" s="25"/>
      <c r="D162" s="1"/>
      <c r="E162" s="1"/>
      <c r="F162" s="1"/>
      <c r="G162" s="1"/>
      <c r="H162" s="1"/>
      <c r="I162" s="1"/>
      <c r="J162" s="6"/>
      <c r="K162" s="6"/>
      <c r="L162" s="26"/>
      <c r="M162" s="26"/>
      <c r="N162" s="26"/>
      <c r="O162" s="8"/>
    </row>
    <row r="163" spans="1:15" s="7" customFormat="1" x14ac:dyDescent="0.35">
      <c r="A163" s="1"/>
      <c r="B163" s="1"/>
      <c r="C163" s="25"/>
      <c r="D163" s="1"/>
      <c r="E163" s="1"/>
      <c r="F163" s="1"/>
      <c r="G163" s="1"/>
      <c r="H163" s="1"/>
      <c r="I163" s="1"/>
      <c r="J163" s="6"/>
      <c r="K163" s="6"/>
      <c r="L163" s="26"/>
      <c r="M163" s="26"/>
      <c r="N163" s="26"/>
      <c r="O163" s="8"/>
    </row>
    <row r="164" spans="1:15" s="7" customFormat="1" x14ac:dyDescent="0.35">
      <c r="A164" s="1"/>
      <c r="B164" s="1"/>
      <c r="C164" s="25"/>
      <c r="D164" s="1"/>
      <c r="E164" s="1"/>
      <c r="F164" s="1"/>
      <c r="G164" s="1"/>
      <c r="H164" s="1"/>
      <c r="I164" s="1"/>
      <c r="J164" s="6"/>
      <c r="K164" s="6"/>
      <c r="L164" s="26"/>
      <c r="M164" s="26"/>
      <c r="N164" s="26"/>
      <c r="O164" s="8"/>
    </row>
    <row r="165" spans="1:15" s="7" customFormat="1" x14ac:dyDescent="0.35">
      <c r="A165" s="1"/>
      <c r="B165" s="1"/>
      <c r="C165" s="25"/>
      <c r="D165" s="1"/>
      <c r="E165" s="1"/>
      <c r="F165" s="1"/>
      <c r="G165" s="1"/>
      <c r="H165" s="1"/>
      <c r="I165" s="1"/>
      <c r="J165" s="6"/>
      <c r="K165" s="6"/>
      <c r="L165" s="26"/>
      <c r="M165" s="26"/>
      <c r="N165" s="26"/>
      <c r="O165" s="8"/>
    </row>
    <row r="166" spans="1:15" s="7" customFormat="1" x14ac:dyDescent="0.35">
      <c r="A166" s="1"/>
      <c r="B166" s="1"/>
      <c r="C166" s="25"/>
      <c r="D166" s="1"/>
      <c r="E166" s="1"/>
      <c r="F166" s="1"/>
      <c r="G166" s="1"/>
      <c r="H166" s="1"/>
      <c r="I166" s="1"/>
      <c r="J166" s="6"/>
      <c r="K166" s="6"/>
      <c r="L166" s="26"/>
      <c r="M166" s="26"/>
      <c r="N166" s="26"/>
      <c r="O166" s="8"/>
    </row>
    <row r="167" spans="1:15" s="7" customFormat="1" x14ac:dyDescent="0.35">
      <c r="A167" s="1"/>
      <c r="B167" s="1"/>
      <c r="C167" s="25"/>
      <c r="D167" s="1"/>
      <c r="E167" s="1"/>
      <c r="F167" s="1"/>
      <c r="G167" s="1"/>
      <c r="H167" s="1"/>
      <c r="I167" s="1"/>
      <c r="J167" s="6"/>
      <c r="K167" s="6"/>
      <c r="L167" s="26"/>
      <c r="M167" s="26"/>
      <c r="N167" s="26"/>
      <c r="O167" s="8"/>
    </row>
    <row r="168" spans="1:15" s="7" customFormat="1" x14ac:dyDescent="0.35">
      <c r="A168" s="1"/>
      <c r="B168" s="1"/>
      <c r="C168" s="25"/>
      <c r="D168" s="1"/>
      <c r="E168" s="1"/>
      <c r="F168" s="1"/>
      <c r="G168" s="1"/>
      <c r="H168" s="1"/>
      <c r="I168" s="1"/>
      <c r="J168" s="6"/>
      <c r="K168" s="6"/>
      <c r="L168" s="26"/>
      <c r="M168" s="26"/>
      <c r="N168" s="26"/>
      <c r="O168" s="8"/>
    </row>
    <row r="169" spans="1:15" s="7" customFormat="1" x14ac:dyDescent="0.35">
      <c r="A169" s="1"/>
      <c r="B169" s="1"/>
      <c r="C169" s="25"/>
      <c r="D169" s="1"/>
      <c r="E169" s="1"/>
      <c r="F169" s="1"/>
      <c r="G169" s="1"/>
      <c r="H169" s="1"/>
      <c r="I169" s="1"/>
      <c r="J169" s="6"/>
      <c r="K169" s="6"/>
      <c r="L169" s="26"/>
      <c r="M169" s="26"/>
      <c r="N169" s="26"/>
      <c r="O169" s="8"/>
    </row>
    <row r="170" spans="1:15" s="7" customFormat="1" x14ac:dyDescent="0.35">
      <c r="A170" s="1"/>
      <c r="B170" s="1"/>
      <c r="C170" s="25"/>
      <c r="D170" s="1"/>
      <c r="E170" s="1"/>
      <c r="F170" s="1"/>
      <c r="G170" s="1"/>
      <c r="H170" s="1"/>
      <c r="I170" s="1"/>
      <c r="J170" s="6"/>
      <c r="K170" s="6"/>
      <c r="L170" s="26"/>
      <c r="M170" s="26"/>
      <c r="N170" s="26"/>
      <c r="O170" s="8"/>
    </row>
    <row r="171" spans="1:15" s="7" customFormat="1" x14ac:dyDescent="0.35">
      <c r="A171" s="1"/>
      <c r="B171" s="1"/>
      <c r="C171" s="25"/>
      <c r="D171" s="1"/>
      <c r="E171" s="1"/>
      <c r="F171" s="1"/>
      <c r="G171" s="1"/>
      <c r="H171" s="1"/>
      <c r="I171" s="1"/>
      <c r="J171" s="6"/>
      <c r="K171" s="6"/>
      <c r="L171" s="26"/>
      <c r="M171" s="26"/>
      <c r="N171" s="26"/>
      <c r="O171" s="8"/>
    </row>
    <row r="172" spans="1:15" s="7" customFormat="1" x14ac:dyDescent="0.35">
      <c r="A172" s="1"/>
      <c r="B172" s="1"/>
      <c r="C172" s="25"/>
      <c r="D172" s="1"/>
      <c r="E172" s="1"/>
      <c r="F172" s="1"/>
      <c r="G172" s="1"/>
      <c r="H172" s="1"/>
      <c r="I172" s="1"/>
      <c r="J172" s="6"/>
      <c r="K172" s="6"/>
      <c r="L172" s="26"/>
      <c r="M172" s="26"/>
      <c r="N172" s="26"/>
      <c r="O172" s="8"/>
    </row>
    <row r="173" spans="1:15" s="7" customFormat="1" x14ac:dyDescent="0.35">
      <c r="A173" s="1"/>
      <c r="B173" s="1"/>
      <c r="C173" s="25"/>
      <c r="D173" s="1"/>
      <c r="E173" s="1"/>
      <c r="F173" s="1"/>
      <c r="G173" s="1"/>
      <c r="H173" s="1"/>
      <c r="I173" s="1"/>
      <c r="J173" s="6"/>
      <c r="K173" s="6"/>
      <c r="L173" s="26"/>
      <c r="M173" s="26"/>
      <c r="N173" s="26"/>
      <c r="O173" s="8"/>
    </row>
    <row r="174" spans="1:15" s="7" customFormat="1" x14ac:dyDescent="0.35">
      <c r="A174" s="1"/>
      <c r="B174" s="1"/>
      <c r="C174" s="25"/>
      <c r="D174" s="1"/>
      <c r="E174" s="1"/>
      <c r="F174" s="1"/>
      <c r="G174" s="1"/>
      <c r="H174" s="1"/>
      <c r="I174" s="1"/>
      <c r="J174" s="6"/>
      <c r="K174" s="6"/>
      <c r="L174" s="26"/>
      <c r="M174" s="26"/>
      <c r="N174" s="26"/>
      <c r="O174" s="8"/>
    </row>
    <row r="175" spans="1:15" s="7" customFormat="1" x14ac:dyDescent="0.35">
      <c r="A175" s="1"/>
      <c r="B175" s="1"/>
      <c r="C175" s="25"/>
      <c r="D175" s="1"/>
      <c r="E175" s="1"/>
      <c r="F175" s="1"/>
      <c r="G175" s="1"/>
      <c r="H175" s="1"/>
      <c r="I175" s="1"/>
      <c r="J175" s="6"/>
      <c r="K175" s="6"/>
      <c r="L175" s="26"/>
      <c r="M175" s="26"/>
      <c r="N175" s="26"/>
      <c r="O175" s="8"/>
    </row>
    <row r="176" spans="1:15" s="7" customFormat="1" x14ac:dyDescent="0.35">
      <c r="A176" s="1"/>
      <c r="B176" s="1"/>
      <c r="C176" s="25"/>
      <c r="D176" s="1"/>
      <c r="E176" s="1"/>
      <c r="F176" s="1"/>
      <c r="G176" s="1"/>
      <c r="H176" s="1"/>
      <c r="I176" s="1"/>
      <c r="J176" s="6"/>
      <c r="K176" s="6"/>
      <c r="L176" s="26"/>
      <c r="M176" s="26"/>
      <c r="N176" s="26"/>
      <c r="O176" s="8"/>
    </row>
    <row r="177" spans="1:15" s="7" customFormat="1" x14ac:dyDescent="0.35">
      <c r="A177" s="1"/>
      <c r="B177" s="1"/>
      <c r="C177" s="25"/>
      <c r="D177" s="1"/>
      <c r="E177" s="1"/>
      <c r="F177" s="1"/>
      <c r="G177" s="1"/>
      <c r="H177" s="1"/>
      <c r="I177" s="1"/>
      <c r="J177" s="6"/>
      <c r="K177" s="6"/>
      <c r="L177" s="26"/>
      <c r="M177" s="26"/>
      <c r="N177" s="26"/>
      <c r="O177" s="8"/>
    </row>
    <row r="178" spans="1:15" s="7" customFormat="1" x14ac:dyDescent="0.35">
      <c r="A178" s="1"/>
      <c r="B178" s="1"/>
      <c r="C178" s="25"/>
      <c r="D178" s="1"/>
      <c r="E178" s="1"/>
      <c r="F178" s="1"/>
      <c r="G178" s="1"/>
      <c r="H178" s="1"/>
      <c r="I178" s="1"/>
      <c r="J178" s="6"/>
      <c r="K178" s="6"/>
      <c r="L178" s="26"/>
      <c r="M178" s="26"/>
      <c r="N178" s="26"/>
      <c r="O178" s="8"/>
    </row>
    <row r="179" spans="1:15" s="7" customFormat="1" x14ac:dyDescent="0.35">
      <c r="A179" s="1"/>
      <c r="B179" s="1"/>
      <c r="C179" s="25"/>
      <c r="D179" s="1"/>
      <c r="E179" s="1"/>
      <c r="F179" s="1"/>
      <c r="G179" s="1"/>
      <c r="H179" s="1"/>
      <c r="I179" s="1"/>
      <c r="J179" s="6"/>
      <c r="K179" s="6"/>
      <c r="L179" s="26"/>
      <c r="M179" s="26"/>
      <c r="N179" s="26"/>
      <c r="O179" s="8"/>
    </row>
    <row r="180" spans="1:15" s="7" customFormat="1" x14ac:dyDescent="0.35">
      <c r="A180" s="1"/>
      <c r="B180" s="1"/>
      <c r="C180" s="25"/>
      <c r="D180" s="1"/>
      <c r="E180" s="1"/>
      <c r="F180" s="1"/>
      <c r="G180" s="1"/>
      <c r="H180" s="1"/>
      <c r="I180" s="1"/>
      <c r="J180" s="6"/>
      <c r="K180" s="6"/>
      <c r="L180" s="26"/>
      <c r="M180" s="26"/>
      <c r="N180" s="26"/>
      <c r="O180" s="8"/>
    </row>
    <row r="181" spans="1:15" s="7" customFormat="1" x14ac:dyDescent="0.35">
      <c r="A181" s="1"/>
      <c r="B181" s="1"/>
      <c r="C181" s="25"/>
      <c r="D181" s="1"/>
      <c r="E181" s="1"/>
      <c r="F181" s="1"/>
      <c r="G181" s="1"/>
      <c r="H181" s="1"/>
      <c r="I181" s="1"/>
      <c r="J181" s="6"/>
      <c r="K181" s="6"/>
      <c r="L181" s="26"/>
      <c r="M181" s="26"/>
      <c r="N181" s="26"/>
      <c r="O181" s="8"/>
    </row>
    <row r="182" spans="1:15" s="7" customFormat="1" x14ac:dyDescent="0.35">
      <c r="A182" s="1"/>
      <c r="B182" s="1"/>
      <c r="C182" s="25"/>
      <c r="D182" s="1"/>
      <c r="E182" s="1"/>
      <c r="F182" s="1"/>
      <c r="G182" s="1"/>
      <c r="H182" s="1"/>
      <c r="I182" s="1"/>
      <c r="J182" s="6"/>
      <c r="K182" s="6"/>
      <c r="L182" s="26"/>
      <c r="M182" s="26"/>
      <c r="N182" s="26"/>
      <c r="O182" s="8"/>
    </row>
    <row r="183" spans="1:15" s="7" customFormat="1" x14ac:dyDescent="0.35">
      <c r="A183" s="1"/>
      <c r="B183" s="1"/>
      <c r="C183" s="25"/>
      <c r="D183" s="1"/>
      <c r="E183" s="1"/>
      <c r="F183" s="1"/>
      <c r="G183" s="1"/>
      <c r="H183" s="1"/>
      <c r="I183" s="1"/>
      <c r="J183" s="6"/>
      <c r="K183" s="6"/>
      <c r="L183" s="26"/>
      <c r="M183" s="26"/>
      <c r="N183" s="26"/>
      <c r="O183" s="8"/>
    </row>
    <row r="184" spans="1:15" s="7" customFormat="1" x14ac:dyDescent="0.35">
      <c r="A184" s="1"/>
      <c r="B184" s="1"/>
      <c r="C184" s="25"/>
      <c r="D184" s="1"/>
      <c r="E184" s="1"/>
      <c r="F184" s="1"/>
      <c r="G184" s="1"/>
      <c r="H184" s="1"/>
      <c r="I184" s="1"/>
      <c r="J184" s="6"/>
      <c r="K184" s="6"/>
      <c r="L184" s="26"/>
      <c r="M184" s="26"/>
      <c r="N184" s="26"/>
      <c r="O184" s="8"/>
    </row>
    <row r="185" spans="1:15" s="7" customFormat="1" x14ac:dyDescent="0.35">
      <c r="A185" s="1"/>
      <c r="B185" s="1"/>
      <c r="C185" s="25"/>
      <c r="D185" s="1"/>
      <c r="E185" s="1"/>
      <c r="F185" s="1"/>
      <c r="G185" s="1"/>
      <c r="H185" s="1"/>
      <c r="I185" s="1"/>
      <c r="J185" s="6"/>
      <c r="K185" s="6"/>
      <c r="L185" s="26"/>
      <c r="M185" s="26"/>
      <c r="N185" s="26"/>
      <c r="O185" s="8"/>
    </row>
  </sheetData>
  <mergeCells count="13">
    <mergeCell ref="J25:R25"/>
    <mergeCell ref="J18:R18"/>
    <mergeCell ref="J19:R19"/>
    <mergeCell ref="J1:R1"/>
    <mergeCell ref="A1:C1"/>
    <mergeCell ref="D1:I1"/>
    <mergeCell ref="J20:R20"/>
    <mergeCell ref="D3:D4"/>
    <mergeCell ref="D9:D10"/>
    <mergeCell ref="A3:A15"/>
    <mergeCell ref="B3:B15"/>
    <mergeCell ref="D5:D6"/>
    <mergeCell ref="D7:D8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MUSEU</vt:lpstr>
      <vt:lpstr>REITORIA-BU</vt:lpstr>
      <vt:lpstr>CEFID</vt:lpstr>
      <vt:lpstr>CERES</vt:lpstr>
      <vt:lpstr>CCT</vt:lpstr>
      <vt:lpstr>GESTOR</vt:lpstr>
    </vt:vector>
  </TitlesOfParts>
  <Company>..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LETÍCIA-SEGECON/FPOLIS</cp:lastModifiedBy>
  <cp:lastPrinted>2014-06-04T18:55:53Z</cp:lastPrinted>
  <dcterms:created xsi:type="dcterms:W3CDTF">2010-06-19T20:43:11Z</dcterms:created>
  <dcterms:modified xsi:type="dcterms:W3CDTF">2025-06-24T20:51:02Z</dcterms:modified>
</cp:coreProperties>
</file>