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632.2025 SRP SGPE 7740.2025 - Ambulância - VIG. 19.05.2026-ok\"/>
    </mc:Choice>
  </mc:AlternateContent>
  <xr:revisionPtr revIDLastSave="0" documentId="13_ncr:1_{50A74665-B3CA-4E31-94A5-ACF28D738AF8}" xr6:coauthVersionLast="47" xr6:coauthVersionMax="47" xr10:uidLastSave="{00000000-0000-0000-0000-000000000000}"/>
  <bookViews>
    <workbookView xWindow="-110" yWindow="-110" windowWidth="19420" windowHeight="10300" tabRatio="593" activeTab="6" xr2:uid="{00000000-000D-0000-FFFF-FFFF00000000}"/>
  </bookViews>
  <sheets>
    <sheet name="REITORIA-PROEX" sheetId="150" r:id="rId1"/>
    <sheet name="CCT" sheetId="163" r:id="rId2"/>
    <sheet name="ESAG" sheetId="164" r:id="rId3"/>
    <sheet name="CEAD" sheetId="165" r:id="rId4"/>
    <sheet name="CEART" sheetId="166" r:id="rId5"/>
    <sheet name="CAV" sheetId="167" r:id="rId6"/>
    <sheet name="GESTOR" sheetId="162" r:id="rId7"/>
    <sheet name="Calc Reajuste" sheetId="168" r:id="rId8"/>
  </sheets>
  <definedNames>
    <definedName name="_xlnm._FilterDatabase" localSheetId="5" hidden="1">CAV!$A$3:$AB$7</definedName>
    <definedName name="_xlnm._FilterDatabase" localSheetId="1" hidden="1">CCT!$A$3:$AB$7</definedName>
    <definedName name="_xlnm._FilterDatabase" localSheetId="3" hidden="1">CEAD!$A$3:$AB$7</definedName>
    <definedName name="_xlnm._FilterDatabase" localSheetId="4" hidden="1">CEART!$A$3:$AB$7</definedName>
    <definedName name="_xlnm._FilterDatabase" localSheetId="2" hidden="1">ESAG!$A$3:$AB$7</definedName>
    <definedName name="_xlnm._FilterDatabase" localSheetId="0" hidden="1">'REITORIA-PROEX'!$A$3:$AB$7</definedName>
    <definedName name="diasuteis" localSheetId="5">#REF!</definedName>
    <definedName name="diasuteis" localSheetId="1">#REF!</definedName>
    <definedName name="diasuteis" localSheetId="3">#REF!</definedName>
    <definedName name="diasuteis" localSheetId="4">#REF!</definedName>
    <definedName name="diasuteis" localSheetId="2">#REF!</definedName>
    <definedName name="diasuteis" localSheetId="6">#REF!</definedName>
    <definedName name="diasuteis" localSheetId="0">#REF!</definedName>
    <definedName name="diasuteis">#REF!</definedName>
    <definedName name="Ferias" localSheetId="5">#REF!</definedName>
    <definedName name="Ferias" localSheetId="1">#REF!</definedName>
    <definedName name="Ferias" localSheetId="3">#REF!</definedName>
    <definedName name="Ferias" localSheetId="4">#REF!</definedName>
    <definedName name="Ferias" localSheetId="2">#REF!</definedName>
    <definedName name="Ferias" localSheetId="6">#REF!</definedName>
    <definedName name="Ferias" localSheetId="0">#REF!</definedName>
    <definedName name="Ferias">#REF!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2">OFFSET(#REF!,(MATCH(SMALL(#REF!,ROW()-10),#REF!,0)-1),0)</definedName>
    <definedName name="RD" localSheetId="6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162" l="1"/>
  <c r="Q4" i="162"/>
  <c r="V6" i="167" l="1"/>
  <c r="W6" i="167"/>
  <c r="X6" i="167"/>
  <c r="Y6" i="167"/>
  <c r="Z6" i="167"/>
  <c r="AA6" i="167"/>
  <c r="AB6" i="167"/>
  <c r="AC6" i="167"/>
  <c r="AD6" i="167"/>
  <c r="AE6" i="167"/>
  <c r="AF6" i="167"/>
  <c r="AG6" i="167"/>
  <c r="AH6" i="167"/>
  <c r="U6" i="167"/>
  <c r="V6" i="166"/>
  <c r="W6" i="166"/>
  <c r="X6" i="166"/>
  <c r="Y6" i="166"/>
  <c r="Z6" i="166"/>
  <c r="AA6" i="166"/>
  <c r="AB6" i="166"/>
  <c r="AC6" i="166"/>
  <c r="AD6" i="166"/>
  <c r="AE6" i="166"/>
  <c r="AF6" i="166"/>
  <c r="AG6" i="166"/>
  <c r="AH6" i="166"/>
  <c r="U6" i="166"/>
  <c r="V6" i="165"/>
  <c r="W6" i="165"/>
  <c r="X6" i="165"/>
  <c r="Y6" i="165"/>
  <c r="Z6" i="165"/>
  <c r="AA6" i="165"/>
  <c r="AB6" i="165"/>
  <c r="AC6" i="165"/>
  <c r="AD6" i="165"/>
  <c r="AE6" i="165"/>
  <c r="AF6" i="165"/>
  <c r="AG6" i="165"/>
  <c r="AH6" i="165"/>
  <c r="U6" i="165"/>
  <c r="AH6" i="164"/>
  <c r="V6" i="164"/>
  <c r="W6" i="164"/>
  <c r="X6" i="164"/>
  <c r="Y6" i="164"/>
  <c r="Z6" i="164"/>
  <c r="AA6" i="164"/>
  <c r="AB6" i="164"/>
  <c r="AC6" i="164"/>
  <c r="AD6" i="164"/>
  <c r="AE6" i="164"/>
  <c r="AF6" i="164"/>
  <c r="AG6" i="164"/>
  <c r="U6" i="164"/>
  <c r="U6" i="163"/>
  <c r="V6" i="163"/>
  <c r="W6" i="163"/>
  <c r="X6" i="163"/>
  <c r="Y6" i="163"/>
  <c r="Z6" i="163"/>
  <c r="AA6" i="163"/>
  <c r="AB6" i="163"/>
  <c r="AC6" i="163"/>
  <c r="AD6" i="163"/>
  <c r="AE6" i="163"/>
  <c r="AF6" i="163"/>
  <c r="AG6" i="163"/>
  <c r="AH6" i="163"/>
  <c r="AG6" i="150"/>
  <c r="AH6" i="150"/>
  <c r="V6" i="150"/>
  <c r="W6" i="150"/>
  <c r="X6" i="150"/>
  <c r="Y6" i="150"/>
  <c r="Z6" i="150"/>
  <c r="AA6" i="150"/>
  <c r="AB6" i="150"/>
  <c r="AC6" i="150"/>
  <c r="AD6" i="150"/>
  <c r="AE6" i="150"/>
  <c r="AF6" i="150"/>
  <c r="U6" i="150"/>
  <c r="J5" i="150"/>
  <c r="J4" i="150"/>
  <c r="J5" i="163"/>
  <c r="J4" i="163"/>
  <c r="J5" i="164"/>
  <c r="J4" i="164"/>
  <c r="J5" i="165"/>
  <c r="J4" i="165"/>
  <c r="J5" i="166"/>
  <c r="J4" i="166"/>
  <c r="J5" i="167"/>
  <c r="J4" i="167"/>
  <c r="J5" i="162"/>
  <c r="J4" i="162"/>
  <c r="S3" i="168"/>
  <c r="S2" i="168"/>
  <c r="N3" i="168"/>
  <c r="Q3" i="168" s="1"/>
  <c r="N2" i="168"/>
  <c r="Q2" i="168" s="1"/>
  <c r="K6" i="167"/>
  <c r="K6" i="164"/>
  <c r="K5" i="167"/>
  <c r="K4" i="167"/>
  <c r="O4" i="167" s="1"/>
  <c r="M5" i="167"/>
  <c r="O5" i="167"/>
  <c r="M4" i="167"/>
  <c r="K5" i="166"/>
  <c r="K4" i="166"/>
  <c r="O4" i="166" s="1"/>
  <c r="M5" i="166"/>
  <c r="S5" i="166"/>
  <c r="T5" i="166" s="1"/>
  <c r="M4" i="166"/>
  <c r="K5" i="165"/>
  <c r="L5" i="165" s="1"/>
  <c r="K4" i="165"/>
  <c r="S4" i="165" s="1"/>
  <c r="T4" i="165" s="1"/>
  <c r="S5" i="165"/>
  <c r="T5" i="165" s="1"/>
  <c r="M5" i="165"/>
  <c r="M4" i="165"/>
  <c r="K5" i="164"/>
  <c r="S5" i="164" s="1"/>
  <c r="T5" i="164" s="1"/>
  <c r="K4" i="164"/>
  <c r="O4" i="164" s="1"/>
  <c r="M5" i="164"/>
  <c r="M4" i="164"/>
  <c r="K5" i="163"/>
  <c r="O5" i="163" s="1"/>
  <c r="K4" i="163"/>
  <c r="L4" i="163" s="1"/>
  <c r="M5" i="163"/>
  <c r="M4" i="163"/>
  <c r="K5" i="150"/>
  <c r="S5" i="150" s="1"/>
  <c r="K4" i="150"/>
  <c r="M4" i="150"/>
  <c r="K6" i="163" l="1"/>
  <c r="J3" i="168"/>
  <c r="P3" i="168" s="1"/>
  <c r="K4" i="162"/>
  <c r="K6" i="165"/>
  <c r="S6" i="165"/>
  <c r="O5" i="165"/>
  <c r="L2" i="168"/>
  <c r="R2" i="168" s="1"/>
  <c r="K6" i="166"/>
  <c r="J2" i="168"/>
  <c r="T3" i="168"/>
  <c r="K6" i="150"/>
  <c r="K5" i="162"/>
  <c r="S4" i="150"/>
  <c r="S6" i="150" s="1"/>
  <c r="M4" i="162"/>
  <c r="S5" i="167"/>
  <c r="T5" i="167" s="1"/>
  <c r="S4" i="167"/>
  <c r="L5" i="167"/>
  <c r="L4" i="167"/>
  <c r="S4" i="166"/>
  <c r="L5" i="166"/>
  <c r="L4" i="166"/>
  <c r="O5" i="166"/>
  <c r="L4" i="165"/>
  <c r="O4" i="165"/>
  <c r="S4" i="164"/>
  <c r="L4" i="164"/>
  <c r="L5" i="164"/>
  <c r="O5" i="164"/>
  <c r="S5" i="163"/>
  <c r="T5" i="163" s="1"/>
  <c r="L5" i="163"/>
  <c r="O4" i="163"/>
  <c r="S4" i="163"/>
  <c r="L4" i="150"/>
  <c r="O5" i="162"/>
  <c r="O4" i="162"/>
  <c r="R4" i="162" s="1"/>
  <c r="O5" i="150"/>
  <c r="M5" i="150"/>
  <c r="M5" i="162" s="1"/>
  <c r="L5" i="150"/>
  <c r="O4" i="150"/>
  <c r="D10" i="162"/>
  <c r="O2" i="168" l="1"/>
  <c r="M3" i="168"/>
  <c r="L3" i="168"/>
  <c r="R3" i="168" s="1"/>
  <c r="T4" i="163"/>
  <c r="S6" i="163"/>
  <c r="T4" i="164"/>
  <c r="S6" i="164"/>
  <c r="K2" i="168"/>
  <c r="K3" i="168"/>
  <c r="P2" i="168"/>
  <c r="P4" i="168" s="1"/>
  <c r="M2" i="168"/>
  <c r="T2" i="168"/>
  <c r="T4" i="168" s="1"/>
  <c r="S4" i="162"/>
  <c r="T4" i="166"/>
  <c r="S6" i="166"/>
  <c r="L5" i="162"/>
  <c r="L4" i="162"/>
  <c r="T4" i="167"/>
  <c r="S6" i="167"/>
  <c r="R5" i="162"/>
  <c r="R6" i="162" s="1"/>
  <c r="O3" i="168" l="1"/>
  <c r="S5" i="162"/>
  <c r="S6" i="162" s="1"/>
  <c r="P4" i="162" l="1"/>
  <c r="N4" i="162"/>
  <c r="N5" i="162"/>
  <c r="P5" i="162"/>
  <c r="D8" i="162"/>
  <c r="T4" i="150" l="1"/>
  <c r="T5" i="150"/>
  <c r="D9" i="162" l="1"/>
  <c r="Q6" i="162" l="1"/>
  <c r="G11" i="162" s="1"/>
  <c r="G12" i="162" l="1"/>
  <c r="G13" i="162" s="1"/>
</calcChain>
</file>

<file path=xl/sharedStrings.xml><?xml version="1.0" encoding="utf-8"?>
<sst xmlns="http://schemas.openxmlformats.org/spreadsheetml/2006/main" count="433" uniqueCount="59">
  <si>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</si>
  <si>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</si>
  <si>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</si>
  <si>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</si>
  <si>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</si>
  <si>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</si>
  <si>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</si>
  <si>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</si>
  <si>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</si>
  <si>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% Aditivos</t>
  </si>
  <si>
    <t>% Utilizado</t>
  </si>
  <si>
    <t>Código NUC</t>
  </si>
  <si>
    <t>Detalhamento</t>
  </si>
  <si>
    <t>Empresa</t>
  </si>
  <si>
    <t>Preço Unitário</t>
  </si>
  <si>
    <t>Lote</t>
  </si>
  <si>
    <t>Serviço</t>
  </si>
  <si>
    <t>Tipo</t>
  </si>
  <si>
    <t xml:space="preserve">Locação de veículo  tipo Ambulância “D” UTI </t>
  </si>
  <si>
    <t>339039-61</t>
  </si>
  <si>
    <t>Descrição</t>
  </si>
  <si>
    <t>Locação de veículo  tipo Ambulância “B”</t>
  </si>
  <si>
    <t>QTDADE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</si>
  <si>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</si>
  <si>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</si>
  <si>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</si>
  <si>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</si>
  <si>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</si>
  <si>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</si>
  <si>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</si>
  <si>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</si>
  <si>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</si>
  <si>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</si>
  <si>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</si>
  <si>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PE 0632/2025 (SGPE DE ORIGEM: 7740/2025)</t>
  </si>
  <si>
    <t xml:space="preserve"> OS nº  xxxx/2025 Qtde. DT</t>
  </si>
  <si>
    <r>
      <rPr>
        <sz val="12"/>
        <rFont val="Calibri"/>
        <family val="2"/>
        <scheme val="minor"/>
      </rPr>
      <t>OBJETO:</t>
    </r>
    <r>
      <rPr>
        <b/>
        <sz val="12"/>
        <rFont val="Calibri"/>
        <family val="2"/>
        <scheme val="minor"/>
      </rPr>
      <t xml:space="preserve"> Contratação de empresa especializada em Serviço ambulância para Eventos da Universidade do Estado de Santa Catarina (UDESC)</t>
    </r>
  </si>
  <si>
    <t>Diária de 12 HORAS</t>
  </si>
  <si>
    <r>
      <t xml:space="preserve">CENTRO PARTICIPANTE: </t>
    </r>
    <r>
      <rPr>
        <b/>
        <sz val="12"/>
        <rFont val="Calibri"/>
        <family val="2"/>
        <scheme val="minor"/>
      </rPr>
      <t>CCT</t>
    </r>
  </si>
  <si>
    <r>
      <t xml:space="preserve">CENTRO PARTICIPANTE: </t>
    </r>
    <r>
      <rPr>
        <b/>
        <sz val="12"/>
        <rFont val="Calibri"/>
        <family val="2"/>
        <scheme val="minor"/>
      </rPr>
      <t>REITORIA/PROEX</t>
    </r>
  </si>
  <si>
    <t>GLOBAL EMERGÊNCIAS MÉDICAS LTDA, CNPJ 38.613.126/0001-04</t>
  </si>
  <si>
    <r>
      <t xml:space="preserve">CENTRO PARTICIPANTE: </t>
    </r>
    <r>
      <rPr>
        <b/>
        <sz val="12"/>
        <rFont val="Calibri"/>
        <family val="2"/>
        <scheme val="minor"/>
      </rPr>
      <t>ESAG</t>
    </r>
  </si>
  <si>
    <r>
      <t xml:space="preserve">CENTRO PARTICIPANTE: </t>
    </r>
    <r>
      <rPr>
        <b/>
        <sz val="12"/>
        <rFont val="Calibri"/>
        <family val="2"/>
        <scheme val="minor"/>
      </rPr>
      <t>CEAD</t>
    </r>
  </si>
  <si>
    <r>
      <t xml:space="preserve">CENTRO PARTICIPANTE: </t>
    </r>
    <r>
      <rPr>
        <b/>
        <sz val="12"/>
        <rFont val="Calibri"/>
        <family val="2"/>
        <scheme val="minor"/>
      </rPr>
      <t>CEART</t>
    </r>
  </si>
  <si>
    <r>
      <t xml:space="preserve">CENTRO PARTICIPANTE: </t>
    </r>
    <r>
      <rPr>
        <b/>
        <sz val="12"/>
        <rFont val="Calibri"/>
        <family val="2"/>
        <scheme val="minor"/>
      </rPr>
      <t>CAV</t>
    </r>
  </si>
  <si>
    <t>OBJETO: Contratação de empresa especializada em Serviço ambulância para Eventos da Universidade do Estado de Santa Catarina (UDESC)</t>
  </si>
  <si>
    <t>CONTROLE DO GESTOR:</t>
  </si>
  <si>
    <t>Valor Total Utilizado (com aditivo)</t>
  </si>
  <si>
    <t>Valor Utilizado com aditivo</t>
  </si>
  <si>
    <t>Valor Total da Ata registrado</t>
  </si>
  <si>
    <t xml:space="preserve"> OS nº  xxxx/2026 Qtde. DT</t>
  </si>
  <si>
    <r>
      <rPr>
        <sz val="12"/>
        <rFont val="Calibri"/>
        <family val="2"/>
        <scheme val="minor"/>
      </rPr>
      <t xml:space="preserve">VIGÊNCIA DA ATA: 19/05/2026 </t>
    </r>
    <r>
      <rPr>
        <b/>
        <u/>
        <sz val="12"/>
        <rFont val="Calibri"/>
        <family val="2"/>
        <scheme val="minor"/>
      </rPr>
      <t>até 19/05/2027</t>
    </r>
  </si>
  <si>
    <t xml:space="preserve"> OS nº  xxxx/2065 Qtde. DT</t>
  </si>
  <si>
    <t>VIGÊNCIA DA ATA: 19/05/2026 até 19/05/2027.</t>
  </si>
  <si>
    <t>TOTAL</t>
  </si>
  <si>
    <t>Valor Total Reajustado</t>
  </si>
  <si>
    <t>Preço Unitário Reajustado</t>
  </si>
  <si>
    <t>Preço Unitário a partir de 19/05/2026</t>
  </si>
  <si>
    <t>Resumo Atualizado em 10/06/2026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</si>
</sst>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\-#,##0\ 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  <scheme val="minor"/>
    </font>
    <font>
      <sz val="8"/>
      <color rgb="FF000000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EA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23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41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Alignment="1" applyProtection="1">
      <alignment horizontal="center" wrapText="1"/>
      <protection locked="0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3" xfId="1" applyFont="1" applyFill="1" applyBorder="1" applyAlignment="1" applyProtection="1">
      <alignment horizontal="left"/>
      <protection locked="0"/>
    </xf>
    <xf numFmtId="0" fontId="6" fillId="7" borderId="9" xfId="1" applyFont="1" applyFill="1" applyBorder="1" applyAlignment="1" applyProtection="1">
      <alignment horizontal="left"/>
      <protection locked="0"/>
    </xf>
    <xf numFmtId="0" fontId="6" fillId="7" borderId="0" xfId="1" applyFont="1" applyFill="1" applyAlignment="1" applyProtection="1">
      <alignment horizontal="left"/>
      <protection locked="0"/>
    </xf>
    <xf numFmtId="0" fontId="6" fillId="7" borderId="11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4" fontId="3" fillId="0" borderId="0" xfId="1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0" fontId="3" fillId="10" borderId="0" xfId="0" applyFont="1" applyFill="1" applyAlignment="1">
      <alignment vertical="center" wrapText="1"/>
    </xf>
    <xf numFmtId="169" fontId="3" fillId="0" borderId="0" xfId="1" applyNumberFormat="1" applyFont="1" applyAlignment="1">
      <alignment wrapText="1"/>
    </xf>
    <xf numFmtId="0" fontId="6" fillId="0" borderId="0" xfId="1" applyFont="1" applyAlignment="1">
      <alignment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 wrapText="1"/>
    </xf>
    <xf numFmtId="169" fontId="6" fillId="10" borderId="2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" xfId="1" applyFont="1" applyFill="1" applyBorder="1" applyAlignment="1" applyProtection="1">
      <alignment horizontal="center" vertical="center" wrapText="1"/>
      <protection locked="0"/>
    </xf>
    <xf numFmtId="169" fontId="6" fillId="10" borderId="1" xfId="0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1" fontId="6" fillId="0" borderId="0" xfId="1" applyNumberFormat="1" applyFont="1" applyAlignment="1" applyProtection="1">
      <alignment horizontal="center" wrapText="1"/>
      <protection locked="0"/>
    </xf>
    <xf numFmtId="166" fontId="6" fillId="0" borderId="0" xfId="0" applyNumberFormat="1" applyFont="1" applyAlignment="1">
      <alignment horizontal="center" vertical="center" wrapText="1"/>
    </xf>
    <xf numFmtId="3" fontId="6" fillId="0" borderId="0" xfId="1" applyNumberFormat="1" applyFont="1" applyAlignment="1" applyProtection="1">
      <alignment wrapText="1"/>
      <protection locked="0"/>
    </xf>
    <xf numFmtId="44" fontId="6" fillId="0" borderId="0" xfId="8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center" wrapText="1"/>
      <protection locked="0"/>
    </xf>
    <xf numFmtId="0" fontId="8" fillId="13" borderId="15" xfId="1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/>
    </xf>
    <xf numFmtId="41" fontId="6" fillId="6" borderId="2" xfId="0" applyNumberFormat="1" applyFont="1" applyFill="1" applyBorder="1" applyAlignment="1">
      <alignment vertical="center" wrapText="1"/>
    </xf>
    <xf numFmtId="41" fontId="6" fillId="6" borderId="1" xfId="0" applyNumberFormat="1" applyFont="1" applyFill="1" applyBorder="1" applyAlignment="1">
      <alignment vertical="center" wrapText="1"/>
    </xf>
    <xf numFmtId="169" fontId="6" fillId="0" borderId="0" xfId="1" applyNumberFormat="1" applyFont="1" applyAlignment="1" applyProtection="1">
      <alignment wrapText="1"/>
      <protection locked="0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17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wrapText="1"/>
      <protection locked="0"/>
    </xf>
    <xf numFmtId="3" fontId="3" fillId="0" borderId="0" xfId="0" applyNumberFormat="1" applyFont="1" applyAlignment="1">
      <alignment horizontal="center" vertical="center" wrapText="1"/>
    </xf>
    <xf numFmtId="41" fontId="3" fillId="18" borderId="1" xfId="0" applyNumberFormat="1" applyFont="1" applyFill="1" applyBorder="1" applyAlignment="1">
      <alignment horizontal="center" vertical="center" wrapText="1"/>
    </xf>
    <xf numFmtId="41" fontId="3" fillId="19" borderId="1" xfId="0" applyNumberFormat="1" applyFont="1" applyFill="1" applyBorder="1" applyAlignment="1">
      <alignment horizontal="center" vertical="center" wrapText="1"/>
    </xf>
    <xf numFmtId="166" fontId="3" fillId="16" borderId="1" xfId="0" applyNumberFormat="1" applyFont="1" applyFill="1" applyBorder="1" applyAlignment="1">
      <alignment horizontal="center" vertical="center" wrapText="1"/>
    </xf>
    <xf numFmtId="166" fontId="3" fillId="14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168" fontId="7" fillId="2" borderId="1" xfId="3" applyNumberFormat="1" applyFont="1" applyFill="1" applyBorder="1" applyAlignment="1" applyProtection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70" fontId="6" fillId="6" borderId="1" xfId="0" applyNumberFormat="1" applyFont="1" applyFill="1" applyBorder="1" applyAlignment="1">
      <alignment vertical="center" wrapText="1"/>
    </xf>
    <xf numFmtId="0" fontId="9" fillId="13" borderId="3" xfId="0" applyFont="1" applyFill="1" applyBorder="1" applyAlignment="1">
      <alignment horizontal="center" vertical="center" wrapText="1"/>
    </xf>
    <xf numFmtId="166" fontId="3" fillId="13" borderId="3" xfId="1" applyNumberFormat="1" applyFont="1" applyFill="1" applyBorder="1" applyAlignment="1">
      <alignment horizontal="center" vertical="center" wrapText="1"/>
    </xf>
    <xf numFmtId="0" fontId="3" fillId="13" borderId="3" xfId="1" applyFont="1" applyFill="1" applyBorder="1" applyAlignment="1" applyProtection="1">
      <alignment horizontal="center" vertical="center" wrapText="1"/>
      <protection locked="0"/>
    </xf>
    <xf numFmtId="170" fontId="6" fillId="6" borderId="2" xfId="0" applyNumberFormat="1" applyFont="1" applyFill="1" applyBorder="1" applyAlignment="1">
      <alignment vertical="center" wrapText="1"/>
    </xf>
    <xf numFmtId="169" fontId="3" fillId="0" borderId="0" xfId="1" applyNumberFormat="1" applyFont="1" applyAlignment="1" applyProtection="1">
      <alignment wrapText="1"/>
      <protection locked="0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1" fillId="20" borderId="2" xfId="0" applyFont="1" applyFill="1" applyBorder="1" applyAlignment="1">
      <alignment horizontal="center" vertical="center" wrapText="1"/>
    </xf>
    <xf numFmtId="8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21" borderId="1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vertical="center" wrapText="1"/>
    </xf>
    <xf numFmtId="41" fontId="3" fillId="17" borderId="1" xfId="0" applyNumberFormat="1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3" fontId="3" fillId="22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7" borderId="1" xfId="13" applyFont="1" applyFill="1" applyBorder="1" applyAlignment="1" applyProtection="1">
      <alignment vertical="center" wrapText="1"/>
      <protection locked="0"/>
    </xf>
    <xf numFmtId="0" fontId="13" fillId="0" borderId="0" xfId="0" applyFont="1"/>
    <xf numFmtId="169" fontId="6" fillId="25" borderId="2" xfId="0" applyNumberFormat="1" applyFont="1" applyFill="1" applyBorder="1" applyAlignment="1">
      <alignment horizontal="center" vertical="center"/>
    </xf>
    <xf numFmtId="41" fontId="3" fillId="25" borderId="1" xfId="0" applyNumberFormat="1" applyFont="1" applyFill="1" applyBorder="1" applyAlignment="1">
      <alignment horizontal="center" vertical="center" wrapText="1"/>
    </xf>
    <xf numFmtId="169" fontId="6" fillId="25" borderId="1" xfId="0" applyNumberFormat="1" applyFont="1" applyFill="1" applyBorder="1" applyAlignment="1">
      <alignment horizontal="center" vertical="center"/>
    </xf>
    <xf numFmtId="169" fontId="0" fillId="23" borderId="1" xfId="0" applyNumberFormat="1" applyFill="1" applyBorder="1" applyAlignment="1">
      <alignment horizontal="center" vertical="center"/>
    </xf>
    <xf numFmtId="0" fontId="8" fillId="13" borderId="18" xfId="1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24" borderId="20" xfId="0" applyFont="1" applyFill="1" applyBorder="1" applyAlignment="1">
      <alignment horizontal="center" vertical="center" wrapText="1"/>
    </xf>
    <xf numFmtId="0" fontId="7" fillId="25" borderId="21" xfId="1" applyFont="1" applyFill="1" applyBorder="1" applyAlignment="1">
      <alignment horizontal="center" vertical="center" wrapText="1"/>
    </xf>
    <xf numFmtId="0" fontId="7" fillId="17" borderId="21" xfId="1" applyFont="1" applyFill="1" applyBorder="1" applyAlignment="1">
      <alignment horizontal="center" vertical="center" wrapText="1"/>
    </xf>
    <xf numFmtId="166" fontId="7" fillId="17" borderId="21" xfId="1" applyNumberFormat="1" applyFont="1" applyFill="1" applyBorder="1" applyAlignment="1">
      <alignment horizontal="center" vertical="center" wrapText="1"/>
    </xf>
    <xf numFmtId="0" fontId="7" fillId="17" borderId="21" xfId="1" applyFont="1" applyFill="1" applyBorder="1" applyAlignment="1" applyProtection="1">
      <alignment horizontal="center" vertical="center" wrapText="1"/>
      <protection locked="0"/>
    </xf>
    <xf numFmtId="168" fontId="7" fillId="17" borderId="21" xfId="3" applyNumberFormat="1" applyFont="1" applyFill="1" applyBorder="1" applyAlignment="1" applyProtection="1">
      <alignment horizontal="center" vertical="center" wrapText="1"/>
    </xf>
    <xf numFmtId="168" fontId="7" fillId="2" borderId="21" xfId="3" applyNumberFormat="1" applyFont="1" applyFill="1" applyBorder="1" applyAlignment="1" applyProtection="1">
      <alignment horizontal="center" vertical="center" wrapText="1"/>
    </xf>
    <xf numFmtId="168" fontId="7" fillId="23" borderId="20" xfId="3" applyNumberFormat="1" applyFont="1" applyFill="1" applyBorder="1" applyAlignment="1" applyProtection="1">
      <alignment horizontal="center" vertical="center" wrapText="1"/>
    </xf>
    <xf numFmtId="168" fontId="7" fillId="23" borderId="22" xfId="3" applyNumberFormat="1" applyFont="1" applyFill="1" applyBorder="1" applyAlignment="1" applyProtection="1">
      <alignment horizontal="center" vertical="center" wrapText="1"/>
    </xf>
    <xf numFmtId="44" fontId="0" fillId="23" borderId="24" xfId="13" applyFont="1" applyFill="1" applyBorder="1" applyAlignment="1">
      <alignment horizontal="center" vertical="center"/>
    </xf>
    <xf numFmtId="0" fontId="0" fillId="0" borderId="27" xfId="0" applyBorder="1"/>
    <xf numFmtId="44" fontId="0" fillId="0" borderId="27" xfId="0" applyNumberFormat="1" applyBorder="1"/>
    <xf numFmtId="44" fontId="0" fillId="0" borderId="28" xfId="0" applyNumberFormat="1" applyBorder="1"/>
    <xf numFmtId="0" fontId="8" fillId="11" borderId="5" xfId="0" applyFont="1" applyFill="1" applyBorder="1" applyAlignment="1">
      <alignment vertical="center" wrapText="1"/>
    </xf>
    <xf numFmtId="0" fontId="8" fillId="26" borderId="7" xfId="0" applyFont="1" applyFill="1" applyBorder="1" applyAlignment="1">
      <alignment horizontal="center" vertical="center" wrapText="1"/>
    </xf>
    <xf numFmtId="169" fontId="6" fillId="6" borderId="2" xfId="0" applyNumberFormat="1" applyFont="1" applyFill="1" applyBorder="1" applyAlignment="1">
      <alignment horizontal="center" vertical="center"/>
    </xf>
    <xf numFmtId="0" fontId="6" fillId="10" borderId="2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6" fillId="11" borderId="5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8" fillId="11" borderId="4" xfId="0" applyFont="1" applyFill="1" applyBorder="1" applyAlignment="1">
      <alignment vertical="center" wrapText="1"/>
    </xf>
    <xf numFmtId="0" fontId="8" fillId="11" borderId="5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vertical="center" wrapText="1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>
      <alignment horizontal="left" vertical="center" wrapText="1"/>
    </xf>
    <xf numFmtId="168" fontId="6" fillId="7" borderId="13" xfId="1" applyNumberFormat="1" applyFont="1" applyFill="1" applyBorder="1" applyAlignment="1" applyProtection="1">
      <alignment horizontal="center"/>
      <protection locked="0"/>
    </xf>
    <xf numFmtId="168" fontId="6" fillId="7" borderId="16" xfId="1" applyNumberFormat="1" applyFont="1" applyFill="1" applyBorder="1" applyAlignment="1" applyProtection="1">
      <alignment horizontal="center"/>
      <protection locked="0"/>
    </xf>
    <xf numFmtId="168" fontId="6" fillId="7" borderId="0" xfId="1" applyNumberFormat="1" applyFont="1" applyFill="1" applyAlignment="1" applyProtection="1">
      <alignment horizontal="center"/>
      <protection locked="0"/>
    </xf>
    <xf numFmtId="168" fontId="6" fillId="7" borderId="10" xfId="1" applyNumberFormat="1" applyFont="1" applyFill="1" applyBorder="1" applyAlignment="1" applyProtection="1">
      <alignment horizontal="center"/>
      <protection locked="0"/>
    </xf>
    <xf numFmtId="10" fontId="6" fillId="7" borderId="0" xfId="12" applyNumberFormat="1" applyFont="1" applyFill="1" applyBorder="1" applyAlignment="1" applyProtection="1">
      <protection locked="0"/>
    </xf>
    <xf numFmtId="10" fontId="6" fillId="7" borderId="10" xfId="12" applyNumberFormat="1" applyFont="1" applyFill="1" applyBorder="1" applyAlignment="1" applyProtection="1">
      <protection locked="0"/>
    </xf>
    <xf numFmtId="10" fontId="6" fillId="7" borderId="12" xfId="12" applyNumberFormat="1" applyFont="1" applyFill="1" applyBorder="1" applyAlignment="1" applyProtection="1">
      <protection locked="0"/>
    </xf>
    <xf numFmtId="10" fontId="6" fillId="7" borderId="17" xfId="12" applyNumberFormat="1" applyFont="1" applyFill="1" applyBorder="1" applyAlignment="1" applyProtection="1">
      <protection locked="0"/>
    </xf>
    <xf numFmtId="0" fontId="8" fillId="7" borderId="4" xfId="1" applyFont="1" applyFill="1" applyBorder="1" applyAlignment="1" applyProtection="1">
      <alignment horizontal="left"/>
      <protection locked="0"/>
    </xf>
    <xf numFmtId="0" fontId="8" fillId="7" borderId="5" xfId="1" applyFont="1" applyFill="1" applyBorder="1" applyAlignment="1" applyProtection="1">
      <alignment horizontal="left"/>
      <protection locked="0"/>
    </xf>
    <xf numFmtId="0" fontId="8" fillId="7" borderId="6" xfId="1" applyFont="1" applyFill="1" applyBorder="1" applyAlignment="1" applyProtection="1">
      <alignment horizontal="left"/>
      <protection locked="0"/>
    </xf>
    <xf numFmtId="0" fontId="6" fillId="7" borderId="1" xfId="1" applyFont="1" applyFill="1" applyBorder="1" applyAlignment="1">
      <alignment vertical="center" wrapText="1"/>
    </xf>
    <xf numFmtId="0" fontId="8" fillId="14" borderId="4" xfId="0" applyFont="1" applyFill="1" applyBorder="1" applyAlignment="1">
      <alignment horizontal="left" vertical="center" wrapText="1"/>
    </xf>
    <xf numFmtId="0" fontId="8" fillId="14" borderId="5" xfId="0" applyFont="1" applyFill="1" applyBorder="1" applyAlignment="1">
      <alignment horizontal="left" vertical="center" wrapText="1"/>
    </xf>
    <xf numFmtId="0" fontId="8" fillId="14" borderId="6" xfId="0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horizontal="left" vertical="center" wrapText="1"/>
    </xf>
    <xf numFmtId="0" fontId="8" fillId="14" borderId="4" xfId="0" applyFont="1" applyFill="1" applyBorder="1" applyAlignment="1">
      <alignment vertical="center" wrapText="1"/>
    </xf>
    <xf numFmtId="0" fontId="8" fillId="14" borderId="5" xfId="0" applyFont="1" applyFill="1" applyBorder="1" applyAlignment="1">
      <alignment vertical="center" wrapText="1"/>
    </xf>
    <xf numFmtId="0" fontId="8" fillId="14" borderId="6" xfId="0" applyFont="1" applyFill="1" applyBorder="1" applyAlignment="1">
      <alignment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6" fillId="10" borderId="23" xfId="1" applyFont="1" applyFill="1" applyBorder="1" applyAlignment="1">
      <alignment horizontal="center" vertical="center" wrapText="1"/>
    </xf>
    <xf numFmtId="0" fontId="6" fillId="10" borderId="25" xfId="1" applyFont="1" applyFill="1" applyBorder="1" applyAlignment="1">
      <alignment horizontal="center" vertical="center" wrapText="1"/>
    </xf>
    <xf numFmtId="44" fontId="1" fillId="0" borderId="26" xfId="13" applyFont="1" applyBorder="1" applyAlignment="1">
      <alignment horizontal="center"/>
    </xf>
    <xf numFmtId="44" fontId="1" fillId="0" borderId="27" xfId="13" applyFont="1" applyBorder="1" applyAlignment="1">
      <alignment horizontal="center"/>
    </xf>
    <xf numFmtId="169" fontId="6" fillId="6" borderId="1" xfId="0" applyNumberFormat="1" applyFont="1" applyFill="1" applyBorder="1" applyAlignment="1">
      <alignment horizontal="center" vertical="center"/>
    </xf>
  </cellXfs>
  <cellStyles count="41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5" xr:uid="{00000000-0005-0000-0000-000003000000}"/>
    <cellStyle name="Moeda 3 3" xfId="27" xr:uid="{00000000-0005-0000-0000-000003000000}"/>
    <cellStyle name="Moeda 4" xfId="14" xr:uid="{00000000-0005-0000-0000-000004000000}"/>
    <cellStyle name="Moeda 4 2" xfId="22" xr:uid="{00000000-0005-0000-0000-000004000000}"/>
    <cellStyle name="Moeda 4 2 2" xfId="38" xr:uid="{00000000-0005-0000-0000-000004000000}"/>
    <cellStyle name="Moeda 4 3" xfId="30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7" xr:uid="{00000000-0005-0000-0000-00000A000000}"/>
    <cellStyle name="Separador de milhares 2 2 2 3" xfId="29" xr:uid="{00000000-0005-0000-0000-00000A000000}"/>
    <cellStyle name="Separador de milhares 2 2 3" xfId="16" xr:uid="{00000000-0005-0000-0000-00000B000000}"/>
    <cellStyle name="Separador de milhares 2 2 3 2" xfId="24" xr:uid="{00000000-0005-0000-0000-00000B000000}"/>
    <cellStyle name="Separador de milhares 2 2 3 2 2" xfId="40" xr:uid="{00000000-0005-0000-0000-00000B000000}"/>
    <cellStyle name="Separador de milhares 2 2 3 3" xfId="32" xr:uid="{00000000-0005-0000-0000-00000B000000}"/>
    <cellStyle name="Separador de milhares 2 2 4" xfId="18" xr:uid="{00000000-0005-0000-0000-000009000000}"/>
    <cellStyle name="Separador de milhares 2 2 4 2" xfId="34" xr:uid="{00000000-0005-0000-0000-000009000000}"/>
    <cellStyle name="Separador de milhares 2 2 5" xfId="26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6" xr:uid="{00000000-0005-0000-0000-00000D000000}"/>
    <cellStyle name="Separador de milhares 2 3 2 3" xfId="28" xr:uid="{00000000-0005-0000-0000-00000D000000}"/>
    <cellStyle name="Separador de milhares 2 3 3" xfId="15" xr:uid="{00000000-0005-0000-0000-00000E000000}"/>
    <cellStyle name="Separador de milhares 2 3 3 2" xfId="23" xr:uid="{00000000-0005-0000-0000-00000E000000}"/>
    <cellStyle name="Separador de milhares 2 3 3 2 2" xfId="39" xr:uid="{00000000-0005-0000-0000-00000E000000}"/>
    <cellStyle name="Separador de milhares 2 3 3 3" xfId="31" xr:uid="{00000000-0005-0000-0000-00000E000000}"/>
    <cellStyle name="Separador de milhares 2 3 4" xfId="17" xr:uid="{00000000-0005-0000-0000-00000C000000}"/>
    <cellStyle name="Separador de milhares 2 3 4 2" xfId="33" xr:uid="{00000000-0005-0000-0000-00000C000000}"/>
    <cellStyle name="Separador de milhares 2 3 5" xfId="25" xr:uid="{00000000-0005-0000-0000-00000C000000}"/>
    <cellStyle name="Separador de milhares 3" xfId="3" xr:uid="{00000000-0005-0000-0000-00000F000000}"/>
    <cellStyle name="Título 5" xfId="4" xr:uid="{00000000-0005-0000-0000-000010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E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A5AAAFB-3105-4707-A662-3B512189CC41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7158A4C-D37C-4A3C-9B1D-9EBC8CC6C3B2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B8D57BE-6CE2-4118-90C6-09B9FAA9DCE3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A7C35-2BC5-47C5-858B-AE2B15EA0159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511C59B-A161-4393-AAB3-D1E5C900C694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57"/>
  <sheetViews>
    <sheetView zoomScale="80" zoomScaleNormal="80" workbookViewId="0">
      <selection activeCell="U4" sqref="U4"/>
    </sheetView>
  </sheetViews>
  <sheetFormatPr defaultColWidth="9.6328125" defaultRowHeight="15.5" x14ac:dyDescent="0.35"/>
  <cols>
    <col min="1" max="1" width="6.6328125" style="20" customWidth="1"/>
    <col min="2" max="2" width="6.6328125" style="29" customWidth="1"/>
    <col min="3" max="3" width="16.6328125" style="30" customWidth="1"/>
    <col min="4" max="4" width="16.54296875" style="29" customWidth="1"/>
    <col min="5" max="5" width="12.54296875" style="29" customWidth="1"/>
    <col min="6" max="6" width="10.453125" style="29" customWidth="1"/>
    <col min="7" max="7" width="12.6328125" style="29" customWidth="1"/>
    <col min="8" max="8" width="11" style="29" customWidth="1"/>
    <col min="9" max="9" width="15.90625" style="29" hidden="1" customWidth="1"/>
    <col min="10" max="10" width="14.54296875" style="1" customWidth="1"/>
    <col min="11" max="11" width="10.6328125" style="31" customWidth="1"/>
    <col min="12" max="18" width="7" style="50" customWidth="1"/>
    <col min="19" max="19" width="7" style="32" customWidth="1"/>
    <col min="20" max="20" width="7" style="33" customWidth="1"/>
    <col min="21" max="21" width="17.36328125" style="35" customWidth="1"/>
    <col min="22" max="22" width="15.36328125" style="35" customWidth="1"/>
    <col min="23" max="23" width="15.90625" style="35" customWidth="1"/>
    <col min="24" max="24" width="14.54296875" style="35" customWidth="1"/>
    <col min="25" max="25" width="14.453125" style="35" customWidth="1"/>
    <col min="26" max="26" width="14" style="35" customWidth="1"/>
    <col min="27" max="27" width="15.6328125" style="35" customWidth="1"/>
    <col min="28" max="28" width="17.453125" style="35" bestFit="1" customWidth="1"/>
    <col min="29" max="29" width="16.08984375" style="20" customWidth="1"/>
    <col min="30" max="30" width="15.90625" style="20" customWidth="1"/>
    <col min="31" max="31" width="16" style="20" customWidth="1"/>
    <col min="32" max="32" width="14.90625" style="20" customWidth="1"/>
    <col min="33" max="33" width="13.08984375" style="20" customWidth="1"/>
    <col min="34" max="34" width="14.6328125" style="20" customWidth="1"/>
    <col min="35" max="16384" width="9.6328125" style="20"/>
  </cols>
  <sheetData>
    <row r="1" spans="1:34" ht="65.25" customHeight="1" x14ac:dyDescent="0.35">
      <c r="A1" s="106" t="s">
        <v>34</v>
      </c>
      <c r="B1" s="106"/>
      <c r="C1" s="106"/>
      <c r="D1" s="109" t="s">
        <v>36</v>
      </c>
      <c r="E1" s="110"/>
      <c r="F1" s="110"/>
      <c r="G1" s="110"/>
      <c r="H1" s="110"/>
      <c r="I1" s="111"/>
      <c r="J1" s="99"/>
      <c r="K1" s="113" t="s">
        <v>51</v>
      </c>
      <c r="L1" s="113"/>
      <c r="M1" s="113"/>
      <c r="N1" s="113"/>
      <c r="O1" s="113"/>
      <c r="P1" s="113"/>
      <c r="Q1" s="113"/>
      <c r="R1" s="113"/>
      <c r="S1" s="113"/>
      <c r="T1" s="113"/>
      <c r="U1" s="112" t="s">
        <v>50</v>
      </c>
      <c r="V1" s="112" t="s">
        <v>50</v>
      </c>
      <c r="W1" s="112" t="s">
        <v>50</v>
      </c>
      <c r="X1" s="112" t="s">
        <v>50</v>
      </c>
      <c r="Y1" s="112" t="s">
        <v>50</v>
      </c>
      <c r="Z1" s="112" t="s">
        <v>50</v>
      </c>
      <c r="AA1" s="112" t="s">
        <v>50</v>
      </c>
      <c r="AB1" s="112" t="s">
        <v>50</v>
      </c>
      <c r="AC1" s="112" t="s">
        <v>50</v>
      </c>
      <c r="AD1" s="112" t="s">
        <v>50</v>
      </c>
      <c r="AE1" s="112" t="s">
        <v>50</v>
      </c>
      <c r="AF1" s="112" t="s">
        <v>50</v>
      </c>
      <c r="AG1" s="112" t="s">
        <v>50</v>
      </c>
      <c r="AH1" s="112" t="s">
        <v>50</v>
      </c>
    </row>
    <row r="2" spans="1:34" ht="30.9" customHeight="1" x14ac:dyDescent="0.35">
      <c r="A2" s="107" t="s">
        <v>39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s="22" customFormat="1" ht="42" customHeight="1" x14ac:dyDescent="0.25">
      <c r="A3" s="37" t="s">
        <v>15</v>
      </c>
      <c r="B3" s="38" t="s">
        <v>3</v>
      </c>
      <c r="C3" s="38" t="s">
        <v>13</v>
      </c>
      <c r="D3" s="38" t="s">
        <v>20</v>
      </c>
      <c r="E3" s="38" t="s">
        <v>4</v>
      </c>
      <c r="F3" s="38" t="s">
        <v>17</v>
      </c>
      <c r="G3" s="38" t="s">
        <v>11</v>
      </c>
      <c r="H3" s="38" t="s">
        <v>12</v>
      </c>
      <c r="I3" s="39" t="s">
        <v>14</v>
      </c>
      <c r="J3" s="100" t="s">
        <v>57</v>
      </c>
      <c r="K3" s="62" t="s">
        <v>22</v>
      </c>
      <c r="L3" s="62" t="s">
        <v>23</v>
      </c>
      <c r="M3" s="62" t="s">
        <v>24</v>
      </c>
      <c r="N3" s="62" t="s">
        <v>25</v>
      </c>
      <c r="O3" s="62" t="s">
        <v>26</v>
      </c>
      <c r="P3" s="62" t="s">
        <v>27</v>
      </c>
      <c r="Q3" s="62" t="s">
        <v>28</v>
      </c>
      <c r="R3" s="62" t="s">
        <v>29</v>
      </c>
      <c r="S3" s="63" t="s">
        <v>0</v>
      </c>
      <c r="T3" s="64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</row>
    <row r="4" spans="1:34" ht="60" customHeight="1" x14ac:dyDescent="0.35">
      <c r="A4" s="102">
        <v>1</v>
      </c>
      <c r="B4" s="40">
        <v>1</v>
      </c>
      <c r="C4" s="104" t="s">
        <v>40</v>
      </c>
      <c r="D4" s="41" t="s">
        <v>18</v>
      </c>
      <c r="E4" s="41" t="s">
        <v>37</v>
      </c>
      <c r="F4" s="42" t="s">
        <v>16</v>
      </c>
      <c r="G4" s="42">
        <v>24066011</v>
      </c>
      <c r="H4" s="42" t="s">
        <v>19</v>
      </c>
      <c r="I4" s="23">
        <v>2230.12</v>
      </c>
      <c r="J4" s="101">
        <f>'Calc Reajuste'!S2</f>
        <v>2328.06</v>
      </c>
      <c r="K4" s="43">
        <f>25</f>
        <v>25</v>
      </c>
      <c r="L4" s="47">
        <f>IF(SUM(U4:AL4)&gt;K4,K4,SUM(U4:AL4))</f>
        <v>0</v>
      </c>
      <c r="M4" s="47">
        <f>(SUM(U4:AL4))</f>
        <v>0</v>
      </c>
      <c r="N4" s="48"/>
      <c r="O4" s="49">
        <f>ROUND(IF(K4*0.25-0.5&lt;0,0,K4*0.25-0.5),0)-R4-P4</f>
        <v>6</v>
      </c>
      <c r="P4" s="48"/>
      <c r="Q4" s="48"/>
      <c r="R4" s="48"/>
      <c r="S4" s="24">
        <f>K4-(SUM(U4:AH4))+N4</f>
        <v>25</v>
      </c>
      <c r="T4" s="25" t="str">
        <f t="shared" ref="T4:T5" si="0">IF(S4&lt;0,"ATENÇÃO","OK")</f>
        <v>OK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61.5" customHeight="1" x14ac:dyDescent="0.35">
      <c r="A5" s="103"/>
      <c r="B5" s="42">
        <v>2</v>
      </c>
      <c r="C5" s="105"/>
      <c r="D5" s="41" t="s">
        <v>21</v>
      </c>
      <c r="E5" s="41" t="s">
        <v>37</v>
      </c>
      <c r="F5" s="42" t="s">
        <v>16</v>
      </c>
      <c r="G5" s="42">
        <v>24066011</v>
      </c>
      <c r="H5" s="42" t="s">
        <v>19</v>
      </c>
      <c r="I5" s="27">
        <v>1197.04</v>
      </c>
      <c r="J5" s="140">
        <f>'Calc Reajuste'!S3</f>
        <v>1249.6099999999999</v>
      </c>
      <c r="K5" s="44">
        <f>12</f>
        <v>12</v>
      </c>
      <c r="L5" s="47">
        <f>IF(SUM(U5:AL5)&gt;K5,K5,SUM(U5:AL5))</f>
        <v>0</v>
      </c>
      <c r="M5" s="47">
        <f>(SUM(U5:AL5))</f>
        <v>0</v>
      </c>
      <c r="N5" s="48"/>
      <c r="O5" s="49">
        <f t="shared" ref="O5" si="1">ROUND(IF(K5*0.25-0.5&lt;0,0,K5*0.25-0.5),0)-R5-P5</f>
        <v>3</v>
      </c>
      <c r="P5" s="48"/>
      <c r="Q5" s="48"/>
      <c r="R5" s="48"/>
      <c r="S5" s="60">
        <f>K5-(SUM(U5:AH5))+N5</f>
        <v>12</v>
      </c>
      <c r="T5" s="28" t="str">
        <f t="shared" si="0"/>
        <v>OK</v>
      </c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x14ac:dyDescent="0.35">
      <c r="A6" s="29"/>
      <c r="K6" s="31">
        <f>SUM(K4:K5)</f>
        <v>37</v>
      </c>
      <c r="L6" s="31"/>
      <c r="M6" s="31"/>
      <c r="N6" s="31"/>
      <c r="O6" s="31"/>
      <c r="P6" s="31"/>
      <c r="Q6" s="31"/>
      <c r="R6" s="31"/>
      <c r="S6" s="31">
        <f t="shared" ref="S6" si="2">SUM(S4:S5)</f>
        <v>37</v>
      </c>
      <c r="U6" s="34">
        <f>SUMPRODUCT($J$4:$J$5,U4:U5)</f>
        <v>0</v>
      </c>
      <c r="V6" s="34">
        <f t="shared" ref="V6:AF6" si="3">SUMPRODUCT($J$4:$J$5,V4:V5)</f>
        <v>0</v>
      </c>
      <c r="W6" s="34">
        <f t="shared" si="3"/>
        <v>0</v>
      </c>
      <c r="X6" s="34">
        <f t="shared" si="3"/>
        <v>0</v>
      </c>
      <c r="Y6" s="34">
        <f t="shared" si="3"/>
        <v>0</v>
      </c>
      <c r="Z6" s="34">
        <f t="shared" si="3"/>
        <v>0</v>
      </c>
      <c r="AA6" s="34">
        <f t="shared" si="3"/>
        <v>0</v>
      </c>
      <c r="AB6" s="34">
        <f t="shared" si="3"/>
        <v>0</v>
      </c>
      <c r="AC6" s="34">
        <f t="shared" si="3"/>
        <v>0</v>
      </c>
      <c r="AD6" s="34">
        <f t="shared" si="3"/>
        <v>0</v>
      </c>
      <c r="AE6" s="34">
        <f t="shared" si="3"/>
        <v>0</v>
      </c>
      <c r="AF6" s="34">
        <f t="shared" si="3"/>
        <v>0</v>
      </c>
      <c r="AG6" s="34">
        <f t="shared" ref="AG6" si="4">SUMPRODUCT($J$4:$J$5,AG4:AG5)</f>
        <v>0</v>
      </c>
      <c r="AH6" s="34">
        <f t="shared" ref="AH6" si="5">SUMPRODUCT($J$4:$J$5,AH4:AH5)</f>
        <v>0</v>
      </c>
    </row>
    <row r="7" spans="1:34" x14ac:dyDescent="0.35">
      <c r="A7" s="29"/>
      <c r="L7" s="51"/>
      <c r="M7" s="51"/>
      <c r="N7" s="51"/>
      <c r="O7" s="51"/>
      <c r="P7" s="51"/>
      <c r="Q7" s="51"/>
      <c r="R7" s="51"/>
    </row>
    <row r="8" spans="1:34" x14ac:dyDescent="0.35">
      <c r="A8" s="29"/>
      <c r="L8" s="51"/>
      <c r="M8" s="51"/>
      <c r="N8" s="51"/>
      <c r="O8" s="51"/>
      <c r="P8" s="51"/>
      <c r="Q8" s="51"/>
      <c r="R8" s="51"/>
      <c r="Z8" s="45"/>
      <c r="AA8" s="45"/>
    </row>
    <row r="9" spans="1:34" x14ac:dyDescent="0.35">
      <c r="A9" s="29"/>
      <c r="L9" s="51"/>
      <c r="M9" s="51"/>
      <c r="N9" s="51"/>
      <c r="O9" s="51"/>
      <c r="P9" s="51"/>
      <c r="Q9" s="51"/>
      <c r="R9" s="51"/>
    </row>
    <row r="10" spans="1:34" x14ac:dyDescent="0.35">
      <c r="A10" s="29"/>
      <c r="L10" s="51"/>
      <c r="M10" s="51"/>
      <c r="N10" s="51"/>
      <c r="O10" s="51"/>
      <c r="P10" s="51"/>
      <c r="Q10" s="51"/>
      <c r="R10" s="51"/>
    </row>
    <row r="11" spans="1:34" x14ac:dyDescent="0.35">
      <c r="A11" s="29"/>
      <c r="L11" s="51"/>
      <c r="M11" s="51"/>
      <c r="N11" s="51"/>
      <c r="O11" s="51"/>
      <c r="P11" s="51"/>
      <c r="Q11" s="51"/>
      <c r="R11" s="51"/>
    </row>
    <row r="12" spans="1:34" x14ac:dyDescent="0.35">
      <c r="A12" s="29"/>
      <c r="L12" s="51"/>
      <c r="M12" s="51"/>
      <c r="N12" s="51"/>
      <c r="O12" s="51"/>
      <c r="P12" s="51"/>
      <c r="Q12" s="51"/>
      <c r="R12" s="51"/>
    </row>
    <row r="13" spans="1:34" x14ac:dyDescent="0.35">
      <c r="A13" s="29"/>
      <c r="L13" s="51"/>
      <c r="M13" s="51"/>
      <c r="N13" s="51"/>
      <c r="O13" s="51"/>
      <c r="P13" s="51"/>
      <c r="Q13" s="51"/>
      <c r="R13" s="51"/>
    </row>
    <row r="14" spans="1:34" x14ac:dyDescent="0.35">
      <c r="A14" s="29"/>
      <c r="L14" s="51"/>
      <c r="M14" s="51"/>
      <c r="N14" s="51"/>
      <c r="O14" s="51"/>
      <c r="P14" s="51"/>
      <c r="Q14" s="51"/>
      <c r="R14" s="51"/>
      <c r="W14" s="36"/>
    </row>
    <row r="15" spans="1:34" x14ac:dyDescent="0.35">
      <c r="A15" s="29"/>
      <c r="L15" s="51"/>
      <c r="M15" s="51"/>
      <c r="N15" s="51"/>
      <c r="O15" s="51"/>
      <c r="P15" s="51"/>
      <c r="Q15" s="51"/>
      <c r="R15" s="51"/>
    </row>
    <row r="16" spans="1:34" x14ac:dyDescent="0.35">
      <c r="A16" s="29"/>
      <c r="L16" s="51"/>
      <c r="M16" s="51"/>
      <c r="N16" s="51"/>
      <c r="O16" s="51"/>
      <c r="P16" s="51"/>
      <c r="Q16" s="51"/>
      <c r="R16" s="51"/>
    </row>
    <row r="17" spans="1:18" x14ac:dyDescent="0.35">
      <c r="A17" s="29"/>
      <c r="L17" s="51"/>
      <c r="M17" s="51"/>
      <c r="N17" s="51"/>
      <c r="O17" s="51"/>
      <c r="P17" s="51"/>
      <c r="Q17" s="51"/>
      <c r="R17" s="51"/>
    </row>
    <row r="18" spans="1:18" x14ac:dyDescent="0.35">
      <c r="A18" s="29"/>
      <c r="L18" s="51"/>
      <c r="M18" s="51"/>
      <c r="N18" s="51"/>
      <c r="O18" s="51"/>
      <c r="P18" s="51"/>
      <c r="Q18" s="51"/>
      <c r="R18" s="51"/>
    </row>
    <row r="19" spans="1:18" x14ac:dyDescent="0.35">
      <c r="A19" s="29"/>
      <c r="L19" s="51"/>
      <c r="M19" s="51"/>
      <c r="N19" s="51"/>
      <c r="O19" s="51"/>
      <c r="P19" s="51"/>
      <c r="Q19" s="51"/>
      <c r="R19" s="51"/>
    </row>
    <row r="20" spans="1:18" x14ac:dyDescent="0.35">
      <c r="A20" s="29"/>
      <c r="L20" s="51"/>
      <c r="M20" s="51"/>
      <c r="N20" s="51"/>
      <c r="O20" s="51"/>
      <c r="P20" s="51"/>
      <c r="Q20" s="51"/>
      <c r="R20" s="51"/>
    </row>
    <row r="21" spans="1:18" x14ac:dyDescent="0.35">
      <c r="A21" s="29"/>
      <c r="L21" s="51"/>
      <c r="M21" s="51"/>
      <c r="N21" s="51"/>
      <c r="O21" s="51"/>
      <c r="P21" s="51"/>
      <c r="Q21" s="51"/>
      <c r="R21" s="51"/>
    </row>
    <row r="22" spans="1:18" x14ac:dyDescent="0.35">
      <c r="A22" s="29"/>
      <c r="L22" s="51"/>
      <c r="M22" s="51"/>
      <c r="N22" s="51"/>
      <c r="O22" s="51"/>
      <c r="P22" s="51"/>
      <c r="Q22" s="51"/>
      <c r="R22" s="51"/>
    </row>
    <row r="23" spans="1:18" x14ac:dyDescent="0.35">
      <c r="A23" s="29"/>
      <c r="L23" s="51"/>
      <c r="M23" s="51"/>
      <c r="N23" s="51"/>
      <c r="O23" s="51"/>
      <c r="P23" s="51"/>
      <c r="Q23" s="51"/>
      <c r="R23" s="51"/>
    </row>
    <row r="24" spans="1:18" x14ac:dyDescent="0.35">
      <c r="A24" s="29"/>
      <c r="L24" s="51"/>
      <c r="M24" s="51"/>
      <c r="N24" s="51"/>
      <c r="O24" s="51"/>
      <c r="P24" s="51"/>
      <c r="Q24" s="51"/>
      <c r="R24" s="51"/>
    </row>
    <row r="25" spans="1:18" x14ac:dyDescent="0.35">
      <c r="A25" s="29"/>
      <c r="L25" s="51"/>
      <c r="M25" s="51"/>
      <c r="N25" s="51"/>
      <c r="O25" s="51"/>
      <c r="P25" s="51"/>
      <c r="Q25" s="51"/>
      <c r="R25" s="51"/>
    </row>
    <row r="26" spans="1:18" x14ac:dyDescent="0.35">
      <c r="L26" s="51"/>
      <c r="M26" s="51"/>
      <c r="N26" s="51"/>
      <c r="O26" s="51"/>
      <c r="P26" s="51"/>
      <c r="Q26" s="51"/>
      <c r="R26" s="51"/>
    </row>
    <row r="27" spans="1:18" x14ac:dyDescent="0.35">
      <c r="L27" s="51"/>
      <c r="M27" s="51"/>
      <c r="N27" s="51"/>
      <c r="O27" s="51"/>
      <c r="P27" s="51"/>
      <c r="Q27" s="51"/>
      <c r="R27" s="51"/>
    </row>
    <row r="28" spans="1:18" x14ac:dyDescent="0.35">
      <c r="L28" s="51"/>
      <c r="M28" s="51"/>
      <c r="N28" s="51"/>
      <c r="O28" s="51"/>
      <c r="P28" s="51"/>
      <c r="Q28" s="51"/>
      <c r="R28" s="51"/>
    </row>
    <row r="29" spans="1:18" x14ac:dyDescent="0.35">
      <c r="L29" s="51"/>
      <c r="M29" s="51"/>
      <c r="N29" s="51"/>
      <c r="O29" s="51"/>
      <c r="P29" s="51"/>
      <c r="Q29" s="51"/>
      <c r="R29" s="51"/>
    </row>
    <row r="30" spans="1:18" x14ac:dyDescent="0.35">
      <c r="L30" s="51"/>
      <c r="M30" s="51"/>
      <c r="N30" s="51"/>
      <c r="O30" s="51"/>
      <c r="P30" s="51"/>
      <c r="Q30" s="51"/>
      <c r="R30" s="51"/>
    </row>
    <row r="31" spans="1:18" x14ac:dyDescent="0.35">
      <c r="L31" s="51"/>
      <c r="M31" s="51"/>
      <c r="N31" s="51"/>
      <c r="O31" s="51"/>
      <c r="P31" s="51"/>
      <c r="Q31" s="51"/>
      <c r="R31" s="51"/>
    </row>
    <row r="32" spans="1:18" x14ac:dyDescent="0.35">
      <c r="L32" s="51"/>
      <c r="M32" s="51"/>
      <c r="N32" s="51"/>
      <c r="O32" s="51"/>
      <c r="P32" s="51"/>
      <c r="Q32" s="51"/>
      <c r="R32" s="51"/>
    </row>
    <row r="33" spans="12:18" x14ac:dyDescent="0.35">
      <c r="L33" s="51"/>
      <c r="M33" s="51"/>
      <c r="N33" s="51"/>
      <c r="O33" s="51"/>
      <c r="P33" s="51"/>
      <c r="Q33" s="51"/>
      <c r="R33" s="51"/>
    </row>
    <row r="34" spans="12:18" x14ac:dyDescent="0.35">
      <c r="L34" s="51"/>
      <c r="M34" s="51"/>
      <c r="N34" s="51"/>
      <c r="O34" s="51"/>
      <c r="P34" s="51"/>
      <c r="Q34" s="51"/>
      <c r="R34" s="51"/>
    </row>
    <row r="35" spans="12:18" x14ac:dyDescent="0.35">
      <c r="L35" s="51"/>
      <c r="M35" s="51"/>
      <c r="N35" s="51"/>
      <c r="O35" s="51"/>
      <c r="P35" s="51"/>
      <c r="Q35" s="51"/>
      <c r="R35" s="51"/>
    </row>
    <row r="36" spans="12:18" x14ac:dyDescent="0.35">
      <c r="L36" s="51"/>
      <c r="M36" s="51"/>
      <c r="N36" s="51"/>
      <c r="O36" s="51"/>
      <c r="P36" s="51"/>
      <c r="Q36" s="51"/>
      <c r="R36" s="51"/>
    </row>
    <row r="37" spans="12:18" x14ac:dyDescent="0.35">
      <c r="L37" s="51"/>
      <c r="M37" s="51"/>
      <c r="N37" s="51"/>
      <c r="O37" s="51"/>
      <c r="P37" s="51"/>
      <c r="Q37" s="51"/>
      <c r="R37" s="51"/>
    </row>
    <row r="38" spans="12:18" x14ac:dyDescent="0.35">
      <c r="L38" s="51"/>
      <c r="M38" s="51"/>
      <c r="N38" s="51"/>
      <c r="O38" s="51"/>
      <c r="P38" s="51"/>
      <c r="Q38" s="51"/>
      <c r="R38" s="51"/>
    </row>
    <row r="39" spans="12:18" x14ac:dyDescent="0.35">
      <c r="L39" s="51"/>
      <c r="M39" s="51"/>
      <c r="N39" s="51"/>
      <c r="O39" s="51"/>
      <c r="P39" s="51"/>
      <c r="Q39" s="51"/>
      <c r="R39" s="51"/>
    </row>
    <row r="40" spans="12:18" x14ac:dyDescent="0.35">
      <c r="L40" s="51"/>
      <c r="M40" s="51"/>
      <c r="N40" s="51"/>
      <c r="O40" s="51"/>
      <c r="P40" s="51"/>
      <c r="Q40" s="51"/>
      <c r="R40" s="51"/>
    </row>
    <row r="41" spans="12:18" x14ac:dyDescent="0.35">
      <c r="L41" s="51"/>
      <c r="M41" s="51"/>
      <c r="N41" s="51"/>
      <c r="O41" s="51"/>
      <c r="P41" s="51"/>
      <c r="Q41" s="51"/>
      <c r="R41" s="51"/>
    </row>
    <row r="42" spans="12:18" x14ac:dyDescent="0.35">
      <c r="L42" s="51"/>
      <c r="M42" s="51"/>
      <c r="N42" s="51"/>
      <c r="O42" s="51"/>
      <c r="P42" s="51"/>
      <c r="Q42" s="51"/>
      <c r="R42" s="51"/>
    </row>
    <row r="43" spans="12:18" x14ac:dyDescent="0.35">
      <c r="L43" s="51"/>
      <c r="M43" s="51"/>
      <c r="N43" s="51"/>
      <c r="O43" s="51"/>
      <c r="P43" s="51"/>
      <c r="Q43" s="51"/>
      <c r="R43" s="51"/>
    </row>
    <row r="44" spans="12:18" x14ac:dyDescent="0.35">
      <c r="L44" s="51"/>
      <c r="M44" s="51"/>
      <c r="N44" s="51"/>
      <c r="O44" s="51"/>
      <c r="P44" s="51"/>
      <c r="Q44" s="51"/>
      <c r="R44" s="51"/>
    </row>
    <row r="45" spans="12:18" x14ac:dyDescent="0.35">
      <c r="L45" s="51"/>
      <c r="M45" s="51"/>
      <c r="N45" s="51"/>
      <c r="O45" s="51"/>
      <c r="P45" s="51"/>
      <c r="Q45" s="51"/>
      <c r="R45" s="51"/>
    </row>
    <row r="46" spans="12:18" x14ac:dyDescent="0.35">
      <c r="L46" s="51"/>
      <c r="M46" s="51"/>
      <c r="N46" s="51"/>
      <c r="O46" s="51"/>
      <c r="P46" s="51"/>
      <c r="Q46" s="51"/>
      <c r="R46" s="51"/>
    </row>
    <row r="47" spans="12:18" x14ac:dyDescent="0.35">
      <c r="L47" s="51"/>
      <c r="M47" s="51"/>
      <c r="N47" s="51"/>
      <c r="O47" s="51"/>
      <c r="P47" s="51"/>
      <c r="Q47" s="51"/>
      <c r="R47" s="51"/>
    </row>
    <row r="48" spans="12:18" x14ac:dyDescent="0.35">
      <c r="L48" s="51"/>
      <c r="M48" s="51"/>
      <c r="N48" s="51"/>
      <c r="O48" s="51"/>
      <c r="P48" s="51"/>
      <c r="Q48" s="51"/>
      <c r="R48" s="51"/>
    </row>
    <row r="49" spans="12:18" x14ac:dyDescent="0.35">
      <c r="L49" s="51"/>
      <c r="M49" s="51"/>
      <c r="N49" s="51"/>
      <c r="O49" s="51"/>
      <c r="P49" s="51"/>
      <c r="Q49" s="51"/>
      <c r="R49" s="51"/>
    </row>
    <row r="50" spans="12:18" x14ac:dyDescent="0.35">
      <c r="L50" s="51"/>
      <c r="M50" s="51"/>
      <c r="N50" s="51"/>
      <c r="O50" s="51"/>
      <c r="P50" s="51"/>
      <c r="Q50" s="51"/>
      <c r="R50" s="51"/>
    </row>
    <row r="51" spans="12:18" x14ac:dyDescent="0.35">
      <c r="L51" s="51"/>
      <c r="M51" s="51"/>
      <c r="N51" s="51"/>
      <c r="O51" s="51"/>
      <c r="P51" s="51"/>
      <c r="Q51" s="51"/>
      <c r="R51" s="51"/>
    </row>
    <row r="52" spans="12:18" x14ac:dyDescent="0.35">
      <c r="L52" s="51"/>
      <c r="M52" s="51"/>
      <c r="N52" s="51"/>
      <c r="O52" s="51"/>
      <c r="P52" s="51"/>
      <c r="Q52" s="51"/>
      <c r="R52" s="51"/>
    </row>
    <row r="53" spans="12:18" x14ac:dyDescent="0.35">
      <c r="L53" s="51"/>
      <c r="M53" s="51"/>
      <c r="N53" s="51"/>
      <c r="O53" s="51"/>
      <c r="P53" s="51"/>
      <c r="Q53" s="51"/>
      <c r="R53" s="51"/>
    </row>
    <row r="54" spans="12:18" x14ac:dyDescent="0.35">
      <c r="L54" s="51"/>
      <c r="M54" s="51"/>
      <c r="N54" s="51"/>
      <c r="O54" s="51"/>
      <c r="P54" s="51"/>
      <c r="Q54" s="51"/>
      <c r="R54" s="51"/>
    </row>
    <row r="55" spans="12:18" x14ac:dyDescent="0.35">
      <c r="L55" s="51"/>
      <c r="M55" s="51"/>
      <c r="N55" s="51"/>
      <c r="O55" s="51"/>
      <c r="P55" s="51"/>
      <c r="Q55" s="51"/>
      <c r="R55" s="51"/>
    </row>
    <row r="56" spans="12:18" x14ac:dyDescent="0.35">
      <c r="L56" s="51"/>
      <c r="M56" s="51"/>
      <c r="N56" s="51"/>
      <c r="O56" s="51"/>
      <c r="P56" s="51"/>
      <c r="Q56" s="51"/>
      <c r="R56" s="51"/>
    </row>
    <row r="57" spans="12:18" x14ac:dyDescent="0.35">
      <c r="L57" s="51"/>
      <c r="M57" s="51"/>
      <c r="N57" s="51"/>
      <c r="O57" s="51"/>
      <c r="P57" s="51"/>
      <c r="Q57" s="51"/>
      <c r="R57" s="51"/>
    </row>
  </sheetData>
  <mergeCells count="20">
    <mergeCell ref="AH1:AH2"/>
    <mergeCell ref="AC1:AC2"/>
    <mergeCell ref="AD1:AD2"/>
    <mergeCell ref="AE1:AE2"/>
    <mergeCell ref="AF1:AF2"/>
    <mergeCell ref="AG1:AG2"/>
    <mergeCell ref="AB1:AB2"/>
    <mergeCell ref="K1:T1"/>
    <mergeCell ref="AA1:AA2"/>
    <mergeCell ref="Z1:Z2"/>
    <mergeCell ref="Y1:Y2"/>
    <mergeCell ref="U1:U2"/>
    <mergeCell ref="V1:V2"/>
    <mergeCell ref="W1:W2"/>
    <mergeCell ref="X1:X2"/>
    <mergeCell ref="A4:A5"/>
    <mergeCell ref="C4:C5"/>
    <mergeCell ref="A1:C1"/>
    <mergeCell ref="A2:T2"/>
    <mergeCell ref="D1:I1"/>
  </mergeCells>
  <conditionalFormatting sqref="U4:AH5">
    <cfRule type="cellIs" dxfId="5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D4AE-2D25-4023-A4EF-6D8A2ED2B123}">
  <dimension ref="A1:AH57"/>
  <sheetViews>
    <sheetView zoomScale="80" zoomScaleNormal="80" workbookViewId="0">
      <selection activeCell="I3" sqref="I1:I1048576"/>
    </sheetView>
  </sheetViews>
  <sheetFormatPr defaultColWidth="9.6328125" defaultRowHeight="15.5" x14ac:dyDescent="0.35"/>
  <cols>
    <col min="1" max="1" width="6.6328125" style="20" customWidth="1"/>
    <col min="2" max="2" width="6.6328125" style="29" customWidth="1"/>
    <col min="3" max="3" width="10.90625" style="30" customWidth="1"/>
    <col min="4" max="4" width="26.54296875" style="29" customWidth="1"/>
    <col min="5" max="5" width="13.453125" style="29" customWidth="1"/>
    <col min="6" max="6" width="10.453125" style="29" customWidth="1"/>
    <col min="7" max="7" width="12.90625" style="29" customWidth="1"/>
    <col min="8" max="8" width="11" style="29" customWidth="1"/>
    <col min="9" max="9" width="15.6328125" style="29" hidden="1" customWidth="1"/>
    <col min="10" max="10" width="14.54296875" style="1" customWidth="1"/>
    <col min="11" max="11" width="9" style="31" customWidth="1"/>
    <col min="12" max="12" width="10.54296875" style="50" customWidth="1"/>
    <col min="13" max="13" width="10.36328125" style="50" customWidth="1"/>
    <col min="14" max="14" width="13.90625" style="50" customWidth="1"/>
    <col min="15" max="15" width="15" style="50" customWidth="1"/>
    <col min="16" max="16" width="5.90625" style="50" customWidth="1"/>
    <col min="17" max="17" width="6.36328125" style="50" customWidth="1"/>
    <col min="18" max="18" width="7" style="50" customWidth="1"/>
    <col min="19" max="19" width="12.6328125" style="32" customWidth="1"/>
    <col min="20" max="20" width="12.54296875" style="33" customWidth="1"/>
    <col min="21" max="21" width="17.36328125" style="35" customWidth="1"/>
    <col min="22" max="22" width="15.36328125" style="35" customWidth="1"/>
    <col min="23" max="23" width="15.90625" style="35" customWidth="1"/>
    <col min="24" max="24" width="14.54296875" style="35" customWidth="1"/>
    <col min="25" max="25" width="14.453125" style="35" customWidth="1"/>
    <col min="26" max="26" width="14" style="35" customWidth="1"/>
    <col min="27" max="27" width="15.6328125" style="35" customWidth="1"/>
    <col min="28" max="28" width="17.453125" style="35" bestFit="1" customWidth="1"/>
    <col min="29" max="29" width="16.08984375" style="20" customWidth="1"/>
    <col min="30" max="30" width="15.90625" style="20" customWidth="1"/>
    <col min="31" max="31" width="16" style="20" customWidth="1"/>
    <col min="32" max="32" width="14.90625" style="20" customWidth="1"/>
    <col min="33" max="33" width="13.08984375" style="20" customWidth="1"/>
    <col min="34" max="34" width="14.6328125" style="20" customWidth="1"/>
    <col min="35" max="16384" width="9.6328125" style="20"/>
  </cols>
  <sheetData>
    <row r="1" spans="1:34" ht="65.25" customHeight="1" x14ac:dyDescent="0.35">
      <c r="A1" s="106" t="s">
        <v>34</v>
      </c>
      <c r="B1" s="106"/>
      <c r="C1" s="106"/>
      <c r="D1" s="109" t="s">
        <v>36</v>
      </c>
      <c r="E1" s="110"/>
      <c r="F1" s="110"/>
      <c r="G1" s="110"/>
      <c r="H1" s="110"/>
      <c r="I1" s="111"/>
      <c r="J1" s="99"/>
      <c r="K1" s="113" t="s">
        <v>51</v>
      </c>
      <c r="L1" s="113"/>
      <c r="M1" s="113"/>
      <c r="N1" s="113"/>
      <c r="O1" s="113"/>
      <c r="P1" s="113"/>
      <c r="Q1" s="113"/>
      <c r="R1" s="113"/>
      <c r="S1" s="113"/>
      <c r="T1" s="113"/>
      <c r="U1" s="112" t="s">
        <v>50</v>
      </c>
      <c r="V1" s="112" t="s">
        <v>50</v>
      </c>
      <c r="W1" s="112" t="s">
        <v>50</v>
      </c>
      <c r="X1" s="112" t="s">
        <v>50</v>
      </c>
      <c r="Y1" s="112" t="s">
        <v>50</v>
      </c>
      <c r="Z1" s="112" t="s">
        <v>50</v>
      </c>
      <c r="AA1" s="112" t="s">
        <v>50</v>
      </c>
      <c r="AB1" s="112" t="s">
        <v>50</v>
      </c>
      <c r="AC1" s="112" t="s">
        <v>50</v>
      </c>
      <c r="AD1" s="112" t="s">
        <v>50</v>
      </c>
      <c r="AE1" s="112" t="s">
        <v>50</v>
      </c>
      <c r="AF1" s="112" t="s">
        <v>50</v>
      </c>
      <c r="AG1" s="112" t="s">
        <v>50</v>
      </c>
      <c r="AH1" s="112" t="s">
        <v>50</v>
      </c>
    </row>
    <row r="2" spans="1:34" ht="30.9" customHeight="1" x14ac:dyDescent="0.35">
      <c r="A2" s="107" t="s">
        <v>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s="22" customFormat="1" ht="42" customHeight="1" x14ac:dyDescent="0.25">
      <c r="A3" s="37" t="s">
        <v>15</v>
      </c>
      <c r="B3" s="38" t="s">
        <v>3</v>
      </c>
      <c r="C3" s="38" t="s">
        <v>13</v>
      </c>
      <c r="D3" s="38" t="s">
        <v>20</v>
      </c>
      <c r="E3" s="38" t="s">
        <v>4</v>
      </c>
      <c r="F3" s="38" t="s">
        <v>17</v>
      </c>
      <c r="G3" s="38" t="s">
        <v>11</v>
      </c>
      <c r="H3" s="38" t="s">
        <v>12</v>
      </c>
      <c r="I3" s="39" t="s">
        <v>14</v>
      </c>
      <c r="J3" s="100" t="s">
        <v>57</v>
      </c>
      <c r="K3" s="62" t="s">
        <v>22</v>
      </c>
      <c r="L3" s="62" t="s">
        <v>23</v>
      </c>
      <c r="M3" s="62" t="s">
        <v>24</v>
      </c>
      <c r="N3" s="62" t="s">
        <v>25</v>
      </c>
      <c r="O3" s="62" t="s">
        <v>26</v>
      </c>
      <c r="P3" s="62" t="s">
        <v>27</v>
      </c>
      <c r="Q3" s="62" t="s">
        <v>28</v>
      </c>
      <c r="R3" s="62" t="s">
        <v>29</v>
      </c>
      <c r="S3" s="63" t="s">
        <v>0</v>
      </c>
      <c r="T3" s="64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</row>
    <row r="4" spans="1:34" ht="52.5" customHeight="1" x14ac:dyDescent="0.35">
      <c r="A4" s="102">
        <v>1</v>
      </c>
      <c r="B4" s="40">
        <v>1</v>
      </c>
      <c r="C4" s="104" t="s">
        <v>40</v>
      </c>
      <c r="D4" s="41" t="s">
        <v>18</v>
      </c>
      <c r="E4" s="41" t="s">
        <v>37</v>
      </c>
      <c r="F4" s="42" t="s">
        <v>16</v>
      </c>
      <c r="G4" s="42">
        <v>24066011</v>
      </c>
      <c r="H4" s="42" t="s">
        <v>19</v>
      </c>
      <c r="I4" s="23">
        <v>2230.12</v>
      </c>
      <c r="J4" s="101">
        <f>'Calc Reajuste'!S2</f>
        <v>2328.06</v>
      </c>
      <c r="K4" s="65">
        <f>25</f>
        <v>25</v>
      </c>
      <c r="L4" s="47">
        <f>IF(SUM(U4:AL4)&gt;K4,K4,SUM(U4:AL4))</f>
        <v>0</v>
      </c>
      <c r="M4" s="47">
        <f>(SUM(U4:AL4))</f>
        <v>0</v>
      </c>
      <c r="N4" s="48"/>
      <c r="O4" s="49">
        <f>ROUND(IF(K4*0.25-0.5&lt;0,0,K4*0.25-0.5),0)-R4-P4</f>
        <v>6</v>
      </c>
      <c r="P4" s="48"/>
      <c r="Q4" s="48"/>
      <c r="R4" s="48"/>
      <c r="S4" s="24">
        <f>K4-(SUM(U4:AH4))+N4</f>
        <v>25</v>
      </c>
      <c r="T4" s="25" t="str">
        <f t="shared" ref="T4:T5" si="0">IF(S4&lt;0,"ATENÇÃO","OK")</f>
        <v>OK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61.5" customHeight="1" x14ac:dyDescent="0.35">
      <c r="A5" s="103"/>
      <c r="B5" s="42">
        <v>2</v>
      </c>
      <c r="C5" s="105"/>
      <c r="D5" s="41" t="s">
        <v>21</v>
      </c>
      <c r="E5" s="41" t="s">
        <v>37</v>
      </c>
      <c r="F5" s="42" t="s">
        <v>16</v>
      </c>
      <c r="G5" s="42">
        <v>24066011</v>
      </c>
      <c r="H5" s="42" t="s">
        <v>19</v>
      </c>
      <c r="I5" s="27">
        <v>1197.04</v>
      </c>
      <c r="J5" s="101">
        <f>'Calc Reajuste'!S3</f>
        <v>1249.6099999999999</v>
      </c>
      <c r="K5" s="61">
        <f>0</f>
        <v>0</v>
      </c>
      <c r="L5" s="47">
        <f>IF(SUM(U5:AL5)&gt;K5,K5,SUM(U5:AL5))</f>
        <v>0</v>
      </c>
      <c r="M5" s="47">
        <f>(SUM(U5:AL5))</f>
        <v>0</v>
      </c>
      <c r="N5" s="48"/>
      <c r="O5" s="49">
        <f t="shared" ref="O5" si="1">ROUND(IF(K5*0.25-0.5&lt;0,0,K5*0.25-0.5),0)-R5-P5</f>
        <v>0</v>
      </c>
      <c r="P5" s="48"/>
      <c r="Q5" s="48"/>
      <c r="R5" s="48"/>
      <c r="S5" s="60">
        <f>K5-(SUM(U5:AH5))+N5</f>
        <v>0</v>
      </c>
      <c r="T5" s="28" t="str">
        <f t="shared" si="0"/>
        <v>OK</v>
      </c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x14ac:dyDescent="0.35">
      <c r="A6" s="29"/>
      <c r="K6" s="31">
        <f>SUM(K4:K5)</f>
        <v>25</v>
      </c>
      <c r="L6" s="31"/>
      <c r="M6" s="31"/>
      <c r="N6" s="31"/>
      <c r="O6" s="31"/>
      <c r="P6" s="31"/>
      <c r="Q6" s="31"/>
      <c r="R6" s="31"/>
      <c r="S6" s="31">
        <f t="shared" ref="S6" si="2">SUM(S4:S5)</f>
        <v>25</v>
      </c>
      <c r="U6" s="34">
        <f>SUMPRODUCT($J$4:$J$5,U4:U5)</f>
        <v>0</v>
      </c>
      <c r="V6" s="34">
        <f t="shared" ref="V6:AH6" si="3">SUMPRODUCT($J$4:$J$5,V4:V5)</f>
        <v>0</v>
      </c>
      <c r="W6" s="34">
        <f t="shared" si="3"/>
        <v>0</v>
      </c>
      <c r="X6" s="34">
        <f t="shared" si="3"/>
        <v>0</v>
      </c>
      <c r="Y6" s="34">
        <f t="shared" si="3"/>
        <v>0</v>
      </c>
      <c r="Z6" s="34">
        <f t="shared" si="3"/>
        <v>0</v>
      </c>
      <c r="AA6" s="34">
        <f t="shared" si="3"/>
        <v>0</v>
      </c>
      <c r="AB6" s="34">
        <f t="shared" si="3"/>
        <v>0</v>
      </c>
      <c r="AC6" s="34">
        <f t="shared" si="3"/>
        <v>0</v>
      </c>
      <c r="AD6" s="34">
        <f t="shared" si="3"/>
        <v>0</v>
      </c>
      <c r="AE6" s="34">
        <f t="shared" si="3"/>
        <v>0</v>
      </c>
      <c r="AF6" s="34">
        <f t="shared" si="3"/>
        <v>0</v>
      </c>
      <c r="AG6" s="34">
        <f t="shared" si="3"/>
        <v>0</v>
      </c>
      <c r="AH6" s="34">
        <f t="shared" si="3"/>
        <v>0</v>
      </c>
    </row>
    <row r="7" spans="1:34" x14ac:dyDescent="0.35">
      <c r="A7" s="29"/>
      <c r="L7" s="51"/>
      <c r="M7" s="51"/>
      <c r="N7" s="51"/>
      <c r="O7" s="51"/>
      <c r="P7" s="51"/>
      <c r="Q7" s="51"/>
      <c r="R7" s="51"/>
    </row>
    <row r="8" spans="1:34" x14ac:dyDescent="0.35">
      <c r="A8" s="29"/>
      <c r="L8" s="51"/>
      <c r="M8" s="51"/>
      <c r="N8" s="51"/>
      <c r="O8" s="51"/>
      <c r="P8" s="51"/>
      <c r="Q8" s="51"/>
      <c r="R8" s="51"/>
      <c r="Z8" s="45"/>
      <c r="AA8" s="45"/>
    </row>
    <row r="9" spans="1:34" x14ac:dyDescent="0.35">
      <c r="A9" s="29"/>
      <c r="L9" s="51"/>
      <c r="M9" s="51"/>
      <c r="N9" s="51"/>
      <c r="O9" s="51"/>
      <c r="P9" s="51"/>
      <c r="Q9" s="51"/>
      <c r="R9" s="51"/>
    </row>
    <row r="10" spans="1:34" x14ac:dyDescent="0.35">
      <c r="A10" s="29"/>
      <c r="L10" s="51"/>
      <c r="M10" s="51"/>
      <c r="N10" s="51"/>
      <c r="O10" s="51"/>
      <c r="P10" s="51"/>
      <c r="Q10" s="51"/>
      <c r="R10" s="51"/>
    </row>
    <row r="11" spans="1:34" x14ac:dyDescent="0.35">
      <c r="A11" s="29"/>
      <c r="L11" s="51"/>
      <c r="M11" s="51"/>
      <c r="N11" s="51"/>
      <c r="O11" s="51"/>
      <c r="P11" s="51"/>
      <c r="Q11" s="51"/>
      <c r="R11" s="51"/>
    </row>
    <row r="12" spans="1:34" x14ac:dyDescent="0.35">
      <c r="A12" s="29"/>
      <c r="L12" s="51"/>
      <c r="M12" s="51"/>
      <c r="N12" s="51"/>
      <c r="O12" s="51"/>
      <c r="P12" s="51"/>
      <c r="Q12" s="51"/>
      <c r="R12" s="51"/>
    </row>
    <row r="13" spans="1:34" x14ac:dyDescent="0.35">
      <c r="A13" s="29"/>
      <c r="L13" s="51"/>
      <c r="M13" s="51"/>
      <c r="N13" s="51"/>
      <c r="O13" s="51"/>
      <c r="P13" s="51"/>
      <c r="Q13" s="51"/>
      <c r="R13" s="51"/>
    </row>
    <row r="14" spans="1:34" x14ac:dyDescent="0.35">
      <c r="A14" s="29"/>
      <c r="L14" s="51"/>
      <c r="M14" s="51"/>
      <c r="N14" s="51"/>
      <c r="O14" s="51"/>
      <c r="P14" s="51"/>
      <c r="Q14" s="51"/>
      <c r="R14" s="51"/>
      <c r="W14" s="36"/>
    </row>
    <row r="15" spans="1:34" x14ac:dyDescent="0.35">
      <c r="A15" s="29"/>
      <c r="L15" s="51"/>
      <c r="M15" s="51"/>
      <c r="N15" s="51"/>
      <c r="O15" s="51"/>
      <c r="P15" s="51"/>
      <c r="Q15" s="51"/>
      <c r="R15" s="51"/>
    </row>
    <row r="16" spans="1:34" x14ac:dyDescent="0.35">
      <c r="A16" s="29"/>
      <c r="L16" s="51"/>
      <c r="M16" s="51"/>
      <c r="N16" s="51"/>
      <c r="O16" s="51"/>
      <c r="P16" s="51"/>
      <c r="Q16" s="51"/>
      <c r="R16" s="51"/>
    </row>
    <row r="17" spans="1:18" x14ac:dyDescent="0.35">
      <c r="A17" s="29"/>
      <c r="L17" s="51"/>
      <c r="M17" s="51"/>
      <c r="N17" s="51"/>
      <c r="O17" s="51"/>
      <c r="P17" s="51"/>
      <c r="Q17" s="51"/>
      <c r="R17" s="51"/>
    </row>
    <row r="18" spans="1:18" x14ac:dyDescent="0.35">
      <c r="A18" s="29"/>
      <c r="L18" s="51"/>
      <c r="M18" s="51"/>
      <c r="N18" s="51"/>
      <c r="O18" s="51"/>
      <c r="P18" s="51"/>
      <c r="Q18" s="51"/>
      <c r="R18" s="51"/>
    </row>
    <row r="19" spans="1:18" x14ac:dyDescent="0.35">
      <c r="A19" s="29"/>
      <c r="L19" s="51"/>
      <c r="M19" s="51"/>
      <c r="N19" s="51"/>
      <c r="O19" s="51"/>
      <c r="P19" s="51"/>
      <c r="Q19" s="51"/>
      <c r="R19" s="51"/>
    </row>
    <row r="20" spans="1:18" x14ac:dyDescent="0.35">
      <c r="A20" s="29"/>
      <c r="L20" s="51"/>
      <c r="M20" s="51"/>
      <c r="N20" s="51"/>
      <c r="O20" s="51"/>
      <c r="P20" s="51"/>
      <c r="Q20" s="51"/>
      <c r="R20" s="51"/>
    </row>
    <row r="21" spans="1:18" x14ac:dyDescent="0.35">
      <c r="A21" s="29"/>
      <c r="L21" s="51"/>
      <c r="M21" s="51"/>
      <c r="N21" s="51"/>
      <c r="O21" s="51"/>
      <c r="P21" s="51"/>
      <c r="Q21" s="51"/>
      <c r="R21" s="51"/>
    </row>
    <row r="22" spans="1:18" x14ac:dyDescent="0.35">
      <c r="A22" s="29"/>
      <c r="L22" s="51"/>
      <c r="M22" s="51"/>
      <c r="N22" s="51"/>
      <c r="O22" s="51"/>
      <c r="P22" s="51"/>
      <c r="Q22" s="51"/>
      <c r="R22" s="51"/>
    </row>
    <row r="23" spans="1:18" x14ac:dyDescent="0.35">
      <c r="A23" s="29"/>
      <c r="L23" s="51"/>
      <c r="M23" s="51"/>
      <c r="N23" s="51"/>
      <c r="O23" s="51"/>
      <c r="P23" s="51"/>
      <c r="Q23" s="51"/>
      <c r="R23" s="51"/>
    </row>
    <row r="24" spans="1:18" x14ac:dyDescent="0.35">
      <c r="A24" s="29"/>
      <c r="L24" s="51"/>
      <c r="M24" s="51"/>
      <c r="N24" s="51"/>
      <c r="O24" s="51"/>
      <c r="P24" s="51"/>
      <c r="Q24" s="51"/>
      <c r="R24" s="51"/>
    </row>
    <row r="25" spans="1:18" x14ac:dyDescent="0.35">
      <c r="A25" s="29"/>
      <c r="L25" s="51"/>
      <c r="M25" s="51"/>
      <c r="N25" s="51"/>
      <c r="O25" s="51"/>
      <c r="P25" s="51"/>
      <c r="Q25" s="51"/>
      <c r="R25" s="51"/>
    </row>
    <row r="26" spans="1:18" x14ac:dyDescent="0.35">
      <c r="L26" s="51"/>
      <c r="M26" s="51"/>
      <c r="N26" s="51"/>
      <c r="O26" s="51"/>
      <c r="P26" s="51"/>
      <c r="Q26" s="51"/>
      <c r="R26" s="51"/>
    </row>
    <row r="27" spans="1:18" x14ac:dyDescent="0.35">
      <c r="L27" s="51"/>
      <c r="M27" s="51"/>
      <c r="N27" s="51"/>
      <c r="O27" s="51"/>
      <c r="P27" s="51"/>
      <c r="Q27" s="51"/>
      <c r="R27" s="51"/>
    </row>
    <row r="28" spans="1:18" x14ac:dyDescent="0.35">
      <c r="L28" s="51"/>
      <c r="M28" s="51"/>
      <c r="N28" s="51"/>
      <c r="O28" s="51"/>
      <c r="P28" s="51"/>
      <c r="Q28" s="51"/>
      <c r="R28" s="51"/>
    </row>
    <row r="29" spans="1:18" x14ac:dyDescent="0.35">
      <c r="L29" s="51"/>
      <c r="M29" s="51"/>
      <c r="N29" s="51"/>
      <c r="O29" s="51"/>
      <c r="P29" s="51"/>
      <c r="Q29" s="51"/>
      <c r="R29" s="51"/>
    </row>
    <row r="30" spans="1:18" x14ac:dyDescent="0.35">
      <c r="L30" s="51"/>
      <c r="M30" s="51"/>
      <c r="N30" s="51"/>
      <c r="O30" s="51"/>
      <c r="P30" s="51"/>
      <c r="Q30" s="51"/>
      <c r="R30" s="51"/>
    </row>
    <row r="31" spans="1:18" x14ac:dyDescent="0.35">
      <c r="L31" s="51"/>
      <c r="M31" s="51"/>
      <c r="N31" s="51"/>
      <c r="O31" s="51"/>
      <c r="P31" s="51"/>
      <c r="Q31" s="51"/>
      <c r="R31" s="51"/>
    </row>
    <row r="32" spans="1:18" x14ac:dyDescent="0.35">
      <c r="L32" s="51"/>
      <c r="M32" s="51"/>
      <c r="N32" s="51"/>
      <c r="O32" s="51"/>
      <c r="P32" s="51"/>
      <c r="Q32" s="51"/>
      <c r="R32" s="51"/>
    </row>
    <row r="33" spans="12:18" x14ac:dyDescent="0.35">
      <c r="L33" s="51"/>
      <c r="M33" s="51"/>
      <c r="N33" s="51"/>
      <c r="O33" s="51"/>
      <c r="P33" s="51"/>
      <c r="Q33" s="51"/>
      <c r="R33" s="51"/>
    </row>
    <row r="34" spans="12:18" x14ac:dyDescent="0.35">
      <c r="L34" s="51"/>
      <c r="M34" s="51"/>
      <c r="N34" s="51"/>
      <c r="O34" s="51"/>
      <c r="P34" s="51"/>
      <c r="Q34" s="51"/>
      <c r="R34" s="51"/>
    </row>
    <row r="35" spans="12:18" x14ac:dyDescent="0.35">
      <c r="L35" s="51"/>
      <c r="M35" s="51"/>
      <c r="N35" s="51"/>
      <c r="O35" s="51"/>
      <c r="P35" s="51"/>
      <c r="Q35" s="51"/>
      <c r="R35" s="51"/>
    </row>
    <row r="36" spans="12:18" x14ac:dyDescent="0.35">
      <c r="L36" s="51"/>
      <c r="M36" s="51"/>
      <c r="N36" s="51"/>
      <c r="O36" s="51"/>
      <c r="P36" s="51"/>
      <c r="Q36" s="51"/>
      <c r="R36" s="51"/>
    </row>
    <row r="37" spans="12:18" x14ac:dyDescent="0.35">
      <c r="L37" s="51"/>
      <c r="M37" s="51"/>
      <c r="N37" s="51"/>
      <c r="O37" s="51"/>
      <c r="P37" s="51"/>
      <c r="Q37" s="51"/>
      <c r="R37" s="51"/>
    </row>
    <row r="38" spans="12:18" x14ac:dyDescent="0.35">
      <c r="L38" s="51"/>
      <c r="M38" s="51"/>
      <c r="N38" s="51"/>
      <c r="O38" s="51"/>
      <c r="P38" s="51"/>
      <c r="Q38" s="51"/>
      <c r="R38" s="51"/>
    </row>
    <row r="39" spans="12:18" x14ac:dyDescent="0.35">
      <c r="L39" s="51"/>
      <c r="M39" s="51"/>
      <c r="N39" s="51"/>
      <c r="O39" s="51"/>
      <c r="P39" s="51"/>
      <c r="Q39" s="51"/>
      <c r="R39" s="51"/>
    </row>
    <row r="40" spans="12:18" x14ac:dyDescent="0.35">
      <c r="L40" s="51"/>
      <c r="M40" s="51"/>
      <c r="N40" s="51"/>
      <c r="O40" s="51"/>
      <c r="P40" s="51"/>
      <c r="Q40" s="51"/>
      <c r="R40" s="51"/>
    </row>
    <row r="41" spans="12:18" x14ac:dyDescent="0.35">
      <c r="L41" s="51"/>
      <c r="M41" s="51"/>
      <c r="N41" s="51"/>
      <c r="O41" s="51"/>
      <c r="P41" s="51"/>
      <c r="Q41" s="51"/>
      <c r="R41" s="51"/>
    </row>
    <row r="42" spans="12:18" x14ac:dyDescent="0.35">
      <c r="L42" s="51"/>
      <c r="M42" s="51"/>
      <c r="N42" s="51"/>
      <c r="O42" s="51"/>
      <c r="P42" s="51"/>
      <c r="Q42" s="51"/>
      <c r="R42" s="51"/>
    </row>
    <row r="43" spans="12:18" x14ac:dyDescent="0.35">
      <c r="L43" s="51"/>
      <c r="M43" s="51"/>
      <c r="N43" s="51"/>
      <c r="O43" s="51"/>
      <c r="P43" s="51"/>
      <c r="Q43" s="51"/>
      <c r="R43" s="51"/>
    </row>
    <row r="44" spans="12:18" x14ac:dyDescent="0.35">
      <c r="L44" s="51"/>
      <c r="M44" s="51"/>
      <c r="N44" s="51"/>
      <c r="O44" s="51"/>
      <c r="P44" s="51"/>
      <c r="Q44" s="51"/>
      <c r="R44" s="51"/>
    </row>
    <row r="45" spans="12:18" x14ac:dyDescent="0.35">
      <c r="L45" s="51"/>
      <c r="M45" s="51"/>
      <c r="N45" s="51"/>
      <c r="O45" s="51"/>
      <c r="P45" s="51"/>
      <c r="Q45" s="51"/>
      <c r="R45" s="51"/>
    </row>
    <row r="46" spans="12:18" x14ac:dyDescent="0.35">
      <c r="L46" s="51"/>
      <c r="M46" s="51"/>
      <c r="N46" s="51"/>
      <c r="O46" s="51"/>
      <c r="P46" s="51"/>
      <c r="Q46" s="51"/>
      <c r="R46" s="51"/>
    </row>
    <row r="47" spans="12:18" x14ac:dyDescent="0.35">
      <c r="L47" s="51"/>
      <c r="M47" s="51"/>
      <c r="N47" s="51"/>
      <c r="O47" s="51"/>
      <c r="P47" s="51"/>
      <c r="Q47" s="51"/>
      <c r="R47" s="51"/>
    </row>
    <row r="48" spans="12:18" x14ac:dyDescent="0.35">
      <c r="L48" s="51"/>
      <c r="M48" s="51"/>
      <c r="N48" s="51"/>
      <c r="O48" s="51"/>
      <c r="P48" s="51"/>
      <c r="Q48" s="51"/>
      <c r="R48" s="51"/>
    </row>
    <row r="49" spans="12:18" x14ac:dyDescent="0.35">
      <c r="L49" s="51"/>
      <c r="M49" s="51"/>
      <c r="N49" s="51"/>
      <c r="O49" s="51"/>
      <c r="P49" s="51"/>
      <c r="Q49" s="51"/>
      <c r="R49" s="51"/>
    </row>
    <row r="50" spans="12:18" x14ac:dyDescent="0.35">
      <c r="L50" s="51"/>
      <c r="M50" s="51"/>
      <c r="N50" s="51"/>
      <c r="O50" s="51"/>
      <c r="P50" s="51"/>
      <c r="Q50" s="51"/>
      <c r="R50" s="51"/>
    </row>
    <row r="51" spans="12:18" x14ac:dyDescent="0.35">
      <c r="L51" s="51"/>
      <c r="M51" s="51"/>
      <c r="N51" s="51"/>
      <c r="O51" s="51"/>
      <c r="P51" s="51"/>
      <c r="Q51" s="51"/>
      <c r="R51" s="51"/>
    </row>
    <row r="52" spans="12:18" x14ac:dyDescent="0.35">
      <c r="L52" s="51"/>
      <c r="M52" s="51"/>
      <c r="N52" s="51"/>
      <c r="O52" s="51"/>
      <c r="P52" s="51"/>
      <c r="Q52" s="51"/>
      <c r="R52" s="51"/>
    </row>
    <row r="53" spans="12:18" x14ac:dyDescent="0.35">
      <c r="L53" s="51"/>
      <c r="M53" s="51"/>
      <c r="N53" s="51"/>
      <c r="O53" s="51"/>
      <c r="P53" s="51"/>
      <c r="Q53" s="51"/>
      <c r="R53" s="51"/>
    </row>
    <row r="54" spans="12:18" x14ac:dyDescent="0.35">
      <c r="L54" s="51"/>
      <c r="M54" s="51"/>
      <c r="N54" s="51"/>
      <c r="O54" s="51"/>
      <c r="P54" s="51"/>
      <c r="Q54" s="51"/>
      <c r="R54" s="51"/>
    </row>
    <row r="55" spans="12:18" x14ac:dyDescent="0.35">
      <c r="L55" s="51"/>
      <c r="M55" s="51"/>
      <c r="N55" s="51"/>
      <c r="O55" s="51"/>
      <c r="P55" s="51"/>
      <c r="Q55" s="51"/>
      <c r="R55" s="51"/>
    </row>
    <row r="56" spans="12:18" x14ac:dyDescent="0.35">
      <c r="L56" s="51"/>
      <c r="M56" s="51"/>
      <c r="N56" s="51"/>
      <c r="O56" s="51"/>
      <c r="P56" s="51"/>
      <c r="Q56" s="51"/>
      <c r="R56" s="51"/>
    </row>
    <row r="57" spans="12:18" x14ac:dyDescent="0.35">
      <c r="L57" s="51"/>
      <c r="M57" s="51"/>
      <c r="N57" s="51"/>
      <c r="O57" s="51"/>
      <c r="P57" s="51"/>
      <c r="Q57" s="51"/>
      <c r="R57" s="51"/>
    </row>
  </sheetData>
  <mergeCells count="20">
    <mergeCell ref="AG1:AG2"/>
    <mergeCell ref="AH1:AH2"/>
    <mergeCell ref="A2:T2"/>
    <mergeCell ref="X1:X2"/>
    <mergeCell ref="Y1:Y2"/>
    <mergeCell ref="Z1:Z2"/>
    <mergeCell ref="AA1:AA2"/>
    <mergeCell ref="AB1:AB2"/>
    <mergeCell ref="AC1:AC2"/>
    <mergeCell ref="A1:C1"/>
    <mergeCell ref="D1:I1"/>
    <mergeCell ref="K1:T1"/>
    <mergeCell ref="U1:U2"/>
    <mergeCell ref="V1:V2"/>
    <mergeCell ref="W1:W2"/>
    <mergeCell ref="A4:A5"/>
    <mergeCell ref="C4:C5"/>
    <mergeCell ref="AD1:AD2"/>
    <mergeCell ref="AE1:AE2"/>
    <mergeCell ref="AF1:AF2"/>
  </mergeCells>
  <conditionalFormatting sqref="U4:AH5">
    <cfRule type="cellIs" dxfId="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548A-8F04-41C3-BCC1-1F2BBFC6D3A0}">
  <dimension ref="A1:AH57"/>
  <sheetViews>
    <sheetView zoomScale="80" zoomScaleNormal="80" workbookViewId="0">
      <selection activeCell="I3" sqref="I1:I1048576"/>
    </sheetView>
  </sheetViews>
  <sheetFormatPr defaultColWidth="9.6328125" defaultRowHeight="15.5" x14ac:dyDescent="0.35"/>
  <cols>
    <col min="1" max="1" width="6.6328125" style="20" customWidth="1"/>
    <col min="2" max="2" width="6.6328125" style="29" customWidth="1"/>
    <col min="3" max="3" width="25.90625" style="30" customWidth="1"/>
    <col min="4" max="4" width="26.54296875" style="29" customWidth="1"/>
    <col min="5" max="5" width="13.453125" style="29" customWidth="1"/>
    <col min="6" max="6" width="10.453125" style="29" customWidth="1"/>
    <col min="7" max="7" width="12.90625" style="29" customWidth="1"/>
    <col min="8" max="8" width="11" style="29" customWidth="1"/>
    <col min="9" max="9" width="15.6328125" style="29" hidden="1" customWidth="1"/>
    <col min="10" max="10" width="14.54296875" style="1" customWidth="1"/>
    <col min="11" max="11" width="9" style="31" customWidth="1"/>
    <col min="12" max="12" width="10.54296875" style="50" customWidth="1"/>
    <col min="13" max="13" width="10.36328125" style="50" customWidth="1"/>
    <col min="14" max="14" width="14.6328125" style="50" customWidth="1"/>
    <col min="15" max="15" width="15" style="50" customWidth="1"/>
    <col min="16" max="16" width="5.90625" style="50" customWidth="1"/>
    <col min="17" max="17" width="6.36328125" style="50" customWidth="1"/>
    <col min="18" max="18" width="7" style="50" customWidth="1"/>
    <col min="19" max="19" width="12.6328125" style="32" customWidth="1"/>
    <col min="20" max="20" width="12.54296875" style="33" customWidth="1"/>
    <col min="21" max="21" width="17.36328125" style="35" customWidth="1"/>
    <col min="22" max="22" width="15.36328125" style="35" customWidth="1"/>
    <col min="23" max="23" width="15.90625" style="35" customWidth="1"/>
    <col min="24" max="24" width="14.54296875" style="35" customWidth="1"/>
    <col min="25" max="25" width="14.453125" style="35" customWidth="1"/>
    <col min="26" max="26" width="14" style="35" customWidth="1"/>
    <col min="27" max="27" width="15.6328125" style="35" customWidth="1"/>
    <col min="28" max="28" width="17.453125" style="35" bestFit="1" customWidth="1"/>
    <col min="29" max="29" width="16.08984375" style="20" customWidth="1"/>
    <col min="30" max="30" width="15.90625" style="20" customWidth="1"/>
    <col min="31" max="31" width="16" style="20" customWidth="1"/>
    <col min="32" max="32" width="14.90625" style="20" customWidth="1"/>
    <col min="33" max="33" width="13.08984375" style="20" customWidth="1"/>
    <col min="34" max="34" width="14.6328125" style="20" customWidth="1"/>
    <col min="35" max="16384" width="9.6328125" style="20"/>
  </cols>
  <sheetData>
    <row r="1" spans="1:34" ht="65.25" customHeight="1" x14ac:dyDescent="0.35">
      <c r="A1" s="106" t="s">
        <v>34</v>
      </c>
      <c r="B1" s="106"/>
      <c r="C1" s="106"/>
      <c r="D1" s="109" t="s">
        <v>36</v>
      </c>
      <c r="E1" s="110"/>
      <c r="F1" s="110"/>
      <c r="G1" s="110"/>
      <c r="H1" s="110"/>
      <c r="I1" s="111"/>
      <c r="J1" s="99"/>
      <c r="K1" s="113" t="s">
        <v>51</v>
      </c>
      <c r="L1" s="113"/>
      <c r="M1" s="113"/>
      <c r="N1" s="113"/>
      <c r="O1" s="113"/>
      <c r="P1" s="113"/>
      <c r="Q1" s="113"/>
      <c r="R1" s="113"/>
      <c r="S1" s="113"/>
      <c r="T1" s="113"/>
      <c r="U1" s="112" t="s">
        <v>52</v>
      </c>
      <c r="V1" s="112" t="s">
        <v>52</v>
      </c>
      <c r="W1" s="112" t="s">
        <v>52</v>
      </c>
      <c r="X1" s="112" t="s">
        <v>52</v>
      </c>
      <c r="Y1" s="112" t="s">
        <v>52</v>
      </c>
      <c r="Z1" s="112" t="s">
        <v>52</v>
      </c>
      <c r="AA1" s="112" t="s">
        <v>52</v>
      </c>
      <c r="AB1" s="112" t="s">
        <v>52</v>
      </c>
      <c r="AC1" s="112" t="s">
        <v>52</v>
      </c>
      <c r="AD1" s="112" t="s">
        <v>52</v>
      </c>
      <c r="AE1" s="112" t="s">
        <v>52</v>
      </c>
      <c r="AF1" s="112" t="s">
        <v>52</v>
      </c>
      <c r="AG1" s="112" t="s">
        <v>52</v>
      </c>
      <c r="AH1" s="112" t="s">
        <v>52</v>
      </c>
    </row>
    <row r="2" spans="1:34" ht="30.9" customHeight="1" x14ac:dyDescent="0.35">
      <c r="A2" s="107" t="s">
        <v>41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s="22" customFormat="1" ht="42" customHeight="1" x14ac:dyDescent="0.25">
      <c r="A3" s="37" t="s">
        <v>15</v>
      </c>
      <c r="B3" s="38" t="s">
        <v>3</v>
      </c>
      <c r="C3" s="38" t="s">
        <v>13</v>
      </c>
      <c r="D3" s="38" t="s">
        <v>20</v>
      </c>
      <c r="E3" s="38" t="s">
        <v>4</v>
      </c>
      <c r="F3" s="38" t="s">
        <v>17</v>
      </c>
      <c r="G3" s="38" t="s">
        <v>11</v>
      </c>
      <c r="H3" s="38" t="s">
        <v>12</v>
      </c>
      <c r="I3" s="39" t="s">
        <v>14</v>
      </c>
      <c r="J3" s="100" t="s">
        <v>57</v>
      </c>
      <c r="K3" s="62" t="s">
        <v>22</v>
      </c>
      <c r="L3" s="62" t="s">
        <v>23</v>
      </c>
      <c r="M3" s="62" t="s">
        <v>24</v>
      </c>
      <c r="N3" s="62" t="s">
        <v>25</v>
      </c>
      <c r="O3" s="62" t="s">
        <v>26</v>
      </c>
      <c r="P3" s="62" t="s">
        <v>27</v>
      </c>
      <c r="Q3" s="62" t="s">
        <v>28</v>
      </c>
      <c r="R3" s="62" t="s">
        <v>29</v>
      </c>
      <c r="S3" s="63" t="s">
        <v>0</v>
      </c>
      <c r="T3" s="64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</row>
    <row r="4" spans="1:34" ht="52.5" customHeight="1" x14ac:dyDescent="0.35">
      <c r="A4" s="102">
        <v>1</v>
      </c>
      <c r="B4" s="40">
        <v>1</v>
      </c>
      <c r="C4" s="104" t="s">
        <v>40</v>
      </c>
      <c r="D4" s="41" t="s">
        <v>18</v>
      </c>
      <c r="E4" s="41" t="s">
        <v>37</v>
      </c>
      <c r="F4" s="42" t="s">
        <v>16</v>
      </c>
      <c r="G4" s="42">
        <v>24066011</v>
      </c>
      <c r="H4" s="42" t="s">
        <v>19</v>
      </c>
      <c r="I4" s="23">
        <v>2230.12</v>
      </c>
      <c r="J4" s="101">
        <f>'Calc Reajuste'!S2</f>
        <v>2328.06</v>
      </c>
      <c r="K4" s="65">
        <f>0</f>
        <v>0</v>
      </c>
      <c r="L4" s="47">
        <f>IF(SUM(U4:AL4)&gt;K4,K4,SUM(U4:AL4))</f>
        <v>0</v>
      </c>
      <c r="M4" s="47">
        <f>(SUM(U4:AL4))</f>
        <v>0</v>
      </c>
      <c r="N4" s="48"/>
      <c r="O4" s="49">
        <f>ROUND(IF(K4*0.25-0.5&lt;0,0,K4*0.25-0.5),0)-R4-P4</f>
        <v>0</v>
      </c>
      <c r="P4" s="48"/>
      <c r="Q4" s="48"/>
      <c r="R4" s="48"/>
      <c r="S4" s="24">
        <f>K4-(SUM(U4:AH4))+N4</f>
        <v>0</v>
      </c>
      <c r="T4" s="25" t="str">
        <f t="shared" ref="T4:T5" si="0">IF(S4&lt;0,"ATENÇÃO","OK")</f>
        <v>OK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61.5" customHeight="1" x14ac:dyDescent="0.35">
      <c r="A5" s="103"/>
      <c r="B5" s="42">
        <v>2</v>
      </c>
      <c r="C5" s="105"/>
      <c r="D5" s="41" t="s">
        <v>21</v>
      </c>
      <c r="E5" s="41" t="s">
        <v>37</v>
      </c>
      <c r="F5" s="42" t="s">
        <v>16</v>
      </c>
      <c r="G5" s="42">
        <v>24066011</v>
      </c>
      <c r="H5" s="42" t="s">
        <v>19</v>
      </c>
      <c r="I5" s="27">
        <v>1197.04</v>
      </c>
      <c r="J5" s="101">
        <f>'Calc Reajuste'!S3</f>
        <v>1249.6099999999999</v>
      </c>
      <c r="K5" s="61">
        <f>1</f>
        <v>1</v>
      </c>
      <c r="L5" s="47">
        <f>IF(SUM(U5:AL5)&gt;K5,K5,SUM(U5:AL5))</f>
        <v>0</v>
      </c>
      <c r="M5" s="47">
        <f>(SUM(U5:AL5))</f>
        <v>0</v>
      </c>
      <c r="N5" s="48"/>
      <c r="O5" s="49">
        <f t="shared" ref="O5" si="1">ROUND(IF(K5*0.25-0.5&lt;0,0,K5*0.25-0.5),0)-R5-P5</f>
        <v>0</v>
      </c>
      <c r="P5" s="48"/>
      <c r="Q5" s="48"/>
      <c r="R5" s="48"/>
      <c r="S5" s="60">
        <f>K5-(SUM(U5:AH5))+N5</f>
        <v>1</v>
      </c>
      <c r="T5" s="28" t="str">
        <f t="shared" si="0"/>
        <v>OK</v>
      </c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x14ac:dyDescent="0.35">
      <c r="A6" s="29"/>
      <c r="K6" s="31">
        <f>SUM(K4:K5)</f>
        <v>1</v>
      </c>
      <c r="L6" s="31"/>
      <c r="M6" s="31"/>
      <c r="N6" s="31"/>
      <c r="O6" s="31"/>
      <c r="P6" s="31"/>
      <c r="Q6" s="31"/>
      <c r="R6" s="31"/>
      <c r="S6" s="31">
        <f t="shared" ref="S6" si="2">SUM(S4:S5)</f>
        <v>1</v>
      </c>
      <c r="U6" s="34">
        <f>SUMPRODUCT($J$4:$J$5,U4:U5)</f>
        <v>0</v>
      </c>
      <c r="V6" s="34">
        <f t="shared" ref="V6:AH6" si="3">SUMPRODUCT($J$4:$J$5,V4:V5)</f>
        <v>0</v>
      </c>
      <c r="W6" s="34">
        <f t="shared" si="3"/>
        <v>0</v>
      </c>
      <c r="X6" s="34">
        <f t="shared" si="3"/>
        <v>0</v>
      </c>
      <c r="Y6" s="34">
        <f t="shared" si="3"/>
        <v>0</v>
      </c>
      <c r="Z6" s="34">
        <f t="shared" si="3"/>
        <v>0</v>
      </c>
      <c r="AA6" s="34">
        <f t="shared" si="3"/>
        <v>0</v>
      </c>
      <c r="AB6" s="34">
        <f t="shared" si="3"/>
        <v>0</v>
      </c>
      <c r="AC6" s="34">
        <f t="shared" si="3"/>
        <v>0</v>
      </c>
      <c r="AD6" s="34">
        <f t="shared" si="3"/>
        <v>0</v>
      </c>
      <c r="AE6" s="34">
        <f t="shared" si="3"/>
        <v>0</v>
      </c>
      <c r="AF6" s="34">
        <f t="shared" si="3"/>
        <v>0</v>
      </c>
      <c r="AG6" s="34">
        <f t="shared" si="3"/>
        <v>0</v>
      </c>
      <c r="AH6" s="34">
        <f>SUMPRODUCT($J$4:$J$5,AH4:AH5)</f>
        <v>0</v>
      </c>
    </row>
    <row r="7" spans="1:34" x14ac:dyDescent="0.35">
      <c r="A7" s="29"/>
      <c r="L7" s="51"/>
      <c r="M7" s="51"/>
      <c r="N7" s="51"/>
      <c r="O7" s="51"/>
      <c r="P7" s="51"/>
      <c r="Q7" s="51"/>
      <c r="R7" s="51"/>
    </row>
    <row r="8" spans="1:34" x14ac:dyDescent="0.35">
      <c r="A8" s="29"/>
      <c r="L8" s="51"/>
      <c r="M8" s="51"/>
      <c r="N8" s="51"/>
      <c r="O8" s="51"/>
      <c r="P8" s="51"/>
      <c r="Q8" s="51"/>
      <c r="R8" s="51"/>
      <c r="Z8" s="45"/>
      <c r="AA8" s="45"/>
    </row>
    <row r="9" spans="1:34" x14ac:dyDescent="0.35">
      <c r="A9" s="29"/>
      <c r="L9" s="51"/>
      <c r="M9" s="51"/>
      <c r="N9" s="51"/>
      <c r="O9" s="51"/>
      <c r="P9" s="51"/>
      <c r="Q9" s="51"/>
      <c r="R9" s="51"/>
    </row>
    <row r="10" spans="1:34" x14ac:dyDescent="0.35">
      <c r="A10" s="29"/>
      <c r="L10" s="51"/>
      <c r="M10" s="51"/>
      <c r="N10" s="51"/>
      <c r="O10" s="51"/>
      <c r="P10" s="51"/>
      <c r="Q10" s="51"/>
      <c r="R10" s="51"/>
    </row>
    <row r="11" spans="1:34" x14ac:dyDescent="0.35">
      <c r="A11" s="29"/>
      <c r="L11" s="51"/>
      <c r="M11" s="51"/>
      <c r="N11" s="51"/>
      <c r="O11" s="51"/>
      <c r="P11" s="51"/>
      <c r="Q11" s="51"/>
      <c r="R11" s="51"/>
    </row>
    <row r="12" spans="1:34" x14ac:dyDescent="0.35">
      <c r="A12" s="29"/>
      <c r="L12" s="51"/>
      <c r="M12" s="51"/>
      <c r="N12" s="51"/>
      <c r="O12" s="51"/>
      <c r="P12" s="51"/>
      <c r="Q12" s="51"/>
      <c r="R12" s="51"/>
    </row>
    <row r="13" spans="1:34" x14ac:dyDescent="0.35">
      <c r="A13" s="29"/>
      <c r="L13" s="51"/>
      <c r="M13" s="51"/>
      <c r="N13" s="51"/>
      <c r="O13" s="51"/>
      <c r="P13" s="51"/>
      <c r="Q13" s="51"/>
      <c r="R13" s="51"/>
    </row>
    <row r="14" spans="1:34" x14ac:dyDescent="0.35">
      <c r="A14" s="29"/>
      <c r="L14" s="51"/>
      <c r="M14" s="51"/>
      <c r="N14" s="51"/>
      <c r="O14" s="51"/>
      <c r="P14" s="51"/>
      <c r="Q14" s="51"/>
      <c r="R14" s="51"/>
      <c r="W14" s="36"/>
    </row>
    <row r="15" spans="1:34" x14ac:dyDescent="0.35">
      <c r="A15" s="29"/>
      <c r="L15" s="51"/>
      <c r="M15" s="51"/>
      <c r="N15" s="51"/>
      <c r="O15" s="51"/>
      <c r="P15" s="51"/>
      <c r="Q15" s="51"/>
      <c r="R15" s="51"/>
    </row>
    <row r="16" spans="1:34" x14ac:dyDescent="0.35">
      <c r="A16" s="29"/>
      <c r="L16" s="51"/>
      <c r="M16" s="51"/>
      <c r="N16" s="51"/>
      <c r="O16" s="51"/>
      <c r="P16" s="51"/>
      <c r="Q16" s="51"/>
      <c r="R16" s="51"/>
    </row>
    <row r="17" spans="1:18" x14ac:dyDescent="0.35">
      <c r="A17" s="29"/>
      <c r="L17" s="51"/>
      <c r="M17" s="51"/>
      <c r="N17" s="51"/>
      <c r="O17" s="51"/>
      <c r="P17" s="51"/>
      <c r="Q17" s="51"/>
      <c r="R17" s="51"/>
    </row>
    <row r="18" spans="1:18" x14ac:dyDescent="0.35">
      <c r="A18" s="29"/>
      <c r="L18" s="51"/>
      <c r="M18" s="51"/>
      <c r="N18" s="51"/>
      <c r="O18" s="51"/>
      <c r="P18" s="51"/>
      <c r="Q18" s="51"/>
      <c r="R18" s="51"/>
    </row>
    <row r="19" spans="1:18" x14ac:dyDescent="0.35">
      <c r="A19" s="29"/>
      <c r="L19" s="51"/>
      <c r="M19" s="51"/>
      <c r="N19" s="51"/>
      <c r="O19" s="51"/>
      <c r="P19" s="51"/>
      <c r="Q19" s="51"/>
      <c r="R19" s="51"/>
    </row>
    <row r="20" spans="1:18" x14ac:dyDescent="0.35">
      <c r="A20" s="29"/>
      <c r="L20" s="51"/>
      <c r="M20" s="51"/>
      <c r="N20" s="51"/>
      <c r="O20" s="51"/>
      <c r="P20" s="51"/>
      <c r="Q20" s="51"/>
      <c r="R20" s="51"/>
    </row>
    <row r="21" spans="1:18" x14ac:dyDescent="0.35">
      <c r="A21" s="29"/>
      <c r="L21" s="51"/>
      <c r="M21" s="51"/>
      <c r="N21" s="51"/>
      <c r="O21" s="51"/>
      <c r="P21" s="51"/>
      <c r="Q21" s="51"/>
      <c r="R21" s="51"/>
    </row>
    <row r="22" spans="1:18" x14ac:dyDescent="0.35">
      <c r="A22" s="29"/>
      <c r="L22" s="51"/>
      <c r="M22" s="51"/>
      <c r="N22" s="51"/>
      <c r="O22" s="51"/>
      <c r="P22" s="51"/>
      <c r="Q22" s="51"/>
      <c r="R22" s="51"/>
    </row>
    <row r="23" spans="1:18" x14ac:dyDescent="0.35">
      <c r="A23" s="29"/>
      <c r="L23" s="51"/>
      <c r="M23" s="51"/>
      <c r="N23" s="51"/>
      <c r="O23" s="51"/>
      <c r="P23" s="51"/>
      <c r="Q23" s="51"/>
      <c r="R23" s="51"/>
    </row>
    <row r="24" spans="1:18" x14ac:dyDescent="0.35">
      <c r="A24" s="29"/>
      <c r="L24" s="51"/>
      <c r="M24" s="51"/>
      <c r="N24" s="51"/>
      <c r="O24" s="51"/>
      <c r="P24" s="51"/>
      <c r="Q24" s="51"/>
      <c r="R24" s="51"/>
    </row>
    <row r="25" spans="1:18" x14ac:dyDescent="0.35">
      <c r="A25" s="29"/>
      <c r="L25" s="51"/>
      <c r="M25" s="51"/>
      <c r="N25" s="51"/>
      <c r="O25" s="51"/>
      <c r="P25" s="51"/>
      <c r="Q25" s="51"/>
      <c r="R25" s="51"/>
    </row>
    <row r="26" spans="1:18" x14ac:dyDescent="0.35">
      <c r="L26" s="51"/>
      <c r="M26" s="51"/>
      <c r="N26" s="51"/>
      <c r="O26" s="51"/>
      <c r="P26" s="51"/>
      <c r="Q26" s="51"/>
      <c r="R26" s="51"/>
    </row>
    <row r="27" spans="1:18" x14ac:dyDescent="0.35">
      <c r="L27" s="51"/>
      <c r="M27" s="51"/>
      <c r="N27" s="51"/>
      <c r="O27" s="51"/>
      <c r="P27" s="51"/>
      <c r="Q27" s="51"/>
      <c r="R27" s="51"/>
    </row>
    <row r="28" spans="1:18" x14ac:dyDescent="0.35">
      <c r="L28" s="51"/>
      <c r="M28" s="51"/>
      <c r="N28" s="51"/>
      <c r="O28" s="51"/>
      <c r="P28" s="51"/>
      <c r="Q28" s="51"/>
      <c r="R28" s="51"/>
    </row>
    <row r="29" spans="1:18" x14ac:dyDescent="0.35">
      <c r="L29" s="51"/>
      <c r="M29" s="51"/>
      <c r="N29" s="51"/>
      <c r="O29" s="51"/>
      <c r="P29" s="51"/>
      <c r="Q29" s="51"/>
      <c r="R29" s="51"/>
    </row>
    <row r="30" spans="1:18" x14ac:dyDescent="0.35">
      <c r="L30" s="51"/>
      <c r="M30" s="51"/>
      <c r="N30" s="51"/>
      <c r="O30" s="51"/>
      <c r="P30" s="51"/>
      <c r="Q30" s="51"/>
      <c r="R30" s="51"/>
    </row>
    <row r="31" spans="1:18" x14ac:dyDescent="0.35">
      <c r="L31" s="51"/>
      <c r="M31" s="51"/>
      <c r="N31" s="51"/>
      <c r="O31" s="51"/>
      <c r="P31" s="51"/>
      <c r="Q31" s="51"/>
      <c r="R31" s="51"/>
    </row>
    <row r="32" spans="1:18" x14ac:dyDescent="0.35">
      <c r="L32" s="51"/>
      <c r="M32" s="51"/>
      <c r="N32" s="51"/>
      <c r="O32" s="51"/>
      <c r="P32" s="51"/>
      <c r="Q32" s="51"/>
      <c r="R32" s="51"/>
    </row>
    <row r="33" spans="12:18" x14ac:dyDescent="0.35">
      <c r="L33" s="51"/>
      <c r="M33" s="51"/>
      <c r="N33" s="51"/>
      <c r="O33" s="51"/>
      <c r="P33" s="51"/>
      <c r="Q33" s="51"/>
      <c r="R33" s="51"/>
    </row>
    <row r="34" spans="12:18" x14ac:dyDescent="0.35">
      <c r="L34" s="51"/>
      <c r="M34" s="51"/>
      <c r="N34" s="51"/>
      <c r="O34" s="51"/>
      <c r="P34" s="51"/>
      <c r="Q34" s="51"/>
      <c r="R34" s="51"/>
    </row>
    <row r="35" spans="12:18" x14ac:dyDescent="0.35">
      <c r="L35" s="51"/>
      <c r="M35" s="51"/>
      <c r="N35" s="51"/>
      <c r="O35" s="51"/>
      <c r="P35" s="51"/>
      <c r="Q35" s="51"/>
      <c r="R35" s="51"/>
    </row>
    <row r="36" spans="12:18" x14ac:dyDescent="0.35">
      <c r="L36" s="51"/>
      <c r="M36" s="51"/>
      <c r="N36" s="51"/>
      <c r="O36" s="51"/>
      <c r="P36" s="51"/>
      <c r="Q36" s="51"/>
      <c r="R36" s="51"/>
    </row>
    <row r="37" spans="12:18" x14ac:dyDescent="0.35">
      <c r="L37" s="51"/>
      <c r="M37" s="51"/>
      <c r="N37" s="51"/>
      <c r="O37" s="51"/>
      <c r="P37" s="51"/>
      <c r="Q37" s="51"/>
      <c r="R37" s="51"/>
    </row>
    <row r="38" spans="12:18" x14ac:dyDescent="0.35">
      <c r="L38" s="51"/>
      <c r="M38" s="51"/>
      <c r="N38" s="51"/>
      <c r="O38" s="51"/>
      <c r="P38" s="51"/>
      <c r="Q38" s="51"/>
      <c r="R38" s="51"/>
    </row>
    <row r="39" spans="12:18" x14ac:dyDescent="0.35">
      <c r="L39" s="51"/>
      <c r="M39" s="51"/>
      <c r="N39" s="51"/>
      <c r="O39" s="51"/>
      <c r="P39" s="51"/>
      <c r="Q39" s="51"/>
      <c r="R39" s="51"/>
    </row>
    <row r="40" spans="12:18" x14ac:dyDescent="0.35">
      <c r="L40" s="51"/>
      <c r="M40" s="51"/>
      <c r="N40" s="51"/>
      <c r="O40" s="51"/>
      <c r="P40" s="51"/>
      <c r="Q40" s="51"/>
      <c r="R40" s="51"/>
    </row>
    <row r="41" spans="12:18" x14ac:dyDescent="0.35">
      <c r="L41" s="51"/>
      <c r="M41" s="51"/>
      <c r="N41" s="51"/>
      <c r="O41" s="51"/>
      <c r="P41" s="51"/>
      <c r="Q41" s="51"/>
      <c r="R41" s="51"/>
    </row>
    <row r="42" spans="12:18" x14ac:dyDescent="0.35">
      <c r="L42" s="51"/>
      <c r="M42" s="51"/>
      <c r="N42" s="51"/>
      <c r="O42" s="51"/>
      <c r="P42" s="51"/>
      <c r="Q42" s="51"/>
      <c r="R42" s="51"/>
    </row>
    <row r="43" spans="12:18" x14ac:dyDescent="0.35">
      <c r="L43" s="51"/>
      <c r="M43" s="51"/>
      <c r="N43" s="51"/>
      <c r="O43" s="51"/>
      <c r="P43" s="51"/>
      <c r="Q43" s="51"/>
      <c r="R43" s="51"/>
    </row>
    <row r="44" spans="12:18" x14ac:dyDescent="0.35">
      <c r="L44" s="51"/>
      <c r="M44" s="51"/>
      <c r="N44" s="51"/>
      <c r="O44" s="51"/>
      <c r="P44" s="51"/>
      <c r="Q44" s="51"/>
      <c r="R44" s="51"/>
    </row>
    <row r="45" spans="12:18" x14ac:dyDescent="0.35">
      <c r="L45" s="51"/>
      <c r="M45" s="51"/>
      <c r="N45" s="51"/>
      <c r="O45" s="51"/>
      <c r="P45" s="51"/>
      <c r="Q45" s="51"/>
      <c r="R45" s="51"/>
    </row>
    <row r="46" spans="12:18" x14ac:dyDescent="0.35">
      <c r="L46" s="51"/>
      <c r="M46" s="51"/>
      <c r="N46" s="51"/>
      <c r="O46" s="51"/>
      <c r="P46" s="51"/>
      <c r="Q46" s="51"/>
      <c r="R46" s="51"/>
    </row>
    <row r="47" spans="12:18" x14ac:dyDescent="0.35">
      <c r="L47" s="51"/>
      <c r="M47" s="51"/>
      <c r="N47" s="51"/>
      <c r="O47" s="51"/>
      <c r="P47" s="51"/>
      <c r="Q47" s="51"/>
      <c r="R47" s="51"/>
    </row>
    <row r="48" spans="12:18" x14ac:dyDescent="0.35">
      <c r="L48" s="51"/>
      <c r="M48" s="51"/>
      <c r="N48" s="51"/>
      <c r="O48" s="51"/>
      <c r="P48" s="51"/>
      <c r="Q48" s="51"/>
      <c r="R48" s="51"/>
    </row>
    <row r="49" spans="12:18" x14ac:dyDescent="0.35">
      <c r="L49" s="51"/>
      <c r="M49" s="51"/>
      <c r="N49" s="51"/>
      <c r="O49" s="51"/>
      <c r="P49" s="51"/>
      <c r="Q49" s="51"/>
      <c r="R49" s="51"/>
    </row>
    <row r="50" spans="12:18" x14ac:dyDescent="0.35">
      <c r="L50" s="51"/>
      <c r="M50" s="51"/>
      <c r="N50" s="51"/>
      <c r="O50" s="51"/>
      <c r="P50" s="51"/>
      <c r="Q50" s="51"/>
      <c r="R50" s="51"/>
    </row>
    <row r="51" spans="12:18" x14ac:dyDescent="0.35">
      <c r="L51" s="51"/>
      <c r="M51" s="51"/>
      <c r="N51" s="51"/>
      <c r="O51" s="51"/>
      <c r="P51" s="51"/>
      <c r="Q51" s="51"/>
      <c r="R51" s="51"/>
    </row>
    <row r="52" spans="12:18" x14ac:dyDescent="0.35">
      <c r="L52" s="51"/>
      <c r="M52" s="51"/>
      <c r="N52" s="51"/>
      <c r="O52" s="51"/>
      <c r="P52" s="51"/>
      <c r="Q52" s="51"/>
      <c r="R52" s="51"/>
    </row>
    <row r="53" spans="12:18" x14ac:dyDescent="0.35">
      <c r="L53" s="51"/>
      <c r="M53" s="51"/>
      <c r="N53" s="51"/>
      <c r="O53" s="51"/>
      <c r="P53" s="51"/>
      <c r="Q53" s="51"/>
      <c r="R53" s="51"/>
    </row>
    <row r="54" spans="12:18" x14ac:dyDescent="0.35">
      <c r="L54" s="51"/>
      <c r="M54" s="51"/>
      <c r="N54" s="51"/>
      <c r="O54" s="51"/>
      <c r="P54" s="51"/>
      <c r="Q54" s="51"/>
      <c r="R54" s="51"/>
    </row>
    <row r="55" spans="12:18" x14ac:dyDescent="0.35">
      <c r="L55" s="51"/>
      <c r="M55" s="51"/>
      <c r="N55" s="51"/>
      <c r="O55" s="51"/>
      <c r="P55" s="51"/>
      <c r="Q55" s="51"/>
      <c r="R55" s="51"/>
    </row>
    <row r="56" spans="12:18" x14ac:dyDescent="0.35">
      <c r="L56" s="51"/>
      <c r="M56" s="51"/>
      <c r="N56" s="51"/>
      <c r="O56" s="51"/>
      <c r="P56" s="51"/>
      <c r="Q56" s="51"/>
      <c r="R56" s="51"/>
    </row>
    <row r="57" spans="12:18" x14ac:dyDescent="0.35">
      <c r="L57" s="51"/>
      <c r="M57" s="51"/>
      <c r="N57" s="51"/>
      <c r="O57" s="51"/>
      <c r="P57" s="51"/>
      <c r="Q57" s="51"/>
      <c r="R57" s="51"/>
    </row>
  </sheetData>
  <mergeCells count="20">
    <mergeCell ref="AG1:AG2"/>
    <mergeCell ref="AH1:AH2"/>
    <mergeCell ref="A2:T2"/>
    <mergeCell ref="X1:X2"/>
    <mergeCell ref="Y1:Y2"/>
    <mergeCell ref="Z1:Z2"/>
    <mergeCell ref="AA1:AA2"/>
    <mergeCell ref="AB1:AB2"/>
    <mergeCell ref="AC1:AC2"/>
    <mergeCell ref="A1:C1"/>
    <mergeCell ref="D1:I1"/>
    <mergeCell ref="K1:T1"/>
    <mergeCell ref="U1:U2"/>
    <mergeCell ref="V1:V2"/>
    <mergeCell ref="W1:W2"/>
    <mergeCell ref="A4:A5"/>
    <mergeCell ref="C4:C5"/>
    <mergeCell ref="AD1:AD2"/>
    <mergeCell ref="AE1:AE2"/>
    <mergeCell ref="AF1:AF2"/>
  </mergeCells>
  <conditionalFormatting sqref="U4:AH5">
    <cfRule type="cellIs" dxfId="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B0D5-1C15-4440-9CD0-ED7556FDC3D3}">
  <dimension ref="A1:AH57"/>
  <sheetViews>
    <sheetView zoomScale="80" zoomScaleNormal="80" workbookViewId="0">
      <selection activeCell="I3" sqref="I1:I1048576"/>
    </sheetView>
  </sheetViews>
  <sheetFormatPr defaultColWidth="9.6328125" defaultRowHeight="15.5" x14ac:dyDescent="0.35"/>
  <cols>
    <col min="1" max="1" width="6.6328125" style="20" customWidth="1"/>
    <col min="2" max="2" width="6.6328125" style="29" customWidth="1"/>
    <col min="3" max="3" width="25.90625" style="30" customWidth="1"/>
    <col min="4" max="4" width="26.54296875" style="29" customWidth="1"/>
    <col min="5" max="5" width="13.453125" style="29" customWidth="1"/>
    <col min="6" max="6" width="10.453125" style="29" customWidth="1"/>
    <col min="7" max="7" width="12.90625" style="29" customWidth="1"/>
    <col min="8" max="8" width="11" style="29" customWidth="1"/>
    <col min="9" max="9" width="15.6328125" style="29" hidden="1" customWidth="1"/>
    <col min="10" max="10" width="14.54296875" style="1" customWidth="1"/>
    <col min="11" max="11" width="9" style="31" customWidth="1"/>
    <col min="12" max="12" width="10.54296875" style="50" customWidth="1"/>
    <col min="13" max="13" width="10.36328125" style="50" customWidth="1"/>
    <col min="14" max="14" width="14" style="50" customWidth="1"/>
    <col min="15" max="15" width="15" style="50" customWidth="1"/>
    <col min="16" max="16" width="5.90625" style="50" customWidth="1"/>
    <col min="17" max="17" width="6.36328125" style="50" customWidth="1"/>
    <col min="18" max="18" width="7" style="50" customWidth="1"/>
    <col min="19" max="19" width="12.6328125" style="32" customWidth="1"/>
    <col min="20" max="20" width="12.54296875" style="33" customWidth="1"/>
    <col min="21" max="21" width="17.36328125" style="35" customWidth="1"/>
    <col min="22" max="22" width="15.36328125" style="35" customWidth="1"/>
    <col min="23" max="23" width="15.90625" style="35" customWidth="1"/>
    <col min="24" max="24" width="14.54296875" style="35" customWidth="1"/>
    <col min="25" max="25" width="14.453125" style="35" customWidth="1"/>
    <col min="26" max="26" width="14" style="35" customWidth="1"/>
    <col min="27" max="27" width="15.6328125" style="35" customWidth="1"/>
    <col min="28" max="28" width="17.453125" style="35" bestFit="1" customWidth="1"/>
    <col min="29" max="29" width="16.08984375" style="20" customWidth="1"/>
    <col min="30" max="30" width="15.90625" style="20" customWidth="1"/>
    <col min="31" max="31" width="16" style="20" customWidth="1"/>
    <col min="32" max="32" width="14.90625" style="20" customWidth="1"/>
    <col min="33" max="33" width="13.08984375" style="20" customWidth="1"/>
    <col min="34" max="34" width="14.6328125" style="20" customWidth="1"/>
    <col min="35" max="16384" width="9.6328125" style="20"/>
  </cols>
  <sheetData>
    <row r="1" spans="1:34" ht="65.25" customHeight="1" x14ac:dyDescent="0.35">
      <c r="A1" s="106" t="s">
        <v>34</v>
      </c>
      <c r="B1" s="106"/>
      <c r="C1" s="106"/>
      <c r="D1" s="109" t="s">
        <v>36</v>
      </c>
      <c r="E1" s="110"/>
      <c r="F1" s="110"/>
      <c r="G1" s="110"/>
      <c r="H1" s="110"/>
      <c r="I1" s="111"/>
      <c r="J1" s="99"/>
      <c r="K1" s="113" t="s">
        <v>51</v>
      </c>
      <c r="L1" s="113"/>
      <c r="M1" s="113"/>
      <c r="N1" s="113"/>
      <c r="O1" s="113"/>
      <c r="P1" s="113"/>
      <c r="Q1" s="113"/>
      <c r="R1" s="113"/>
      <c r="S1" s="113"/>
      <c r="T1" s="113"/>
      <c r="U1" s="112" t="s">
        <v>50</v>
      </c>
      <c r="V1" s="112" t="s">
        <v>50</v>
      </c>
      <c r="W1" s="112" t="s">
        <v>50</v>
      </c>
      <c r="X1" s="112" t="s">
        <v>50</v>
      </c>
      <c r="Y1" s="112" t="s">
        <v>50</v>
      </c>
      <c r="Z1" s="112" t="s">
        <v>50</v>
      </c>
      <c r="AA1" s="112" t="s">
        <v>50</v>
      </c>
      <c r="AB1" s="112" t="s">
        <v>50</v>
      </c>
      <c r="AC1" s="112" t="s">
        <v>50</v>
      </c>
      <c r="AD1" s="112" t="s">
        <v>50</v>
      </c>
      <c r="AE1" s="112" t="s">
        <v>50</v>
      </c>
      <c r="AF1" s="112" t="s">
        <v>50</v>
      </c>
      <c r="AG1" s="112" t="s">
        <v>50</v>
      </c>
      <c r="AH1" s="112" t="s">
        <v>50</v>
      </c>
    </row>
    <row r="2" spans="1:34" ht="30.9" customHeight="1" x14ac:dyDescent="0.35">
      <c r="A2" s="107" t="s">
        <v>42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s="22" customFormat="1" ht="42" customHeight="1" x14ac:dyDescent="0.25">
      <c r="A3" s="37" t="s">
        <v>15</v>
      </c>
      <c r="B3" s="38" t="s">
        <v>3</v>
      </c>
      <c r="C3" s="38" t="s">
        <v>13</v>
      </c>
      <c r="D3" s="38" t="s">
        <v>20</v>
      </c>
      <c r="E3" s="38" t="s">
        <v>4</v>
      </c>
      <c r="F3" s="38" t="s">
        <v>17</v>
      </c>
      <c r="G3" s="38" t="s">
        <v>11</v>
      </c>
      <c r="H3" s="38" t="s">
        <v>12</v>
      </c>
      <c r="I3" s="39" t="s">
        <v>14</v>
      </c>
      <c r="J3" s="100" t="s">
        <v>57</v>
      </c>
      <c r="K3" s="62" t="s">
        <v>22</v>
      </c>
      <c r="L3" s="62" t="s">
        <v>23</v>
      </c>
      <c r="M3" s="62" t="s">
        <v>24</v>
      </c>
      <c r="N3" s="62" t="s">
        <v>25</v>
      </c>
      <c r="O3" s="62" t="s">
        <v>26</v>
      </c>
      <c r="P3" s="62" t="s">
        <v>27</v>
      </c>
      <c r="Q3" s="62" t="s">
        <v>28</v>
      </c>
      <c r="R3" s="62" t="s">
        <v>29</v>
      </c>
      <c r="S3" s="63" t="s">
        <v>0</v>
      </c>
      <c r="T3" s="64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</row>
    <row r="4" spans="1:34" ht="52.5" customHeight="1" x14ac:dyDescent="0.35">
      <c r="A4" s="102">
        <v>1</v>
      </c>
      <c r="B4" s="40">
        <v>1</v>
      </c>
      <c r="C4" s="104" t="s">
        <v>40</v>
      </c>
      <c r="D4" s="41" t="s">
        <v>18</v>
      </c>
      <c r="E4" s="41" t="s">
        <v>37</v>
      </c>
      <c r="F4" s="42" t="s">
        <v>16</v>
      </c>
      <c r="G4" s="42">
        <v>24066011</v>
      </c>
      <c r="H4" s="42" t="s">
        <v>19</v>
      </c>
      <c r="I4" s="23">
        <v>2230.12</v>
      </c>
      <c r="J4" s="101">
        <f>'Calc Reajuste'!S2</f>
        <v>2328.06</v>
      </c>
      <c r="K4" s="65">
        <f>3</f>
        <v>3</v>
      </c>
      <c r="L4" s="47">
        <f>IF(SUM(U4:AL4)&gt;K4,K4,SUM(U4:AL4))</f>
        <v>0</v>
      </c>
      <c r="M4" s="47">
        <f>(SUM(U4:AL4))</f>
        <v>0</v>
      </c>
      <c r="N4" s="48"/>
      <c r="O4" s="49">
        <f>ROUND(IF(K4*0.25-0.5&lt;0,0,K4*0.25-0.5),0)-R4-P4</f>
        <v>0</v>
      </c>
      <c r="P4" s="48"/>
      <c r="Q4" s="48"/>
      <c r="R4" s="48"/>
      <c r="S4" s="24">
        <f>K4-(SUM(U4:AH4))+N4</f>
        <v>3</v>
      </c>
      <c r="T4" s="25" t="str">
        <f t="shared" ref="T4:T5" si="0">IF(S4&lt;0,"ATENÇÃO","OK")</f>
        <v>OK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61.5" customHeight="1" x14ac:dyDescent="0.35">
      <c r="A5" s="103"/>
      <c r="B5" s="42">
        <v>2</v>
      </c>
      <c r="C5" s="105"/>
      <c r="D5" s="41" t="s">
        <v>21</v>
      </c>
      <c r="E5" s="41" t="s">
        <v>37</v>
      </c>
      <c r="F5" s="42" t="s">
        <v>16</v>
      </c>
      <c r="G5" s="42">
        <v>24066011</v>
      </c>
      <c r="H5" s="42" t="s">
        <v>19</v>
      </c>
      <c r="I5" s="27">
        <v>1197.04</v>
      </c>
      <c r="J5" s="101">
        <f>'Calc Reajuste'!S3</f>
        <v>1249.6099999999999</v>
      </c>
      <c r="K5" s="61">
        <f>0</f>
        <v>0</v>
      </c>
      <c r="L5" s="47">
        <f>IF(SUM(U5:AL5)&gt;K5,K5,SUM(U5:AL5))</f>
        <v>0</v>
      </c>
      <c r="M5" s="47">
        <f>(SUM(U5:AL5))</f>
        <v>0</v>
      </c>
      <c r="N5" s="48"/>
      <c r="O5" s="49">
        <f t="shared" ref="O5" si="1">ROUND(IF(K5*0.25-0.5&lt;0,0,K5*0.25-0.5),0)-R5-P5</f>
        <v>0</v>
      </c>
      <c r="P5" s="48"/>
      <c r="Q5" s="48"/>
      <c r="R5" s="48"/>
      <c r="S5" s="60">
        <f>K5-(SUM(U5:AH5))+N5</f>
        <v>0</v>
      </c>
      <c r="T5" s="28" t="str">
        <f t="shared" si="0"/>
        <v>OK</v>
      </c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x14ac:dyDescent="0.35">
      <c r="A6" s="29"/>
      <c r="K6" s="31">
        <f>SUM(K4:K5)</f>
        <v>3</v>
      </c>
      <c r="L6" s="31"/>
      <c r="M6" s="31"/>
      <c r="N6" s="31"/>
      <c r="O6" s="31"/>
      <c r="P6" s="31"/>
      <c r="Q6" s="31"/>
      <c r="R6" s="31"/>
      <c r="S6" s="31">
        <f t="shared" ref="S6" si="2">SUM(S4:S5)</f>
        <v>3</v>
      </c>
      <c r="U6" s="34">
        <f>SUMPRODUCT($J$4:$J$5,U4:U5)</f>
        <v>0</v>
      </c>
      <c r="V6" s="34">
        <f t="shared" ref="V6:AH6" si="3">SUMPRODUCT($J$4:$J$5,V4:V5)</f>
        <v>0</v>
      </c>
      <c r="W6" s="34">
        <f t="shared" si="3"/>
        <v>0</v>
      </c>
      <c r="X6" s="34">
        <f t="shared" si="3"/>
        <v>0</v>
      </c>
      <c r="Y6" s="34">
        <f t="shared" si="3"/>
        <v>0</v>
      </c>
      <c r="Z6" s="34">
        <f t="shared" si="3"/>
        <v>0</v>
      </c>
      <c r="AA6" s="34">
        <f t="shared" si="3"/>
        <v>0</v>
      </c>
      <c r="AB6" s="34">
        <f t="shared" si="3"/>
        <v>0</v>
      </c>
      <c r="AC6" s="34">
        <f t="shared" si="3"/>
        <v>0</v>
      </c>
      <c r="AD6" s="34">
        <f t="shared" si="3"/>
        <v>0</v>
      </c>
      <c r="AE6" s="34">
        <f t="shared" si="3"/>
        <v>0</v>
      </c>
      <c r="AF6" s="34">
        <f t="shared" si="3"/>
        <v>0</v>
      </c>
      <c r="AG6" s="34">
        <f t="shared" si="3"/>
        <v>0</v>
      </c>
      <c r="AH6" s="34">
        <f t="shared" si="3"/>
        <v>0</v>
      </c>
    </row>
    <row r="7" spans="1:34" x14ac:dyDescent="0.35">
      <c r="A7" s="29"/>
      <c r="L7" s="51"/>
      <c r="M7" s="51"/>
      <c r="N7" s="51"/>
      <c r="O7" s="51"/>
      <c r="P7" s="51"/>
      <c r="Q7" s="51"/>
      <c r="R7" s="51"/>
    </row>
    <row r="8" spans="1:34" x14ac:dyDescent="0.35">
      <c r="A8" s="29"/>
      <c r="L8" s="51"/>
      <c r="M8" s="51"/>
      <c r="N8" s="51"/>
      <c r="O8" s="51"/>
      <c r="P8" s="51"/>
      <c r="Q8" s="51"/>
      <c r="R8" s="51"/>
      <c r="Z8" s="45"/>
      <c r="AA8" s="45"/>
    </row>
    <row r="9" spans="1:34" x14ac:dyDescent="0.35">
      <c r="A9" s="29"/>
      <c r="L9" s="51"/>
      <c r="M9" s="51"/>
      <c r="N9" s="51"/>
      <c r="O9" s="51"/>
      <c r="P9" s="51"/>
      <c r="Q9" s="51"/>
      <c r="R9" s="51"/>
    </row>
    <row r="10" spans="1:34" x14ac:dyDescent="0.35">
      <c r="A10" s="29"/>
      <c r="L10" s="51"/>
      <c r="M10" s="51"/>
      <c r="N10" s="51"/>
      <c r="O10" s="51"/>
      <c r="P10" s="51"/>
      <c r="Q10" s="51"/>
      <c r="R10" s="51"/>
    </row>
    <row r="11" spans="1:34" x14ac:dyDescent="0.35">
      <c r="A11" s="29"/>
      <c r="L11" s="51"/>
      <c r="M11" s="51"/>
      <c r="N11" s="51"/>
      <c r="O11" s="51"/>
      <c r="P11" s="51"/>
      <c r="Q11" s="51"/>
      <c r="R11" s="51"/>
    </row>
    <row r="12" spans="1:34" x14ac:dyDescent="0.35">
      <c r="A12" s="29"/>
      <c r="L12" s="51"/>
      <c r="M12" s="51"/>
      <c r="N12" s="51"/>
      <c r="O12" s="51"/>
      <c r="P12" s="51"/>
      <c r="Q12" s="51"/>
      <c r="R12" s="51"/>
    </row>
    <row r="13" spans="1:34" x14ac:dyDescent="0.35">
      <c r="A13" s="29"/>
      <c r="L13" s="51"/>
      <c r="M13" s="51"/>
      <c r="N13" s="51"/>
      <c r="O13" s="51"/>
      <c r="P13" s="51"/>
      <c r="Q13" s="51"/>
      <c r="R13" s="51"/>
    </row>
    <row r="14" spans="1:34" x14ac:dyDescent="0.35">
      <c r="A14" s="29"/>
      <c r="L14" s="51"/>
      <c r="M14" s="51"/>
      <c r="N14" s="51"/>
      <c r="O14" s="51"/>
      <c r="P14" s="51"/>
      <c r="Q14" s="51"/>
      <c r="R14" s="51"/>
      <c r="W14" s="36"/>
    </row>
    <row r="15" spans="1:34" x14ac:dyDescent="0.35">
      <c r="A15" s="29"/>
      <c r="L15" s="51"/>
      <c r="M15" s="51"/>
      <c r="N15" s="51"/>
      <c r="O15" s="51"/>
      <c r="P15" s="51"/>
      <c r="Q15" s="51"/>
      <c r="R15" s="51"/>
    </row>
    <row r="16" spans="1:34" x14ac:dyDescent="0.35">
      <c r="A16" s="29"/>
      <c r="L16" s="51"/>
      <c r="M16" s="51"/>
      <c r="N16" s="51"/>
      <c r="O16" s="51"/>
      <c r="P16" s="51"/>
      <c r="Q16" s="51"/>
      <c r="R16" s="51"/>
    </row>
    <row r="17" spans="1:18" x14ac:dyDescent="0.35">
      <c r="A17" s="29"/>
      <c r="L17" s="51"/>
      <c r="M17" s="51"/>
      <c r="N17" s="51"/>
      <c r="O17" s="51"/>
      <c r="P17" s="51"/>
      <c r="Q17" s="51"/>
      <c r="R17" s="51"/>
    </row>
    <row r="18" spans="1:18" x14ac:dyDescent="0.35">
      <c r="A18" s="29"/>
      <c r="L18" s="51"/>
      <c r="M18" s="51"/>
      <c r="N18" s="51"/>
      <c r="O18" s="51"/>
      <c r="P18" s="51"/>
      <c r="Q18" s="51"/>
      <c r="R18" s="51"/>
    </row>
    <row r="19" spans="1:18" x14ac:dyDescent="0.35">
      <c r="A19" s="29"/>
      <c r="L19" s="51"/>
      <c r="M19" s="51"/>
      <c r="N19" s="51"/>
      <c r="O19" s="51"/>
      <c r="P19" s="51"/>
      <c r="Q19" s="51"/>
      <c r="R19" s="51"/>
    </row>
    <row r="20" spans="1:18" x14ac:dyDescent="0.35">
      <c r="A20" s="29"/>
      <c r="L20" s="51"/>
      <c r="M20" s="51"/>
      <c r="N20" s="51"/>
      <c r="O20" s="51"/>
      <c r="P20" s="51"/>
      <c r="Q20" s="51"/>
      <c r="R20" s="51"/>
    </row>
    <row r="21" spans="1:18" x14ac:dyDescent="0.35">
      <c r="A21" s="29"/>
      <c r="L21" s="51"/>
      <c r="M21" s="51"/>
      <c r="N21" s="51"/>
      <c r="O21" s="51"/>
      <c r="P21" s="51"/>
      <c r="Q21" s="51"/>
      <c r="R21" s="51"/>
    </row>
    <row r="22" spans="1:18" x14ac:dyDescent="0.35">
      <c r="A22" s="29"/>
      <c r="L22" s="51"/>
      <c r="M22" s="51"/>
      <c r="N22" s="51"/>
      <c r="O22" s="51"/>
      <c r="P22" s="51"/>
      <c r="Q22" s="51"/>
      <c r="R22" s="51"/>
    </row>
    <row r="23" spans="1:18" x14ac:dyDescent="0.35">
      <c r="A23" s="29"/>
      <c r="L23" s="51"/>
      <c r="M23" s="51"/>
      <c r="N23" s="51"/>
      <c r="O23" s="51"/>
      <c r="P23" s="51"/>
      <c r="Q23" s="51"/>
      <c r="R23" s="51"/>
    </row>
    <row r="24" spans="1:18" x14ac:dyDescent="0.35">
      <c r="A24" s="29"/>
      <c r="L24" s="51"/>
      <c r="M24" s="51"/>
      <c r="N24" s="51"/>
      <c r="O24" s="51"/>
      <c r="P24" s="51"/>
      <c r="Q24" s="51"/>
      <c r="R24" s="51"/>
    </row>
    <row r="25" spans="1:18" x14ac:dyDescent="0.35">
      <c r="A25" s="29"/>
      <c r="L25" s="51"/>
      <c r="M25" s="51"/>
      <c r="N25" s="51"/>
      <c r="O25" s="51"/>
      <c r="P25" s="51"/>
      <c r="Q25" s="51"/>
      <c r="R25" s="51"/>
    </row>
    <row r="26" spans="1:18" x14ac:dyDescent="0.35">
      <c r="L26" s="51"/>
      <c r="M26" s="51"/>
      <c r="N26" s="51"/>
      <c r="O26" s="51"/>
      <c r="P26" s="51"/>
      <c r="Q26" s="51"/>
      <c r="R26" s="51"/>
    </row>
    <row r="27" spans="1:18" x14ac:dyDescent="0.35">
      <c r="L27" s="51"/>
      <c r="M27" s="51"/>
      <c r="N27" s="51"/>
      <c r="O27" s="51"/>
      <c r="P27" s="51"/>
      <c r="Q27" s="51"/>
      <c r="R27" s="51"/>
    </row>
    <row r="28" spans="1:18" x14ac:dyDescent="0.35">
      <c r="L28" s="51"/>
      <c r="M28" s="51"/>
      <c r="N28" s="51"/>
      <c r="O28" s="51"/>
      <c r="P28" s="51"/>
      <c r="Q28" s="51"/>
      <c r="R28" s="51"/>
    </row>
    <row r="29" spans="1:18" x14ac:dyDescent="0.35">
      <c r="L29" s="51"/>
      <c r="M29" s="51"/>
      <c r="N29" s="51"/>
      <c r="O29" s="51"/>
      <c r="P29" s="51"/>
      <c r="Q29" s="51"/>
      <c r="R29" s="51"/>
    </row>
    <row r="30" spans="1:18" x14ac:dyDescent="0.35">
      <c r="L30" s="51"/>
      <c r="M30" s="51"/>
      <c r="N30" s="51"/>
      <c r="O30" s="51"/>
      <c r="P30" s="51"/>
      <c r="Q30" s="51"/>
      <c r="R30" s="51"/>
    </row>
    <row r="31" spans="1:18" x14ac:dyDescent="0.35">
      <c r="L31" s="51"/>
      <c r="M31" s="51"/>
      <c r="N31" s="51"/>
      <c r="O31" s="51"/>
      <c r="P31" s="51"/>
      <c r="Q31" s="51"/>
      <c r="R31" s="51"/>
    </row>
    <row r="32" spans="1:18" x14ac:dyDescent="0.35">
      <c r="L32" s="51"/>
      <c r="M32" s="51"/>
      <c r="N32" s="51"/>
      <c r="O32" s="51"/>
      <c r="P32" s="51"/>
      <c r="Q32" s="51"/>
      <c r="R32" s="51"/>
    </row>
    <row r="33" spans="12:18" x14ac:dyDescent="0.35">
      <c r="L33" s="51"/>
      <c r="M33" s="51"/>
      <c r="N33" s="51"/>
      <c r="O33" s="51"/>
      <c r="P33" s="51"/>
      <c r="Q33" s="51"/>
      <c r="R33" s="51"/>
    </row>
    <row r="34" spans="12:18" x14ac:dyDescent="0.35">
      <c r="L34" s="51"/>
      <c r="M34" s="51"/>
      <c r="N34" s="51"/>
      <c r="O34" s="51"/>
      <c r="P34" s="51"/>
      <c r="Q34" s="51"/>
      <c r="R34" s="51"/>
    </row>
    <row r="35" spans="12:18" x14ac:dyDescent="0.35">
      <c r="L35" s="51"/>
      <c r="M35" s="51"/>
      <c r="N35" s="51"/>
      <c r="O35" s="51"/>
      <c r="P35" s="51"/>
      <c r="Q35" s="51"/>
      <c r="R35" s="51"/>
    </row>
    <row r="36" spans="12:18" x14ac:dyDescent="0.35">
      <c r="L36" s="51"/>
      <c r="M36" s="51"/>
      <c r="N36" s="51"/>
      <c r="O36" s="51"/>
      <c r="P36" s="51"/>
      <c r="Q36" s="51"/>
      <c r="R36" s="51"/>
    </row>
    <row r="37" spans="12:18" x14ac:dyDescent="0.35">
      <c r="L37" s="51"/>
      <c r="M37" s="51"/>
      <c r="N37" s="51"/>
      <c r="O37" s="51"/>
      <c r="P37" s="51"/>
      <c r="Q37" s="51"/>
      <c r="R37" s="51"/>
    </row>
    <row r="38" spans="12:18" x14ac:dyDescent="0.35">
      <c r="L38" s="51"/>
      <c r="M38" s="51"/>
      <c r="N38" s="51"/>
      <c r="O38" s="51"/>
      <c r="P38" s="51"/>
      <c r="Q38" s="51"/>
      <c r="R38" s="51"/>
    </row>
    <row r="39" spans="12:18" x14ac:dyDescent="0.35">
      <c r="L39" s="51"/>
      <c r="M39" s="51"/>
      <c r="N39" s="51"/>
      <c r="O39" s="51"/>
      <c r="P39" s="51"/>
      <c r="Q39" s="51"/>
      <c r="R39" s="51"/>
    </row>
    <row r="40" spans="12:18" x14ac:dyDescent="0.35">
      <c r="L40" s="51"/>
      <c r="M40" s="51"/>
      <c r="N40" s="51"/>
      <c r="O40" s="51"/>
      <c r="P40" s="51"/>
      <c r="Q40" s="51"/>
      <c r="R40" s="51"/>
    </row>
    <row r="41" spans="12:18" x14ac:dyDescent="0.35">
      <c r="L41" s="51"/>
      <c r="M41" s="51"/>
      <c r="N41" s="51"/>
      <c r="O41" s="51"/>
      <c r="P41" s="51"/>
      <c r="Q41" s="51"/>
      <c r="R41" s="51"/>
    </row>
    <row r="42" spans="12:18" x14ac:dyDescent="0.35">
      <c r="L42" s="51"/>
      <c r="M42" s="51"/>
      <c r="N42" s="51"/>
      <c r="O42" s="51"/>
      <c r="P42" s="51"/>
      <c r="Q42" s="51"/>
      <c r="R42" s="51"/>
    </row>
    <row r="43" spans="12:18" x14ac:dyDescent="0.35">
      <c r="L43" s="51"/>
      <c r="M43" s="51"/>
      <c r="N43" s="51"/>
      <c r="O43" s="51"/>
      <c r="P43" s="51"/>
      <c r="Q43" s="51"/>
      <c r="R43" s="51"/>
    </row>
    <row r="44" spans="12:18" x14ac:dyDescent="0.35">
      <c r="L44" s="51"/>
      <c r="M44" s="51"/>
      <c r="N44" s="51"/>
      <c r="O44" s="51"/>
      <c r="P44" s="51"/>
      <c r="Q44" s="51"/>
      <c r="R44" s="51"/>
    </row>
    <row r="45" spans="12:18" x14ac:dyDescent="0.35">
      <c r="L45" s="51"/>
      <c r="M45" s="51"/>
      <c r="N45" s="51"/>
      <c r="O45" s="51"/>
      <c r="P45" s="51"/>
      <c r="Q45" s="51"/>
      <c r="R45" s="51"/>
    </row>
    <row r="46" spans="12:18" x14ac:dyDescent="0.35">
      <c r="L46" s="51"/>
      <c r="M46" s="51"/>
      <c r="N46" s="51"/>
      <c r="O46" s="51"/>
      <c r="P46" s="51"/>
      <c r="Q46" s="51"/>
      <c r="R46" s="51"/>
    </row>
    <row r="47" spans="12:18" x14ac:dyDescent="0.35">
      <c r="L47" s="51"/>
      <c r="M47" s="51"/>
      <c r="N47" s="51"/>
      <c r="O47" s="51"/>
      <c r="P47" s="51"/>
      <c r="Q47" s="51"/>
      <c r="R47" s="51"/>
    </row>
    <row r="48" spans="12:18" x14ac:dyDescent="0.35">
      <c r="L48" s="51"/>
      <c r="M48" s="51"/>
      <c r="N48" s="51"/>
      <c r="O48" s="51"/>
      <c r="P48" s="51"/>
      <c r="Q48" s="51"/>
      <c r="R48" s="51"/>
    </row>
    <row r="49" spans="12:18" x14ac:dyDescent="0.35">
      <c r="L49" s="51"/>
      <c r="M49" s="51"/>
      <c r="N49" s="51"/>
      <c r="O49" s="51"/>
      <c r="P49" s="51"/>
      <c r="Q49" s="51"/>
      <c r="R49" s="51"/>
    </row>
    <row r="50" spans="12:18" x14ac:dyDescent="0.35">
      <c r="L50" s="51"/>
      <c r="M50" s="51"/>
      <c r="N50" s="51"/>
      <c r="O50" s="51"/>
      <c r="P50" s="51"/>
      <c r="Q50" s="51"/>
      <c r="R50" s="51"/>
    </row>
    <row r="51" spans="12:18" x14ac:dyDescent="0.35">
      <c r="L51" s="51"/>
      <c r="M51" s="51"/>
      <c r="N51" s="51"/>
      <c r="O51" s="51"/>
      <c r="P51" s="51"/>
      <c r="Q51" s="51"/>
      <c r="R51" s="51"/>
    </row>
    <row r="52" spans="12:18" x14ac:dyDescent="0.35">
      <c r="L52" s="51"/>
      <c r="M52" s="51"/>
      <c r="N52" s="51"/>
      <c r="O52" s="51"/>
      <c r="P52" s="51"/>
      <c r="Q52" s="51"/>
      <c r="R52" s="51"/>
    </row>
    <row r="53" spans="12:18" x14ac:dyDescent="0.35">
      <c r="L53" s="51"/>
      <c r="M53" s="51"/>
      <c r="N53" s="51"/>
      <c r="O53" s="51"/>
      <c r="P53" s="51"/>
      <c r="Q53" s="51"/>
      <c r="R53" s="51"/>
    </row>
    <row r="54" spans="12:18" x14ac:dyDescent="0.35">
      <c r="L54" s="51"/>
      <c r="M54" s="51"/>
      <c r="N54" s="51"/>
      <c r="O54" s="51"/>
      <c r="P54" s="51"/>
      <c r="Q54" s="51"/>
      <c r="R54" s="51"/>
    </row>
    <row r="55" spans="12:18" x14ac:dyDescent="0.35">
      <c r="L55" s="51"/>
      <c r="M55" s="51"/>
      <c r="N55" s="51"/>
      <c r="O55" s="51"/>
      <c r="P55" s="51"/>
      <c r="Q55" s="51"/>
      <c r="R55" s="51"/>
    </row>
    <row r="56" spans="12:18" x14ac:dyDescent="0.35">
      <c r="L56" s="51"/>
      <c r="M56" s="51"/>
      <c r="N56" s="51"/>
      <c r="O56" s="51"/>
      <c r="P56" s="51"/>
      <c r="Q56" s="51"/>
      <c r="R56" s="51"/>
    </row>
    <row r="57" spans="12:18" x14ac:dyDescent="0.35">
      <c r="L57" s="51"/>
      <c r="M57" s="51"/>
      <c r="N57" s="51"/>
      <c r="O57" s="51"/>
      <c r="P57" s="51"/>
      <c r="Q57" s="51"/>
      <c r="R57" s="51"/>
    </row>
  </sheetData>
  <mergeCells count="20">
    <mergeCell ref="AG1:AG2"/>
    <mergeCell ref="AH1:AH2"/>
    <mergeCell ref="A2:T2"/>
    <mergeCell ref="X1:X2"/>
    <mergeCell ref="Y1:Y2"/>
    <mergeCell ref="Z1:Z2"/>
    <mergeCell ref="AA1:AA2"/>
    <mergeCell ref="AB1:AB2"/>
    <mergeCell ref="AC1:AC2"/>
    <mergeCell ref="A1:C1"/>
    <mergeCell ref="D1:I1"/>
    <mergeCell ref="K1:T1"/>
    <mergeCell ref="U1:U2"/>
    <mergeCell ref="V1:V2"/>
    <mergeCell ref="W1:W2"/>
    <mergeCell ref="A4:A5"/>
    <mergeCell ref="C4:C5"/>
    <mergeCell ref="AD1:AD2"/>
    <mergeCell ref="AE1:AE2"/>
    <mergeCell ref="AF1:AF2"/>
  </mergeCells>
  <conditionalFormatting sqref="U4:AH5">
    <cfRule type="cellIs" dxfId="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B91D-E5AC-4B90-8BC9-281C319B0342}">
  <dimension ref="A1:AH57"/>
  <sheetViews>
    <sheetView zoomScale="80" zoomScaleNormal="80" workbookViewId="0">
      <selection activeCell="I3" sqref="I1:I1048576"/>
    </sheetView>
  </sheetViews>
  <sheetFormatPr defaultColWidth="9.6328125" defaultRowHeight="15.5" x14ac:dyDescent="0.35"/>
  <cols>
    <col min="1" max="1" width="6.6328125" style="20" customWidth="1"/>
    <col min="2" max="2" width="6.6328125" style="29" customWidth="1"/>
    <col min="3" max="3" width="25.90625" style="30" customWidth="1"/>
    <col min="4" max="4" width="26.54296875" style="29" customWidth="1"/>
    <col min="5" max="5" width="13.453125" style="29" customWidth="1"/>
    <col min="6" max="6" width="10.453125" style="29" customWidth="1"/>
    <col min="7" max="7" width="12.90625" style="29" customWidth="1"/>
    <col min="8" max="8" width="11" style="29" customWidth="1"/>
    <col min="9" max="9" width="15.6328125" style="29" hidden="1" customWidth="1"/>
    <col min="10" max="10" width="14.54296875" style="1" customWidth="1"/>
    <col min="11" max="11" width="9" style="31" customWidth="1"/>
    <col min="12" max="12" width="10.54296875" style="50" customWidth="1"/>
    <col min="13" max="13" width="10.36328125" style="50" customWidth="1"/>
    <col min="14" max="14" width="13.6328125" style="50" customWidth="1"/>
    <col min="15" max="15" width="15" style="50" customWidth="1"/>
    <col min="16" max="16" width="5.90625" style="50" customWidth="1"/>
    <col min="17" max="17" width="6.36328125" style="50" customWidth="1"/>
    <col min="18" max="18" width="7" style="50" customWidth="1"/>
    <col min="19" max="19" width="12.6328125" style="32" customWidth="1"/>
    <col min="20" max="20" width="12.54296875" style="33" customWidth="1"/>
    <col min="21" max="21" width="17.36328125" style="35" customWidth="1"/>
    <col min="22" max="22" width="15.36328125" style="35" customWidth="1"/>
    <col min="23" max="23" width="15.90625" style="35" customWidth="1"/>
    <col min="24" max="24" width="14.54296875" style="35" customWidth="1"/>
    <col min="25" max="25" width="14.453125" style="35" customWidth="1"/>
    <col min="26" max="26" width="14" style="35" customWidth="1"/>
    <col min="27" max="27" width="15.6328125" style="35" customWidth="1"/>
    <col min="28" max="28" width="17.453125" style="35" bestFit="1" customWidth="1"/>
    <col min="29" max="29" width="16.08984375" style="20" customWidth="1"/>
    <col min="30" max="30" width="15.90625" style="20" customWidth="1"/>
    <col min="31" max="31" width="16" style="20" customWidth="1"/>
    <col min="32" max="32" width="14.90625" style="20" customWidth="1"/>
    <col min="33" max="33" width="13.08984375" style="20" customWidth="1"/>
    <col min="34" max="34" width="14.6328125" style="20" customWidth="1"/>
    <col min="35" max="16384" width="9.6328125" style="20"/>
  </cols>
  <sheetData>
    <row r="1" spans="1:34" ht="65.25" customHeight="1" x14ac:dyDescent="0.35">
      <c r="A1" s="106" t="s">
        <v>34</v>
      </c>
      <c r="B1" s="106"/>
      <c r="C1" s="106"/>
      <c r="D1" s="109" t="s">
        <v>36</v>
      </c>
      <c r="E1" s="110"/>
      <c r="F1" s="110"/>
      <c r="G1" s="110"/>
      <c r="H1" s="110"/>
      <c r="I1" s="111"/>
      <c r="J1" s="99"/>
      <c r="K1" s="113" t="s">
        <v>51</v>
      </c>
      <c r="L1" s="113"/>
      <c r="M1" s="113"/>
      <c r="N1" s="113"/>
      <c r="O1" s="113"/>
      <c r="P1" s="113"/>
      <c r="Q1" s="113"/>
      <c r="R1" s="113"/>
      <c r="S1" s="113"/>
      <c r="T1" s="113"/>
      <c r="U1" s="112" t="s">
        <v>50</v>
      </c>
      <c r="V1" s="112" t="s">
        <v>50</v>
      </c>
      <c r="W1" s="112" t="s">
        <v>50</v>
      </c>
      <c r="X1" s="112" t="s">
        <v>50</v>
      </c>
      <c r="Y1" s="112" t="s">
        <v>50</v>
      </c>
      <c r="Z1" s="112" t="s">
        <v>35</v>
      </c>
      <c r="AA1" s="112" t="s">
        <v>35</v>
      </c>
      <c r="AB1" s="112" t="s">
        <v>35</v>
      </c>
      <c r="AC1" s="112" t="s">
        <v>35</v>
      </c>
      <c r="AD1" s="112" t="s">
        <v>35</v>
      </c>
      <c r="AE1" s="112" t="s">
        <v>35</v>
      </c>
      <c r="AF1" s="112" t="s">
        <v>35</v>
      </c>
      <c r="AG1" s="112" t="s">
        <v>35</v>
      </c>
      <c r="AH1" s="112" t="s">
        <v>35</v>
      </c>
    </row>
    <row r="2" spans="1:34" ht="30.9" customHeight="1" x14ac:dyDescent="0.35">
      <c r="A2" s="107" t="s">
        <v>43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s="22" customFormat="1" ht="42" customHeight="1" x14ac:dyDescent="0.25">
      <c r="A3" s="37" t="s">
        <v>15</v>
      </c>
      <c r="B3" s="38" t="s">
        <v>3</v>
      </c>
      <c r="C3" s="38" t="s">
        <v>13</v>
      </c>
      <c r="D3" s="38" t="s">
        <v>20</v>
      </c>
      <c r="E3" s="38" t="s">
        <v>4</v>
      </c>
      <c r="F3" s="38" t="s">
        <v>17</v>
      </c>
      <c r="G3" s="38" t="s">
        <v>11</v>
      </c>
      <c r="H3" s="38" t="s">
        <v>12</v>
      </c>
      <c r="I3" s="39" t="s">
        <v>14</v>
      </c>
      <c r="J3" s="100" t="s">
        <v>57</v>
      </c>
      <c r="K3" s="62" t="s">
        <v>22</v>
      </c>
      <c r="L3" s="62" t="s">
        <v>23</v>
      </c>
      <c r="M3" s="62" t="s">
        <v>24</v>
      </c>
      <c r="N3" s="62" t="s">
        <v>25</v>
      </c>
      <c r="O3" s="62" t="s">
        <v>26</v>
      </c>
      <c r="P3" s="62" t="s">
        <v>27</v>
      </c>
      <c r="Q3" s="62" t="s">
        <v>28</v>
      </c>
      <c r="R3" s="62" t="s">
        <v>29</v>
      </c>
      <c r="S3" s="63" t="s">
        <v>0</v>
      </c>
      <c r="T3" s="64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</row>
    <row r="4" spans="1:34" ht="52.5" customHeight="1" x14ac:dyDescent="0.35">
      <c r="A4" s="102">
        <v>1</v>
      </c>
      <c r="B4" s="40">
        <v>1</v>
      </c>
      <c r="C4" s="104" t="s">
        <v>40</v>
      </c>
      <c r="D4" s="41" t="s">
        <v>18</v>
      </c>
      <c r="E4" s="41" t="s">
        <v>37</v>
      </c>
      <c r="F4" s="42" t="s">
        <v>16</v>
      </c>
      <c r="G4" s="42">
        <v>24066011</v>
      </c>
      <c r="H4" s="42" t="s">
        <v>19</v>
      </c>
      <c r="I4" s="23">
        <v>2230.12</v>
      </c>
      <c r="J4" s="101">
        <f>'Calc Reajuste'!S2</f>
        <v>2328.06</v>
      </c>
      <c r="K4" s="65">
        <f>0</f>
        <v>0</v>
      </c>
      <c r="L4" s="47">
        <f>IF(SUM(U4:AL4)&gt;K4,K4,SUM(U4:AL4))</f>
        <v>0</v>
      </c>
      <c r="M4" s="47">
        <f>(SUM(U4:AL4))</f>
        <v>0</v>
      </c>
      <c r="N4" s="48"/>
      <c r="O4" s="49">
        <f>ROUND(IF(K4*0.25-0.5&lt;0,0,K4*0.25-0.5),0)-R4-P4</f>
        <v>0</v>
      </c>
      <c r="P4" s="48"/>
      <c r="Q4" s="48"/>
      <c r="R4" s="48"/>
      <c r="S4" s="24">
        <f>K4-(SUM(U4:AH4))+N4</f>
        <v>0</v>
      </c>
      <c r="T4" s="25" t="str">
        <f t="shared" ref="T4:T5" si="0">IF(S4&lt;0,"ATENÇÃO","OK")</f>
        <v>OK</v>
      </c>
      <c r="U4" s="69"/>
      <c r="V4" s="69"/>
      <c r="W4" s="69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61.5" customHeight="1" x14ac:dyDescent="0.35">
      <c r="A5" s="103"/>
      <c r="B5" s="42">
        <v>2</v>
      </c>
      <c r="C5" s="105"/>
      <c r="D5" s="41" t="s">
        <v>21</v>
      </c>
      <c r="E5" s="41" t="s">
        <v>37</v>
      </c>
      <c r="F5" s="42" t="s">
        <v>16</v>
      </c>
      <c r="G5" s="42">
        <v>24066011</v>
      </c>
      <c r="H5" s="42" t="s">
        <v>19</v>
      </c>
      <c r="I5" s="27">
        <v>1197.04</v>
      </c>
      <c r="J5" s="101">
        <f>'Calc Reajuste'!S3</f>
        <v>1249.6099999999999</v>
      </c>
      <c r="K5" s="61">
        <f>10</f>
        <v>10</v>
      </c>
      <c r="L5" s="47">
        <f>IF(SUM(U5:AL5)&gt;K5,K5,SUM(U5:AL5))</f>
        <v>0</v>
      </c>
      <c r="M5" s="47">
        <f>(SUM(U5:AL5))</f>
        <v>0</v>
      </c>
      <c r="N5" s="48"/>
      <c r="O5" s="49">
        <f t="shared" ref="O5" si="1">ROUND(IF(K5*0.25-0.5&lt;0,0,K5*0.25-0.5),0)-R5-P5</f>
        <v>2</v>
      </c>
      <c r="P5" s="48"/>
      <c r="Q5" s="48"/>
      <c r="R5" s="48"/>
      <c r="S5" s="60">
        <f>K5-(SUM(U5:AH5))+N5</f>
        <v>10</v>
      </c>
      <c r="T5" s="28" t="str">
        <f t="shared" si="0"/>
        <v>OK</v>
      </c>
      <c r="U5" s="73"/>
      <c r="V5" s="73"/>
      <c r="W5" s="73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x14ac:dyDescent="0.35">
      <c r="A6" s="29"/>
      <c r="K6" s="31">
        <f>SUM(K4:K5)</f>
        <v>10</v>
      </c>
      <c r="L6" s="31"/>
      <c r="M6" s="31"/>
      <c r="N6" s="31"/>
      <c r="O6" s="31"/>
      <c r="P6" s="31"/>
      <c r="Q6" s="31"/>
      <c r="R6" s="31"/>
      <c r="S6" s="31">
        <f t="shared" ref="S6" si="2">SUM(S4:S5)</f>
        <v>10</v>
      </c>
      <c r="U6" s="70">
        <f>SUMPRODUCT($J$4:$J$5,U4:U5)</f>
        <v>0</v>
      </c>
      <c r="V6" s="70">
        <f t="shared" ref="V6:AH6" si="3">SUMPRODUCT($J$4:$J$5,V4:V5)</f>
        <v>0</v>
      </c>
      <c r="W6" s="70">
        <f t="shared" si="3"/>
        <v>0</v>
      </c>
      <c r="X6" s="70">
        <f t="shared" si="3"/>
        <v>0</v>
      </c>
      <c r="Y6" s="70">
        <f t="shared" si="3"/>
        <v>0</v>
      </c>
      <c r="Z6" s="70">
        <f t="shared" si="3"/>
        <v>0</v>
      </c>
      <c r="AA6" s="70">
        <f t="shared" si="3"/>
        <v>0</v>
      </c>
      <c r="AB6" s="70">
        <f t="shared" si="3"/>
        <v>0</v>
      </c>
      <c r="AC6" s="70">
        <f t="shared" si="3"/>
        <v>0</v>
      </c>
      <c r="AD6" s="70">
        <f t="shared" si="3"/>
        <v>0</v>
      </c>
      <c r="AE6" s="70">
        <f t="shared" si="3"/>
        <v>0</v>
      </c>
      <c r="AF6" s="70">
        <f t="shared" si="3"/>
        <v>0</v>
      </c>
      <c r="AG6" s="70">
        <f t="shared" si="3"/>
        <v>0</v>
      </c>
      <c r="AH6" s="70">
        <f t="shared" si="3"/>
        <v>0</v>
      </c>
    </row>
    <row r="7" spans="1:34" x14ac:dyDescent="0.35">
      <c r="A7" s="29"/>
      <c r="L7" s="51"/>
      <c r="M7" s="51"/>
      <c r="N7" s="51"/>
      <c r="O7" s="51"/>
      <c r="P7" s="51"/>
      <c r="Q7" s="51"/>
      <c r="R7" s="51"/>
      <c r="U7" s="71"/>
      <c r="V7" s="71"/>
      <c r="W7" s="71"/>
    </row>
    <row r="8" spans="1:34" x14ac:dyDescent="0.35">
      <c r="A8" s="29"/>
      <c r="L8" s="51"/>
      <c r="M8" s="51"/>
      <c r="N8" s="51"/>
      <c r="O8" s="51"/>
      <c r="P8" s="51"/>
      <c r="Q8" s="51"/>
      <c r="R8" s="51"/>
      <c r="U8" s="71"/>
      <c r="V8" s="71"/>
      <c r="W8" s="71"/>
      <c r="Z8" s="45"/>
      <c r="AA8" s="45"/>
    </row>
    <row r="9" spans="1:34" x14ac:dyDescent="0.35">
      <c r="A9" s="29"/>
      <c r="L9" s="51"/>
      <c r="M9" s="51"/>
      <c r="N9" s="51"/>
      <c r="O9" s="51"/>
      <c r="P9" s="51"/>
      <c r="Q9" s="51"/>
      <c r="R9" s="51"/>
      <c r="U9" s="71"/>
      <c r="V9" s="71"/>
      <c r="W9" s="71"/>
    </row>
    <row r="10" spans="1:34" x14ac:dyDescent="0.35">
      <c r="A10" s="29"/>
      <c r="L10" s="51"/>
      <c r="M10" s="51"/>
      <c r="N10" s="51"/>
      <c r="O10" s="51"/>
      <c r="P10" s="51"/>
      <c r="Q10" s="51"/>
      <c r="R10" s="51"/>
      <c r="U10" s="71"/>
      <c r="V10" s="71"/>
      <c r="W10" s="71"/>
    </row>
    <row r="11" spans="1:34" x14ac:dyDescent="0.35">
      <c r="A11" s="29"/>
      <c r="L11" s="51"/>
      <c r="M11" s="51"/>
      <c r="N11" s="51"/>
      <c r="O11" s="51"/>
      <c r="P11" s="51"/>
      <c r="Q11" s="51"/>
      <c r="R11" s="51"/>
      <c r="U11" s="71"/>
      <c r="V11" s="71"/>
      <c r="W11" s="71"/>
    </row>
    <row r="12" spans="1:34" x14ac:dyDescent="0.35">
      <c r="A12" s="29"/>
      <c r="L12" s="51"/>
      <c r="M12" s="51"/>
      <c r="N12" s="51"/>
      <c r="O12" s="51"/>
      <c r="P12" s="51"/>
      <c r="Q12" s="51"/>
      <c r="R12" s="51"/>
      <c r="U12" s="71"/>
      <c r="V12" s="71"/>
      <c r="W12" s="71"/>
    </row>
    <row r="13" spans="1:34" x14ac:dyDescent="0.35">
      <c r="A13" s="29"/>
      <c r="L13" s="51"/>
      <c r="M13" s="51"/>
      <c r="N13" s="51"/>
      <c r="O13" s="51"/>
      <c r="P13" s="51"/>
      <c r="Q13" s="51"/>
      <c r="R13" s="51"/>
      <c r="U13" s="71"/>
      <c r="V13" s="71"/>
      <c r="W13" s="71"/>
    </row>
    <row r="14" spans="1:34" x14ac:dyDescent="0.35">
      <c r="A14" s="29"/>
      <c r="L14" s="51"/>
      <c r="M14" s="51"/>
      <c r="N14" s="51"/>
      <c r="O14" s="51"/>
      <c r="P14" s="51"/>
      <c r="Q14" s="51"/>
      <c r="R14" s="51"/>
      <c r="U14" s="71"/>
      <c r="V14" s="71"/>
      <c r="W14" s="72"/>
    </row>
    <row r="15" spans="1:34" x14ac:dyDescent="0.35">
      <c r="A15" s="29"/>
      <c r="L15" s="51"/>
      <c r="M15" s="51"/>
      <c r="N15" s="51"/>
      <c r="O15" s="51"/>
      <c r="P15" s="51"/>
      <c r="Q15" s="51"/>
      <c r="R15" s="51"/>
      <c r="U15" s="71"/>
      <c r="V15" s="71"/>
      <c r="W15" s="71"/>
    </row>
    <row r="16" spans="1:34" x14ac:dyDescent="0.35">
      <c r="A16" s="29"/>
      <c r="L16" s="51"/>
      <c r="M16" s="51"/>
      <c r="N16" s="51"/>
      <c r="O16" s="51"/>
      <c r="P16" s="51"/>
      <c r="Q16" s="51"/>
      <c r="R16" s="51"/>
      <c r="U16" s="71"/>
      <c r="V16" s="71"/>
      <c r="W16" s="71"/>
    </row>
    <row r="17" spans="1:23" x14ac:dyDescent="0.35">
      <c r="A17" s="29"/>
      <c r="L17" s="51"/>
      <c r="M17" s="51"/>
      <c r="N17" s="51"/>
      <c r="O17" s="51"/>
      <c r="P17" s="51"/>
      <c r="Q17" s="51"/>
      <c r="R17" s="51"/>
      <c r="U17" s="71"/>
      <c r="V17" s="71"/>
      <c r="W17" s="71"/>
    </row>
    <row r="18" spans="1:23" x14ac:dyDescent="0.35">
      <c r="A18" s="29"/>
      <c r="L18" s="51"/>
      <c r="M18" s="51"/>
      <c r="N18" s="51"/>
      <c r="O18" s="51"/>
      <c r="P18" s="51"/>
      <c r="Q18" s="51"/>
      <c r="R18" s="51"/>
      <c r="U18" s="71"/>
      <c r="V18" s="71"/>
      <c r="W18" s="71"/>
    </row>
    <row r="19" spans="1:23" x14ac:dyDescent="0.35">
      <c r="A19" s="29"/>
      <c r="L19" s="51"/>
      <c r="M19" s="51"/>
      <c r="N19" s="51"/>
      <c r="O19" s="51"/>
      <c r="P19" s="51"/>
      <c r="Q19" s="51"/>
      <c r="R19" s="51"/>
      <c r="U19" s="71"/>
      <c r="V19" s="71"/>
      <c r="W19" s="71"/>
    </row>
    <row r="20" spans="1:23" x14ac:dyDescent="0.35">
      <c r="A20" s="29"/>
      <c r="L20" s="51"/>
      <c r="M20" s="51"/>
      <c r="N20" s="51"/>
      <c r="O20" s="51"/>
      <c r="P20" s="51"/>
      <c r="Q20" s="51"/>
      <c r="R20" s="51"/>
      <c r="U20" s="71"/>
      <c r="V20" s="71"/>
      <c r="W20" s="71"/>
    </row>
    <row r="21" spans="1:23" x14ac:dyDescent="0.35">
      <c r="A21" s="29"/>
      <c r="L21" s="51"/>
      <c r="M21" s="51"/>
      <c r="N21" s="51"/>
      <c r="O21" s="51"/>
      <c r="P21" s="51"/>
      <c r="Q21" s="51"/>
      <c r="R21" s="51"/>
      <c r="U21" s="71"/>
      <c r="V21" s="71"/>
      <c r="W21" s="71"/>
    </row>
    <row r="22" spans="1:23" x14ac:dyDescent="0.35">
      <c r="A22" s="29"/>
      <c r="L22" s="51"/>
      <c r="M22" s="51"/>
      <c r="N22" s="51"/>
      <c r="O22" s="51"/>
      <c r="P22" s="51"/>
      <c r="Q22" s="51"/>
      <c r="R22" s="51"/>
      <c r="U22" s="71"/>
      <c r="V22" s="71"/>
      <c r="W22" s="71"/>
    </row>
    <row r="23" spans="1:23" x14ac:dyDescent="0.35">
      <c r="A23" s="29"/>
      <c r="L23" s="51"/>
      <c r="M23" s="51"/>
      <c r="N23" s="51"/>
      <c r="O23" s="51"/>
      <c r="P23" s="51"/>
      <c r="Q23" s="51"/>
      <c r="R23" s="51"/>
      <c r="U23" s="71"/>
      <c r="V23" s="71"/>
      <c r="W23" s="71"/>
    </row>
    <row r="24" spans="1:23" x14ac:dyDescent="0.35">
      <c r="A24" s="29"/>
      <c r="L24" s="51"/>
      <c r="M24" s="51"/>
      <c r="N24" s="51"/>
      <c r="O24" s="51"/>
      <c r="P24" s="51"/>
      <c r="Q24" s="51"/>
      <c r="R24" s="51"/>
      <c r="U24" s="71"/>
      <c r="V24" s="71"/>
      <c r="W24" s="71"/>
    </row>
    <row r="25" spans="1:23" x14ac:dyDescent="0.35">
      <c r="A25" s="29"/>
      <c r="L25" s="51"/>
      <c r="M25" s="51"/>
      <c r="N25" s="51"/>
      <c r="O25" s="51"/>
      <c r="P25" s="51"/>
      <c r="Q25" s="51"/>
      <c r="R25" s="51"/>
      <c r="U25" s="71"/>
      <c r="V25" s="71"/>
      <c r="W25" s="71"/>
    </row>
    <row r="26" spans="1:23" x14ac:dyDescent="0.35">
      <c r="L26" s="51"/>
      <c r="M26" s="51"/>
      <c r="N26" s="51"/>
      <c r="O26" s="51"/>
      <c r="P26" s="51"/>
      <c r="Q26" s="51"/>
      <c r="R26" s="51"/>
      <c r="U26" s="71"/>
      <c r="V26" s="71"/>
      <c r="W26" s="71"/>
    </row>
    <row r="27" spans="1:23" x14ac:dyDescent="0.35">
      <c r="L27" s="51"/>
      <c r="M27" s="51"/>
      <c r="N27" s="51"/>
      <c r="O27" s="51"/>
      <c r="P27" s="51"/>
      <c r="Q27" s="51"/>
      <c r="R27" s="51"/>
      <c r="U27" s="71"/>
      <c r="V27" s="71"/>
      <c r="W27" s="71"/>
    </row>
    <row r="28" spans="1:23" x14ac:dyDescent="0.35">
      <c r="L28" s="51"/>
      <c r="M28" s="51"/>
      <c r="N28" s="51"/>
      <c r="O28" s="51"/>
      <c r="P28" s="51"/>
      <c r="Q28" s="51"/>
      <c r="R28" s="51"/>
      <c r="U28" s="71"/>
      <c r="V28" s="71"/>
      <c r="W28" s="71"/>
    </row>
    <row r="29" spans="1:23" x14ac:dyDescent="0.35">
      <c r="L29" s="51"/>
      <c r="M29" s="51"/>
      <c r="N29" s="51"/>
      <c r="O29" s="51"/>
      <c r="P29" s="51"/>
      <c r="Q29" s="51"/>
      <c r="R29" s="51"/>
      <c r="U29" s="71"/>
      <c r="V29" s="71"/>
      <c r="W29" s="71"/>
    </row>
    <row r="30" spans="1:23" x14ac:dyDescent="0.35">
      <c r="L30" s="51"/>
      <c r="M30" s="51"/>
      <c r="N30" s="51"/>
      <c r="O30" s="51"/>
      <c r="P30" s="51"/>
      <c r="Q30" s="51"/>
      <c r="R30" s="51"/>
      <c r="U30" s="71"/>
      <c r="V30" s="71"/>
      <c r="W30" s="71"/>
    </row>
    <row r="31" spans="1:23" x14ac:dyDescent="0.35">
      <c r="L31" s="51"/>
      <c r="M31" s="51"/>
      <c r="N31" s="51"/>
      <c r="O31" s="51"/>
      <c r="P31" s="51"/>
      <c r="Q31" s="51"/>
      <c r="R31" s="51"/>
      <c r="U31" s="71"/>
      <c r="V31" s="71"/>
      <c r="W31" s="71"/>
    </row>
    <row r="32" spans="1:23" x14ac:dyDescent="0.35">
      <c r="L32" s="51"/>
      <c r="M32" s="51"/>
      <c r="N32" s="51"/>
      <c r="O32" s="51"/>
      <c r="P32" s="51"/>
      <c r="Q32" s="51"/>
      <c r="R32" s="51"/>
      <c r="U32" s="71"/>
      <c r="V32" s="71"/>
      <c r="W32" s="71"/>
    </row>
    <row r="33" spans="12:23" x14ac:dyDescent="0.35">
      <c r="L33" s="51"/>
      <c r="M33" s="51"/>
      <c r="N33" s="51"/>
      <c r="O33" s="51"/>
      <c r="P33" s="51"/>
      <c r="Q33" s="51"/>
      <c r="R33" s="51"/>
      <c r="U33" s="71"/>
      <c r="V33" s="71"/>
      <c r="W33" s="71"/>
    </row>
    <row r="34" spans="12:23" x14ac:dyDescent="0.35">
      <c r="L34" s="51"/>
      <c r="M34" s="51"/>
      <c r="N34" s="51"/>
      <c r="O34" s="51"/>
      <c r="P34" s="51"/>
      <c r="Q34" s="51"/>
      <c r="R34" s="51"/>
      <c r="U34" s="71"/>
      <c r="V34" s="71"/>
      <c r="W34" s="71"/>
    </row>
    <row r="35" spans="12:23" x14ac:dyDescent="0.35">
      <c r="L35" s="51"/>
      <c r="M35" s="51"/>
      <c r="N35" s="51"/>
      <c r="O35" s="51"/>
      <c r="P35" s="51"/>
      <c r="Q35" s="51"/>
      <c r="R35" s="51"/>
      <c r="U35" s="71"/>
      <c r="V35" s="71"/>
      <c r="W35" s="71"/>
    </row>
    <row r="36" spans="12:23" x14ac:dyDescent="0.35">
      <c r="L36" s="51"/>
      <c r="M36" s="51"/>
      <c r="N36" s="51"/>
      <c r="O36" s="51"/>
      <c r="P36" s="51"/>
      <c r="Q36" s="51"/>
      <c r="R36" s="51"/>
      <c r="U36" s="71"/>
      <c r="V36" s="71"/>
      <c r="W36" s="71"/>
    </row>
    <row r="37" spans="12:23" x14ac:dyDescent="0.35">
      <c r="L37" s="51"/>
      <c r="M37" s="51"/>
      <c r="N37" s="51"/>
      <c r="O37" s="51"/>
      <c r="P37" s="51"/>
      <c r="Q37" s="51"/>
      <c r="R37" s="51"/>
      <c r="U37" s="71"/>
      <c r="V37" s="71"/>
      <c r="W37" s="71"/>
    </row>
    <row r="38" spans="12:23" x14ac:dyDescent="0.35">
      <c r="L38" s="51"/>
      <c r="M38" s="51"/>
      <c r="N38" s="51"/>
      <c r="O38" s="51"/>
      <c r="P38" s="51"/>
      <c r="Q38" s="51"/>
      <c r="R38" s="51"/>
      <c r="U38" s="71"/>
      <c r="V38" s="71"/>
      <c r="W38" s="71"/>
    </row>
    <row r="39" spans="12:23" x14ac:dyDescent="0.35">
      <c r="L39" s="51"/>
      <c r="M39" s="51"/>
      <c r="N39" s="51"/>
      <c r="O39" s="51"/>
      <c r="P39" s="51"/>
      <c r="Q39" s="51"/>
      <c r="R39" s="51"/>
      <c r="U39" s="71"/>
      <c r="V39" s="71"/>
      <c r="W39" s="71"/>
    </row>
    <row r="40" spans="12:23" x14ac:dyDescent="0.35">
      <c r="L40" s="51"/>
      <c r="M40" s="51"/>
      <c r="N40" s="51"/>
      <c r="O40" s="51"/>
      <c r="P40" s="51"/>
      <c r="Q40" s="51"/>
      <c r="R40" s="51"/>
      <c r="U40" s="71"/>
      <c r="V40" s="71"/>
      <c r="W40" s="71"/>
    </row>
    <row r="41" spans="12:23" x14ac:dyDescent="0.35">
      <c r="L41" s="51"/>
      <c r="M41" s="51"/>
      <c r="N41" s="51"/>
      <c r="O41" s="51"/>
      <c r="P41" s="51"/>
      <c r="Q41" s="51"/>
      <c r="R41" s="51"/>
      <c r="U41" s="71"/>
      <c r="V41" s="71"/>
      <c r="W41" s="71"/>
    </row>
    <row r="42" spans="12:23" x14ac:dyDescent="0.35">
      <c r="L42" s="51"/>
      <c r="M42" s="51"/>
      <c r="N42" s="51"/>
      <c r="O42" s="51"/>
      <c r="P42" s="51"/>
      <c r="Q42" s="51"/>
      <c r="R42" s="51"/>
      <c r="U42" s="71"/>
      <c r="V42" s="71"/>
      <c r="W42" s="71"/>
    </row>
    <row r="43" spans="12:23" x14ac:dyDescent="0.35">
      <c r="L43" s="51"/>
      <c r="M43" s="51"/>
      <c r="N43" s="51"/>
      <c r="O43" s="51"/>
      <c r="P43" s="51"/>
      <c r="Q43" s="51"/>
      <c r="R43" s="51"/>
      <c r="U43" s="71"/>
      <c r="V43" s="71"/>
      <c r="W43" s="71"/>
    </row>
    <row r="44" spans="12:23" x14ac:dyDescent="0.35">
      <c r="L44" s="51"/>
      <c r="M44" s="51"/>
      <c r="N44" s="51"/>
      <c r="O44" s="51"/>
      <c r="P44" s="51"/>
      <c r="Q44" s="51"/>
      <c r="R44" s="51"/>
      <c r="U44" s="71"/>
      <c r="V44" s="71"/>
      <c r="W44" s="71"/>
    </row>
    <row r="45" spans="12:23" x14ac:dyDescent="0.35">
      <c r="L45" s="51"/>
      <c r="M45" s="51"/>
      <c r="N45" s="51"/>
      <c r="O45" s="51"/>
      <c r="P45" s="51"/>
      <c r="Q45" s="51"/>
      <c r="R45" s="51"/>
      <c r="U45" s="71"/>
      <c r="V45" s="71"/>
      <c r="W45" s="71"/>
    </row>
    <row r="46" spans="12:23" x14ac:dyDescent="0.35">
      <c r="L46" s="51"/>
      <c r="M46" s="51"/>
      <c r="N46" s="51"/>
      <c r="O46" s="51"/>
      <c r="P46" s="51"/>
      <c r="Q46" s="51"/>
      <c r="R46" s="51"/>
      <c r="U46" s="71"/>
      <c r="V46" s="71"/>
      <c r="W46" s="71"/>
    </row>
    <row r="47" spans="12:23" x14ac:dyDescent="0.35">
      <c r="L47" s="51"/>
      <c r="M47" s="51"/>
      <c r="N47" s="51"/>
      <c r="O47" s="51"/>
      <c r="P47" s="51"/>
      <c r="Q47" s="51"/>
      <c r="R47" s="51"/>
      <c r="U47" s="71"/>
      <c r="V47" s="71"/>
      <c r="W47" s="71"/>
    </row>
    <row r="48" spans="12:23" x14ac:dyDescent="0.35">
      <c r="L48" s="51"/>
      <c r="M48" s="51"/>
      <c r="N48" s="51"/>
      <c r="O48" s="51"/>
      <c r="P48" s="51"/>
      <c r="Q48" s="51"/>
      <c r="R48" s="51"/>
      <c r="U48" s="71"/>
      <c r="V48" s="71"/>
      <c r="W48" s="71"/>
    </row>
    <row r="49" spans="12:23" x14ac:dyDescent="0.35">
      <c r="L49" s="51"/>
      <c r="M49" s="51"/>
      <c r="N49" s="51"/>
      <c r="O49" s="51"/>
      <c r="P49" s="51"/>
      <c r="Q49" s="51"/>
      <c r="R49" s="51"/>
      <c r="U49" s="71"/>
      <c r="V49" s="71"/>
      <c r="W49" s="71"/>
    </row>
    <row r="50" spans="12:23" x14ac:dyDescent="0.35">
      <c r="L50" s="51"/>
      <c r="M50" s="51"/>
      <c r="N50" s="51"/>
      <c r="O50" s="51"/>
      <c r="P50" s="51"/>
      <c r="Q50" s="51"/>
      <c r="R50" s="51"/>
      <c r="U50" s="71"/>
      <c r="V50" s="71"/>
      <c r="W50" s="71"/>
    </row>
    <row r="51" spans="12:23" x14ac:dyDescent="0.35">
      <c r="L51" s="51"/>
      <c r="M51" s="51"/>
      <c r="N51" s="51"/>
      <c r="O51" s="51"/>
      <c r="P51" s="51"/>
      <c r="Q51" s="51"/>
      <c r="R51" s="51"/>
      <c r="U51" s="71"/>
      <c r="V51" s="71"/>
      <c r="W51" s="71"/>
    </row>
    <row r="52" spans="12:23" x14ac:dyDescent="0.35">
      <c r="L52" s="51"/>
      <c r="M52" s="51"/>
      <c r="N52" s="51"/>
      <c r="O52" s="51"/>
      <c r="P52" s="51"/>
      <c r="Q52" s="51"/>
      <c r="R52" s="51"/>
      <c r="U52" s="71"/>
      <c r="V52" s="71"/>
      <c r="W52" s="71"/>
    </row>
    <row r="53" spans="12:23" x14ac:dyDescent="0.35">
      <c r="L53" s="51"/>
      <c r="M53" s="51"/>
      <c r="N53" s="51"/>
      <c r="O53" s="51"/>
      <c r="P53" s="51"/>
      <c r="Q53" s="51"/>
      <c r="R53" s="51"/>
      <c r="U53" s="71"/>
      <c r="V53" s="71"/>
      <c r="W53" s="71"/>
    </row>
    <row r="54" spans="12:23" x14ac:dyDescent="0.35">
      <c r="L54" s="51"/>
      <c r="M54" s="51"/>
      <c r="N54" s="51"/>
      <c r="O54" s="51"/>
      <c r="P54" s="51"/>
      <c r="Q54" s="51"/>
      <c r="R54" s="51"/>
      <c r="U54" s="71"/>
      <c r="V54" s="71"/>
      <c r="W54" s="71"/>
    </row>
    <row r="55" spans="12:23" x14ac:dyDescent="0.35">
      <c r="L55" s="51"/>
      <c r="M55" s="51"/>
      <c r="N55" s="51"/>
      <c r="O55" s="51"/>
      <c r="P55" s="51"/>
      <c r="Q55" s="51"/>
      <c r="R55" s="51"/>
      <c r="U55" s="71"/>
      <c r="V55" s="71"/>
      <c r="W55" s="71"/>
    </row>
    <row r="56" spans="12:23" x14ac:dyDescent="0.35">
      <c r="L56" s="51"/>
      <c r="M56" s="51"/>
      <c r="N56" s="51"/>
      <c r="O56" s="51"/>
      <c r="P56" s="51"/>
      <c r="Q56" s="51"/>
      <c r="R56" s="51"/>
      <c r="U56" s="71"/>
      <c r="V56" s="71"/>
      <c r="W56" s="71"/>
    </row>
    <row r="57" spans="12:23" x14ac:dyDescent="0.35">
      <c r="L57" s="51"/>
      <c r="M57" s="51"/>
      <c r="N57" s="51"/>
      <c r="O57" s="51"/>
      <c r="P57" s="51"/>
      <c r="Q57" s="51"/>
      <c r="R57" s="51"/>
      <c r="U57" s="71"/>
      <c r="V57" s="71"/>
      <c r="W57" s="71"/>
    </row>
  </sheetData>
  <mergeCells count="20">
    <mergeCell ref="AG1:AG2"/>
    <mergeCell ref="AH1:AH2"/>
    <mergeCell ref="A2:T2"/>
    <mergeCell ref="X1:X2"/>
    <mergeCell ref="Y1:Y2"/>
    <mergeCell ref="Z1:Z2"/>
    <mergeCell ref="AA1:AA2"/>
    <mergeCell ref="AB1:AB2"/>
    <mergeCell ref="AC1:AC2"/>
    <mergeCell ref="A1:C1"/>
    <mergeCell ref="D1:I1"/>
    <mergeCell ref="K1:T1"/>
    <mergeCell ref="U1:U2"/>
    <mergeCell ref="V1:V2"/>
    <mergeCell ref="W1:W2"/>
    <mergeCell ref="A4:A5"/>
    <mergeCell ref="C4:C5"/>
    <mergeCell ref="AD1:AD2"/>
    <mergeCell ref="AE1:AE2"/>
    <mergeCell ref="AF1:AF2"/>
  </mergeCells>
  <conditionalFormatting sqref="X4:AH5">
    <cfRule type="cellIs" dxfId="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9E0B-9E57-4B65-93A7-D03B1A8C13C9}">
  <dimension ref="A1:AH57"/>
  <sheetViews>
    <sheetView zoomScale="80" zoomScaleNormal="80" workbookViewId="0">
      <selection activeCell="I3" sqref="I1:I1048576"/>
    </sheetView>
  </sheetViews>
  <sheetFormatPr defaultColWidth="9.6328125" defaultRowHeight="15.5" x14ac:dyDescent="0.35"/>
  <cols>
    <col min="1" max="1" width="6.6328125" style="20" customWidth="1"/>
    <col min="2" max="2" width="6.6328125" style="29" customWidth="1"/>
    <col min="3" max="3" width="25.90625" style="30" customWidth="1"/>
    <col min="4" max="4" width="26.54296875" style="29" customWidth="1"/>
    <col min="5" max="5" width="13.453125" style="29" customWidth="1"/>
    <col min="6" max="6" width="10.453125" style="29" customWidth="1"/>
    <col min="7" max="7" width="12.90625" style="29" customWidth="1"/>
    <col min="8" max="8" width="11" style="29" customWidth="1"/>
    <col min="9" max="9" width="15.6328125" style="29" hidden="1" customWidth="1"/>
    <col min="10" max="10" width="14.54296875" style="1" customWidth="1"/>
    <col min="11" max="11" width="9" style="31" customWidth="1"/>
    <col min="12" max="12" width="10.54296875" style="50" customWidth="1"/>
    <col min="13" max="13" width="10.36328125" style="50" customWidth="1"/>
    <col min="14" max="14" width="14.90625" style="50" customWidth="1"/>
    <col min="15" max="15" width="15" style="50" customWidth="1"/>
    <col min="16" max="16" width="5.90625" style="50" customWidth="1"/>
    <col min="17" max="17" width="6.36328125" style="50" customWidth="1"/>
    <col min="18" max="18" width="7" style="50" customWidth="1"/>
    <col min="19" max="19" width="12.6328125" style="32" customWidth="1"/>
    <col min="20" max="20" width="12.54296875" style="33" customWidth="1"/>
    <col min="21" max="21" width="17.36328125" style="35" customWidth="1"/>
    <col min="22" max="22" width="15.36328125" style="35" customWidth="1"/>
    <col min="23" max="23" width="15.90625" style="35" customWidth="1"/>
    <col min="24" max="24" width="14.54296875" style="35" customWidth="1"/>
    <col min="25" max="25" width="14.453125" style="35" customWidth="1"/>
    <col min="26" max="26" width="14" style="35" customWidth="1"/>
    <col min="27" max="27" width="15.6328125" style="35" customWidth="1"/>
    <col min="28" max="28" width="17.453125" style="35" bestFit="1" customWidth="1"/>
    <col min="29" max="29" width="16.08984375" style="20" customWidth="1"/>
    <col min="30" max="30" width="15.90625" style="20" customWidth="1"/>
    <col min="31" max="31" width="16" style="20" customWidth="1"/>
    <col min="32" max="32" width="14.90625" style="20" customWidth="1"/>
    <col min="33" max="33" width="13.08984375" style="20" customWidth="1"/>
    <col min="34" max="34" width="14.6328125" style="20" customWidth="1"/>
    <col min="35" max="16384" width="9.6328125" style="20"/>
  </cols>
  <sheetData>
    <row r="1" spans="1:34" ht="65.25" customHeight="1" x14ac:dyDescent="0.35">
      <c r="A1" s="106" t="s">
        <v>34</v>
      </c>
      <c r="B1" s="106"/>
      <c r="C1" s="106"/>
      <c r="D1" s="109" t="s">
        <v>36</v>
      </c>
      <c r="E1" s="110"/>
      <c r="F1" s="110"/>
      <c r="G1" s="110"/>
      <c r="H1" s="110"/>
      <c r="I1" s="111"/>
      <c r="J1" s="99"/>
      <c r="K1" s="113" t="s">
        <v>51</v>
      </c>
      <c r="L1" s="113"/>
      <c r="M1" s="113"/>
      <c r="N1" s="113"/>
      <c r="O1" s="113"/>
      <c r="P1" s="113"/>
      <c r="Q1" s="113"/>
      <c r="R1" s="113"/>
      <c r="S1" s="113"/>
      <c r="T1" s="113"/>
      <c r="U1" s="112" t="s">
        <v>50</v>
      </c>
      <c r="V1" s="112" t="s">
        <v>50</v>
      </c>
      <c r="W1" s="112" t="s">
        <v>50</v>
      </c>
      <c r="X1" s="112" t="s">
        <v>50</v>
      </c>
      <c r="Y1" s="112" t="s">
        <v>50</v>
      </c>
      <c r="Z1" s="112" t="s">
        <v>50</v>
      </c>
      <c r="AA1" s="112" t="s">
        <v>50</v>
      </c>
      <c r="AB1" s="112" t="s">
        <v>50</v>
      </c>
      <c r="AC1" s="112" t="s">
        <v>50</v>
      </c>
      <c r="AD1" s="112" t="s">
        <v>50</v>
      </c>
      <c r="AE1" s="112" t="s">
        <v>50</v>
      </c>
      <c r="AF1" s="112" t="s">
        <v>50</v>
      </c>
      <c r="AG1" s="112" t="s">
        <v>50</v>
      </c>
      <c r="AH1" s="112" t="s">
        <v>50</v>
      </c>
    </row>
    <row r="2" spans="1:34" ht="30.9" customHeight="1" x14ac:dyDescent="0.35">
      <c r="A2" s="107" t="s">
        <v>44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s="22" customFormat="1" ht="42" customHeight="1" x14ac:dyDescent="0.25">
      <c r="A3" s="37" t="s">
        <v>15</v>
      </c>
      <c r="B3" s="38" t="s">
        <v>3</v>
      </c>
      <c r="C3" s="38" t="s">
        <v>13</v>
      </c>
      <c r="D3" s="38" t="s">
        <v>20</v>
      </c>
      <c r="E3" s="38" t="s">
        <v>4</v>
      </c>
      <c r="F3" s="38" t="s">
        <v>17</v>
      </c>
      <c r="G3" s="38" t="s">
        <v>11</v>
      </c>
      <c r="H3" s="38" t="s">
        <v>12</v>
      </c>
      <c r="I3" s="39" t="s">
        <v>14</v>
      </c>
      <c r="J3" s="100" t="s">
        <v>57</v>
      </c>
      <c r="K3" s="62" t="s">
        <v>22</v>
      </c>
      <c r="L3" s="62" t="s">
        <v>23</v>
      </c>
      <c r="M3" s="62" t="s">
        <v>24</v>
      </c>
      <c r="N3" s="62" t="s">
        <v>25</v>
      </c>
      <c r="O3" s="62" t="s">
        <v>26</v>
      </c>
      <c r="P3" s="62" t="s">
        <v>27</v>
      </c>
      <c r="Q3" s="62" t="s">
        <v>28</v>
      </c>
      <c r="R3" s="62" t="s">
        <v>29</v>
      </c>
      <c r="S3" s="63" t="s">
        <v>0</v>
      </c>
      <c r="T3" s="64" t="s">
        <v>2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</row>
    <row r="4" spans="1:34" ht="52.5" customHeight="1" x14ac:dyDescent="0.35">
      <c r="A4" s="102">
        <v>1</v>
      </c>
      <c r="B4" s="40">
        <v>1</v>
      </c>
      <c r="C4" s="104" t="s">
        <v>40</v>
      </c>
      <c r="D4" s="41" t="s">
        <v>18</v>
      </c>
      <c r="E4" s="41" t="s">
        <v>37</v>
      </c>
      <c r="F4" s="42" t="s">
        <v>16</v>
      </c>
      <c r="G4" s="42">
        <v>24066011</v>
      </c>
      <c r="H4" s="42" t="s">
        <v>19</v>
      </c>
      <c r="I4" s="23">
        <v>2230.12</v>
      </c>
      <c r="J4" s="101">
        <f>'Calc Reajuste'!S2</f>
        <v>2328.06</v>
      </c>
      <c r="K4" s="65">
        <f>10</f>
        <v>10</v>
      </c>
      <c r="L4" s="47">
        <f>IF(SUM(U4:AL4)&gt;K4,K4,SUM(U4:AL4))</f>
        <v>0</v>
      </c>
      <c r="M4" s="47">
        <f>(SUM(U4:AL4))</f>
        <v>0</v>
      </c>
      <c r="N4" s="48"/>
      <c r="O4" s="49">
        <f>ROUND(IF(K4*0.25-0.5&lt;0,0,K4*0.25-0.5),0)-R4-P4</f>
        <v>2</v>
      </c>
      <c r="P4" s="48"/>
      <c r="Q4" s="48"/>
      <c r="R4" s="48"/>
      <c r="S4" s="24">
        <f>K4-(SUM(U4:AH4))+N4</f>
        <v>10</v>
      </c>
      <c r="T4" s="25" t="str">
        <f t="shared" ref="T4:T5" si="0">IF(S4&lt;0,"ATENÇÃO","OK")</f>
        <v>OK</v>
      </c>
      <c r="U4" s="6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61.5" customHeight="1" x14ac:dyDescent="0.35">
      <c r="A5" s="103"/>
      <c r="B5" s="42">
        <v>2</v>
      </c>
      <c r="C5" s="105"/>
      <c r="D5" s="41" t="s">
        <v>21</v>
      </c>
      <c r="E5" s="41" t="s">
        <v>37</v>
      </c>
      <c r="F5" s="42" t="s">
        <v>16</v>
      </c>
      <c r="G5" s="42">
        <v>24066011</v>
      </c>
      <c r="H5" s="42" t="s">
        <v>19</v>
      </c>
      <c r="I5" s="27">
        <v>1197.04</v>
      </c>
      <c r="J5" s="101">
        <f>'Calc Reajuste'!S3</f>
        <v>1249.6099999999999</v>
      </c>
      <c r="K5" s="61">
        <f>10</f>
        <v>10</v>
      </c>
      <c r="L5" s="47">
        <f>IF(SUM(U5:AL5)&gt;K5,K5,SUM(U5:AL5))</f>
        <v>0</v>
      </c>
      <c r="M5" s="47">
        <f>(SUM(U5:AL5))</f>
        <v>0</v>
      </c>
      <c r="N5" s="48"/>
      <c r="O5" s="49">
        <f t="shared" ref="O5" si="1">ROUND(IF(K5*0.25-0.5&lt;0,0,K5*0.25-0.5),0)-R5-P5</f>
        <v>2</v>
      </c>
      <c r="P5" s="48"/>
      <c r="Q5" s="48"/>
      <c r="R5" s="48"/>
      <c r="S5" s="60">
        <f>K5-(SUM(U5:AH5))+N5</f>
        <v>10</v>
      </c>
      <c r="T5" s="28" t="str">
        <f t="shared" si="0"/>
        <v>OK</v>
      </c>
      <c r="U5" s="73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x14ac:dyDescent="0.35">
      <c r="A6" s="29"/>
      <c r="K6" s="31">
        <f>SUM(K4:K5)</f>
        <v>20</v>
      </c>
      <c r="L6" s="31"/>
      <c r="M6" s="31"/>
      <c r="N6" s="31"/>
      <c r="O6" s="31"/>
      <c r="P6" s="31"/>
      <c r="Q6" s="31"/>
      <c r="R6" s="31"/>
      <c r="S6" s="31">
        <f t="shared" ref="S6" si="2">SUM(S4:S5)</f>
        <v>20</v>
      </c>
      <c r="U6" s="34">
        <f>SUMPRODUCT($J$4:$J$5,U4:U5)</f>
        <v>0</v>
      </c>
      <c r="V6" s="34">
        <f t="shared" ref="V6:AH6" si="3">SUMPRODUCT($J$4:$J$5,V4:V5)</f>
        <v>0</v>
      </c>
      <c r="W6" s="34">
        <f t="shared" si="3"/>
        <v>0</v>
      </c>
      <c r="X6" s="34">
        <f t="shared" si="3"/>
        <v>0</v>
      </c>
      <c r="Y6" s="34">
        <f t="shared" si="3"/>
        <v>0</v>
      </c>
      <c r="Z6" s="34">
        <f t="shared" si="3"/>
        <v>0</v>
      </c>
      <c r="AA6" s="34">
        <f t="shared" si="3"/>
        <v>0</v>
      </c>
      <c r="AB6" s="34">
        <f t="shared" si="3"/>
        <v>0</v>
      </c>
      <c r="AC6" s="34">
        <f t="shared" si="3"/>
        <v>0</v>
      </c>
      <c r="AD6" s="34">
        <f t="shared" si="3"/>
        <v>0</v>
      </c>
      <c r="AE6" s="34">
        <f t="shared" si="3"/>
        <v>0</v>
      </c>
      <c r="AF6" s="34">
        <f t="shared" si="3"/>
        <v>0</v>
      </c>
      <c r="AG6" s="34">
        <f t="shared" si="3"/>
        <v>0</v>
      </c>
      <c r="AH6" s="34">
        <f t="shared" si="3"/>
        <v>0</v>
      </c>
    </row>
    <row r="7" spans="1:34" x14ac:dyDescent="0.35">
      <c r="A7" s="29"/>
      <c r="L7" s="51"/>
      <c r="M7" s="51"/>
      <c r="N7" s="51"/>
      <c r="O7" s="51"/>
      <c r="P7" s="51"/>
      <c r="Q7" s="51"/>
      <c r="R7" s="51"/>
      <c r="U7" s="71"/>
    </row>
    <row r="8" spans="1:34" x14ac:dyDescent="0.35">
      <c r="A8" s="29"/>
      <c r="L8" s="51"/>
      <c r="M8" s="51"/>
      <c r="N8" s="51"/>
      <c r="O8" s="51"/>
      <c r="P8" s="51"/>
      <c r="Q8" s="51"/>
      <c r="R8" s="51"/>
      <c r="U8" s="71"/>
      <c r="Z8" s="45"/>
      <c r="AA8" s="45"/>
    </row>
    <row r="9" spans="1:34" x14ac:dyDescent="0.35">
      <c r="A9" s="29"/>
      <c r="L9" s="51"/>
      <c r="M9" s="51"/>
      <c r="N9" s="51"/>
      <c r="O9" s="51"/>
      <c r="P9" s="51"/>
      <c r="Q9" s="51"/>
      <c r="R9" s="51"/>
      <c r="U9" s="71"/>
    </row>
    <row r="10" spans="1:34" x14ac:dyDescent="0.35">
      <c r="A10" s="29"/>
      <c r="L10" s="51"/>
      <c r="M10" s="51"/>
      <c r="N10" s="51"/>
      <c r="O10" s="51"/>
      <c r="P10" s="51"/>
      <c r="Q10" s="51"/>
      <c r="R10" s="51"/>
      <c r="U10" s="71"/>
    </row>
    <row r="11" spans="1:34" x14ac:dyDescent="0.35">
      <c r="A11" s="29"/>
      <c r="L11" s="51"/>
      <c r="M11" s="51"/>
      <c r="N11" s="51"/>
      <c r="O11" s="51"/>
      <c r="P11" s="51"/>
      <c r="Q11" s="51"/>
      <c r="R11" s="51"/>
      <c r="U11" s="71"/>
    </row>
    <row r="12" spans="1:34" x14ac:dyDescent="0.35">
      <c r="A12" s="29"/>
      <c r="L12" s="51"/>
      <c r="M12" s="51"/>
      <c r="N12" s="51"/>
      <c r="O12" s="51"/>
      <c r="P12" s="51"/>
      <c r="Q12" s="51"/>
      <c r="R12" s="51"/>
      <c r="U12" s="71"/>
    </row>
    <row r="13" spans="1:34" x14ac:dyDescent="0.35">
      <c r="A13" s="29"/>
      <c r="L13" s="51"/>
      <c r="M13" s="51"/>
      <c r="N13" s="51"/>
      <c r="O13" s="51"/>
      <c r="P13" s="51"/>
      <c r="Q13" s="51"/>
      <c r="R13" s="51"/>
      <c r="U13" s="71"/>
    </row>
    <row r="14" spans="1:34" x14ac:dyDescent="0.35">
      <c r="A14" s="29"/>
      <c r="L14" s="51"/>
      <c r="M14" s="51"/>
      <c r="N14" s="51"/>
      <c r="O14" s="51"/>
      <c r="P14" s="51"/>
      <c r="Q14" s="51"/>
      <c r="R14" s="51"/>
      <c r="U14" s="71"/>
      <c r="W14" s="36"/>
    </row>
    <row r="15" spans="1:34" x14ac:dyDescent="0.35">
      <c r="A15" s="29"/>
      <c r="L15" s="51"/>
      <c r="M15" s="51"/>
      <c r="N15" s="51"/>
      <c r="O15" s="51"/>
      <c r="P15" s="51"/>
      <c r="Q15" s="51"/>
      <c r="R15" s="51"/>
      <c r="U15" s="71"/>
    </row>
    <row r="16" spans="1:34" x14ac:dyDescent="0.35">
      <c r="A16" s="29"/>
      <c r="L16" s="51"/>
      <c r="M16" s="51"/>
      <c r="N16" s="51"/>
      <c r="O16" s="51"/>
      <c r="P16" s="51"/>
      <c r="Q16" s="51"/>
      <c r="R16" s="51"/>
      <c r="U16" s="71"/>
    </row>
    <row r="17" spans="1:21" x14ac:dyDescent="0.35">
      <c r="A17" s="29"/>
      <c r="L17" s="51"/>
      <c r="M17" s="51"/>
      <c r="N17" s="51"/>
      <c r="O17" s="51"/>
      <c r="P17" s="51"/>
      <c r="Q17" s="51"/>
      <c r="R17" s="51"/>
      <c r="U17" s="71"/>
    </row>
    <row r="18" spans="1:21" x14ac:dyDescent="0.35">
      <c r="A18" s="29"/>
      <c r="L18" s="51"/>
      <c r="M18" s="51"/>
      <c r="N18" s="51"/>
      <c r="O18" s="51"/>
      <c r="P18" s="51"/>
      <c r="Q18" s="51"/>
      <c r="R18" s="51"/>
      <c r="U18" s="71"/>
    </row>
    <row r="19" spans="1:21" x14ac:dyDescent="0.35">
      <c r="A19" s="29"/>
      <c r="L19" s="51"/>
      <c r="M19" s="51"/>
      <c r="N19" s="51"/>
      <c r="O19" s="51"/>
      <c r="P19" s="51"/>
      <c r="Q19" s="51"/>
      <c r="R19" s="51"/>
      <c r="U19" s="71"/>
    </row>
    <row r="20" spans="1:21" x14ac:dyDescent="0.35">
      <c r="A20" s="29"/>
      <c r="L20" s="51"/>
      <c r="M20" s="51"/>
      <c r="N20" s="51"/>
      <c r="O20" s="51"/>
      <c r="P20" s="51"/>
      <c r="Q20" s="51"/>
      <c r="R20" s="51"/>
      <c r="U20" s="71"/>
    </row>
    <row r="21" spans="1:21" x14ac:dyDescent="0.35">
      <c r="A21" s="29"/>
      <c r="L21" s="51"/>
      <c r="M21" s="51"/>
      <c r="N21" s="51"/>
      <c r="O21" s="51"/>
      <c r="P21" s="51"/>
      <c r="Q21" s="51"/>
      <c r="R21" s="51"/>
      <c r="U21" s="71"/>
    </row>
    <row r="22" spans="1:21" x14ac:dyDescent="0.35">
      <c r="A22" s="29"/>
      <c r="L22" s="51"/>
      <c r="M22" s="51"/>
      <c r="N22" s="51"/>
      <c r="O22" s="51"/>
      <c r="P22" s="51"/>
      <c r="Q22" s="51"/>
      <c r="R22" s="51"/>
      <c r="U22" s="71"/>
    </row>
    <row r="23" spans="1:21" x14ac:dyDescent="0.35">
      <c r="A23" s="29"/>
      <c r="L23" s="51"/>
      <c r="M23" s="51"/>
      <c r="N23" s="51"/>
      <c r="O23" s="51"/>
      <c r="P23" s="51"/>
      <c r="Q23" s="51"/>
      <c r="R23" s="51"/>
      <c r="U23" s="71"/>
    </row>
    <row r="24" spans="1:21" x14ac:dyDescent="0.35">
      <c r="A24" s="29"/>
      <c r="L24" s="51"/>
      <c r="M24" s="51"/>
      <c r="N24" s="51"/>
      <c r="O24" s="51"/>
      <c r="P24" s="51"/>
      <c r="Q24" s="51"/>
      <c r="R24" s="51"/>
      <c r="U24" s="71"/>
    </row>
    <row r="25" spans="1:21" x14ac:dyDescent="0.35">
      <c r="A25" s="29"/>
      <c r="L25" s="51"/>
      <c r="M25" s="51"/>
      <c r="N25" s="51"/>
      <c r="O25" s="51"/>
      <c r="P25" s="51"/>
      <c r="Q25" s="51"/>
      <c r="R25" s="51"/>
      <c r="U25" s="71"/>
    </row>
    <row r="26" spans="1:21" x14ac:dyDescent="0.35">
      <c r="L26" s="51"/>
      <c r="M26" s="51"/>
      <c r="N26" s="51"/>
      <c r="O26" s="51"/>
      <c r="P26" s="51"/>
      <c r="Q26" s="51"/>
      <c r="R26" s="51"/>
      <c r="U26" s="71"/>
    </row>
    <row r="27" spans="1:21" x14ac:dyDescent="0.35">
      <c r="L27" s="51"/>
      <c r="M27" s="51"/>
      <c r="N27" s="51"/>
      <c r="O27" s="51"/>
      <c r="P27" s="51"/>
      <c r="Q27" s="51"/>
      <c r="R27" s="51"/>
      <c r="U27" s="71"/>
    </row>
    <row r="28" spans="1:21" x14ac:dyDescent="0.35">
      <c r="L28" s="51"/>
      <c r="M28" s="51"/>
      <c r="N28" s="51"/>
      <c r="O28" s="51"/>
      <c r="P28" s="51"/>
      <c r="Q28" s="51"/>
      <c r="R28" s="51"/>
      <c r="U28" s="71"/>
    </row>
    <row r="29" spans="1:21" x14ac:dyDescent="0.35">
      <c r="L29" s="51"/>
      <c r="M29" s="51"/>
      <c r="N29" s="51"/>
      <c r="O29" s="51"/>
      <c r="P29" s="51"/>
      <c r="Q29" s="51"/>
      <c r="R29" s="51"/>
      <c r="U29" s="71"/>
    </row>
    <row r="30" spans="1:21" x14ac:dyDescent="0.35">
      <c r="L30" s="51"/>
      <c r="M30" s="51"/>
      <c r="N30" s="51"/>
      <c r="O30" s="51"/>
      <c r="P30" s="51"/>
      <c r="Q30" s="51"/>
      <c r="R30" s="51"/>
      <c r="U30" s="71"/>
    </row>
    <row r="31" spans="1:21" x14ac:dyDescent="0.35">
      <c r="L31" s="51"/>
      <c r="M31" s="51"/>
      <c r="N31" s="51"/>
      <c r="O31" s="51"/>
      <c r="P31" s="51"/>
      <c r="Q31" s="51"/>
      <c r="R31" s="51"/>
      <c r="U31" s="71"/>
    </row>
    <row r="32" spans="1:21" x14ac:dyDescent="0.35">
      <c r="L32" s="51"/>
      <c r="M32" s="51"/>
      <c r="N32" s="51"/>
      <c r="O32" s="51"/>
      <c r="P32" s="51"/>
      <c r="Q32" s="51"/>
      <c r="R32" s="51"/>
      <c r="U32" s="71"/>
    </row>
    <row r="33" spans="12:21" x14ac:dyDescent="0.35">
      <c r="L33" s="51"/>
      <c r="M33" s="51"/>
      <c r="N33" s="51"/>
      <c r="O33" s="51"/>
      <c r="P33" s="51"/>
      <c r="Q33" s="51"/>
      <c r="R33" s="51"/>
      <c r="U33" s="71"/>
    </row>
    <row r="34" spans="12:21" x14ac:dyDescent="0.35">
      <c r="L34" s="51"/>
      <c r="M34" s="51"/>
      <c r="N34" s="51"/>
      <c r="O34" s="51"/>
      <c r="P34" s="51"/>
      <c r="Q34" s="51"/>
      <c r="R34" s="51"/>
      <c r="U34" s="71"/>
    </row>
    <row r="35" spans="12:21" x14ac:dyDescent="0.35">
      <c r="L35" s="51"/>
      <c r="M35" s="51"/>
      <c r="N35" s="51"/>
      <c r="O35" s="51"/>
      <c r="P35" s="51"/>
      <c r="Q35" s="51"/>
      <c r="R35" s="51"/>
      <c r="U35" s="71"/>
    </row>
    <row r="36" spans="12:21" x14ac:dyDescent="0.35">
      <c r="L36" s="51"/>
      <c r="M36" s="51"/>
      <c r="N36" s="51"/>
      <c r="O36" s="51"/>
      <c r="P36" s="51"/>
      <c r="Q36" s="51"/>
      <c r="R36" s="51"/>
      <c r="U36" s="71"/>
    </row>
    <row r="37" spans="12:21" x14ac:dyDescent="0.35">
      <c r="L37" s="51"/>
      <c r="M37" s="51"/>
      <c r="N37" s="51"/>
      <c r="O37" s="51"/>
      <c r="P37" s="51"/>
      <c r="Q37" s="51"/>
      <c r="R37" s="51"/>
      <c r="U37" s="71"/>
    </row>
    <row r="38" spans="12:21" x14ac:dyDescent="0.35">
      <c r="L38" s="51"/>
      <c r="M38" s="51"/>
      <c r="N38" s="51"/>
      <c r="O38" s="51"/>
      <c r="P38" s="51"/>
      <c r="Q38" s="51"/>
      <c r="R38" s="51"/>
      <c r="U38" s="71"/>
    </row>
    <row r="39" spans="12:21" x14ac:dyDescent="0.35">
      <c r="L39" s="51"/>
      <c r="M39" s="51"/>
      <c r="N39" s="51"/>
      <c r="O39" s="51"/>
      <c r="P39" s="51"/>
      <c r="Q39" s="51"/>
      <c r="R39" s="51"/>
      <c r="U39" s="71"/>
    </row>
    <row r="40" spans="12:21" x14ac:dyDescent="0.35">
      <c r="L40" s="51"/>
      <c r="M40" s="51"/>
      <c r="N40" s="51"/>
      <c r="O40" s="51"/>
      <c r="P40" s="51"/>
      <c r="Q40" s="51"/>
      <c r="R40" s="51"/>
      <c r="U40" s="71"/>
    </row>
    <row r="41" spans="12:21" x14ac:dyDescent="0.35">
      <c r="L41" s="51"/>
      <c r="M41" s="51"/>
      <c r="N41" s="51"/>
      <c r="O41" s="51"/>
      <c r="P41" s="51"/>
      <c r="Q41" s="51"/>
      <c r="R41" s="51"/>
      <c r="U41" s="71"/>
    </row>
    <row r="42" spans="12:21" x14ac:dyDescent="0.35">
      <c r="L42" s="51"/>
      <c r="M42" s="51"/>
      <c r="N42" s="51"/>
      <c r="O42" s="51"/>
      <c r="P42" s="51"/>
      <c r="Q42" s="51"/>
      <c r="R42" s="51"/>
      <c r="U42" s="71"/>
    </row>
    <row r="43" spans="12:21" x14ac:dyDescent="0.35">
      <c r="L43" s="51"/>
      <c r="M43" s="51"/>
      <c r="N43" s="51"/>
      <c r="O43" s="51"/>
      <c r="P43" s="51"/>
      <c r="Q43" s="51"/>
      <c r="R43" s="51"/>
      <c r="U43" s="71"/>
    </row>
    <row r="44" spans="12:21" x14ac:dyDescent="0.35">
      <c r="L44" s="51"/>
      <c r="M44" s="51"/>
      <c r="N44" s="51"/>
      <c r="O44" s="51"/>
      <c r="P44" s="51"/>
      <c r="Q44" s="51"/>
      <c r="R44" s="51"/>
      <c r="U44" s="71"/>
    </row>
    <row r="45" spans="12:21" x14ac:dyDescent="0.35">
      <c r="L45" s="51"/>
      <c r="M45" s="51"/>
      <c r="N45" s="51"/>
      <c r="O45" s="51"/>
      <c r="P45" s="51"/>
      <c r="Q45" s="51"/>
      <c r="R45" s="51"/>
      <c r="U45" s="71"/>
    </row>
    <row r="46" spans="12:21" x14ac:dyDescent="0.35">
      <c r="L46" s="51"/>
      <c r="M46" s="51"/>
      <c r="N46" s="51"/>
      <c r="O46" s="51"/>
      <c r="P46" s="51"/>
      <c r="Q46" s="51"/>
      <c r="R46" s="51"/>
      <c r="U46" s="71"/>
    </row>
    <row r="47" spans="12:21" x14ac:dyDescent="0.35">
      <c r="L47" s="51"/>
      <c r="M47" s="51"/>
      <c r="N47" s="51"/>
      <c r="O47" s="51"/>
      <c r="P47" s="51"/>
      <c r="Q47" s="51"/>
      <c r="R47" s="51"/>
      <c r="U47" s="71"/>
    </row>
    <row r="48" spans="12:21" x14ac:dyDescent="0.35">
      <c r="L48" s="51"/>
      <c r="M48" s="51"/>
      <c r="N48" s="51"/>
      <c r="O48" s="51"/>
      <c r="P48" s="51"/>
      <c r="Q48" s="51"/>
      <c r="R48" s="51"/>
      <c r="U48" s="71"/>
    </row>
    <row r="49" spans="12:21" x14ac:dyDescent="0.35">
      <c r="L49" s="51"/>
      <c r="M49" s="51"/>
      <c r="N49" s="51"/>
      <c r="O49" s="51"/>
      <c r="P49" s="51"/>
      <c r="Q49" s="51"/>
      <c r="R49" s="51"/>
      <c r="U49" s="71"/>
    </row>
    <row r="50" spans="12:21" x14ac:dyDescent="0.35">
      <c r="L50" s="51"/>
      <c r="M50" s="51"/>
      <c r="N50" s="51"/>
      <c r="O50" s="51"/>
      <c r="P50" s="51"/>
      <c r="Q50" s="51"/>
      <c r="R50" s="51"/>
      <c r="U50" s="71"/>
    </row>
    <row r="51" spans="12:21" x14ac:dyDescent="0.35">
      <c r="L51" s="51"/>
      <c r="M51" s="51"/>
      <c r="N51" s="51"/>
      <c r="O51" s="51"/>
      <c r="P51" s="51"/>
      <c r="Q51" s="51"/>
      <c r="R51" s="51"/>
      <c r="U51" s="71"/>
    </row>
    <row r="52" spans="12:21" x14ac:dyDescent="0.35">
      <c r="L52" s="51"/>
      <c r="M52" s="51"/>
      <c r="N52" s="51"/>
      <c r="O52" s="51"/>
      <c r="P52" s="51"/>
      <c r="Q52" s="51"/>
      <c r="R52" s="51"/>
      <c r="U52" s="71"/>
    </row>
    <row r="53" spans="12:21" x14ac:dyDescent="0.35">
      <c r="L53" s="51"/>
      <c r="M53" s="51"/>
      <c r="N53" s="51"/>
      <c r="O53" s="51"/>
      <c r="P53" s="51"/>
      <c r="Q53" s="51"/>
      <c r="R53" s="51"/>
      <c r="U53" s="71"/>
    </row>
    <row r="54" spans="12:21" x14ac:dyDescent="0.35">
      <c r="L54" s="51"/>
      <c r="M54" s="51"/>
      <c r="N54" s="51"/>
      <c r="O54" s="51"/>
      <c r="P54" s="51"/>
      <c r="Q54" s="51"/>
      <c r="R54" s="51"/>
      <c r="U54" s="71"/>
    </row>
    <row r="55" spans="12:21" x14ac:dyDescent="0.35">
      <c r="L55" s="51"/>
      <c r="M55" s="51"/>
      <c r="N55" s="51"/>
      <c r="O55" s="51"/>
      <c r="P55" s="51"/>
      <c r="Q55" s="51"/>
      <c r="R55" s="51"/>
      <c r="U55" s="71"/>
    </row>
    <row r="56" spans="12:21" x14ac:dyDescent="0.35">
      <c r="L56" s="51"/>
      <c r="M56" s="51"/>
      <c r="N56" s="51"/>
      <c r="O56" s="51"/>
      <c r="P56" s="51"/>
      <c r="Q56" s="51"/>
      <c r="R56" s="51"/>
      <c r="U56" s="71"/>
    </row>
    <row r="57" spans="12:21" x14ac:dyDescent="0.35">
      <c r="L57" s="51"/>
      <c r="M57" s="51"/>
      <c r="N57" s="51"/>
      <c r="O57" s="51"/>
      <c r="P57" s="51"/>
      <c r="Q57" s="51"/>
      <c r="R57" s="51"/>
      <c r="U57" s="71"/>
    </row>
  </sheetData>
  <mergeCells count="20">
    <mergeCell ref="AG1:AG2"/>
    <mergeCell ref="AH1:AH2"/>
    <mergeCell ref="A2:T2"/>
    <mergeCell ref="X1:X2"/>
    <mergeCell ref="Y1:Y2"/>
    <mergeCell ref="Z1:Z2"/>
    <mergeCell ref="AA1:AA2"/>
    <mergeCell ref="AB1:AB2"/>
    <mergeCell ref="AC1:AC2"/>
    <mergeCell ref="A1:C1"/>
    <mergeCell ref="D1:I1"/>
    <mergeCell ref="K1:T1"/>
    <mergeCell ref="U1:U2"/>
    <mergeCell ref="V1:V2"/>
    <mergeCell ref="W1:W2"/>
    <mergeCell ref="A4:A5"/>
    <mergeCell ref="C4:C5"/>
    <mergeCell ref="AD1:AD2"/>
    <mergeCell ref="AE1:AE2"/>
    <mergeCell ref="AF1:AF2"/>
  </mergeCells>
  <conditionalFormatting sqref="V4:AH5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5"/>
  <sheetViews>
    <sheetView tabSelected="1" zoomScale="80" zoomScaleNormal="80" workbookViewId="0">
      <selection activeCell="F20" sqref="F20"/>
    </sheetView>
  </sheetViews>
  <sheetFormatPr defaultColWidth="9.6328125" defaultRowHeight="14.5" x14ac:dyDescent="0.35"/>
  <cols>
    <col min="1" max="1" width="9.6328125" style="1" customWidth="1"/>
    <col min="2" max="2" width="9.54296875" style="1" customWidth="1"/>
    <col min="3" max="3" width="22.36328125" style="14" customWidth="1"/>
    <col min="4" max="4" width="53.90625" style="1" bestFit="1" customWidth="1"/>
    <col min="5" max="5" width="12.36328125" style="1" customWidth="1"/>
    <col min="6" max="6" width="11.6328125" style="1" customWidth="1"/>
    <col min="7" max="7" width="12.08984375" style="1" customWidth="1"/>
    <col min="8" max="8" width="14.453125" style="1" customWidth="1"/>
    <col min="9" max="9" width="14.54296875" style="1" hidden="1" customWidth="1"/>
    <col min="10" max="10" width="14.54296875" style="1" customWidth="1"/>
    <col min="11" max="12" width="11.08984375" style="1" customWidth="1"/>
    <col min="13" max="15" width="11.453125" style="5" customWidth="1"/>
    <col min="16" max="16" width="11" style="15" customWidth="1"/>
    <col min="17" max="18" width="18.08984375" style="4" customWidth="1"/>
    <col min="19" max="19" width="19" style="2" customWidth="1"/>
    <col min="20" max="20" width="22.6328125" style="2" customWidth="1"/>
    <col min="21" max="16384" width="9.6328125" style="2"/>
  </cols>
  <sheetData>
    <row r="1" spans="1:20" ht="33" customHeight="1" x14ac:dyDescent="0.35">
      <c r="A1" s="129" t="s">
        <v>34</v>
      </c>
      <c r="B1" s="129"/>
      <c r="C1" s="129"/>
      <c r="D1" s="130" t="s">
        <v>45</v>
      </c>
      <c r="E1" s="131"/>
      <c r="F1" s="131"/>
      <c r="G1" s="131"/>
      <c r="H1" s="131"/>
      <c r="I1" s="132"/>
      <c r="J1" s="74"/>
      <c r="K1" s="126" t="s">
        <v>53</v>
      </c>
      <c r="L1" s="127"/>
      <c r="M1" s="127"/>
      <c r="N1" s="127"/>
      <c r="O1" s="127"/>
      <c r="P1" s="127"/>
      <c r="Q1" s="127"/>
      <c r="R1" s="127"/>
      <c r="S1" s="128"/>
      <c r="T1" s="18"/>
    </row>
    <row r="2" spans="1:20" s="68" customFormat="1" ht="25.5" customHeight="1" x14ac:dyDescent="0.25">
      <c r="A2" s="133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5"/>
      <c r="T2" s="67"/>
    </row>
    <row r="3" spans="1:20" s="3" customFormat="1" ht="46.5" x14ac:dyDescent="0.25">
      <c r="A3" s="37" t="s">
        <v>15</v>
      </c>
      <c r="B3" s="38" t="s">
        <v>3</v>
      </c>
      <c r="C3" s="38" t="s">
        <v>13</v>
      </c>
      <c r="D3" s="38" t="s">
        <v>20</v>
      </c>
      <c r="E3" s="38" t="s">
        <v>4</v>
      </c>
      <c r="F3" s="38" t="s">
        <v>17</v>
      </c>
      <c r="G3" s="38" t="s">
        <v>11</v>
      </c>
      <c r="H3" s="38" t="s">
        <v>12</v>
      </c>
      <c r="I3" s="39" t="s">
        <v>14</v>
      </c>
      <c r="J3" s="100" t="s">
        <v>57</v>
      </c>
      <c r="K3" s="56" t="s">
        <v>5</v>
      </c>
      <c r="L3" s="56" t="s">
        <v>30</v>
      </c>
      <c r="M3" s="57" t="s">
        <v>6</v>
      </c>
      <c r="N3" s="57" t="s">
        <v>31</v>
      </c>
      <c r="O3" s="57" t="s">
        <v>32</v>
      </c>
      <c r="P3" s="58" t="s">
        <v>7</v>
      </c>
      <c r="Q3" s="59" t="s">
        <v>8</v>
      </c>
      <c r="R3" s="59" t="s">
        <v>33</v>
      </c>
      <c r="S3" s="59" t="s">
        <v>47</v>
      </c>
    </row>
    <row r="4" spans="1:20" ht="39" customHeight="1" x14ac:dyDescent="0.35">
      <c r="A4" s="102">
        <v>1</v>
      </c>
      <c r="B4" s="40">
        <v>1</v>
      </c>
      <c r="C4" s="104" t="s">
        <v>40</v>
      </c>
      <c r="D4" s="41" t="s">
        <v>18</v>
      </c>
      <c r="E4" s="41" t="s">
        <v>37</v>
      </c>
      <c r="F4" s="42" t="s">
        <v>16</v>
      </c>
      <c r="G4" s="42">
        <v>24066011</v>
      </c>
      <c r="H4" s="42" t="s">
        <v>19</v>
      </c>
      <c r="I4" s="23">
        <v>2230.12</v>
      </c>
      <c r="J4" s="101">
        <f>'Calc Reajuste'!S2</f>
        <v>2328.06</v>
      </c>
      <c r="K4" s="12">
        <f>'REITORIA-PROEX'!K4+CCT!K4+ESAG!K4+CEAD!K4+CEART!K4+CAV!K4</f>
        <v>63</v>
      </c>
      <c r="L4" s="52">
        <f>'REITORIA-PROEX'!L4+CCT!L4+ESAG!L4+CEAD!L4+CEART!L4+CAV!L4</f>
        <v>0</v>
      </c>
      <c r="M4" s="53">
        <f>'REITORIA-PROEX'!M4+CCT!M4+ESAG!M4+CEAD!M4+CEART!M4+CAV!M4</f>
        <v>0</v>
      </c>
      <c r="N4" s="54">
        <f>K4*0.25-0.5-O4</f>
        <v>15.25</v>
      </c>
      <c r="O4" s="55">
        <f>'REITORIA-PROEX'!P4+'REITORIA-PROEX'!Q4</f>
        <v>0</v>
      </c>
      <c r="P4" s="16">
        <f>K4-M4+O4</f>
        <v>63</v>
      </c>
      <c r="Q4" s="13">
        <f>J4*K4</f>
        <v>146667.78</v>
      </c>
      <c r="R4" s="13">
        <f>O4*I4</f>
        <v>0</v>
      </c>
      <c r="S4" s="13">
        <f>I4*M4+R4</f>
        <v>0</v>
      </c>
    </row>
    <row r="5" spans="1:20" ht="38.25" customHeight="1" x14ac:dyDescent="0.35">
      <c r="A5" s="103"/>
      <c r="B5" s="42">
        <v>2</v>
      </c>
      <c r="C5" s="105"/>
      <c r="D5" s="41" t="s">
        <v>21</v>
      </c>
      <c r="E5" s="41" t="s">
        <v>37</v>
      </c>
      <c r="F5" s="42" t="s">
        <v>16</v>
      </c>
      <c r="G5" s="42">
        <v>24066011</v>
      </c>
      <c r="H5" s="42" t="s">
        <v>19</v>
      </c>
      <c r="I5" s="27">
        <v>1197.04</v>
      </c>
      <c r="J5" s="140">
        <f>'Calc Reajuste'!S3</f>
        <v>1249.6099999999999</v>
      </c>
      <c r="K5" s="12">
        <f>'REITORIA-PROEX'!K5+CCT!K5+ESAG!K5+CEAD!K5+CEART!K5+CAV!K5</f>
        <v>33</v>
      </c>
      <c r="L5" s="52">
        <f>'REITORIA-PROEX'!L5+CCT!L5+ESAG!L5+CEAD!L5+CEART!L5+CAV!L5</f>
        <v>0</v>
      </c>
      <c r="M5" s="53">
        <f>'REITORIA-PROEX'!M5+CCT!M5+ESAG!M5+CEAD!M5+CEART!M5+CAV!M5</f>
        <v>0</v>
      </c>
      <c r="N5" s="54">
        <f>K5*0.25-0.5-O5</f>
        <v>7.75</v>
      </c>
      <c r="O5" s="55">
        <f>'REITORIA-PROEX'!P5+'REITORIA-PROEX'!Q5</f>
        <v>0</v>
      </c>
      <c r="P5" s="16">
        <f>K5-M5+O5</f>
        <v>33</v>
      </c>
      <c r="Q5" s="13">
        <f>J5*K5</f>
        <v>41237.129999999997</v>
      </c>
      <c r="R5" s="13">
        <f>O5*I5</f>
        <v>0</v>
      </c>
      <c r="S5" s="13">
        <f>I5*M5+R5</f>
        <v>0</v>
      </c>
    </row>
    <row r="6" spans="1:20" x14ac:dyDescent="0.35">
      <c r="Q6" s="66">
        <f>SUM(Q4:Q5)</f>
        <v>187904.91</v>
      </c>
      <c r="R6" s="66">
        <f>SUM(R4:R5)</f>
        <v>0</v>
      </c>
      <c r="S6" s="19">
        <f>SUM(S4:S5)</f>
        <v>0</v>
      </c>
      <c r="T6" s="17"/>
    </row>
    <row r="8" spans="1:20" ht="15.5" x14ac:dyDescent="0.35">
      <c r="D8" s="125" t="str">
        <f>A1</f>
        <v>PE 0632/2025 (SGPE DE ORIGEM: 7740/2025)</v>
      </c>
      <c r="E8" s="125"/>
      <c r="F8" s="125"/>
      <c r="G8" s="125"/>
      <c r="H8" s="125"/>
      <c r="M8" s="2"/>
      <c r="N8" s="2"/>
      <c r="O8" s="2"/>
      <c r="P8" s="2"/>
      <c r="Q8" s="2"/>
      <c r="R8" s="2"/>
    </row>
    <row r="9" spans="1:20" ht="30.75" customHeight="1" x14ac:dyDescent="0.35">
      <c r="D9" s="125" t="str">
        <f>D1</f>
        <v>OBJETO: Contratação de empresa especializada em Serviço ambulância para Eventos da Universidade do Estado de Santa Catarina (UDESC)</v>
      </c>
      <c r="E9" s="125"/>
      <c r="F9" s="125"/>
      <c r="G9" s="125"/>
      <c r="H9" s="125"/>
      <c r="M9" s="2"/>
      <c r="N9" s="2"/>
      <c r="O9" s="2"/>
      <c r="P9" s="2"/>
      <c r="Q9" s="2"/>
      <c r="R9" s="2"/>
    </row>
    <row r="10" spans="1:20" ht="19.5" customHeight="1" x14ac:dyDescent="0.35">
      <c r="D10" s="125" t="str">
        <f>K1</f>
        <v>VIGÊNCIA DA ATA: 19/05/2026 até 19/05/2027.</v>
      </c>
      <c r="E10" s="125"/>
      <c r="F10" s="125"/>
      <c r="G10" s="125"/>
      <c r="H10" s="125"/>
      <c r="M10" s="2"/>
      <c r="N10" s="2"/>
      <c r="O10" s="2"/>
      <c r="P10" s="2"/>
      <c r="Q10" s="2"/>
      <c r="R10" s="2"/>
    </row>
    <row r="11" spans="1:20" ht="15.5" x14ac:dyDescent="0.35">
      <c r="D11" s="6" t="s">
        <v>49</v>
      </c>
      <c r="E11" s="7"/>
      <c r="F11" s="7"/>
      <c r="G11" s="114">
        <f>Q6</f>
        <v>187904.91</v>
      </c>
      <c r="H11" s="115"/>
      <c r="M11" s="2"/>
      <c r="N11" s="2"/>
      <c r="O11" s="2"/>
      <c r="P11" s="2"/>
      <c r="Q11" s="2"/>
      <c r="R11" s="2"/>
    </row>
    <row r="12" spans="1:20" ht="15.5" x14ac:dyDescent="0.35">
      <c r="D12" s="8" t="s">
        <v>48</v>
      </c>
      <c r="E12" s="9"/>
      <c r="F12" s="9"/>
      <c r="G12" s="116">
        <f>S6</f>
        <v>0</v>
      </c>
      <c r="H12" s="117"/>
      <c r="M12" s="2"/>
      <c r="N12" s="2"/>
      <c r="O12" s="2"/>
      <c r="P12" s="2"/>
      <c r="Q12" s="2"/>
      <c r="R12" s="2"/>
    </row>
    <row r="13" spans="1:20" ht="15.5" x14ac:dyDescent="0.35">
      <c r="D13" s="8" t="s">
        <v>9</v>
      </c>
      <c r="E13" s="9"/>
      <c r="F13" s="9"/>
      <c r="G13" s="118">
        <f>G12/G11</f>
        <v>0</v>
      </c>
      <c r="H13" s="119"/>
      <c r="M13" s="2"/>
      <c r="N13" s="2"/>
      <c r="O13" s="2"/>
      <c r="P13" s="2"/>
      <c r="Q13" s="2"/>
      <c r="R13" s="2"/>
    </row>
    <row r="14" spans="1:20" ht="15.5" x14ac:dyDescent="0.35">
      <c r="D14" s="10" t="s">
        <v>10</v>
      </c>
      <c r="E14" s="11"/>
      <c r="F14" s="11"/>
      <c r="G14" s="120"/>
      <c r="H14" s="121"/>
      <c r="M14" s="2"/>
      <c r="N14" s="2"/>
      <c r="O14" s="2"/>
      <c r="P14" s="2"/>
      <c r="Q14" s="2"/>
      <c r="R14" s="2"/>
    </row>
    <row r="15" spans="1:20" ht="15.5" x14ac:dyDescent="0.35">
      <c r="D15" s="122" t="s">
        <v>58</v>
      </c>
      <c r="E15" s="123"/>
      <c r="F15" s="123"/>
      <c r="G15" s="123"/>
      <c r="H15" s="124"/>
      <c r="M15" s="2"/>
      <c r="N15" s="2"/>
      <c r="O15" s="2"/>
      <c r="P15" s="2"/>
      <c r="Q15" s="2"/>
      <c r="R15" s="2"/>
    </row>
  </sheetData>
  <mergeCells count="13">
    <mergeCell ref="K1:S1"/>
    <mergeCell ref="A1:C1"/>
    <mergeCell ref="D10:H10"/>
    <mergeCell ref="A4:A5"/>
    <mergeCell ref="C4:C5"/>
    <mergeCell ref="D1:I1"/>
    <mergeCell ref="A2:S2"/>
    <mergeCell ref="G11:H11"/>
    <mergeCell ref="G12:H12"/>
    <mergeCell ref="G13:H14"/>
    <mergeCell ref="D15:H15"/>
    <mergeCell ref="D8:H8"/>
    <mergeCell ref="D9:H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98F1-D5C8-4385-9DAB-4E23AB2CAA1F}">
  <dimension ref="A1:U4"/>
  <sheetViews>
    <sheetView workbookViewId="0"/>
  </sheetViews>
  <sheetFormatPr defaultRowHeight="12.5" x14ac:dyDescent="0.25"/>
  <cols>
    <col min="3" max="3" width="11.453125" customWidth="1"/>
    <col min="6" max="7" width="0" hidden="1" customWidth="1"/>
    <col min="8" max="8" width="10.54296875" hidden="1" customWidth="1"/>
    <col min="9" max="9" width="11.6328125" bestFit="1" customWidth="1"/>
    <col min="10" max="10" width="11.08984375" customWidth="1"/>
    <col min="11" max="14" width="0" hidden="1" customWidth="1"/>
    <col min="15" max="15" width="2.6328125" hidden="1" customWidth="1"/>
    <col min="16" max="16" width="14.36328125" bestFit="1" customWidth="1"/>
    <col min="17" max="18" width="0" hidden="1" customWidth="1"/>
    <col min="19" max="19" width="11.08984375" customWidth="1"/>
    <col min="20" max="20" width="14.36328125" bestFit="1" customWidth="1"/>
  </cols>
  <sheetData>
    <row r="1" spans="1:21" ht="72.5" x14ac:dyDescent="0.25">
      <c r="A1" s="84" t="s">
        <v>15</v>
      </c>
      <c r="B1" s="85" t="s">
        <v>3</v>
      </c>
      <c r="C1" s="85" t="s">
        <v>13</v>
      </c>
      <c r="D1" s="85" t="s">
        <v>20</v>
      </c>
      <c r="E1" s="85" t="s">
        <v>4</v>
      </c>
      <c r="F1" s="85" t="s">
        <v>17</v>
      </c>
      <c r="G1" s="85" t="s">
        <v>11</v>
      </c>
      <c r="H1" s="85" t="s">
        <v>12</v>
      </c>
      <c r="I1" s="86" t="s">
        <v>14</v>
      </c>
      <c r="J1" s="87" t="s">
        <v>5</v>
      </c>
      <c r="K1" s="88" t="s">
        <v>30</v>
      </c>
      <c r="L1" s="89" t="s">
        <v>6</v>
      </c>
      <c r="M1" s="89" t="s">
        <v>31</v>
      </c>
      <c r="N1" s="89" t="s">
        <v>32</v>
      </c>
      <c r="O1" s="90" t="s">
        <v>7</v>
      </c>
      <c r="P1" s="91" t="s">
        <v>8</v>
      </c>
      <c r="Q1" s="92" t="s">
        <v>33</v>
      </c>
      <c r="R1" s="92" t="s">
        <v>47</v>
      </c>
      <c r="S1" s="93" t="s">
        <v>56</v>
      </c>
      <c r="T1" s="94" t="s">
        <v>55</v>
      </c>
      <c r="U1" s="79">
        <v>1.0439172000000001</v>
      </c>
    </row>
    <row r="2" spans="1:21" ht="108.5" x14ac:dyDescent="0.25">
      <c r="A2" s="136">
        <v>1</v>
      </c>
      <c r="B2" s="40">
        <v>1</v>
      </c>
      <c r="C2" s="104" t="s">
        <v>40</v>
      </c>
      <c r="D2" s="41" t="s">
        <v>18</v>
      </c>
      <c r="E2" s="41" t="s">
        <v>37</v>
      </c>
      <c r="F2" s="42" t="s">
        <v>16</v>
      </c>
      <c r="G2" s="42">
        <v>24066011</v>
      </c>
      <c r="H2" s="42" t="s">
        <v>19</v>
      </c>
      <c r="I2" s="80">
        <v>2230.12</v>
      </c>
      <c r="J2" s="81">
        <f>'REITORIA-PROEX'!K4+CCT!K4+ESAG!K4+CEAD!K4+CEART!K4+CAV!K4</f>
        <v>63</v>
      </c>
      <c r="K2" s="75">
        <f>'REITORIA-PROEX'!L4+CCT!L4+ESAG!L4+CEAD!L4+CEART!L4+CAV!L4</f>
        <v>0</v>
      </c>
      <c r="L2" s="75">
        <f>'REITORIA-PROEX'!M4+CCT!M4+ESAG!M4+CEAD!M4+CEART!M4+CAV!M4</f>
        <v>0</v>
      </c>
      <c r="M2" s="76">
        <f>J2*0.25-0.5-N2</f>
        <v>15.25</v>
      </c>
      <c r="N2" s="76">
        <f>'REITORIA-PROEX'!P4+'REITORIA-PROEX'!Q4</f>
        <v>0</v>
      </c>
      <c r="O2" s="77">
        <f>J2-L2+N2</f>
        <v>63</v>
      </c>
      <c r="P2" s="78">
        <f>I2*J2</f>
        <v>140497.56</v>
      </c>
      <c r="Q2" s="13">
        <f>N2*I2</f>
        <v>0</v>
      </c>
      <c r="R2" s="13">
        <f>I2*L2+Q2</f>
        <v>0</v>
      </c>
      <c r="S2" s="83">
        <f>ROUND(I2*$U$1,2)</f>
        <v>2328.06</v>
      </c>
      <c r="T2" s="95">
        <f>S2*J2</f>
        <v>146667.78</v>
      </c>
    </row>
    <row r="3" spans="1:21" ht="93" x14ac:dyDescent="0.25">
      <c r="A3" s="137"/>
      <c r="B3" s="42">
        <v>2</v>
      </c>
      <c r="C3" s="105"/>
      <c r="D3" s="41" t="s">
        <v>21</v>
      </c>
      <c r="E3" s="41" t="s">
        <v>37</v>
      </c>
      <c r="F3" s="42" t="s">
        <v>16</v>
      </c>
      <c r="G3" s="42">
        <v>24066011</v>
      </c>
      <c r="H3" s="42" t="s">
        <v>19</v>
      </c>
      <c r="I3" s="82">
        <v>1197.04</v>
      </c>
      <c r="J3" s="81">
        <f>'REITORIA-PROEX'!K5+CCT!K5+ESAG!K5+CEAD!K5+CEART!K5+CAV!K5</f>
        <v>33</v>
      </c>
      <c r="K3" s="75">
        <f>'REITORIA-PROEX'!L5+CCT!L5+ESAG!L5+CEAD!L5+CEART!L5+CAV!L5</f>
        <v>0</v>
      </c>
      <c r="L3" s="75">
        <f>'REITORIA-PROEX'!M5+CCT!M5+ESAG!M5+CEAD!M5+CEART!M5+CAV!M5</f>
        <v>0</v>
      </c>
      <c r="M3" s="76">
        <f>J3*0.25-0.5-N3</f>
        <v>7.75</v>
      </c>
      <c r="N3" s="76">
        <f>'REITORIA-PROEX'!P5+'REITORIA-PROEX'!Q5</f>
        <v>0</v>
      </c>
      <c r="O3" s="77">
        <f>J3-L3+N3</f>
        <v>33</v>
      </c>
      <c r="P3" s="78">
        <f>I3*J3</f>
        <v>39502.32</v>
      </c>
      <c r="Q3" s="13">
        <f>N3*I3</f>
        <v>0</v>
      </c>
      <c r="R3" s="13">
        <f>I3*L3+Q3</f>
        <v>0</v>
      </c>
      <c r="S3" s="83">
        <f>ROUND(I3*$U$1,2)</f>
        <v>1249.6099999999999</v>
      </c>
      <c r="T3" s="95">
        <f>S3*J3</f>
        <v>41237.129999999997</v>
      </c>
    </row>
    <row r="4" spans="1:21" ht="13" thickBot="1" x14ac:dyDescent="0.3">
      <c r="A4" s="138" t="s">
        <v>54</v>
      </c>
      <c r="B4" s="139"/>
      <c r="C4" s="139"/>
      <c r="D4" s="139"/>
      <c r="E4" s="139"/>
      <c r="F4" s="139"/>
      <c r="G4" s="139"/>
      <c r="H4" s="139"/>
      <c r="I4" s="139"/>
      <c r="J4" s="139"/>
      <c r="K4" s="96"/>
      <c r="L4" s="96"/>
      <c r="M4" s="96"/>
      <c r="N4" s="96"/>
      <c r="O4" s="96"/>
      <c r="P4" s="97">
        <f>SUM(P2:P3)</f>
        <v>179999.88</v>
      </c>
      <c r="Q4" s="96"/>
      <c r="R4" s="96"/>
      <c r="S4" s="96"/>
      <c r="T4" s="98">
        <f>SUM(T2:T3)</f>
        <v>187904.91</v>
      </c>
    </row>
  </sheetData>
  <mergeCells count="3">
    <mergeCell ref="A2:A3"/>
    <mergeCell ref="C2:C3"/>
    <mergeCell ref="A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REITORIA-PROEX</vt:lpstr>
      <vt:lpstr>CCT</vt:lpstr>
      <vt:lpstr>ESAG</vt:lpstr>
      <vt:lpstr>CEAD</vt:lpstr>
      <vt:lpstr>CEART</vt:lpstr>
      <vt:lpstr>CAV</vt:lpstr>
      <vt:lpstr>GESTOR</vt:lpstr>
      <vt:lpstr>Calc Reajuste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2026-06-10T21:50:46Z</dcterms:modified>
</cp:coreProperties>
</file>