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I:\SEGECON\2. Atas SRP\1. Atas UDESC\PE 0681.2025 SRP SGPE 8443.2025 - Formaturas - VIG. 23.06.2027-ok (PRORROGADO)\"/>
    </mc:Choice>
  </mc:AlternateContent>
  <xr:revisionPtr revIDLastSave="0" documentId="13_ncr:1_{7A97A024-94EF-4CBA-BC6A-7F3FCDB2F395}" xr6:coauthVersionLast="47" xr6:coauthVersionMax="47" xr10:uidLastSave="{00000000-0000-0000-0000-000000000000}"/>
  <bookViews>
    <workbookView xWindow="-110" yWindow="-110" windowWidth="19420" windowHeight="10300" tabRatio="740" firstSheet="5" activeTab="14" xr2:uid="{00000000-000D-0000-FFFF-FFFF00000000}"/>
  </bookViews>
  <sheets>
    <sheet name="CEART" sheetId="75" r:id="rId1"/>
    <sheet name="CEFID" sheetId="196" r:id="rId2"/>
    <sheet name="ESAG" sheetId="197" r:id="rId3"/>
    <sheet name="FAED" sheetId="198" r:id="rId4"/>
    <sheet name="CEAD (Fpolis)" sheetId="199" r:id="rId5"/>
    <sheet name="CEAD (outras cidades)" sheetId="200" r:id="rId6"/>
    <sheet name="CAV" sheetId="201" r:id="rId7"/>
    <sheet name="CCT" sheetId="202" r:id="rId8"/>
    <sheet name="CEAVI" sheetId="203" r:id="rId9"/>
    <sheet name="CEO (Chapecó)" sheetId="204" r:id="rId10"/>
    <sheet name="CEO (Pinhalzinho)" sheetId="205" r:id="rId11"/>
    <sheet name="CEPLAN" sheetId="206" r:id="rId12"/>
    <sheet name="CERES" sheetId="207" r:id="rId13"/>
    <sheet name="CESFI" sheetId="208" r:id="rId14"/>
    <sheet name="GESTOR" sheetId="162" r:id="rId15"/>
  </sheets>
  <definedNames>
    <definedName name="_xlnm._FilterDatabase" localSheetId="6" hidden="1">CAV!$A$3:$AH$34</definedName>
    <definedName name="_xlnm._FilterDatabase" localSheetId="7" hidden="1">CCT!$A$3:$AH$34</definedName>
    <definedName name="_xlnm._FilterDatabase" localSheetId="4" hidden="1">'CEAD (Fpolis)'!$A$3:$AH$34</definedName>
    <definedName name="_xlnm._FilterDatabase" localSheetId="5" hidden="1">'CEAD (outras cidades)'!$A$3:$AH$34</definedName>
    <definedName name="_xlnm._FilterDatabase" localSheetId="0" hidden="1">CEART!$A$3:$AH$34</definedName>
    <definedName name="_xlnm._FilterDatabase" localSheetId="8" hidden="1">CEAVI!$A$3:$AH$34</definedName>
    <definedName name="_xlnm._FilterDatabase" localSheetId="1" hidden="1">CEFID!$A$3:$AH$34</definedName>
    <definedName name="_xlnm._FilterDatabase" localSheetId="9" hidden="1">'CEO (Chapecó)'!$A$3:$AH$34</definedName>
    <definedName name="_xlnm._FilterDatabase" localSheetId="10" hidden="1">'CEO (Pinhalzinho)'!$A$3:$AH$34</definedName>
    <definedName name="_xlnm._FilterDatabase" localSheetId="11" hidden="1">CEPLAN!$A$3:$AH$34</definedName>
    <definedName name="_xlnm._FilterDatabase" localSheetId="12" hidden="1">CERES!$A$3:$AH$34</definedName>
    <definedName name="_xlnm._FilterDatabase" localSheetId="13" hidden="1">CESFI!$A$3:$AH$34</definedName>
    <definedName name="_xlnm._FilterDatabase" localSheetId="2" hidden="1">ESAG!$A$3:$AH$34</definedName>
    <definedName name="_xlnm._FilterDatabase" localSheetId="3" hidden="1">FAED!$A$3:$AH$34</definedName>
    <definedName name="diasuteis" localSheetId="6">#REF!</definedName>
    <definedName name="diasuteis" localSheetId="7">#REF!</definedName>
    <definedName name="diasuteis" localSheetId="4">#REF!</definedName>
    <definedName name="diasuteis" localSheetId="5">#REF!</definedName>
    <definedName name="diasuteis" localSheetId="0">#REF!</definedName>
    <definedName name="diasuteis" localSheetId="8">#REF!</definedName>
    <definedName name="diasuteis" localSheetId="1">#REF!</definedName>
    <definedName name="diasuteis" localSheetId="9">#REF!</definedName>
    <definedName name="diasuteis" localSheetId="10">#REF!</definedName>
    <definedName name="diasuteis" localSheetId="11">#REF!</definedName>
    <definedName name="diasuteis" localSheetId="12">#REF!</definedName>
    <definedName name="diasuteis" localSheetId="13">#REF!</definedName>
    <definedName name="diasuteis" localSheetId="2">#REF!</definedName>
    <definedName name="diasuteis" localSheetId="3">#REF!</definedName>
    <definedName name="diasuteis" localSheetId="14">#REF!</definedName>
    <definedName name="diasuteis">#REF!</definedName>
    <definedName name="Ferias" localSheetId="14">#REF!</definedName>
    <definedName name="Ferias">#REF!</definedName>
    <definedName name="RD" localSheetId="14">OFFSET(#REF!,(MATCH(SMALL(#REF!,ROW()-10),#REF!,0)-1),0)</definedName>
    <definedName name="RD">OFFSET(#REF!,(MATCH(SMALL(#REF!,ROW()-10),#REF!,0)-1),0)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33" i="205" l="1"/>
  <c r="V33" i="205" a="1"/>
  <c r="V33" i="205" s="1"/>
  <c r="V33" i="204" a="1"/>
  <c r="V33" i="204" s="1"/>
  <c r="V33" i="202" a="1"/>
  <c r="V33" i="202" s="1"/>
  <c r="V33" i="208" a="1"/>
  <c r="V33" i="208" s="1"/>
  <c r="V33" i="207" a="1"/>
  <c r="V33" i="207" s="1"/>
  <c r="V33" i="196" a="1"/>
  <c r="V33" i="196" s="1"/>
  <c r="V33" i="197" l="1" a="1"/>
  <c r="V33" i="197" s="1"/>
  <c r="N31" i="206" l="1"/>
  <c r="N29" i="197"/>
  <c r="N29" i="75"/>
  <c r="N29" i="203"/>
  <c r="N29" i="201"/>
  <c r="L33" i="162"/>
  <c r="Z33" i="201" a="1"/>
  <c r="Z33" i="201"/>
  <c r="AA33" i="201" a="1"/>
  <c r="AA33" i="201" s="1"/>
  <c r="AB33" i="201" a="1"/>
  <c r="AB33" i="201" s="1"/>
  <c r="AC33" i="201" a="1"/>
  <c r="AC33" i="201"/>
  <c r="AD33" i="201" a="1"/>
  <c r="AD33" i="201"/>
  <c r="AE33" i="201" a="1"/>
  <c r="AE33" i="201" s="1"/>
  <c r="AF33" i="201" a="1"/>
  <c r="AF33" i="201" s="1"/>
  <c r="AG33" i="201" a="1"/>
  <c r="AG33" i="201" s="1"/>
  <c r="AH33" i="201" a="1"/>
  <c r="AH33" i="201" s="1"/>
  <c r="V33" i="201" a="1"/>
  <c r="V33" i="201"/>
  <c r="W33" i="201" a="1"/>
  <c r="W33" i="201"/>
  <c r="U33" i="201" a="1"/>
  <c r="U33" i="201" s="1"/>
  <c r="U33" i="206" a="1"/>
  <c r="U33" i="206" s="1"/>
  <c r="U33" i="202" a="1"/>
  <c r="U33" i="202"/>
  <c r="U33" i="207" a="1"/>
  <c r="U33" i="207" s="1"/>
  <c r="U33" i="198" a="1"/>
  <c r="U33" i="198" s="1"/>
  <c r="U33" i="199" a="1"/>
  <c r="U33" i="199" s="1"/>
  <c r="S4" i="205"/>
  <c r="U33" i="205" a="1"/>
  <c r="U33" i="205" s="1"/>
  <c r="U33" i="204" a="1"/>
  <c r="U33" i="204"/>
  <c r="U33" i="203" a="1"/>
  <c r="U33" i="203"/>
  <c r="U33" i="208" a="1"/>
  <c r="U33" i="208"/>
  <c r="U33" i="196" a="1"/>
  <c r="U33" i="196"/>
  <c r="U33" i="197" a="1"/>
  <c r="U33" i="197" s="1"/>
  <c r="J5" i="162"/>
  <c r="J6" i="162"/>
  <c r="J7" i="162"/>
  <c r="J8" i="162"/>
  <c r="J9" i="162"/>
  <c r="J10" i="162"/>
  <c r="J11" i="162"/>
  <c r="J12" i="162"/>
  <c r="J13" i="162"/>
  <c r="J14" i="162"/>
  <c r="J15" i="162"/>
  <c r="J16" i="162"/>
  <c r="J17" i="162"/>
  <c r="J18" i="162"/>
  <c r="J19" i="162"/>
  <c r="J20" i="162"/>
  <c r="J21" i="162"/>
  <c r="J22" i="162"/>
  <c r="J23" i="162"/>
  <c r="J24" i="162"/>
  <c r="J25" i="162"/>
  <c r="J26" i="162"/>
  <c r="J27" i="162"/>
  <c r="J28" i="162"/>
  <c r="J29" i="162"/>
  <c r="J30" i="162"/>
  <c r="J31" i="162"/>
  <c r="J32" i="162"/>
  <c r="J4" i="162"/>
  <c r="I5" i="162"/>
  <c r="I6" i="162"/>
  <c r="I7" i="162"/>
  <c r="I8" i="162"/>
  <c r="I9" i="162"/>
  <c r="I10" i="162"/>
  <c r="I11" i="162"/>
  <c r="I12" i="162"/>
  <c r="I13" i="162"/>
  <c r="I14" i="162"/>
  <c r="I15" i="162"/>
  <c r="I16" i="162"/>
  <c r="I17" i="162"/>
  <c r="I18" i="162"/>
  <c r="I19" i="162"/>
  <c r="I20" i="162"/>
  <c r="I21" i="162"/>
  <c r="I22" i="162"/>
  <c r="I23" i="162"/>
  <c r="I24" i="162"/>
  <c r="I25" i="162"/>
  <c r="I26" i="162"/>
  <c r="I27" i="162"/>
  <c r="I28" i="162"/>
  <c r="I29" i="162"/>
  <c r="I30" i="162"/>
  <c r="I31" i="162"/>
  <c r="I32" i="162"/>
  <c r="I4" i="162"/>
  <c r="O4" i="208"/>
  <c r="F5" i="162" l="1"/>
  <c r="F6" i="162"/>
  <c r="F7" i="162"/>
  <c r="F8" i="162"/>
  <c r="F9" i="162"/>
  <c r="F10" i="162"/>
  <c r="F11" i="162"/>
  <c r="F12" i="162"/>
  <c r="F13" i="162"/>
  <c r="F14" i="162"/>
  <c r="F15" i="162"/>
  <c r="F16" i="162"/>
  <c r="F17" i="162"/>
  <c r="F18" i="162"/>
  <c r="F19" i="162"/>
  <c r="F20" i="162"/>
  <c r="F21" i="162"/>
  <c r="F22" i="162"/>
  <c r="F23" i="162"/>
  <c r="F24" i="162"/>
  <c r="F25" i="162"/>
  <c r="F26" i="162"/>
  <c r="F27" i="162"/>
  <c r="F28" i="162"/>
  <c r="F29" i="162"/>
  <c r="F30" i="162"/>
  <c r="F31" i="162"/>
  <c r="F32" i="162"/>
  <c r="F4" i="162"/>
  <c r="K34" i="208"/>
  <c r="AH33" i="208" a="1"/>
  <c r="AH33" i="208" s="1"/>
  <c r="AG33" i="208" a="1"/>
  <c r="AG33" i="208" s="1"/>
  <c r="AF33" i="208"/>
  <c r="AF33" i="208" a="1"/>
  <c r="AE33" i="208" a="1"/>
  <c r="AE33" i="208" s="1"/>
  <c r="AD33" i="208" a="1"/>
  <c r="AD33" i="208" s="1"/>
  <c r="AC33" i="208" a="1"/>
  <c r="AC33" i="208" s="1"/>
  <c r="AB33" i="208"/>
  <c r="AB33" i="208" a="1"/>
  <c r="AA33" i="208" a="1"/>
  <c r="AA33" i="208" s="1"/>
  <c r="Z33" i="208" a="1"/>
  <c r="Z33" i="208" s="1"/>
  <c r="Y33" i="208" a="1"/>
  <c r="Y33" i="208" s="1"/>
  <c r="X33" i="208"/>
  <c r="X33" i="208" a="1"/>
  <c r="W33" i="208" a="1"/>
  <c r="W33" i="208" s="1"/>
  <c r="K33" i="208"/>
  <c r="S32" i="208"/>
  <c r="T32" i="208" s="1"/>
  <c r="O32" i="208"/>
  <c r="M32" i="208"/>
  <c r="L32" i="208"/>
  <c r="S31" i="208"/>
  <c r="T31" i="208" s="1"/>
  <c r="O31" i="208"/>
  <c r="M31" i="208"/>
  <c r="L31" i="208"/>
  <c r="S30" i="208"/>
  <c r="T30" i="208" s="1"/>
  <c r="O30" i="208"/>
  <c r="M30" i="208"/>
  <c r="L30" i="208"/>
  <c r="S29" i="208"/>
  <c r="T29" i="208" s="1"/>
  <c r="O29" i="208"/>
  <c r="M29" i="208"/>
  <c r="L29" i="208"/>
  <c r="S28" i="208"/>
  <c r="T28" i="208" s="1"/>
  <c r="O28" i="208"/>
  <c r="M28" i="208"/>
  <c r="L28" i="208"/>
  <c r="S27" i="208"/>
  <c r="T27" i="208" s="1"/>
  <c r="O27" i="208"/>
  <c r="M27" i="208"/>
  <c r="L27" i="208"/>
  <c r="S26" i="208"/>
  <c r="T26" i="208" s="1"/>
  <c r="O26" i="208"/>
  <c r="M26" i="208"/>
  <c r="L26" i="208"/>
  <c r="S25" i="208"/>
  <c r="T25" i="208" s="1"/>
  <c r="O25" i="208"/>
  <c r="M25" i="208"/>
  <c r="L25" i="208"/>
  <c r="S24" i="208"/>
  <c r="T24" i="208" s="1"/>
  <c r="O24" i="208"/>
  <c r="M24" i="208"/>
  <c r="L24" i="208"/>
  <c r="S23" i="208"/>
  <c r="T23" i="208" s="1"/>
  <c r="O23" i="208"/>
  <c r="M23" i="208"/>
  <c r="L23" i="208"/>
  <c r="S22" i="208"/>
  <c r="T22" i="208" s="1"/>
  <c r="O22" i="208"/>
  <c r="M22" i="208"/>
  <c r="L22" i="208"/>
  <c r="S21" i="208"/>
  <c r="T21" i="208" s="1"/>
  <c r="O21" i="208"/>
  <c r="M21" i="208"/>
  <c r="L21" i="208"/>
  <c r="S20" i="208"/>
  <c r="T20" i="208" s="1"/>
  <c r="O20" i="208"/>
  <c r="M20" i="208"/>
  <c r="L20" i="208"/>
  <c r="S19" i="208"/>
  <c r="T19" i="208" s="1"/>
  <c r="O19" i="208"/>
  <c r="M19" i="208"/>
  <c r="L19" i="208"/>
  <c r="S18" i="208"/>
  <c r="T18" i="208" s="1"/>
  <c r="O18" i="208"/>
  <c r="M18" i="208"/>
  <c r="L18" i="208"/>
  <c r="S17" i="208"/>
  <c r="T17" i="208" s="1"/>
  <c r="O17" i="208"/>
  <c r="M17" i="208"/>
  <c r="L17" i="208"/>
  <c r="S16" i="208"/>
  <c r="T16" i="208" s="1"/>
  <c r="O16" i="208"/>
  <c r="M16" i="208"/>
  <c r="L16" i="208"/>
  <c r="S15" i="208"/>
  <c r="T15" i="208" s="1"/>
  <c r="O15" i="208"/>
  <c r="M15" i="208"/>
  <c r="L15" i="208"/>
  <c r="S14" i="208"/>
  <c r="T14" i="208" s="1"/>
  <c r="O14" i="208"/>
  <c r="M14" i="208"/>
  <c r="L14" i="208"/>
  <c r="S13" i="208"/>
  <c r="T13" i="208" s="1"/>
  <c r="O13" i="208"/>
  <c r="M13" i="208"/>
  <c r="L13" i="208"/>
  <c r="S12" i="208"/>
  <c r="T12" i="208" s="1"/>
  <c r="O12" i="208"/>
  <c r="M12" i="208"/>
  <c r="L12" i="208"/>
  <c r="S11" i="208"/>
  <c r="T11" i="208" s="1"/>
  <c r="O11" i="208"/>
  <c r="M11" i="208"/>
  <c r="L11" i="208"/>
  <c r="S10" i="208"/>
  <c r="T10" i="208" s="1"/>
  <c r="O10" i="208"/>
  <c r="M10" i="208"/>
  <c r="L10" i="208"/>
  <c r="S9" i="208"/>
  <c r="T9" i="208" s="1"/>
  <c r="O9" i="208"/>
  <c r="M9" i="208"/>
  <c r="L9" i="208"/>
  <c r="S8" i="208"/>
  <c r="T8" i="208" s="1"/>
  <c r="O8" i="208"/>
  <c r="M8" i="208"/>
  <c r="L8" i="208"/>
  <c r="S7" i="208"/>
  <c r="O7" i="208"/>
  <c r="M7" i="208"/>
  <c r="L7" i="208"/>
  <c r="S6" i="208"/>
  <c r="T6" i="208" s="1"/>
  <c r="O6" i="208"/>
  <c r="M6" i="208"/>
  <c r="L6" i="208"/>
  <c r="S5" i="208"/>
  <c r="T5" i="208" s="1"/>
  <c r="O5" i="208"/>
  <c r="M5" i="208"/>
  <c r="L5" i="208"/>
  <c r="S4" i="208"/>
  <c r="T4" i="208" s="1"/>
  <c r="M4" i="208"/>
  <c r="L4" i="208"/>
  <c r="K34" i="207"/>
  <c r="AH33" i="207" a="1"/>
  <c r="AH33" i="207" s="1"/>
  <c r="AG33" i="207"/>
  <c r="AG33" i="207" a="1"/>
  <c r="AF33" i="207"/>
  <c r="AF33" i="207" a="1"/>
  <c r="AE33" i="207" a="1"/>
  <c r="AE33" i="207" s="1"/>
  <c r="AD33" i="207" a="1"/>
  <c r="AD33" i="207" s="1"/>
  <c r="AC33" i="207"/>
  <c r="AC33" i="207" a="1"/>
  <c r="AB33" i="207"/>
  <c r="AB33" i="207" a="1"/>
  <c r="AA33" i="207" a="1"/>
  <c r="AA33" i="207" s="1"/>
  <c r="Z33" i="207" a="1"/>
  <c r="Z33" i="207" s="1"/>
  <c r="Y33" i="207"/>
  <c r="Y33" i="207" a="1"/>
  <c r="X33" i="207"/>
  <c r="X33" i="207" a="1"/>
  <c r="W33" i="207" a="1"/>
  <c r="W33" i="207" s="1"/>
  <c r="K33" i="207"/>
  <c r="S32" i="207"/>
  <c r="T32" i="207" s="1"/>
  <c r="O32" i="207"/>
  <c r="M32" i="207"/>
  <c r="L32" i="207"/>
  <c r="S31" i="207"/>
  <c r="T31" i="207" s="1"/>
  <c r="O31" i="207"/>
  <c r="M31" i="207"/>
  <c r="L31" i="207"/>
  <c r="S30" i="207"/>
  <c r="T30" i="207" s="1"/>
  <c r="O30" i="207"/>
  <c r="M30" i="207"/>
  <c r="L30" i="207"/>
  <c r="S29" i="207"/>
  <c r="T29" i="207" s="1"/>
  <c r="O29" i="207"/>
  <c r="M29" i="207"/>
  <c r="L29" i="207"/>
  <c r="S28" i="207"/>
  <c r="T28" i="207" s="1"/>
  <c r="O28" i="207"/>
  <c r="M28" i="207"/>
  <c r="L28" i="207"/>
  <c r="S27" i="207"/>
  <c r="T27" i="207" s="1"/>
  <c r="O27" i="207"/>
  <c r="M27" i="207"/>
  <c r="L27" i="207"/>
  <c r="T26" i="207"/>
  <c r="S26" i="207"/>
  <c r="O26" i="207"/>
  <c r="M26" i="207"/>
  <c r="L26" i="207"/>
  <c r="S25" i="207"/>
  <c r="T25" i="207" s="1"/>
  <c r="O25" i="207"/>
  <c r="M25" i="207"/>
  <c r="L25" i="207"/>
  <c r="S24" i="207"/>
  <c r="T24" i="207" s="1"/>
  <c r="O24" i="207"/>
  <c r="M24" i="207"/>
  <c r="L24" i="207"/>
  <c r="S23" i="207"/>
  <c r="T23" i="207" s="1"/>
  <c r="O23" i="207"/>
  <c r="M23" i="207"/>
  <c r="L23" i="207"/>
  <c r="S22" i="207"/>
  <c r="T22" i="207" s="1"/>
  <c r="O22" i="207"/>
  <c r="M22" i="207"/>
  <c r="L22" i="207"/>
  <c r="S21" i="207"/>
  <c r="T21" i="207" s="1"/>
  <c r="O21" i="207"/>
  <c r="M21" i="207"/>
  <c r="L21" i="207"/>
  <c r="S20" i="207"/>
  <c r="T20" i="207" s="1"/>
  <c r="O20" i="207"/>
  <c r="M20" i="207"/>
  <c r="L20" i="207"/>
  <c r="S19" i="207"/>
  <c r="T19" i="207" s="1"/>
  <c r="O19" i="207"/>
  <c r="M19" i="207"/>
  <c r="L19" i="207"/>
  <c r="T18" i="207"/>
  <c r="S18" i="207"/>
  <c r="O18" i="207"/>
  <c r="M18" i="207"/>
  <c r="L18" i="207"/>
  <c r="S17" i="207"/>
  <c r="T17" i="207" s="1"/>
  <c r="O17" i="207"/>
  <c r="M17" i="207"/>
  <c r="L17" i="207"/>
  <c r="S16" i="207"/>
  <c r="T16" i="207" s="1"/>
  <c r="O16" i="207"/>
  <c r="M16" i="207"/>
  <c r="L16" i="207"/>
  <c r="S15" i="207"/>
  <c r="T15" i="207" s="1"/>
  <c r="O15" i="207"/>
  <c r="M15" i="207"/>
  <c r="L15" i="207"/>
  <c r="S14" i="207"/>
  <c r="T14" i="207" s="1"/>
  <c r="O14" i="207"/>
  <c r="M14" i="207"/>
  <c r="L14" i="207"/>
  <c r="S13" i="207"/>
  <c r="T13" i="207" s="1"/>
  <c r="O13" i="207"/>
  <c r="M13" i="207"/>
  <c r="L13" i="207"/>
  <c r="S12" i="207"/>
  <c r="T12" i="207" s="1"/>
  <c r="O12" i="207"/>
  <c r="M12" i="207"/>
  <c r="L12" i="207"/>
  <c r="S11" i="207"/>
  <c r="T11" i="207" s="1"/>
  <c r="O11" i="207"/>
  <c r="M11" i="207"/>
  <c r="L11" i="207"/>
  <c r="S10" i="207"/>
  <c r="T10" i="207" s="1"/>
  <c r="O10" i="207"/>
  <c r="M10" i="207"/>
  <c r="L10" i="207"/>
  <c r="S9" i="207"/>
  <c r="T9" i="207" s="1"/>
  <c r="O9" i="207"/>
  <c r="M9" i="207"/>
  <c r="L9" i="207"/>
  <c r="S8" i="207"/>
  <c r="T8" i="207" s="1"/>
  <c r="O8" i="207"/>
  <c r="M8" i="207"/>
  <c r="L8" i="207"/>
  <c r="S7" i="207"/>
  <c r="O7" i="207"/>
  <c r="M7" i="207"/>
  <c r="L7" i="207"/>
  <c r="S6" i="207"/>
  <c r="T6" i="207" s="1"/>
  <c r="O6" i="207"/>
  <c r="M6" i="207"/>
  <c r="L6" i="207"/>
  <c r="S5" i="207"/>
  <c r="T5" i="207" s="1"/>
  <c r="O5" i="207"/>
  <c r="M5" i="207"/>
  <c r="L5" i="207"/>
  <c r="S4" i="207"/>
  <c r="T4" i="207" s="1"/>
  <c r="O4" i="207"/>
  <c r="M4" i="207"/>
  <c r="L4" i="207"/>
  <c r="K34" i="206"/>
  <c r="AH33" i="206" a="1"/>
  <c r="AH33" i="206" s="1"/>
  <c r="AG33" i="206"/>
  <c r="AG33" i="206" a="1"/>
  <c r="AF33" i="206"/>
  <c r="AF33" i="206" a="1"/>
  <c r="AE33" i="206"/>
  <c r="AE33" i="206" a="1"/>
  <c r="AD33" i="206" a="1"/>
  <c r="AD33" i="206" s="1"/>
  <c r="AC33" i="206"/>
  <c r="AC33" i="206" a="1"/>
  <c r="AB33" i="206"/>
  <c r="AB33" i="206" a="1"/>
  <c r="AA33" i="206" a="1"/>
  <c r="AA33" i="206" s="1"/>
  <c r="Z33" i="206" a="1"/>
  <c r="Z33" i="206" s="1"/>
  <c r="Y33" i="206"/>
  <c r="Y33" i="206" a="1"/>
  <c r="X33" i="206"/>
  <c r="X33" i="206" a="1"/>
  <c r="W33" i="206" a="1"/>
  <c r="W33" i="206" s="1"/>
  <c r="K33" i="206"/>
  <c r="S32" i="206"/>
  <c r="T32" i="206" s="1"/>
  <c r="O32" i="206"/>
  <c r="M32" i="206"/>
  <c r="L32" i="206"/>
  <c r="S31" i="206"/>
  <c r="T31" i="206" s="1"/>
  <c r="O31" i="206"/>
  <c r="M31" i="206"/>
  <c r="L31" i="206"/>
  <c r="S30" i="206"/>
  <c r="T30" i="206" s="1"/>
  <c r="O30" i="206"/>
  <c r="M30" i="206"/>
  <c r="L30" i="206"/>
  <c r="S29" i="206"/>
  <c r="T29" i="206" s="1"/>
  <c r="O29" i="206"/>
  <c r="M29" i="206"/>
  <c r="L29" i="206"/>
  <c r="S28" i="206"/>
  <c r="T28" i="206" s="1"/>
  <c r="O28" i="206"/>
  <c r="M28" i="206"/>
  <c r="L28" i="206"/>
  <c r="S27" i="206"/>
  <c r="T27" i="206" s="1"/>
  <c r="O27" i="206"/>
  <c r="M27" i="206"/>
  <c r="L27" i="206"/>
  <c r="S26" i="206"/>
  <c r="T26" i="206" s="1"/>
  <c r="O26" i="206"/>
  <c r="M26" i="206"/>
  <c r="L26" i="206"/>
  <c r="S25" i="206"/>
  <c r="T25" i="206" s="1"/>
  <c r="O25" i="206"/>
  <c r="M25" i="206"/>
  <c r="L25" i="206"/>
  <c r="S24" i="206"/>
  <c r="T24" i="206" s="1"/>
  <c r="O24" i="206"/>
  <c r="M24" i="206"/>
  <c r="L24" i="206"/>
  <c r="S23" i="206"/>
  <c r="T23" i="206" s="1"/>
  <c r="O23" i="206"/>
  <c r="M23" i="206"/>
  <c r="L23" i="206"/>
  <c r="S22" i="206"/>
  <c r="T22" i="206" s="1"/>
  <c r="O22" i="206"/>
  <c r="M22" i="206"/>
  <c r="L22" i="206"/>
  <c r="T21" i="206"/>
  <c r="S21" i="206"/>
  <c r="O21" i="206"/>
  <c r="M21" i="206"/>
  <c r="L21" i="206"/>
  <c r="S20" i="206"/>
  <c r="T20" i="206" s="1"/>
  <c r="O20" i="206"/>
  <c r="M20" i="206"/>
  <c r="L20" i="206"/>
  <c r="S19" i="206"/>
  <c r="T19" i="206" s="1"/>
  <c r="O19" i="206"/>
  <c r="M19" i="206"/>
  <c r="L19" i="206"/>
  <c r="S18" i="206"/>
  <c r="T18" i="206" s="1"/>
  <c r="O18" i="206"/>
  <c r="M18" i="206"/>
  <c r="L18" i="206"/>
  <c r="S17" i="206"/>
  <c r="T17" i="206" s="1"/>
  <c r="O17" i="206"/>
  <c r="M17" i="206"/>
  <c r="L17" i="206"/>
  <c r="S16" i="206"/>
  <c r="T16" i="206" s="1"/>
  <c r="O16" i="206"/>
  <c r="M16" i="206"/>
  <c r="L16" i="206"/>
  <c r="S15" i="206"/>
  <c r="T15" i="206" s="1"/>
  <c r="O15" i="206"/>
  <c r="M15" i="206"/>
  <c r="L15" i="206"/>
  <c r="S14" i="206"/>
  <c r="T14" i="206" s="1"/>
  <c r="O14" i="206"/>
  <c r="M14" i="206"/>
  <c r="L14" i="206"/>
  <c r="S13" i="206"/>
  <c r="T13" i="206" s="1"/>
  <c r="O13" i="206"/>
  <c r="M13" i="206"/>
  <c r="L13" i="206"/>
  <c r="S12" i="206"/>
  <c r="T12" i="206" s="1"/>
  <c r="O12" i="206"/>
  <c r="M12" i="206"/>
  <c r="L12" i="206"/>
  <c r="S11" i="206"/>
  <c r="T11" i="206" s="1"/>
  <c r="O11" i="206"/>
  <c r="M11" i="206"/>
  <c r="L11" i="206"/>
  <c r="S10" i="206"/>
  <c r="T10" i="206" s="1"/>
  <c r="O10" i="206"/>
  <c r="M10" i="206"/>
  <c r="L10" i="206"/>
  <c r="S9" i="206"/>
  <c r="T9" i="206" s="1"/>
  <c r="O9" i="206"/>
  <c r="M9" i="206"/>
  <c r="L9" i="206"/>
  <c r="S8" i="206"/>
  <c r="T8" i="206" s="1"/>
  <c r="O8" i="206"/>
  <c r="M8" i="206"/>
  <c r="L8" i="206"/>
  <c r="S7" i="206"/>
  <c r="O7" i="206"/>
  <c r="M7" i="206"/>
  <c r="L7" i="206"/>
  <c r="S6" i="206"/>
  <c r="T6" i="206" s="1"/>
  <c r="O6" i="206"/>
  <c r="M6" i="206"/>
  <c r="L6" i="206"/>
  <c r="S5" i="206"/>
  <c r="T5" i="206" s="1"/>
  <c r="O5" i="206"/>
  <c r="M5" i="206"/>
  <c r="L5" i="206"/>
  <c r="S4" i="206"/>
  <c r="T4" i="206" s="1"/>
  <c r="O4" i="206"/>
  <c r="M4" i="206"/>
  <c r="L4" i="206"/>
  <c r="K34" i="205"/>
  <c r="AH33" i="205" a="1"/>
  <c r="AH33" i="205" s="1"/>
  <c r="AG33" i="205"/>
  <c r="AG33" i="205" a="1"/>
  <c r="AF33" i="205"/>
  <c r="AF33" i="205" a="1"/>
  <c r="AE33" i="205" a="1"/>
  <c r="AE33" i="205" s="1"/>
  <c r="AD33" i="205" a="1"/>
  <c r="AD33" i="205" s="1"/>
  <c r="AC33" i="205"/>
  <c r="AC33" i="205" a="1"/>
  <c r="AB33" i="205"/>
  <c r="AB33" i="205" a="1"/>
  <c r="AA33" i="205" a="1"/>
  <c r="AA33" i="205" s="1"/>
  <c r="Z33" i="205" a="1"/>
  <c r="Z33" i="205" s="1"/>
  <c r="Y33" i="205"/>
  <c r="Y33" i="205" a="1"/>
  <c r="X33" i="205"/>
  <c r="X33" i="205" a="1"/>
  <c r="W33" i="205" a="1"/>
  <c r="W33" i="205" s="1"/>
  <c r="K33" i="205"/>
  <c r="S32" i="205"/>
  <c r="T32" i="205" s="1"/>
  <c r="O32" i="205"/>
  <c r="M32" i="205"/>
  <c r="L32" i="205"/>
  <c r="S31" i="205"/>
  <c r="T31" i="205" s="1"/>
  <c r="O31" i="205"/>
  <c r="M31" i="205"/>
  <c r="L31" i="205"/>
  <c r="S30" i="205"/>
  <c r="T30" i="205" s="1"/>
  <c r="O30" i="205"/>
  <c r="M30" i="205"/>
  <c r="L30" i="205"/>
  <c r="S29" i="205"/>
  <c r="T29" i="205" s="1"/>
  <c r="O29" i="205"/>
  <c r="M29" i="205"/>
  <c r="L29" i="205"/>
  <c r="T28" i="205"/>
  <c r="S28" i="205"/>
  <c r="O28" i="205"/>
  <c r="M28" i="205"/>
  <c r="L28" i="205"/>
  <c r="S27" i="205"/>
  <c r="T27" i="205" s="1"/>
  <c r="O27" i="205"/>
  <c r="M27" i="205"/>
  <c r="L27" i="205"/>
  <c r="S26" i="205"/>
  <c r="T26" i="205" s="1"/>
  <c r="O26" i="205"/>
  <c r="M26" i="205"/>
  <c r="L26" i="205"/>
  <c r="S25" i="205"/>
  <c r="T25" i="205" s="1"/>
  <c r="O25" i="205"/>
  <c r="M25" i="205"/>
  <c r="L25" i="205"/>
  <c r="S24" i="205"/>
  <c r="T24" i="205" s="1"/>
  <c r="O24" i="205"/>
  <c r="M24" i="205"/>
  <c r="L24" i="205"/>
  <c r="S23" i="205"/>
  <c r="T23" i="205" s="1"/>
  <c r="O23" i="205"/>
  <c r="M23" i="205"/>
  <c r="L23" i="205"/>
  <c r="S22" i="205"/>
  <c r="T22" i="205" s="1"/>
  <c r="O22" i="205"/>
  <c r="M22" i="205"/>
  <c r="L22" i="205"/>
  <c r="S21" i="205"/>
  <c r="T21" i="205" s="1"/>
  <c r="O21" i="205"/>
  <c r="M21" i="205"/>
  <c r="L21" i="205"/>
  <c r="S20" i="205"/>
  <c r="T20" i="205" s="1"/>
  <c r="O20" i="205"/>
  <c r="M20" i="205"/>
  <c r="L20" i="205"/>
  <c r="S19" i="205"/>
  <c r="T19" i="205" s="1"/>
  <c r="O19" i="205"/>
  <c r="M19" i="205"/>
  <c r="L19" i="205"/>
  <c r="S18" i="205"/>
  <c r="T18" i="205" s="1"/>
  <c r="O18" i="205"/>
  <c r="M18" i="205"/>
  <c r="L18" i="205"/>
  <c r="S17" i="205"/>
  <c r="T17" i="205" s="1"/>
  <c r="O17" i="205"/>
  <c r="M17" i="205"/>
  <c r="L17" i="205"/>
  <c r="S16" i="205"/>
  <c r="T16" i="205" s="1"/>
  <c r="O16" i="205"/>
  <c r="M16" i="205"/>
  <c r="L16" i="205"/>
  <c r="S15" i="205"/>
  <c r="T15" i="205" s="1"/>
  <c r="O15" i="205"/>
  <c r="M15" i="205"/>
  <c r="L15" i="205"/>
  <c r="S14" i="205"/>
  <c r="T14" i="205" s="1"/>
  <c r="O14" i="205"/>
  <c r="M14" i="205"/>
  <c r="L14" i="205"/>
  <c r="S13" i="205"/>
  <c r="T13" i="205" s="1"/>
  <c r="O13" i="205"/>
  <c r="M13" i="205"/>
  <c r="L13" i="205"/>
  <c r="T12" i="205"/>
  <c r="S12" i="205"/>
  <c r="O12" i="205"/>
  <c r="M12" i="205"/>
  <c r="L12" i="205"/>
  <c r="S11" i="205"/>
  <c r="T11" i="205" s="1"/>
  <c r="O11" i="205"/>
  <c r="M11" i="205"/>
  <c r="L11" i="205"/>
  <c r="S10" i="205"/>
  <c r="T10" i="205" s="1"/>
  <c r="O10" i="205"/>
  <c r="M10" i="205"/>
  <c r="L10" i="205"/>
  <c r="S9" i="205"/>
  <c r="T9" i="205" s="1"/>
  <c r="O9" i="205"/>
  <c r="M9" i="205"/>
  <c r="L9" i="205"/>
  <c r="S8" i="205"/>
  <c r="T8" i="205" s="1"/>
  <c r="O8" i="205"/>
  <c r="M8" i="205"/>
  <c r="L8" i="205"/>
  <c r="S7" i="205"/>
  <c r="O7" i="205"/>
  <c r="M7" i="205"/>
  <c r="L7" i="205"/>
  <c r="S6" i="205"/>
  <c r="T6" i="205" s="1"/>
  <c r="O6" i="205"/>
  <c r="M6" i="205"/>
  <c r="L6" i="205"/>
  <c r="S5" i="205"/>
  <c r="T5" i="205" s="1"/>
  <c r="O5" i="205"/>
  <c r="M5" i="205"/>
  <c r="L5" i="205"/>
  <c r="T4" i="205"/>
  <c r="O4" i="205"/>
  <c r="M4" i="205"/>
  <c r="L4" i="205"/>
  <c r="K34" i="204"/>
  <c r="AH33" i="204" a="1"/>
  <c r="AH33" i="204" s="1"/>
  <c r="AG33" i="204" a="1"/>
  <c r="AG33" i="204" s="1"/>
  <c r="AF33" i="204"/>
  <c r="AF33" i="204" a="1"/>
  <c r="AE33" i="204" a="1"/>
  <c r="AE33" i="204" s="1"/>
  <c r="AD33" i="204" a="1"/>
  <c r="AD33" i="204" s="1"/>
  <c r="AC33" i="204" a="1"/>
  <c r="AC33" i="204" s="1"/>
  <c r="AB33" i="204"/>
  <c r="AB33" i="204" a="1"/>
  <c r="AA33" i="204" a="1"/>
  <c r="AA33" i="204" s="1"/>
  <c r="Z33" i="204" a="1"/>
  <c r="Z33" i="204" s="1"/>
  <c r="Y33" i="204" a="1"/>
  <c r="Y33" i="204" s="1"/>
  <c r="X33" i="204"/>
  <c r="X33" i="204" a="1"/>
  <c r="W33" i="204" a="1"/>
  <c r="W33" i="204" s="1"/>
  <c r="K33" i="204"/>
  <c r="S32" i="204"/>
  <c r="T32" i="204" s="1"/>
  <c r="O32" i="204"/>
  <c r="M32" i="204"/>
  <c r="L32" i="204"/>
  <c r="S31" i="204"/>
  <c r="T31" i="204" s="1"/>
  <c r="O31" i="204"/>
  <c r="M31" i="204"/>
  <c r="L31" i="204"/>
  <c r="S30" i="204"/>
  <c r="T30" i="204" s="1"/>
  <c r="O30" i="204"/>
  <c r="M30" i="204"/>
  <c r="L30" i="204"/>
  <c r="S29" i="204"/>
  <c r="T29" i="204" s="1"/>
  <c r="O29" i="204"/>
  <c r="M29" i="204"/>
  <c r="L29" i="204"/>
  <c r="S28" i="204"/>
  <c r="T28" i="204" s="1"/>
  <c r="O28" i="204"/>
  <c r="M28" i="204"/>
  <c r="L28" i="204"/>
  <c r="S27" i="204"/>
  <c r="T27" i="204" s="1"/>
  <c r="O27" i="204"/>
  <c r="M27" i="204"/>
  <c r="L27" i="204"/>
  <c r="T26" i="204"/>
  <c r="S26" i="204"/>
  <c r="O26" i="204"/>
  <c r="M26" i="204"/>
  <c r="L26" i="204"/>
  <c r="S25" i="204"/>
  <c r="T25" i="204" s="1"/>
  <c r="O25" i="204"/>
  <c r="M25" i="204"/>
  <c r="L25" i="204"/>
  <c r="S24" i="204"/>
  <c r="T24" i="204" s="1"/>
  <c r="O24" i="204"/>
  <c r="M24" i="204"/>
  <c r="L24" i="204"/>
  <c r="S23" i="204"/>
  <c r="T23" i="204" s="1"/>
  <c r="O23" i="204"/>
  <c r="M23" i="204"/>
  <c r="L23" i="204"/>
  <c r="S22" i="204"/>
  <c r="T22" i="204" s="1"/>
  <c r="O22" i="204"/>
  <c r="M22" i="204"/>
  <c r="L22" i="204"/>
  <c r="S21" i="204"/>
  <c r="T21" i="204" s="1"/>
  <c r="O21" i="204"/>
  <c r="M21" i="204"/>
  <c r="L21" i="204"/>
  <c r="S20" i="204"/>
  <c r="T20" i="204" s="1"/>
  <c r="O20" i="204"/>
  <c r="M20" i="204"/>
  <c r="L20" i="204"/>
  <c r="S19" i="204"/>
  <c r="T19" i="204" s="1"/>
  <c r="O19" i="204"/>
  <c r="M19" i="204"/>
  <c r="L19" i="204"/>
  <c r="S18" i="204"/>
  <c r="T18" i="204" s="1"/>
  <c r="O18" i="204"/>
  <c r="M18" i="204"/>
  <c r="L18" i="204"/>
  <c r="S17" i="204"/>
  <c r="T17" i="204" s="1"/>
  <c r="O17" i="204"/>
  <c r="M17" i="204"/>
  <c r="L17" i="204"/>
  <c r="S16" i="204"/>
  <c r="T16" i="204" s="1"/>
  <c r="O16" i="204"/>
  <c r="M16" i="204"/>
  <c r="L16" i="204"/>
  <c r="S15" i="204"/>
  <c r="T15" i="204" s="1"/>
  <c r="O15" i="204"/>
  <c r="M15" i="204"/>
  <c r="L15" i="204"/>
  <c r="S14" i="204"/>
  <c r="T14" i="204" s="1"/>
  <c r="O14" i="204"/>
  <c r="M14" i="204"/>
  <c r="L14" i="204"/>
  <c r="T13" i="204"/>
  <c r="S13" i="204"/>
  <c r="O13" i="204"/>
  <c r="M13" i="204"/>
  <c r="L13" i="204"/>
  <c r="S12" i="204"/>
  <c r="T12" i="204" s="1"/>
  <c r="O12" i="204"/>
  <c r="M12" i="204"/>
  <c r="L12" i="204"/>
  <c r="S11" i="204"/>
  <c r="T11" i="204" s="1"/>
  <c r="O11" i="204"/>
  <c r="M11" i="204"/>
  <c r="L11" i="204"/>
  <c r="S10" i="204"/>
  <c r="T10" i="204" s="1"/>
  <c r="O10" i="204"/>
  <c r="M10" i="204"/>
  <c r="L10" i="204"/>
  <c r="S9" i="204"/>
  <c r="T9" i="204" s="1"/>
  <c r="O9" i="204"/>
  <c r="M9" i="204"/>
  <c r="L9" i="204"/>
  <c r="S8" i="204"/>
  <c r="T8" i="204" s="1"/>
  <c r="O8" i="204"/>
  <c r="M8" i="204"/>
  <c r="L8" i="204"/>
  <c r="S7" i="204"/>
  <c r="T7" i="204" s="1"/>
  <c r="O7" i="204"/>
  <c r="M7" i="204"/>
  <c r="L7" i="204"/>
  <c r="S6" i="204"/>
  <c r="T6" i="204" s="1"/>
  <c r="O6" i="204"/>
  <c r="M6" i="204"/>
  <c r="L6" i="204"/>
  <c r="S5" i="204"/>
  <c r="T5" i="204" s="1"/>
  <c r="O5" i="204"/>
  <c r="M5" i="204"/>
  <c r="L5" i="204"/>
  <c r="S4" i="204"/>
  <c r="T4" i="204" s="1"/>
  <c r="O4" i="204"/>
  <c r="M4" i="204"/>
  <c r="L4" i="204"/>
  <c r="K34" i="203"/>
  <c r="AH33" i="203" a="1"/>
  <c r="AH33" i="203" s="1"/>
  <c r="AG33" i="203"/>
  <c r="AG33" i="203" a="1"/>
  <c r="AF33" i="203"/>
  <c r="AF33" i="203" a="1"/>
  <c r="AE33" i="203"/>
  <c r="AE33" i="203" a="1"/>
  <c r="AD33" i="203" a="1"/>
  <c r="AD33" i="203" s="1"/>
  <c r="AC33" i="203"/>
  <c r="AC33" i="203" a="1"/>
  <c r="AB33" i="203"/>
  <c r="AB33" i="203" a="1"/>
  <c r="AA33" i="203" a="1"/>
  <c r="AA33" i="203" s="1"/>
  <c r="Z33" i="203" a="1"/>
  <c r="Z33" i="203" s="1"/>
  <c r="Y33" i="203"/>
  <c r="Y33" i="203" a="1"/>
  <c r="X33" i="203"/>
  <c r="X33" i="203" a="1"/>
  <c r="W33" i="203" a="1"/>
  <c r="W33" i="203" s="1"/>
  <c r="K33" i="203"/>
  <c r="S32" i="203"/>
  <c r="T32" i="203" s="1"/>
  <c r="O32" i="203"/>
  <c r="M32" i="203"/>
  <c r="L32" i="203"/>
  <c r="S31" i="203"/>
  <c r="T31" i="203" s="1"/>
  <c r="O31" i="203"/>
  <c r="M31" i="203"/>
  <c r="L31" i="203"/>
  <c r="S30" i="203"/>
  <c r="T30" i="203" s="1"/>
  <c r="O30" i="203"/>
  <c r="M30" i="203"/>
  <c r="L30" i="203"/>
  <c r="S29" i="203"/>
  <c r="T29" i="203" s="1"/>
  <c r="O29" i="203"/>
  <c r="M29" i="203"/>
  <c r="L29" i="203"/>
  <c r="T28" i="203"/>
  <c r="S28" i="203"/>
  <c r="O28" i="203"/>
  <c r="M28" i="203"/>
  <c r="L28" i="203"/>
  <c r="S27" i="203"/>
  <c r="T27" i="203" s="1"/>
  <c r="O27" i="203"/>
  <c r="M27" i="203"/>
  <c r="L27" i="203"/>
  <c r="S26" i="203"/>
  <c r="T26" i="203" s="1"/>
  <c r="O26" i="203"/>
  <c r="M26" i="203"/>
  <c r="L26" i="203"/>
  <c r="S25" i="203"/>
  <c r="T25" i="203" s="1"/>
  <c r="O25" i="203"/>
  <c r="M25" i="203"/>
  <c r="L25" i="203"/>
  <c r="S24" i="203"/>
  <c r="T24" i="203" s="1"/>
  <c r="O24" i="203"/>
  <c r="M24" i="203"/>
  <c r="L24" i="203"/>
  <c r="S23" i="203"/>
  <c r="T23" i="203" s="1"/>
  <c r="O23" i="203"/>
  <c r="M23" i="203"/>
  <c r="L23" i="203"/>
  <c r="S22" i="203"/>
  <c r="T22" i="203" s="1"/>
  <c r="O22" i="203"/>
  <c r="M22" i="203"/>
  <c r="L22" i="203"/>
  <c r="S21" i="203"/>
  <c r="T21" i="203" s="1"/>
  <c r="O21" i="203"/>
  <c r="M21" i="203"/>
  <c r="L21" i="203"/>
  <c r="S20" i="203"/>
  <c r="T20" i="203" s="1"/>
  <c r="O20" i="203"/>
  <c r="M20" i="203"/>
  <c r="L20" i="203"/>
  <c r="S19" i="203"/>
  <c r="T19" i="203" s="1"/>
  <c r="O19" i="203"/>
  <c r="M19" i="203"/>
  <c r="L19" i="203"/>
  <c r="S18" i="203"/>
  <c r="T18" i="203" s="1"/>
  <c r="O18" i="203"/>
  <c r="M18" i="203"/>
  <c r="L18" i="203"/>
  <c r="S17" i="203"/>
  <c r="T17" i="203" s="1"/>
  <c r="O17" i="203"/>
  <c r="M17" i="203"/>
  <c r="L17" i="203"/>
  <c r="S16" i="203"/>
  <c r="T16" i="203" s="1"/>
  <c r="O16" i="203"/>
  <c r="M16" i="203"/>
  <c r="L16" i="203"/>
  <c r="S15" i="203"/>
  <c r="T15" i="203" s="1"/>
  <c r="O15" i="203"/>
  <c r="M15" i="203"/>
  <c r="L15" i="203"/>
  <c r="S14" i="203"/>
  <c r="T14" i="203" s="1"/>
  <c r="O14" i="203"/>
  <c r="M14" i="203"/>
  <c r="L14" i="203"/>
  <c r="S13" i="203"/>
  <c r="T13" i="203" s="1"/>
  <c r="O13" i="203"/>
  <c r="M13" i="203"/>
  <c r="L13" i="203"/>
  <c r="S12" i="203"/>
  <c r="T12" i="203" s="1"/>
  <c r="O12" i="203"/>
  <c r="M12" i="203"/>
  <c r="L12" i="203"/>
  <c r="S11" i="203"/>
  <c r="T11" i="203" s="1"/>
  <c r="O11" i="203"/>
  <c r="M11" i="203"/>
  <c r="L11" i="203"/>
  <c r="S10" i="203"/>
  <c r="T10" i="203" s="1"/>
  <c r="O10" i="203"/>
  <c r="M10" i="203"/>
  <c r="L10" i="203"/>
  <c r="S9" i="203"/>
  <c r="T9" i="203" s="1"/>
  <c r="O9" i="203"/>
  <c r="M9" i="203"/>
  <c r="L9" i="203"/>
  <c r="S8" i="203"/>
  <c r="T8" i="203" s="1"/>
  <c r="O8" i="203"/>
  <c r="M8" i="203"/>
  <c r="L8" i="203"/>
  <c r="S7" i="203"/>
  <c r="O7" i="203"/>
  <c r="M7" i="203"/>
  <c r="L7" i="203"/>
  <c r="S6" i="203"/>
  <c r="T6" i="203" s="1"/>
  <c r="O6" i="203"/>
  <c r="M6" i="203"/>
  <c r="L6" i="203"/>
  <c r="S5" i="203"/>
  <c r="T5" i="203" s="1"/>
  <c r="O5" i="203"/>
  <c r="M5" i="203"/>
  <c r="L5" i="203"/>
  <c r="S4" i="203"/>
  <c r="T4" i="203" s="1"/>
  <c r="O4" i="203"/>
  <c r="M4" i="203"/>
  <c r="L4" i="203"/>
  <c r="K34" i="202"/>
  <c r="AH33" i="202" a="1"/>
  <c r="AH33" i="202" s="1"/>
  <c r="AG33" i="202"/>
  <c r="AG33" i="202" a="1"/>
  <c r="AF33" i="202"/>
  <c r="AF33" i="202" a="1"/>
  <c r="AE33" i="202" a="1"/>
  <c r="AE33" i="202" s="1"/>
  <c r="AD33" i="202" a="1"/>
  <c r="AD33" i="202" s="1"/>
  <c r="AC33" i="202"/>
  <c r="AC33" i="202" a="1"/>
  <c r="AB33" i="202"/>
  <c r="AB33" i="202" a="1"/>
  <c r="AA33" i="202" a="1"/>
  <c r="AA33" i="202" s="1"/>
  <c r="Z33" i="202" a="1"/>
  <c r="Z33" i="202" s="1"/>
  <c r="Y33" i="202"/>
  <c r="Y33" i="202" a="1"/>
  <c r="X33" i="202"/>
  <c r="X33" i="202" a="1"/>
  <c r="W33" i="202" a="1"/>
  <c r="W33" i="202" s="1"/>
  <c r="K33" i="202"/>
  <c r="S32" i="202"/>
  <c r="T32" i="202" s="1"/>
  <c r="O32" i="202"/>
  <c r="M32" i="202"/>
  <c r="L32" i="202"/>
  <c r="S31" i="202"/>
  <c r="T31" i="202" s="1"/>
  <c r="O31" i="202"/>
  <c r="M31" i="202"/>
  <c r="L31" i="202"/>
  <c r="S30" i="202"/>
  <c r="T30" i="202" s="1"/>
  <c r="O30" i="202"/>
  <c r="M30" i="202"/>
  <c r="L30" i="202"/>
  <c r="S29" i="202"/>
  <c r="T29" i="202" s="1"/>
  <c r="O29" i="202"/>
  <c r="M29" i="202"/>
  <c r="L29" i="202"/>
  <c r="T28" i="202"/>
  <c r="S28" i="202"/>
  <c r="O28" i="202"/>
  <c r="M28" i="202"/>
  <c r="L28" i="202"/>
  <c r="T27" i="202"/>
  <c r="S27" i="202"/>
  <c r="O27" i="202"/>
  <c r="M27" i="202"/>
  <c r="L27" i="202"/>
  <c r="S26" i="202"/>
  <c r="T26" i="202" s="1"/>
  <c r="O26" i="202"/>
  <c r="M26" i="202"/>
  <c r="L26" i="202"/>
  <c r="S25" i="202"/>
  <c r="T25" i="202" s="1"/>
  <c r="O25" i="202"/>
  <c r="M25" i="202"/>
  <c r="L25" i="202"/>
  <c r="S24" i="202"/>
  <c r="T24" i="202" s="1"/>
  <c r="O24" i="202"/>
  <c r="M24" i="202"/>
  <c r="L24" i="202"/>
  <c r="S23" i="202"/>
  <c r="T23" i="202" s="1"/>
  <c r="O23" i="202"/>
  <c r="M23" i="202"/>
  <c r="L23" i="202"/>
  <c r="S22" i="202"/>
  <c r="T22" i="202" s="1"/>
  <c r="O22" i="202"/>
  <c r="M22" i="202"/>
  <c r="L22" i="202"/>
  <c r="S21" i="202"/>
  <c r="T21" i="202" s="1"/>
  <c r="O21" i="202"/>
  <c r="M21" i="202"/>
  <c r="L21" i="202"/>
  <c r="S20" i="202"/>
  <c r="T20" i="202" s="1"/>
  <c r="O20" i="202"/>
  <c r="M20" i="202"/>
  <c r="L20" i="202"/>
  <c r="S19" i="202"/>
  <c r="T19" i="202" s="1"/>
  <c r="O19" i="202"/>
  <c r="M19" i="202"/>
  <c r="L19" i="202"/>
  <c r="S18" i="202"/>
  <c r="T18" i="202" s="1"/>
  <c r="O18" i="202"/>
  <c r="M18" i="202"/>
  <c r="L18" i="202"/>
  <c r="S17" i="202"/>
  <c r="T17" i="202" s="1"/>
  <c r="O17" i="202"/>
  <c r="M17" i="202"/>
  <c r="L17" i="202"/>
  <c r="S16" i="202"/>
  <c r="T16" i="202" s="1"/>
  <c r="O16" i="202"/>
  <c r="M16" i="202"/>
  <c r="L16" i="202"/>
  <c r="S15" i="202"/>
  <c r="T15" i="202" s="1"/>
  <c r="O15" i="202"/>
  <c r="M15" i="202"/>
  <c r="L15" i="202"/>
  <c r="S14" i="202"/>
  <c r="T14" i="202" s="1"/>
  <c r="O14" i="202"/>
  <c r="M14" i="202"/>
  <c r="L14" i="202"/>
  <c r="T13" i="202"/>
  <c r="S13" i="202"/>
  <c r="O13" i="202"/>
  <c r="M13" i="202"/>
  <c r="L13" i="202"/>
  <c r="S12" i="202"/>
  <c r="T12" i="202" s="1"/>
  <c r="O12" i="202"/>
  <c r="M12" i="202"/>
  <c r="L12" i="202"/>
  <c r="S11" i="202"/>
  <c r="T11" i="202" s="1"/>
  <c r="O11" i="202"/>
  <c r="M11" i="202"/>
  <c r="L11" i="202"/>
  <c r="S10" i="202"/>
  <c r="T10" i="202" s="1"/>
  <c r="O10" i="202"/>
  <c r="M10" i="202"/>
  <c r="L10" i="202"/>
  <c r="T9" i="202"/>
  <c r="S9" i="202"/>
  <c r="O9" i="202"/>
  <c r="M9" i="202"/>
  <c r="L9" i="202"/>
  <c r="S8" i="202"/>
  <c r="T8" i="202" s="1"/>
  <c r="O8" i="202"/>
  <c r="M8" i="202"/>
  <c r="L8" i="202"/>
  <c r="S7" i="202"/>
  <c r="O7" i="202"/>
  <c r="M7" i="202"/>
  <c r="L7" i="202"/>
  <c r="S6" i="202"/>
  <c r="T6" i="202" s="1"/>
  <c r="O6" i="202"/>
  <c r="M6" i="202"/>
  <c r="L6" i="202"/>
  <c r="S5" i="202"/>
  <c r="T5" i="202" s="1"/>
  <c r="O5" i="202"/>
  <c r="M5" i="202"/>
  <c r="L5" i="202"/>
  <c r="S4" i="202"/>
  <c r="T4" i="202" s="1"/>
  <c r="O4" i="202"/>
  <c r="M4" i="202"/>
  <c r="L4" i="202"/>
  <c r="K34" i="201"/>
  <c r="K33" i="201"/>
  <c r="S32" i="201"/>
  <c r="T32" i="201" s="1"/>
  <c r="O32" i="201"/>
  <c r="M32" i="201"/>
  <c r="L32" i="201"/>
  <c r="S31" i="201"/>
  <c r="T31" i="201" s="1"/>
  <c r="O31" i="201"/>
  <c r="M31" i="201"/>
  <c r="L31" i="201"/>
  <c r="S30" i="201"/>
  <c r="T30" i="201" s="1"/>
  <c r="O30" i="201"/>
  <c r="M30" i="201"/>
  <c r="L30" i="201"/>
  <c r="S29" i="201"/>
  <c r="T29" i="201" s="1"/>
  <c r="O29" i="201"/>
  <c r="M29" i="201"/>
  <c r="L29" i="201"/>
  <c r="S28" i="201"/>
  <c r="T28" i="201" s="1"/>
  <c r="O28" i="201"/>
  <c r="M28" i="201"/>
  <c r="L28" i="201"/>
  <c r="S27" i="201"/>
  <c r="T27" i="201" s="1"/>
  <c r="O27" i="201"/>
  <c r="M27" i="201"/>
  <c r="L27" i="201"/>
  <c r="S26" i="201"/>
  <c r="T26" i="201" s="1"/>
  <c r="O26" i="201"/>
  <c r="M26" i="201"/>
  <c r="L26" i="201"/>
  <c r="S25" i="201"/>
  <c r="T25" i="201" s="1"/>
  <c r="O25" i="201"/>
  <c r="M25" i="201"/>
  <c r="L25" i="201"/>
  <c r="S24" i="201"/>
  <c r="T24" i="201" s="1"/>
  <c r="O24" i="201"/>
  <c r="M24" i="201"/>
  <c r="L24" i="201"/>
  <c r="S23" i="201"/>
  <c r="T23" i="201" s="1"/>
  <c r="O23" i="201"/>
  <c r="M23" i="201"/>
  <c r="L23" i="201"/>
  <c r="S22" i="201"/>
  <c r="T22" i="201" s="1"/>
  <c r="O22" i="201"/>
  <c r="M22" i="201"/>
  <c r="L22" i="201"/>
  <c r="S21" i="201"/>
  <c r="T21" i="201" s="1"/>
  <c r="O21" i="201"/>
  <c r="M21" i="201"/>
  <c r="L21" i="201"/>
  <c r="S20" i="201"/>
  <c r="T20" i="201" s="1"/>
  <c r="O20" i="201"/>
  <c r="M20" i="201"/>
  <c r="L20" i="201"/>
  <c r="S19" i="201"/>
  <c r="T19" i="201" s="1"/>
  <c r="O19" i="201"/>
  <c r="M19" i="201"/>
  <c r="L19" i="201"/>
  <c r="S18" i="201"/>
  <c r="T18" i="201" s="1"/>
  <c r="O18" i="201"/>
  <c r="M18" i="201"/>
  <c r="L18" i="201"/>
  <c r="S17" i="201"/>
  <c r="T17" i="201" s="1"/>
  <c r="O17" i="201"/>
  <c r="M17" i="201"/>
  <c r="L17" i="201"/>
  <c r="S16" i="201"/>
  <c r="T16" i="201" s="1"/>
  <c r="O16" i="201"/>
  <c r="M16" i="201"/>
  <c r="L16" i="201"/>
  <c r="S15" i="201"/>
  <c r="T15" i="201" s="1"/>
  <c r="O15" i="201"/>
  <c r="M15" i="201"/>
  <c r="L15" i="201"/>
  <c r="S14" i="201"/>
  <c r="T14" i="201" s="1"/>
  <c r="O14" i="201"/>
  <c r="M14" i="201"/>
  <c r="L14" i="201"/>
  <c r="T13" i="201"/>
  <c r="S13" i="201"/>
  <c r="O13" i="201"/>
  <c r="M13" i="201"/>
  <c r="L13" i="201"/>
  <c r="S12" i="201"/>
  <c r="T12" i="201" s="1"/>
  <c r="O12" i="201"/>
  <c r="M12" i="201"/>
  <c r="L12" i="201"/>
  <c r="S11" i="201"/>
  <c r="T11" i="201" s="1"/>
  <c r="O11" i="201"/>
  <c r="M11" i="201"/>
  <c r="L11" i="201"/>
  <c r="S10" i="201"/>
  <c r="T10" i="201" s="1"/>
  <c r="O10" i="201"/>
  <c r="M10" i="201"/>
  <c r="L10" i="201"/>
  <c r="S9" i="201"/>
  <c r="T9" i="201" s="1"/>
  <c r="O9" i="201"/>
  <c r="M9" i="201"/>
  <c r="L9" i="201"/>
  <c r="S8" i="201"/>
  <c r="T8" i="201" s="1"/>
  <c r="O8" i="201"/>
  <c r="M8" i="201"/>
  <c r="L8" i="201"/>
  <c r="S7" i="201"/>
  <c r="T7" i="201" s="1"/>
  <c r="O7" i="201"/>
  <c r="M7" i="201"/>
  <c r="L7" i="201"/>
  <c r="S6" i="201"/>
  <c r="T6" i="201" s="1"/>
  <c r="O6" i="201"/>
  <c r="M6" i="201"/>
  <c r="L6" i="201"/>
  <c r="S5" i="201"/>
  <c r="T5" i="201" s="1"/>
  <c r="O5" i="201"/>
  <c r="M5" i="201"/>
  <c r="L5" i="201"/>
  <c r="S4" i="201"/>
  <c r="T4" i="201" s="1"/>
  <c r="O4" i="201"/>
  <c r="M4" i="201"/>
  <c r="L4" i="201"/>
  <c r="K34" i="200"/>
  <c r="AH33" i="200" a="1"/>
  <c r="AH33" i="200" s="1"/>
  <c r="AG33" i="200" a="1"/>
  <c r="AG33" i="200" s="1"/>
  <c r="AF33" i="200"/>
  <c r="AF33" i="200" a="1"/>
  <c r="AE33" i="200" a="1"/>
  <c r="AE33" i="200" s="1"/>
  <c r="AD33" i="200" a="1"/>
  <c r="AD33" i="200" s="1"/>
  <c r="AC33" i="200" a="1"/>
  <c r="AC33" i="200" s="1"/>
  <c r="AB33" i="200"/>
  <c r="AB33" i="200" a="1"/>
  <c r="AA33" i="200" a="1"/>
  <c r="AA33" i="200" s="1"/>
  <c r="Z33" i="200" a="1"/>
  <c r="Z33" i="200" s="1"/>
  <c r="Y33" i="200" a="1"/>
  <c r="Y33" i="200" s="1"/>
  <c r="X33" i="200"/>
  <c r="X33" i="200" a="1"/>
  <c r="W33" i="200" a="1"/>
  <c r="W33" i="200" s="1"/>
  <c r="V33" i="200" a="1"/>
  <c r="V33" i="200" s="1"/>
  <c r="U33" i="200" a="1"/>
  <c r="U33" i="200" s="1"/>
  <c r="K33" i="200"/>
  <c r="S32" i="200"/>
  <c r="T32" i="200" s="1"/>
  <c r="O32" i="200"/>
  <c r="M32" i="200"/>
  <c r="L32" i="200"/>
  <c r="S31" i="200"/>
  <c r="T31" i="200" s="1"/>
  <c r="O31" i="200"/>
  <c r="M31" i="200"/>
  <c r="L31" i="200"/>
  <c r="S30" i="200"/>
  <c r="T30" i="200" s="1"/>
  <c r="O30" i="200"/>
  <c r="M30" i="200"/>
  <c r="L30" i="200"/>
  <c r="S29" i="200"/>
  <c r="T29" i="200" s="1"/>
  <c r="O29" i="200"/>
  <c r="M29" i="200"/>
  <c r="L29" i="200"/>
  <c r="S28" i="200"/>
  <c r="T28" i="200" s="1"/>
  <c r="O28" i="200"/>
  <c r="M28" i="200"/>
  <c r="L28" i="200"/>
  <c r="S27" i="200"/>
  <c r="T27" i="200" s="1"/>
  <c r="O27" i="200"/>
  <c r="M27" i="200"/>
  <c r="L27" i="200"/>
  <c r="T26" i="200"/>
  <c r="S26" i="200"/>
  <c r="O26" i="200"/>
  <c r="M26" i="200"/>
  <c r="L26" i="200"/>
  <c r="S25" i="200"/>
  <c r="T25" i="200" s="1"/>
  <c r="O25" i="200"/>
  <c r="M25" i="200"/>
  <c r="L25" i="200"/>
  <c r="S24" i="200"/>
  <c r="T24" i="200" s="1"/>
  <c r="O24" i="200"/>
  <c r="M24" i="200"/>
  <c r="L24" i="200"/>
  <c r="S23" i="200"/>
  <c r="T23" i="200" s="1"/>
  <c r="O23" i="200"/>
  <c r="M23" i="200"/>
  <c r="L23" i="200"/>
  <c r="S22" i="200"/>
  <c r="T22" i="200" s="1"/>
  <c r="O22" i="200"/>
  <c r="M22" i="200"/>
  <c r="L22" i="200"/>
  <c r="S21" i="200"/>
  <c r="T21" i="200" s="1"/>
  <c r="O21" i="200"/>
  <c r="M21" i="200"/>
  <c r="L21" i="200"/>
  <c r="S20" i="200"/>
  <c r="T20" i="200" s="1"/>
  <c r="O20" i="200"/>
  <c r="M20" i="200"/>
  <c r="L20" i="200"/>
  <c r="T19" i="200"/>
  <c r="S19" i="200"/>
  <c r="O19" i="200"/>
  <c r="M19" i="200"/>
  <c r="L19" i="200"/>
  <c r="S18" i="200"/>
  <c r="T18" i="200" s="1"/>
  <c r="O18" i="200"/>
  <c r="M18" i="200"/>
  <c r="L18" i="200"/>
  <c r="S17" i="200"/>
  <c r="T17" i="200" s="1"/>
  <c r="O17" i="200"/>
  <c r="M17" i="200"/>
  <c r="L17" i="200"/>
  <c r="S16" i="200"/>
  <c r="T16" i="200" s="1"/>
  <c r="O16" i="200"/>
  <c r="M16" i="200"/>
  <c r="L16" i="200"/>
  <c r="S15" i="200"/>
  <c r="T15" i="200" s="1"/>
  <c r="O15" i="200"/>
  <c r="M15" i="200"/>
  <c r="L15" i="200"/>
  <c r="S14" i="200"/>
  <c r="T14" i="200" s="1"/>
  <c r="O14" i="200"/>
  <c r="M14" i="200"/>
  <c r="L14" i="200"/>
  <c r="S13" i="200"/>
  <c r="T13" i="200" s="1"/>
  <c r="O13" i="200"/>
  <c r="M13" i="200"/>
  <c r="L13" i="200"/>
  <c r="S12" i="200"/>
  <c r="T12" i="200" s="1"/>
  <c r="O12" i="200"/>
  <c r="M12" i="200"/>
  <c r="L12" i="200"/>
  <c r="S11" i="200"/>
  <c r="T11" i="200" s="1"/>
  <c r="O11" i="200"/>
  <c r="M11" i="200"/>
  <c r="L11" i="200"/>
  <c r="T10" i="200"/>
  <c r="S10" i="200"/>
  <c r="O10" i="200"/>
  <c r="M10" i="200"/>
  <c r="L10" i="200"/>
  <c r="S9" i="200"/>
  <c r="T9" i="200" s="1"/>
  <c r="O9" i="200"/>
  <c r="M9" i="200"/>
  <c r="L9" i="200"/>
  <c r="S8" i="200"/>
  <c r="T8" i="200" s="1"/>
  <c r="O8" i="200"/>
  <c r="M8" i="200"/>
  <c r="L8" i="200"/>
  <c r="S7" i="200"/>
  <c r="O7" i="200"/>
  <c r="M7" i="200"/>
  <c r="L7" i="200"/>
  <c r="S6" i="200"/>
  <c r="T6" i="200" s="1"/>
  <c r="O6" i="200"/>
  <c r="M6" i="200"/>
  <c r="L6" i="200"/>
  <c r="S5" i="200"/>
  <c r="T5" i="200" s="1"/>
  <c r="O5" i="200"/>
  <c r="M5" i="200"/>
  <c r="L5" i="200"/>
  <c r="S4" i="200"/>
  <c r="T4" i="200" s="1"/>
  <c r="O4" i="200"/>
  <c r="M4" i="200"/>
  <c r="M34" i="200" s="1"/>
  <c r="L4" i="200"/>
  <c r="K34" i="199"/>
  <c r="AH33" i="199" a="1"/>
  <c r="AH33" i="199" s="1"/>
  <c r="AG33" i="199"/>
  <c r="AG33" i="199" a="1"/>
  <c r="AF33" i="199"/>
  <c r="AF33" i="199" a="1"/>
  <c r="AE33" i="199"/>
  <c r="AE33" i="199" a="1"/>
  <c r="AD33" i="199" a="1"/>
  <c r="AD33" i="199" s="1"/>
  <c r="AC33" i="199"/>
  <c r="AC33" i="199" a="1"/>
  <c r="AB33" i="199"/>
  <c r="AB33" i="199" a="1"/>
  <c r="AA33" i="199" a="1"/>
  <c r="AA33" i="199" s="1"/>
  <c r="Z33" i="199" a="1"/>
  <c r="Z33" i="199" s="1"/>
  <c r="Y33" i="199"/>
  <c r="Y33" i="199" a="1"/>
  <c r="X33" i="199"/>
  <c r="X33" i="199" a="1"/>
  <c r="W33" i="199" a="1"/>
  <c r="W33" i="199" s="1"/>
  <c r="K33" i="199"/>
  <c r="S32" i="199"/>
  <c r="T32" i="199" s="1"/>
  <c r="O32" i="199"/>
  <c r="M32" i="199"/>
  <c r="L32" i="199"/>
  <c r="S31" i="199"/>
  <c r="T31" i="199" s="1"/>
  <c r="O31" i="199"/>
  <c r="M31" i="199"/>
  <c r="L31" i="199"/>
  <c r="S30" i="199"/>
  <c r="T30" i="199" s="1"/>
  <c r="O30" i="199"/>
  <c r="M30" i="199"/>
  <c r="L30" i="199"/>
  <c r="S29" i="199"/>
  <c r="T29" i="199" s="1"/>
  <c r="O29" i="199"/>
  <c r="M29" i="199"/>
  <c r="L29" i="199"/>
  <c r="S28" i="199"/>
  <c r="T28" i="199" s="1"/>
  <c r="O28" i="199"/>
  <c r="M28" i="199"/>
  <c r="L28" i="199"/>
  <c r="S27" i="199"/>
  <c r="T27" i="199" s="1"/>
  <c r="O27" i="199"/>
  <c r="M27" i="199"/>
  <c r="L27" i="199"/>
  <c r="S26" i="199"/>
  <c r="T26" i="199" s="1"/>
  <c r="O26" i="199"/>
  <c r="M26" i="199"/>
  <c r="L26" i="199"/>
  <c r="S25" i="199"/>
  <c r="T25" i="199" s="1"/>
  <c r="O25" i="199"/>
  <c r="M25" i="199"/>
  <c r="L25" i="199"/>
  <c r="S24" i="199"/>
  <c r="T24" i="199" s="1"/>
  <c r="O24" i="199"/>
  <c r="M24" i="199"/>
  <c r="L24" i="199"/>
  <c r="S23" i="199"/>
  <c r="T23" i="199" s="1"/>
  <c r="O23" i="199"/>
  <c r="M23" i="199"/>
  <c r="L23" i="199"/>
  <c r="S22" i="199"/>
  <c r="T22" i="199" s="1"/>
  <c r="O22" i="199"/>
  <c r="M22" i="199"/>
  <c r="L22" i="199"/>
  <c r="S21" i="199"/>
  <c r="T21" i="199" s="1"/>
  <c r="O21" i="199"/>
  <c r="M21" i="199"/>
  <c r="L21" i="199"/>
  <c r="S20" i="199"/>
  <c r="T20" i="199" s="1"/>
  <c r="O20" i="199"/>
  <c r="M20" i="199"/>
  <c r="L20" i="199"/>
  <c r="S19" i="199"/>
  <c r="T19" i="199" s="1"/>
  <c r="O19" i="199"/>
  <c r="M19" i="199"/>
  <c r="L19" i="199"/>
  <c r="S18" i="199"/>
  <c r="T18" i="199" s="1"/>
  <c r="O18" i="199"/>
  <c r="M18" i="199"/>
  <c r="L18" i="199"/>
  <c r="S17" i="199"/>
  <c r="T17" i="199" s="1"/>
  <c r="O17" i="199"/>
  <c r="M17" i="199"/>
  <c r="L17" i="199"/>
  <c r="S16" i="199"/>
  <c r="T16" i="199" s="1"/>
  <c r="O16" i="199"/>
  <c r="M16" i="199"/>
  <c r="L16" i="199"/>
  <c r="S15" i="199"/>
  <c r="T15" i="199" s="1"/>
  <c r="O15" i="199"/>
  <c r="M15" i="199"/>
  <c r="L15" i="199"/>
  <c r="S14" i="199"/>
  <c r="T14" i="199" s="1"/>
  <c r="O14" i="199"/>
  <c r="M14" i="199"/>
  <c r="L14" i="199"/>
  <c r="S13" i="199"/>
  <c r="T13" i="199" s="1"/>
  <c r="O13" i="199"/>
  <c r="M13" i="199"/>
  <c r="L13" i="199"/>
  <c r="S12" i="199"/>
  <c r="T12" i="199" s="1"/>
  <c r="O12" i="199"/>
  <c r="M12" i="199"/>
  <c r="L12" i="199"/>
  <c r="S11" i="199"/>
  <c r="T11" i="199" s="1"/>
  <c r="O11" i="199"/>
  <c r="M11" i="199"/>
  <c r="L11" i="199"/>
  <c r="S10" i="199"/>
  <c r="T10" i="199" s="1"/>
  <c r="O10" i="199"/>
  <c r="M10" i="199"/>
  <c r="L10" i="199"/>
  <c r="S9" i="199"/>
  <c r="T9" i="199" s="1"/>
  <c r="O9" i="199"/>
  <c r="M9" i="199"/>
  <c r="L9" i="199"/>
  <c r="S8" i="199"/>
  <c r="T8" i="199" s="1"/>
  <c r="O8" i="199"/>
  <c r="M8" i="199"/>
  <c r="L8" i="199"/>
  <c r="S7" i="199"/>
  <c r="T7" i="199" s="1"/>
  <c r="O7" i="199"/>
  <c r="M7" i="199"/>
  <c r="L7" i="199"/>
  <c r="S6" i="199"/>
  <c r="T6" i="199" s="1"/>
  <c r="O6" i="199"/>
  <c r="M6" i="199"/>
  <c r="L6" i="199"/>
  <c r="S5" i="199"/>
  <c r="T5" i="199" s="1"/>
  <c r="O5" i="199"/>
  <c r="M5" i="199"/>
  <c r="L5" i="199"/>
  <c r="S4" i="199"/>
  <c r="T4" i="199" s="1"/>
  <c r="O4" i="199"/>
  <c r="M4" i="199"/>
  <c r="M34" i="199" s="1"/>
  <c r="L4" i="199"/>
  <c r="K34" i="198"/>
  <c r="AH33" i="198" a="1"/>
  <c r="AH33" i="198" s="1"/>
  <c r="AG33" i="198"/>
  <c r="AG33" i="198" a="1"/>
  <c r="AF33" i="198"/>
  <c r="AF33" i="198" a="1"/>
  <c r="AE33" i="198" a="1"/>
  <c r="AE33" i="198" s="1"/>
  <c r="AD33" i="198" a="1"/>
  <c r="AD33" i="198" s="1"/>
  <c r="AC33" i="198"/>
  <c r="AC33" i="198" a="1"/>
  <c r="AB33" i="198"/>
  <c r="AB33" i="198" a="1"/>
  <c r="AA33" i="198" a="1"/>
  <c r="AA33" i="198" s="1"/>
  <c r="Z33" i="198" a="1"/>
  <c r="Z33" i="198" s="1"/>
  <c r="Y33" i="198"/>
  <c r="Y33" i="198" a="1"/>
  <c r="K33" i="198"/>
  <c r="S32" i="198"/>
  <c r="T32" i="198" s="1"/>
  <c r="O32" i="198"/>
  <c r="M32" i="198"/>
  <c r="L32" i="198"/>
  <c r="S31" i="198"/>
  <c r="T31" i="198" s="1"/>
  <c r="O31" i="198"/>
  <c r="M31" i="198"/>
  <c r="L31" i="198"/>
  <c r="S30" i="198"/>
  <c r="T30" i="198" s="1"/>
  <c r="O30" i="198"/>
  <c r="M30" i="198"/>
  <c r="L30" i="198"/>
  <c r="S29" i="198"/>
  <c r="T29" i="198" s="1"/>
  <c r="O29" i="198"/>
  <c r="M29" i="198"/>
  <c r="L29" i="198"/>
  <c r="S28" i="198"/>
  <c r="T28" i="198" s="1"/>
  <c r="O28" i="198"/>
  <c r="M28" i="198"/>
  <c r="L28" i="198"/>
  <c r="S27" i="198"/>
  <c r="T27" i="198" s="1"/>
  <c r="O27" i="198"/>
  <c r="M27" i="198"/>
  <c r="L27" i="198"/>
  <c r="S26" i="198"/>
  <c r="T26" i="198" s="1"/>
  <c r="O26" i="198"/>
  <c r="M26" i="198"/>
  <c r="L26" i="198"/>
  <c r="S25" i="198"/>
  <c r="T25" i="198" s="1"/>
  <c r="O25" i="198"/>
  <c r="M25" i="198"/>
  <c r="L25" i="198"/>
  <c r="S24" i="198"/>
  <c r="T24" i="198" s="1"/>
  <c r="O24" i="198"/>
  <c r="M24" i="198"/>
  <c r="L24" i="198"/>
  <c r="S23" i="198"/>
  <c r="T23" i="198" s="1"/>
  <c r="O23" i="198"/>
  <c r="M23" i="198"/>
  <c r="L23" i="198"/>
  <c r="S22" i="198"/>
  <c r="T22" i="198" s="1"/>
  <c r="O22" i="198"/>
  <c r="M22" i="198"/>
  <c r="L22" i="198"/>
  <c r="S21" i="198"/>
  <c r="T21" i="198" s="1"/>
  <c r="O21" i="198"/>
  <c r="M21" i="198"/>
  <c r="L21" i="198"/>
  <c r="S20" i="198"/>
  <c r="T20" i="198" s="1"/>
  <c r="O20" i="198"/>
  <c r="M20" i="198"/>
  <c r="L20" i="198"/>
  <c r="S19" i="198"/>
  <c r="T19" i="198" s="1"/>
  <c r="O19" i="198"/>
  <c r="M19" i="198"/>
  <c r="L19" i="198"/>
  <c r="S18" i="198"/>
  <c r="T18" i="198" s="1"/>
  <c r="O18" i="198"/>
  <c r="M18" i="198"/>
  <c r="L18" i="198"/>
  <c r="S17" i="198"/>
  <c r="T17" i="198" s="1"/>
  <c r="O17" i="198"/>
  <c r="M17" i="198"/>
  <c r="L17" i="198"/>
  <c r="S16" i="198"/>
  <c r="T16" i="198" s="1"/>
  <c r="O16" i="198"/>
  <c r="M16" i="198"/>
  <c r="L16" i="198"/>
  <c r="S15" i="198"/>
  <c r="T15" i="198" s="1"/>
  <c r="O15" i="198"/>
  <c r="M15" i="198"/>
  <c r="L15" i="198"/>
  <c r="S14" i="198"/>
  <c r="T14" i="198" s="1"/>
  <c r="O14" i="198"/>
  <c r="M14" i="198"/>
  <c r="L14" i="198"/>
  <c r="S13" i="198"/>
  <c r="T13" i="198" s="1"/>
  <c r="O13" i="198"/>
  <c r="M13" i="198"/>
  <c r="L13" i="198"/>
  <c r="S12" i="198"/>
  <c r="T12" i="198" s="1"/>
  <c r="O12" i="198"/>
  <c r="M12" i="198"/>
  <c r="L12" i="198"/>
  <c r="S11" i="198"/>
  <c r="T11" i="198" s="1"/>
  <c r="O11" i="198"/>
  <c r="M11" i="198"/>
  <c r="L11" i="198"/>
  <c r="S10" i="198"/>
  <c r="T10" i="198" s="1"/>
  <c r="O10" i="198"/>
  <c r="M10" i="198"/>
  <c r="L10" i="198"/>
  <c r="S9" i="198"/>
  <c r="T9" i="198" s="1"/>
  <c r="O9" i="198"/>
  <c r="M9" i="198"/>
  <c r="L9" i="198"/>
  <c r="S8" i="198"/>
  <c r="T8" i="198" s="1"/>
  <c r="O8" i="198"/>
  <c r="M8" i="198"/>
  <c r="L8" i="198"/>
  <c r="S7" i="198"/>
  <c r="T7" i="198" s="1"/>
  <c r="O7" i="198"/>
  <c r="M7" i="198"/>
  <c r="L7" i="198"/>
  <c r="S6" i="198"/>
  <c r="T6" i="198" s="1"/>
  <c r="O6" i="198"/>
  <c r="M6" i="198"/>
  <c r="L6" i="198"/>
  <c r="S5" i="198"/>
  <c r="T5" i="198" s="1"/>
  <c r="O5" i="198"/>
  <c r="M5" i="198"/>
  <c r="L5" i="198"/>
  <c r="S4" i="198"/>
  <c r="T4" i="198" s="1"/>
  <c r="O4" i="198"/>
  <c r="M4" i="198"/>
  <c r="L4" i="198"/>
  <c r="K34" i="197"/>
  <c r="AH33" i="197" a="1"/>
  <c r="AH33" i="197" s="1"/>
  <c r="AG33" i="197"/>
  <c r="AG33" i="197" a="1"/>
  <c r="AF33" i="197" a="1"/>
  <c r="AF33" i="197" s="1"/>
  <c r="AE33" i="197" a="1"/>
  <c r="AE33" i="197" s="1"/>
  <c r="AD33" i="197" a="1"/>
  <c r="AD33" i="197" s="1"/>
  <c r="AC33" i="197"/>
  <c r="AC33" i="197" a="1"/>
  <c r="AB33" i="197" a="1"/>
  <c r="AB33" i="197" s="1"/>
  <c r="AA33" i="197" a="1"/>
  <c r="AA33" i="197" s="1"/>
  <c r="Z33" i="197" a="1"/>
  <c r="Z33" i="197" s="1"/>
  <c r="Y33" i="197"/>
  <c r="Y33" i="197" a="1"/>
  <c r="X33" i="197" a="1"/>
  <c r="X33" i="197" s="1"/>
  <c r="W33" i="197" a="1"/>
  <c r="W33" i="197" s="1"/>
  <c r="K33" i="197"/>
  <c r="S32" i="197"/>
  <c r="T32" i="197" s="1"/>
  <c r="O32" i="197"/>
  <c r="M32" i="197"/>
  <c r="L32" i="197"/>
  <c r="S31" i="197"/>
  <c r="T31" i="197" s="1"/>
  <c r="O31" i="197"/>
  <c r="M31" i="197"/>
  <c r="L31" i="197"/>
  <c r="S30" i="197"/>
  <c r="T30" i="197" s="1"/>
  <c r="O30" i="197"/>
  <c r="M30" i="197"/>
  <c r="L30" i="197"/>
  <c r="S29" i="197"/>
  <c r="T29" i="197" s="1"/>
  <c r="O29" i="197"/>
  <c r="M29" i="197"/>
  <c r="L29" i="197"/>
  <c r="S28" i="197"/>
  <c r="T28" i="197" s="1"/>
  <c r="O28" i="197"/>
  <c r="M28" i="197"/>
  <c r="L28" i="197"/>
  <c r="S27" i="197"/>
  <c r="T27" i="197" s="1"/>
  <c r="O27" i="197"/>
  <c r="M27" i="197"/>
  <c r="L27" i="197"/>
  <c r="S26" i="197"/>
  <c r="T26" i="197" s="1"/>
  <c r="O26" i="197"/>
  <c r="M26" i="197"/>
  <c r="L26" i="197"/>
  <c r="S25" i="197"/>
  <c r="T25" i="197" s="1"/>
  <c r="O25" i="197"/>
  <c r="M25" i="197"/>
  <c r="L25" i="197"/>
  <c r="S24" i="197"/>
  <c r="T24" i="197" s="1"/>
  <c r="O24" i="197"/>
  <c r="M24" i="197"/>
  <c r="L24" i="197"/>
  <c r="S23" i="197"/>
  <c r="T23" i="197" s="1"/>
  <c r="O23" i="197"/>
  <c r="M23" i="197"/>
  <c r="L23" i="197"/>
  <c r="S22" i="197"/>
  <c r="T22" i="197" s="1"/>
  <c r="O22" i="197"/>
  <c r="M22" i="197"/>
  <c r="L22" i="197"/>
  <c r="S21" i="197"/>
  <c r="T21" i="197" s="1"/>
  <c r="O21" i="197"/>
  <c r="M21" i="197"/>
  <c r="L21" i="197"/>
  <c r="S20" i="197"/>
  <c r="T20" i="197" s="1"/>
  <c r="O20" i="197"/>
  <c r="M20" i="197"/>
  <c r="L20" i="197"/>
  <c r="S19" i="197"/>
  <c r="T19" i="197" s="1"/>
  <c r="O19" i="197"/>
  <c r="M19" i="197"/>
  <c r="L19" i="197"/>
  <c r="S18" i="197"/>
  <c r="T18" i="197" s="1"/>
  <c r="O18" i="197"/>
  <c r="M18" i="197"/>
  <c r="L18" i="197"/>
  <c r="S17" i="197"/>
  <c r="T17" i="197" s="1"/>
  <c r="O17" i="197"/>
  <c r="M17" i="197"/>
  <c r="L17" i="197"/>
  <c r="S16" i="197"/>
  <c r="T16" i="197" s="1"/>
  <c r="O16" i="197"/>
  <c r="M16" i="197"/>
  <c r="L16" i="197"/>
  <c r="S15" i="197"/>
  <c r="T15" i="197" s="1"/>
  <c r="O15" i="197"/>
  <c r="M15" i="197"/>
  <c r="L15" i="197"/>
  <c r="S14" i="197"/>
  <c r="T14" i="197" s="1"/>
  <c r="O14" i="197"/>
  <c r="M14" i="197"/>
  <c r="L14" i="197"/>
  <c r="S13" i="197"/>
  <c r="T13" i="197" s="1"/>
  <c r="O13" i="197"/>
  <c r="M13" i="197"/>
  <c r="L13" i="197"/>
  <c r="S12" i="197"/>
  <c r="T12" i="197" s="1"/>
  <c r="O12" i="197"/>
  <c r="M12" i="197"/>
  <c r="L12" i="197"/>
  <c r="S11" i="197"/>
  <c r="T11" i="197" s="1"/>
  <c r="O11" i="197"/>
  <c r="M11" i="197"/>
  <c r="L11" i="197"/>
  <c r="S10" i="197"/>
  <c r="T10" i="197" s="1"/>
  <c r="O10" i="197"/>
  <c r="M10" i="197"/>
  <c r="L10" i="197"/>
  <c r="S9" i="197"/>
  <c r="T9" i="197" s="1"/>
  <c r="O9" i="197"/>
  <c r="M9" i="197"/>
  <c r="L9" i="197"/>
  <c r="S8" i="197"/>
  <c r="T8" i="197" s="1"/>
  <c r="O8" i="197"/>
  <c r="M8" i="197"/>
  <c r="L8" i="197"/>
  <c r="S7" i="197"/>
  <c r="T7" i="197" s="1"/>
  <c r="O7" i="197"/>
  <c r="M7" i="197"/>
  <c r="L7" i="197"/>
  <c r="S6" i="197"/>
  <c r="T6" i="197" s="1"/>
  <c r="O6" i="197"/>
  <c r="M6" i="197"/>
  <c r="L6" i="197"/>
  <c r="S5" i="197"/>
  <c r="T5" i="197" s="1"/>
  <c r="O5" i="197"/>
  <c r="M5" i="197"/>
  <c r="L5" i="197"/>
  <c r="S4" i="197"/>
  <c r="T4" i="197" s="1"/>
  <c r="O4" i="197"/>
  <c r="M4" i="197"/>
  <c r="L4" i="197"/>
  <c r="K34" i="196"/>
  <c r="AH33" i="196" a="1"/>
  <c r="AH33" i="196" s="1"/>
  <c r="AG33" i="196"/>
  <c r="AG33" i="196" a="1"/>
  <c r="AF33" i="196"/>
  <c r="AF33" i="196" a="1"/>
  <c r="AE33" i="196" a="1"/>
  <c r="AE33" i="196" s="1"/>
  <c r="AD33" i="196" a="1"/>
  <c r="AD33" i="196" s="1"/>
  <c r="AC33" i="196"/>
  <c r="AC33" i="196" a="1"/>
  <c r="AB33" i="196"/>
  <c r="AB33" i="196" a="1"/>
  <c r="AA33" i="196" a="1"/>
  <c r="AA33" i="196" s="1"/>
  <c r="Z33" i="196" a="1"/>
  <c r="Z33" i="196" s="1"/>
  <c r="Y33" i="196"/>
  <c r="Y33" i="196" a="1"/>
  <c r="X33" i="196"/>
  <c r="X33" i="196" a="1"/>
  <c r="W33" i="196" a="1"/>
  <c r="W33" i="196" s="1"/>
  <c r="K33" i="196"/>
  <c r="S32" i="196"/>
  <c r="T32" i="196" s="1"/>
  <c r="O32" i="196"/>
  <c r="M32" i="196"/>
  <c r="L32" i="196"/>
  <c r="S31" i="196"/>
  <c r="T31" i="196" s="1"/>
  <c r="O31" i="196"/>
  <c r="M31" i="196"/>
  <c r="L31" i="196"/>
  <c r="S30" i="196"/>
  <c r="T30" i="196" s="1"/>
  <c r="O30" i="196"/>
  <c r="M30" i="196"/>
  <c r="L30" i="196"/>
  <c r="S29" i="196"/>
  <c r="T29" i="196" s="1"/>
  <c r="O29" i="196"/>
  <c r="M29" i="196"/>
  <c r="L29" i="196"/>
  <c r="S28" i="196"/>
  <c r="T28" i="196" s="1"/>
  <c r="O28" i="196"/>
  <c r="M28" i="196"/>
  <c r="L28" i="196"/>
  <c r="S27" i="196"/>
  <c r="T27" i="196" s="1"/>
  <c r="O27" i="196"/>
  <c r="M27" i="196"/>
  <c r="L27" i="196"/>
  <c r="S26" i="196"/>
  <c r="T26" i="196" s="1"/>
  <c r="O26" i="196"/>
  <c r="M26" i="196"/>
  <c r="L26" i="196"/>
  <c r="S25" i="196"/>
  <c r="T25" i="196" s="1"/>
  <c r="O25" i="196"/>
  <c r="M25" i="196"/>
  <c r="L25" i="196"/>
  <c r="S24" i="196"/>
  <c r="T24" i="196" s="1"/>
  <c r="O24" i="196"/>
  <c r="M24" i="196"/>
  <c r="L24" i="196"/>
  <c r="S23" i="196"/>
  <c r="T23" i="196" s="1"/>
  <c r="O23" i="196"/>
  <c r="M23" i="196"/>
  <c r="L23" i="196"/>
  <c r="S22" i="196"/>
  <c r="T22" i="196" s="1"/>
  <c r="O22" i="196"/>
  <c r="M22" i="196"/>
  <c r="L22" i="196"/>
  <c r="S21" i="196"/>
  <c r="T21" i="196" s="1"/>
  <c r="O21" i="196"/>
  <c r="M21" i="196"/>
  <c r="L21" i="196"/>
  <c r="S20" i="196"/>
  <c r="T20" i="196" s="1"/>
  <c r="O20" i="196"/>
  <c r="M20" i="196"/>
  <c r="L20" i="196"/>
  <c r="S19" i="196"/>
  <c r="T19" i="196" s="1"/>
  <c r="O19" i="196"/>
  <c r="M19" i="196"/>
  <c r="L19" i="196"/>
  <c r="S18" i="196"/>
  <c r="T18" i="196" s="1"/>
  <c r="O18" i="196"/>
  <c r="M18" i="196"/>
  <c r="L18" i="196"/>
  <c r="S17" i="196"/>
  <c r="T17" i="196" s="1"/>
  <c r="O17" i="196"/>
  <c r="M17" i="196"/>
  <c r="L17" i="196"/>
  <c r="S16" i="196"/>
  <c r="T16" i="196" s="1"/>
  <c r="O16" i="196"/>
  <c r="M16" i="196"/>
  <c r="L16" i="196"/>
  <c r="S15" i="196"/>
  <c r="T15" i="196" s="1"/>
  <c r="O15" i="196"/>
  <c r="M15" i="196"/>
  <c r="L15" i="196"/>
  <c r="S14" i="196"/>
  <c r="T14" i="196" s="1"/>
  <c r="O14" i="196"/>
  <c r="M14" i="196"/>
  <c r="L14" i="196"/>
  <c r="S13" i="196"/>
  <c r="T13" i="196" s="1"/>
  <c r="O13" i="196"/>
  <c r="M13" i="196"/>
  <c r="L13" i="196"/>
  <c r="S12" i="196"/>
  <c r="T12" i="196" s="1"/>
  <c r="O12" i="196"/>
  <c r="M12" i="196"/>
  <c r="L12" i="196"/>
  <c r="S11" i="196"/>
  <c r="T11" i="196" s="1"/>
  <c r="O11" i="196"/>
  <c r="M11" i="196"/>
  <c r="L11" i="196"/>
  <c r="S10" i="196"/>
  <c r="T10" i="196" s="1"/>
  <c r="O10" i="196"/>
  <c r="M10" i="196"/>
  <c r="L10" i="196"/>
  <c r="S9" i="196"/>
  <c r="T9" i="196" s="1"/>
  <c r="O9" i="196"/>
  <c r="M9" i="196"/>
  <c r="L9" i="196"/>
  <c r="S8" i="196"/>
  <c r="T8" i="196" s="1"/>
  <c r="O8" i="196"/>
  <c r="M8" i="196"/>
  <c r="L8" i="196"/>
  <c r="S7" i="196"/>
  <c r="T7" i="196" s="1"/>
  <c r="O7" i="196"/>
  <c r="M7" i="196"/>
  <c r="L7" i="196"/>
  <c r="S6" i="196"/>
  <c r="T6" i="196" s="1"/>
  <c r="O6" i="196"/>
  <c r="M6" i="196"/>
  <c r="L6" i="196"/>
  <c r="S5" i="196"/>
  <c r="T5" i="196" s="1"/>
  <c r="O5" i="196"/>
  <c r="M5" i="196"/>
  <c r="L5" i="196"/>
  <c r="S4" i="196"/>
  <c r="T4" i="196" s="1"/>
  <c r="O4" i="196"/>
  <c r="M4" i="196"/>
  <c r="M34" i="196" s="1"/>
  <c r="L4" i="196"/>
  <c r="V33" i="75" a="1"/>
  <c r="V33" i="75" s="1"/>
  <c r="W33" i="75" a="1"/>
  <c r="W33" i="75" s="1"/>
  <c r="X33" i="75" a="1"/>
  <c r="X33" i="75" s="1"/>
  <c r="Y33" i="75" a="1"/>
  <c r="Y33" i="75" s="1"/>
  <c r="Z33" i="75" a="1"/>
  <c r="Z33" i="75" s="1"/>
  <c r="AA33" i="75" a="1"/>
  <c r="AA33" i="75" s="1"/>
  <c r="AB33" i="75" a="1"/>
  <c r="AB33" i="75" s="1"/>
  <c r="AC33" i="75" a="1"/>
  <c r="AC33" i="75" s="1"/>
  <c r="AD33" i="75" a="1"/>
  <c r="AD33" i="75" s="1"/>
  <c r="AE33" i="75" a="1"/>
  <c r="AE33" i="75" s="1"/>
  <c r="AF33" i="75" a="1"/>
  <c r="AF33" i="75" s="1"/>
  <c r="AG33" i="75" a="1"/>
  <c r="AG33" i="75" s="1"/>
  <c r="AH33" i="75" a="1"/>
  <c r="AH33" i="75" s="1"/>
  <c r="U33" i="75" a="1"/>
  <c r="U33" i="75" s="1"/>
  <c r="M34" i="201" l="1"/>
  <c r="M34" i="206"/>
  <c r="M34" i="202"/>
  <c r="M34" i="207"/>
  <c r="M34" i="205"/>
  <c r="H16" i="162"/>
  <c r="M34" i="204"/>
  <c r="L34" i="203"/>
  <c r="M34" i="203"/>
  <c r="M34" i="208"/>
  <c r="G27" i="162"/>
  <c r="G31" i="162"/>
  <c r="H27" i="162"/>
  <c r="H29" i="162"/>
  <c r="M34" i="198"/>
  <c r="M34" i="197"/>
  <c r="L34" i="208"/>
  <c r="S33" i="208"/>
  <c r="T7" i="208"/>
  <c r="L34" i="207"/>
  <c r="S33" i="207"/>
  <c r="T7" i="207"/>
  <c r="L34" i="206"/>
  <c r="S33" i="206"/>
  <c r="T7" i="206"/>
  <c r="L34" i="205"/>
  <c r="T7" i="205"/>
  <c r="L34" i="204"/>
  <c r="S33" i="204"/>
  <c r="S33" i="203"/>
  <c r="T7" i="203"/>
  <c r="L34" i="202"/>
  <c r="S33" i="202"/>
  <c r="T7" i="202"/>
  <c r="L34" i="201"/>
  <c r="S33" i="201"/>
  <c r="L34" i="200"/>
  <c r="S33" i="200"/>
  <c r="T7" i="200"/>
  <c r="L34" i="199"/>
  <c r="S33" i="199"/>
  <c r="L34" i="198"/>
  <c r="S33" i="198"/>
  <c r="L34" i="197"/>
  <c r="S33" i="197"/>
  <c r="L34" i="196"/>
  <c r="S33" i="196"/>
  <c r="S5" i="75"/>
  <c r="S6" i="75"/>
  <c r="S7" i="75"/>
  <c r="S8" i="75"/>
  <c r="S9" i="75"/>
  <c r="S10" i="75"/>
  <c r="S11" i="75"/>
  <c r="S12" i="75"/>
  <c r="S13" i="75"/>
  <c r="S14" i="75"/>
  <c r="S15" i="75"/>
  <c r="S16" i="75"/>
  <c r="S17" i="75"/>
  <c r="S18" i="75"/>
  <c r="S19" i="75"/>
  <c r="S20" i="75"/>
  <c r="S21" i="75"/>
  <c r="S22" i="75"/>
  <c r="S23" i="75"/>
  <c r="S24" i="75"/>
  <c r="S25" i="75"/>
  <c r="S26" i="75"/>
  <c r="S27" i="75"/>
  <c r="S28" i="75"/>
  <c r="S29" i="75"/>
  <c r="S30" i="75"/>
  <c r="S31" i="75"/>
  <c r="S32" i="75"/>
  <c r="S4" i="75"/>
  <c r="K33" i="75"/>
  <c r="L5" i="75"/>
  <c r="G5" i="162" s="1"/>
  <c r="M5" i="75"/>
  <c r="H5" i="162" s="1"/>
  <c r="O5" i="75"/>
  <c r="L6" i="75"/>
  <c r="G6" i="162" s="1"/>
  <c r="M6" i="75"/>
  <c r="H6" i="162" s="1"/>
  <c r="O6" i="75"/>
  <c r="L7" i="75"/>
  <c r="G7" i="162" s="1"/>
  <c r="M7" i="75"/>
  <c r="H7" i="162" s="1"/>
  <c r="O7" i="75"/>
  <c r="L8" i="75"/>
  <c r="G8" i="162" s="1"/>
  <c r="M8" i="75"/>
  <c r="H8" i="162" s="1"/>
  <c r="O8" i="75"/>
  <c r="L9" i="75"/>
  <c r="G9" i="162" s="1"/>
  <c r="M9" i="75"/>
  <c r="H9" i="162" s="1"/>
  <c r="O9" i="75"/>
  <c r="L10" i="75"/>
  <c r="G10" i="162" s="1"/>
  <c r="M10" i="75"/>
  <c r="H10" i="162" s="1"/>
  <c r="O10" i="75"/>
  <c r="L11" i="75"/>
  <c r="G11" i="162" s="1"/>
  <c r="M11" i="75"/>
  <c r="H11" i="162" s="1"/>
  <c r="O11" i="75"/>
  <c r="L12" i="75"/>
  <c r="G12" i="162" s="1"/>
  <c r="M12" i="75"/>
  <c r="H12" i="162" s="1"/>
  <c r="O12" i="75"/>
  <c r="L13" i="75"/>
  <c r="G13" i="162" s="1"/>
  <c r="M13" i="75"/>
  <c r="H13" i="162" s="1"/>
  <c r="O13" i="75"/>
  <c r="L14" i="75"/>
  <c r="G14" i="162" s="1"/>
  <c r="M14" i="75"/>
  <c r="H14" i="162" s="1"/>
  <c r="O14" i="75"/>
  <c r="L15" i="75"/>
  <c r="G15" i="162" s="1"/>
  <c r="M15" i="75"/>
  <c r="H15" i="162" s="1"/>
  <c r="O15" i="75"/>
  <c r="L16" i="75"/>
  <c r="G16" i="162" s="1"/>
  <c r="M16" i="75"/>
  <c r="O16" i="75"/>
  <c r="L17" i="75"/>
  <c r="G17" i="162" s="1"/>
  <c r="M17" i="75"/>
  <c r="H17" i="162" s="1"/>
  <c r="O17" i="75"/>
  <c r="L18" i="75"/>
  <c r="G18" i="162" s="1"/>
  <c r="M18" i="75"/>
  <c r="H18" i="162" s="1"/>
  <c r="O18" i="75"/>
  <c r="L19" i="75"/>
  <c r="G19" i="162" s="1"/>
  <c r="M19" i="75"/>
  <c r="H19" i="162" s="1"/>
  <c r="O19" i="75"/>
  <c r="L20" i="75"/>
  <c r="G20" i="162" s="1"/>
  <c r="M20" i="75"/>
  <c r="H20" i="162" s="1"/>
  <c r="O20" i="75"/>
  <c r="L21" i="75"/>
  <c r="G21" i="162" s="1"/>
  <c r="M21" i="75"/>
  <c r="H21" i="162" s="1"/>
  <c r="O21" i="75"/>
  <c r="L22" i="75"/>
  <c r="G22" i="162" s="1"/>
  <c r="M22" i="75"/>
  <c r="H22" i="162" s="1"/>
  <c r="O22" i="75"/>
  <c r="L23" i="75"/>
  <c r="G23" i="162" s="1"/>
  <c r="M23" i="75"/>
  <c r="H23" i="162" s="1"/>
  <c r="O23" i="75"/>
  <c r="L24" i="75"/>
  <c r="G24" i="162" s="1"/>
  <c r="M24" i="75"/>
  <c r="H24" i="162" s="1"/>
  <c r="O24" i="75"/>
  <c r="L25" i="75"/>
  <c r="G25" i="162" s="1"/>
  <c r="M25" i="75"/>
  <c r="H25" i="162" s="1"/>
  <c r="O25" i="75"/>
  <c r="L26" i="75"/>
  <c r="G26" i="162" s="1"/>
  <c r="M26" i="75"/>
  <c r="H26" i="162" s="1"/>
  <c r="O26" i="75"/>
  <c r="L27" i="75"/>
  <c r="M27" i="75"/>
  <c r="O27" i="75"/>
  <c r="L28" i="75"/>
  <c r="G28" i="162" s="1"/>
  <c r="M28" i="75"/>
  <c r="H28" i="162" s="1"/>
  <c r="O28" i="75"/>
  <c r="L29" i="75"/>
  <c r="G29" i="162" s="1"/>
  <c r="M29" i="75"/>
  <c r="O29" i="75"/>
  <c r="L30" i="75"/>
  <c r="G30" i="162" s="1"/>
  <c r="M30" i="75"/>
  <c r="H30" i="162" s="1"/>
  <c r="O30" i="75"/>
  <c r="L31" i="75"/>
  <c r="M31" i="75"/>
  <c r="H31" i="162" s="1"/>
  <c r="O31" i="75"/>
  <c r="L32" i="75"/>
  <c r="G32" i="162" s="1"/>
  <c r="M32" i="75"/>
  <c r="H32" i="162" s="1"/>
  <c r="O32" i="75"/>
  <c r="O4" i="75"/>
  <c r="M4" i="75"/>
  <c r="H4" i="162" s="1"/>
  <c r="N4" i="162" s="1"/>
  <c r="L4" i="75"/>
  <c r="G4" i="162" s="1"/>
  <c r="K18" i="162" l="1"/>
  <c r="N18" i="162"/>
  <c r="K10" i="162"/>
  <c r="N10" i="162"/>
  <c r="K27" i="162"/>
  <c r="N27" i="162"/>
  <c r="K5" i="162"/>
  <c r="N5" i="162"/>
  <c r="K15" i="162"/>
  <c r="N15" i="162"/>
  <c r="K20" i="162"/>
  <c r="N20" i="162"/>
  <c r="K16" i="162"/>
  <c r="N16" i="162"/>
  <c r="K28" i="162"/>
  <c r="N28" i="162"/>
  <c r="K12" i="162"/>
  <c r="N12" i="162"/>
  <c r="K22" i="162"/>
  <c r="N22" i="162"/>
  <c r="K14" i="162"/>
  <c r="N14" i="162"/>
  <c r="K6" i="162"/>
  <c r="N6" i="162"/>
  <c r="K13" i="162"/>
  <c r="N13" i="162"/>
  <c r="K31" i="162"/>
  <c r="N31" i="162"/>
  <c r="K23" i="162"/>
  <c r="N23" i="162"/>
  <c r="K29" i="162"/>
  <c r="N29" i="162"/>
  <c r="K17" i="162"/>
  <c r="N17" i="162"/>
  <c r="K19" i="162"/>
  <c r="N19" i="162"/>
  <c r="K11" i="162"/>
  <c r="N11" i="162"/>
  <c r="K21" i="162"/>
  <c r="N21" i="162"/>
  <c r="K26" i="162"/>
  <c r="N26" i="162"/>
  <c r="K7" i="162"/>
  <c r="N7" i="162"/>
  <c r="K25" i="162"/>
  <c r="N25" i="162"/>
  <c r="K9" i="162"/>
  <c r="N9" i="162"/>
  <c r="K30" i="162"/>
  <c r="N30" i="162"/>
  <c r="K32" i="162"/>
  <c r="N32" i="162"/>
  <c r="K24" i="162"/>
  <c r="N24" i="162"/>
  <c r="K8" i="162"/>
  <c r="N8" i="162"/>
  <c r="K34" i="75"/>
  <c r="M30" i="162"/>
  <c r="M6" i="162"/>
  <c r="M29" i="162"/>
  <c r="M21" i="162"/>
  <c r="M13" i="162"/>
  <c r="M5" i="162"/>
  <c r="M14" i="162"/>
  <c r="M20" i="162"/>
  <c r="M4" i="162"/>
  <c r="M19" i="162"/>
  <c r="M32" i="162"/>
  <c r="M26" i="162"/>
  <c r="M18" i="162"/>
  <c r="M10" i="162"/>
  <c r="M28" i="162"/>
  <c r="M25" i="162"/>
  <c r="M17" i="162"/>
  <c r="M9" i="162"/>
  <c r="M12" i="162"/>
  <c r="M27" i="162"/>
  <c r="M24" i="162"/>
  <c r="M16" i="162"/>
  <c r="M8" i="162"/>
  <c r="M22" i="162"/>
  <c r="M11" i="162"/>
  <c r="M31" i="162"/>
  <c r="M23" i="162"/>
  <c r="M15" i="162"/>
  <c r="M7" i="162"/>
  <c r="M34" i="75"/>
  <c r="L34" i="75"/>
  <c r="N33" i="162" l="1"/>
  <c r="K4" i="162"/>
  <c r="M33" i="162"/>
  <c r="F33" i="162"/>
  <c r="T29" i="75" l="1"/>
  <c r="T28" i="75"/>
  <c r="T8" i="75" l="1"/>
  <c r="S33" i="75" l="1"/>
  <c r="T26" i="75"/>
  <c r="T19" i="75"/>
  <c r="T27" i="75"/>
  <c r="T18" i="75"/>
  <c r="T23" i="75"/>
  <c r="T22" i="75"/>
  <c r="T17" i="75"/>
  <c r="T24" i="75"/>
  <c r="T20" i="75"/>
  <c r="T21" i="75"/>
  <c r="T32" i="75"/>
  <c r="T31" i="75"/>
  <c r="T30" i="75"/>
  <c r="T13" i="75"/>
  <c r="T7" i="75"/>
  <c r="T15" i="75"/>
  <c r="T12" i="75"/>
  <c r="T6" i="75"/>
  <c r="T11" i="75"/>
  <c r="T5" i="75"/>
  <c r="T10" i="75"/>
  <c r="T9" i="75"/>
  <c r="T16" i="75"/>
  <c r="T14" i="75"/>
  <c r="T4" i="75"/>
  <c r="T25" i="75" l="1"/>
  <c r="L4" i="162"/>
  <c r="L5" i="162"/>
  <c r="L6" i="162"/>
  <c r="L7" i="162"/>
  <c r="L8" i="162"/>
  <c r="L9" i="162"/>
  <c r="L10" i="162"/>
  <c r="L11" i="162"/>
  <c r="L12" i="162"/>
  <c r="L13" i="162"/>
  <c r="L14" i="162"/>
  <c r="L15" i="162"/>
  <c r="L16" i="162"/>
  <c r="L17" i="162"/>
  <c r="L18" i="162"/>
  <c r="L20" i="162"/>
  <c r="L21" i="162" l="1"/>
  <c r="L19" i="162"/>
  <c r="L23" i="162" l="1"/>
  <c r="L24" i="162"/>
  <c r="L27" i="162"/>
  <c r="L28" i="162"/>
  <c r="L30" i="162"/>
  <c r="L31" i="162"/>
  <c r="L32" i="162"/>
  <c r="L26" i="162" l="1"/>
  <c r="L29" i="162"/>
  <c r="L25" i="162"/>
  <c r="F38" i="162" l="1"/>
  <c r="F37" i="162"/>
  <c r="F36" i="162"/>
  <c r="L22" i="162"/>
  <c r="N39" i="162" l="1"/>
  <c r="N40" i="162" l="1"/>
  <c r="N42" i="16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K2" authorId="0" shapeId="0" xr:uid="{FD391843-16B7-401B-BE72-921DAF004EE0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 DO TERMO DE REFERÊNCIA - Anexo I do Edital.</t>
        </r>
      </text>
    </comment>
    <comment ref="N29" authorId="0" shapeId="0" xr:uid="{1FB286F2-70B4-410C-A2A6-515B6AEB0B4E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19/02/2026: RECEBIDO DO CAV: 80.
20/02/2026: RECEBIDO DO CEAVI: 53.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K2" authorId="0" shapeId="0" xr:uid="{9822ABB7-0C36-40F1-B159-194F5A137A5B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 DO TERMO DE REFERÊNCIA - Anexo I do Edital.</t>
        </r>
      </text>
    </comment>
    <comment ref="N29" authorId="0" shapeId="0" xr:uid="{7D19D201-6A1A-4502-8CB0-72032D114FFA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24/02/2026: CEDIDO PARA ESAG: 67.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K2" authorId="0" shapeId="0" xr:uid="{D920084E-DE48-4508-A7DE-20E6637F649E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 DO TERMO DE REFERÊNCIA - Anexo I do Edital.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K2" authorId="0" shapeId="0" xr:uid="{AA617E32-A699-4B50-B501-4A80F3930067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 DO TERMO DE REFERÊNCIA - Anexo I do Edital.</t>
        </r>
      </text>
    </comment>
    <comment ref="N31" authorId="0" shapeId="0" xr:uid="{4182943F-B212-446C-A11B-1EF3444378B1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27/02/2026: RECEBIDO DA FAED: 11.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K2" authorId="0" shapeId="0" xr:uid="{8F6F95C5-7FB1-42CB-B84D-ECBE2DE5DF7A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 DO TERMO DE REFERÊNCIA - Anexo I do Edital.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K2" authorId="0" shapeId="0" xr:uid="{5CB16965-D19B-471B-930C-A49017BE4793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 DO TERMO DE REFERÊNCIA - Anexo I do Edital.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K2" authorId="0" shapeId="0" xr:uid="{8C901D26-C09D-4592-A975-E8B4F1E44335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 DO TERMO DE REFERÊNCIA - Anexo I do Edital.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K2" authorId="0" shapeId="0" xr:uid="{3730E663-90F2-4614-9711-628B38BBCC76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 DO TERMO DE REFERÊNCIA - Anexo I do Edital.</t>
        </r>
      </text>
    </comment>
    <comment ref="N29" authorId="0" shapeId="0" xr:uid="{F6F5E5E3-0D42-4237-A44A-47E378385381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20/02/2026: RECEBIDO DO CEAVI: 67.
24/02/2026: RECEBIDO DO CEO: 67.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K2" authorId="0" shapeId="0" xr:uid="{46C7ACA1-D44C-4129-96E2-BEF4189D861C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 DO TERMO DE REFERÊNCIA - Anexo I do Edital.</t>
        </r>
      </text>
    </comment>
    <comment ref="N29" authorId="0" shapeId="0" xr:uid="{0CFA0C7D-9FAE-452C-8027-19C11F3B25CF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18/02/2026:  RECEBIDO DO CAV: 70.</t>
        </r>
      </text>
    </comment>
    <comment ref="N31" authorId="0" shapeId="0" xr:uid="{52827A66-9E19-4E65-88EC-47B4EC1E4CA3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27/02/2026: CEDIDO AO CEPLAN: 11.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K2" authorId="0" shapeId="0" xr:uid="{73D11060-B6DE-4C7D-B53E-3F4A9940D215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 DO TERMO DE REFERÊNCIA - Anexo I do Edital.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K2" authorId="0" shapeId="0" xr:uid="{628CAE34-C4FC-4E6E-9334-9BC12FDA7474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 DO TERMO DE REFERÊNCIA - Anexo I do Edital.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K2" authorId="0" shapeId="0" xr:uid="{C302D3FE-1E5D-4C1E-96E9-EE18D41786A1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 DO TERMO DE REFERÊNCIA - Anexo I do Edital.</t>
        </r>
      </text>
    </comment>
    <comment ref="N29" authorId="0" shapeId="0" xr:uid="{43D244FA-6090-46F5-8E2F-D06F7FD26C6F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18/02/2026: CEDIDO PARA FAED: 70.
19/02/2026: CEDIDO AO CEART: 80.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K2" authorId="0" shapeId="0" xr:uid="{E4F4C800-A495-4DE5-A6C7-3B76C77FC0C1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 DO TERMO DE REFERÊNCIA - Anexo I do Edital.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K2" authorId="0" shapeId="0" xr:uid="{1B49BB51-BE41-40EB-9C80-E33482376566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CONFORME ITEM 6.2.2 DO TERMO DE REFERÊNCIA - Anexo I do Edital.</t>
        </r>
      </text>
    </comment>
    <comment ref="N29" authorId="0" shapeId="0" xr:uid="{8FF82C96-16E0-46E6-A4C8-1C40192C4647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20/02/2026: CEDIDO AO CEART: 53.
20/02/2026: CEDIDO A ESAG: 67.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<sst xmlns="http://schemas.openxmlformats.org/spreadsheetml/2006/main" count="2445" uniqueCount="135">
  <si>
    <t>Saldo / Automático</t>
  </si>
  <si>
    <t>ALERTA</t>
  </si>
  <si>
    <t>Qtde Registrada</t>
  </si>
  <si>
    <t>Quantidade Utilizada</t>
  </si>
  <si>
    <t>SALDO</t>
  </si>
  <si>
    <t>Valor Total Registrado</t>
  </si>
  <si>
    <t>% Aditivos</t>
  </si>
  <si>
    <t>% Utilizado</t>
  </si>
  <si>
    <t>Grupo-Classe</t>
  </si>
  <si>
    <t>Detalhamento</t>
  </si>
  <si>
    <t>03-15</t>
  </si>
  <si>
    <t>02-24</t>
  </si>
  <si>
    <t xml:space="preserve">__/__/____ </t>
  </si>
  <si>
    <t>Lote</t>
  </si>
  <si>
    <t>Item</t>
  </si>
  <si>
    <t>Empresa</t>
  </si>
  <si>
    <t>Descrição</t>
  </si>
  <si>
    <t>Preço Unitário</t>
  </si>
  <si>
    <t>Unidade</t>
  </si>
  <si>
    <t>Código-NUC</t>
  </si>
  <si>
    <t>Serviço</t>
  </si>
  <si>
    <r>
      <t xml:space="preserve">CENTRO PARTICIPANTE: </t>
    </r>
    <r>
      <rPr>
        <b/>
        <sz val="11"/>
        <rFont val="Calibri"/>
        <family val="2"/>
        <scheme val="minor"/>
      </rPr>
      <t>ESAG</t>
    </r>
  </si>
  <si>
    <r>
      <t xml:space="preserve">CENTRO PARTICIPANTE: </t>
    </r>
    <r>
      <rPr>
        <b/>
        <sz val="11"/>
        <rFont val="Calibri"/>
        <family val="2"/>
        <scheme val="minor"/>
      </rPr>
      <t>CEART</t>
    </r>
  </si>
  <si>
    <r>
      <t xml:space="preserve">CENTRO PARTICIPANTE: </t>
    </r>
    <r>
      <rPr>
        <b/>
        <sz val="11"/>
        <rFont val="Calibri"/>
        <family val="2"/>
        <scheme val="minor"/>
      </rPr>
      <t>FAED</t>
    </r>
  </si>
  <si>
    <r>
      <t xml:space="preserve">CENTRO PARTICIPANTE: </t>
    </r>
    <r>
      <rPr>
        <b/>
        <sz val="11"/>
        <rFont val="Calibri"/>
        <family val="2"/>
        <scheme val="minor"/>
      </rPr>
      <t>CEFID</t>
    </r>
  </si>
  <si>
    <r>
      <t xml:space="preserve">CENTRO PARTICIPANTE: </t>
    </r>
    <r>
      <rPr>
        <b/>
        <sz val="11"/>
        <rFont val="Calibri"/>
        <family val="2"/>
        <scheme val="minor"/>
      </rPr>
      <t>CERES</t>
    </r>
  </si>
  <si>
    <r>
      <t xml:space="preserve">CENTRO PARTICIPANTE: </t>
    </r>
    <r>
      <rPr>
        <b/>
        <sz val="11"/>
        <rFont val="Calibri"/>
        <family val="2"/>
        <scheme val="minor"/>
      </rPr>
      <t>CESFI</t>
    </r>
  </si>
  <si>
    <r>
      <t xml:space="preserve">CENTRO PARTICIPANTE: </t>
    </r>
    <r>
      <rPr>
        <b/>
        <sz val="11"/>
        <rFont val="Calibri"/>
        <family val="2"/>
        <scheme val="minor"/>
      </rPr>
      <t>CCT</t>
    </r>
  </si>
  <si>
    <r>
      <t xml:space="preserve">CENTRO PARTICIPANTE: </t>
    </r>
    <r>
      <rPr>
        <b/>
        <sz val="11"/>
        <rFont val="Calibri"/>
        <family val="2"/>
        <scheme val="minor"/>
      </rPr>
      <t>CEPLAN</t>
    </r>
  </si>
  <si>
    <r>
      <t xml:space="preserve">CENTRO PARTICIPANTE: </t>
    </r>
    <r>
      <rPr>
        <b/>
        <sz val="11"/>
        <rFont val="Calibri"/>
        <family val="2"/>
        <scheme val="minor"/>
      </rPr>
      <t>CEAVI</t>
    </r>
  </si>
  <si>
    <r>
      <t xml:space="preserve">CENTRO PARTICIPANTE: </t>
    </r>
    <r>
      <rPr>
        <b/>
        <sz val="11"/>
        <rFont val="Calibri"/>
        <family val="2"/>
        <scheme val="minor"/>
      </rPr>
      <t>CAV</t>
    </r>
  </si>
  <si>
    <t xml:space="preserve">CONTROLE DO GESTOR: </t>
  </si>
  <si>
    <t xml:space="preserve">QUANTIDADE UTILIZADA da Ata </t>
  </si>
  <si>
    <t>QUANTIDADE UTILIZADA Total</t>
  </si>
  <si>
    <t>Quantidade Receb/Cedida</t>
  </si>
  <si>
    <t>QUANTIDADE DISPONÍVEL PARA ADITIVAR</t>
  </si>
  <si>
    <t>Quantidade Aditivada Própria</t>
  </si>
  <si>
    <t>Quantidade Aditivos recebidos</t>
  </si>
  <si>
    <t>Quantidade Aditivos cedidos</t>
  </si>
  <si>
    <t>Qtde Utilizada Ata</t>
  </si>
  <si>
    <t>Quantidade disponível para aditivar</t>
  </si>
  <si>
    <t>Qtde Aditivada</t>
  </si>
  <si>
    <t>Valor Total Aditivado</t>
  </si>
  <si>
    <t xml:space="preserve"> OS nº  /2025 (Quantidade)</t>
  </si>
  <si>
    <r>
      <rPr>
        <b/>
        <sz val="11"/>
        <rFont val="Calibri"/>
        <family val="2"/>
        <scheme val="minor"/>
      </rPr>
      <t>PE 0681/2025 SRP</t>
    </r>
    <r>
      <rPr>
        <sz val="11"/>
        <rFont val="Calibri"/>
        <family val="2"/>
        <scheme val="minor"/>
      </rPr>
      <t xml:space="preserve"> (SGPE DE ORIGEM: 8443/2025)</t>
    </r>
  </si>
  <si>
    <t>VIGÊNCIA DA ATA: 23/06/2025 até 23/06/2026</t>
  </si>
  <si>
    <r>
      <t xml:space="preserve">VIGÊNCIA DA ATA: 23/06/2025 </t>
    </r>
    <r>
      <rPr>
        <b/>
        <sz val="11"/>
        <rFont val="Calibri"/>
        <family val="2"/>
        <scheme val="minor"/>
      </rPr>
      <t>até 23/06/2026</t>
    </r>
  </si>
  <si>
    <t>AOS PRODUÇÕES E EVENTOS LTDA, CNPJ: 10.847.966/0001-12</t>
  </si>
  <si>
    <t xml:space="preserve">  (ILUMINAÇÃO)</t>
  </si>
  <si>
    <t>Mesa de comando com profissional para operá-la*</t>
  </si>
  <si>
    <t>Refletor PAR LED*</t>
  </si>
  <si>
    <t>Refletor MINI BRUTI e/ou MAXI BRUTI*</t>
  </si>
  <si>
    <t>Refletor elipsoidais - púlpito e bandeiras*</t>
  </si>
  <si>
    <t>Dimmer digital com 24 canais*</t>
  </si>
  <si>
    <t>Trave de ground Q30 com até 14 metros de comprimento*</t>
  </si>
  <si>
    <t xml:space="preserve"> (VÍDEO)</t>
  </si>
  <si>
    <t>Telão para projeção simultânea*</t>
  </si>
  <si>
    <t>Projetor multimídia*</t>
  </si>
  <si>
    <t>Televisão de 42’ voltada para os formandos*</t>
  </si>
  <si>
    <t>Laptop para transmissão de imagens*</t>
  </si>
  <si>
    <t xml:space="preserve">  (SONORIZAÇÃO)</t>
  </si>
  <si>
    <t>Console 32 canais*</t>
  </si>
  <si>
    <t>Equalizador estéreo*</t>
  </si>
  <si>
    <t>Rack de potência*</t>
  </si>
  <si>
    <t>Caixa com tripés em alumínio*</t>
  </si>
  <si>
    <t>Microfone com fio para púlpito*</t>
  </si>
  <si>
    <t>Microfone sem fio para reserva *</t>
  </si>
  <si>
    <t>Microfone sem fio para mesa de autoridades*</t>
  </si>
  <si>
    <t>Sistema de retorno com 06 caixas amplificadas*</t>
  </si>
  <si>
    <t>Laptop para tocar arquivos de áudio*</t>
  </si>
  <si>
    <t>Serviço de operação de todos os cabos, pedestais e acessórios em geral*</t>
  </si>
  <si>
    <t>CDJ (controladora de DJ) com operador*</t>
  </si>
  <si>
    <t>OUTROS</t>
  </si>
  <si>
    <t>DECORAÇÃO**</t>
  </si>
  <si>
    <t>02-30</t>
  </si>
  <si>
    <t>SERVIÇO DE PALCO**</t>
  </si>
  <si>
    <t>LIMPEZA, SEGURANÇA E TAXAS**</t>
  </si>
  <si>
    <t>02-71</t>
  </si>
  <si>
    <t>FILMAGEM E FOTOGRAFIA DO EVENTO PARA USO DA UDESC**</t>
  </si>
  <si>
    <t>02-45</t>
  </si>
  <si>
    <t>CADEIRA**</t>
  </si>
  <si>
    <t>CANUDO**</t>
  </si>
  <si>
    <t>Peça</t>
  </si>
  <si>
    <t>11-02</t>
  </si>
  <si>
    <t>VESTIMENTA**</t>
  </si>
  <si>
    <t>RECEPCIONISTA**</t>
  </si>
  <si>
    <t>02-15</t>
  </si>
  <si>
    <r>
      <rPr>
        <b/>
        <sz val="11"/>
        <rFont val="Calibri"/>
        <family val="2"/>
        <scheme val="minor"/>
      </rPr>
      <t xml:space="preserve">OBJETO: </t>
    </r>
    <r>
      <rPr>
        <sz val="11"/>
        <rFont val="Calibri"/>
        <family val="2"/>
        <scheme val="minor"/>
      </rPr>
      <t>Contratação de empresa especializada em organização de eventos para realização dos eventos de colação de grau daUDESC.</t>
    </r>
  </si>
  <si>
    <r>
      <rPr>
        <b/>
        <sz val="11"/>
        <color rgb="FFC00000"/>
        <rFont val="Calibri"/>
        <family val="2"/>
        <scheme val="minor"/>
      </rPr>
      <t xml:space="preserve">OBS: </t>
    </r>
    <r>
      <rPr>
        <u/>
        <sz val="11"/>
        <rFont val="Calibri"/>
        <family val="2"/>
        <scheme val="minor"/>
      </rPr>
      <t xml:space="preserve"> </t>
    </r>
    <r>
      <rPr>
        <b/>
        <u/>
        <sz val="11"/>
        <rFont val="Calibri"/>
        <family val="2"/>
        <scheme val="minor"/>
      </rPr>
      <t>VALOR MÍNIMO</t>
    </r>
    <r>
      <rPr>
        <sz val="11"/>
        <rFont val="Calibri"/>
        <family val="2"/>
        <scheme val="minor"/>
      </rPr>
      <t xml:space="preserve"> DA OS: </t>
    </r>
    <r>
      <rPr>
        <b/>
        <sz val="11"/>
        <rFont val="Calibri"/>
        <family val="2"/>
        <scheme val="minor"/>
      </rPr>
      <t>R$ 20.000,00</t>
    </r>
  </si>
  <si>
    <t>339039.23</t>
  </si>
  <si>
    <t>339030.16</t>
  </si>
  <si>
    <r>
      <t xml:space="preserve">CENTRO PARTICIPANTE: </t>
    </r>
    <r>
      <rPr>
        <b/>
        <sz val="11"/>
        <rFont val="Calibri"/>
        <family val="2"/>
        <scheme val="minor"/>
      </rPr>
      <t>CEAD (Florianópolis)</t>
    </r>
  </si>
  <si>
    <r>
      <t xml:space="preserve">CENTRO PARTICIPANTE: </t>
    </r>
    <r>
      <rPr>
        <b/>
        <sz val="11"/>
        <rFont val="Calibri"/>
        <family val="2"/>
        <scheme val="minor"/>
      </rPr>
      <t>CEAD (outras cidades)</t>
    </r>
  </si>
  <si>
    <r>
      <t xml:space="preserve">CENTRO PARTICIPANTE: </t>
    </r>
    <r>
      <rPr>
        <b/>
        <sz val="11"/>
        <rFont val="Calibri"/>
        <family val="2"/>
        <scheme val="minor"/>
      </rPr>
      <t>CEO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(Chapecó)</t>
    </r>
  </si>
  <si>
    <r>
      <t xml:space="preserve">CENTRO PARTICIPANTE: </t>
    </r>
    <r>
      <rPr>
        <b/>
        <sz val="11"/>
        <rFont val="Calibri"/>
        <family val="2"/>
        <scheme val="minor"/>
      </rPr>
      <t>CEO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(Pinhalzinho)</t>
    </r>
  </si>
  <si>
    <t>PE 0681/2025 SRP (SGPE DE ORIGEM: 8443/2025)</t>
  </si>
  <si>
    <t>OBJETO: Contratação de empresa especializada em organização de eventos para realização dos eventos de colação de grau da UDESC.</t>
  </si>
  <si>
    <t xml:space="preserve">CANUDO**     </t>
  </si>
  <si>
    <t>OS nº 1279/2025 (Quantidade)</t>
  </si>
  <si>
    <t>OS nº  1385/2025 (Quantidade)</t>
  </si>
  <si>
    <t>OS nº  1351/2025 (Quantidade)</t>
  </si>
  <si>
    <t>OS nº  1352/2025 (Quantidade)</t>
  </si>
  <si>
    <t>OS nº  1320/2025 (Quantidade)</t>
  </si>
  <si>
    <t>OS nº 1230  /2025 (Quantidade)</t>
  </si>
  <si>
    <t>OS nº 1231  /2025 (Quantidade)</t>
  </si>
  <si>
    <t>OS nº  1602/2025 (1)</t>
  </si>
  <si>
    <t>OS nº  1402/2025 (Quantidade)</t>
  </si>
  <si>
    <t>OS nº 1350/2025 (Quantidade)</t>
  </si>
  <si>
    <t>OS nº  1383/2025 (Quantidade)</t>
  </si>
  <si>
    <t>OS nº  1215/2025 (Quantidade)</t>
  </si>
  <si>
    <t>OS nº  1217/2025 (Quantidade)</t>
  </si>
  <si>
    <t>OS nº  1219/2025 (Quantidade)</t>
  </si>
  <si>
    <r>
      <t xml:space="preserve"> OS nº 1334/2025 (Quantidade) </t>
    </r>
    <r>
      <rPr>
        <b/>
        <u/>
        <sz val="11"/>
        <rFont val="Calibri"/>
        <family val="2"/>
        <scheme val="minor"/>
      </rPr>
      <t>SICON;</t>
    </r>
    <r>
      <rPr>
        <b/>
        <sz val="11"/>
        <rFont val="Calibri"/>
        <family val="2"/>
        <scheme val="minor"/>
      </rPr>
      <t xml:space="preserve"> EMPENHO 005104;SGPE 26808/2025</t>
    </r>
  </si>
  <si>
    <t>Valor Total Utilizado (com aditivo)</t>
  </si>
  <si>
    <t>Valor Utilizado com aditivo</t>
  </si>
  <si>
    <t>Valor Total da Ata registrado</t>
  </si>
  <si>
    <t>OS nº 214/2026</t>
  </si>
  <si>
    <t>AOS</t>
  </si>
  <si>
    <t>OS nº  158/2026 (Quantidade)</t>
  </si>
  <si>
    <t>OS nº  159/2026 (Quantidade)</t>
  </si>
  <si>
    <t>OS nº  160/2026 (Quantidade)</t>
  </si>
  <si>
    <t>OS nº  118/2026 (Quantidade)</t>
  </si>
  <si>
    <t>OS nº  187/2026 (Quantidade)</t>
  </si>
  <si>
    <t>OS nº  972/2026 (Quantidade)</t>
  </si>
  <si>
    <t>OS nº 47/2026 (Quantidade)</t>
  </si>
  <si>
    <t>OS nº 53/2026 (Quantidade)</t>
  </si>
  <si>
    <t>OS nº  1/2026 (Quantidade)</t>
  </si>
  <si>
    <t>OS nº 0014/2026 (Quantidade)</t>
  </si>
  <si>
    <t>OS nº  225/2026 (Quantidade)</t>
  </si>
  <si>
    <t>OS nº 35/2026 (Quantidade)</t>
  </si>
  <si>
    <t>OS nº 37  /2026 (Quantidade)</t>
  </si>
  <si>
    <t>OS nº  38/2026 (Quantidade)</t>
  </si>
  <si>
    <t>OS nº  79/2026 (Quantidade)</t>
  </si>
  <si>
    <t>OS nº 78/2026 (Quantidade)</t>
  </si>
  <si>
    <t>Resumo Atualizado em 17/08/2026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</si>
</sst>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8" formatCode="&quot;R$&quot;\ #,##0.00;[Red]\-&quot;R$&quot;\ #,##0.0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  <numFmt numFmtId="166" formatCode="#,##0;[Red]#,##0"/>
    <numFmt numFmtId="167" formatCode="_-* #,##0.00\ &quot;€&quot;_-;\-* #,##0.00\ &quot;€&quot;_-;_-* &quot;-&quot;??\ &quot;€&quot;_-;_-@_-"/>
    <numFmt numFmtId="168" formatCode="_-[$R$-416]\ * #,##0.00_-;\-[$R$-416]\ * #,##0.00_-;_-[$R$-416]\ * &quot;-&quot;??_-;_-@_-"/>
    <numFmt numFmtId="169" formatCode="#,##0.00;[Red]#,##0.00"/>
    <numFmt numFmtId="170" formatCode="&quot;R$&quot;\ #,##0.00"/>
    <numFmt numFmtId="171" formatCode="00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name val="Calibri"/>
      <family val="2"/>
      <scheme val="minor"/>
    </font>
    <font>
      <sz val="10"/>
      <color indexed="81"/>
      <name val="Segoe UI"/>
      <family val="2"/>
    </font>
    <font>
      <b/>
      <sz val="10"/>
      <color indexed="81"/>
      <name val="Segoe UI"/>
      <family val="2"/>
    </font>
    <font>
      <b/>
      <u/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1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5050"/>
        <bgColor indexed="10"/>
      </patternFill>
    </fill>
    <fill>
      <patternFill patternType="solid">
        <fgColor rgb="FFFFFF99"/>
        <b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10"/>
      </patternFill>
    </fill>
    <fill>
      <patternFill patternType="solid">
        <fgColor rgb="FFFF99FF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CCFFF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66FF99"/>
        <bgColor rgb="FF000000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0">
    <xf numFmtId="0" fontId="0" fillId="0" borderId="0"/>
    <xf numFmtId="0" fontId="2" fillId="0" borderId="0"/>
    <xf numFmtId="164" fontId="2" fillId="0" borderId="0" applyFill="0" applyBorder="0" applyAlignment="0" applyProtection="0"/>
    <xf numFmtId="165" fontId="2" fillId="0" borderId="0" applyFill="0" applyBorder="0" applyAlignment="0" applyProtection="0"/>
    <xf numFmtId="0" fontId="3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9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</cellStyleXfs>
  <cellXfs count="148">
    <xf numFmtId="0" fontId="0" fillId="0" borderId="0" xfId="0"/>
    <xf numFmtId="0" fontId="4" fillId="0" borderId="0" xfId="1" applyFont="1" applyFill="1" applyAlignment="1">
      <alignment horizontal="center" vertical="center" wrapText="1"/>
    </xf>
    <xf numFmtId="0" fontId="4" fillId="0" borderId="0" xfId="1" applyFont="1" applyAlignment="1">
      <alignment wrapText="1"/>
    </xf>
    <xf numFmtId="0" fontId="4" fillId="0" borderId="0" xfId="1" applyFont="1" applyFill="1" applyAlignment="1">
      <alignment vertical="center" wrapText="1"/>
    </xf>
    <xf numFmtId="3" fontId="4" fillId="0" borderId="0" xfId="1" applyNumberFormat="1" applyFont="1" applyAlignment="1" applyProtection="1">
      <alignment wrapText="1"/>
      <protection locked="0"/>
    </xf>
    <xf numFmtId="1" fontId="4" fillId="0" borderId="0" xfId="1" applyNumberFormat="1" applyFont="1" applyFill="1" applyAlignment="1" applyProtection="1">
      <alignment horizontal="center" wrapText="1"/>
      <protection locked="0"/>
    </xf>
    <xf numFmtId="0" fontId="4" fillId="0" borderId="0" xfId="1" applyFont="1" applyFill="1" applyAlignment="1">
      <alignment wrapText="1"/>
    </xf>
    <xf numFmtId="3" fontId="4" fillId="0" borderId="0" xfId="1" applyNumberFormat="1" applyFont="1" applyFill="1" applyAlignment="1" applyProtection="1">
      <alignment wrapText="1"/>
      <protection locked="0"/>
    </xf>
    <xf numFmtId="168" fontId="7" fillId="4" borderId="2" xfId="1" applyNumberFormat="1" applyFont="1" applyFill="1" applyBorder="1" applyAlignment="1" applyProtection="1">
      <alignment horizontal="right"/>
      <protection locked="0"/>
    </xf>
    <xf numFmtId="168" fontId="7" fillId="4" borderId="7" xfId="1" applyNumberFormat="1" applyFont="1" applyFill="1" applyBorder="1" applyAlignment="1" applyProtection="1">
      <alignment horizontal="right"/>
      <protection locked="0"/>
    </xf>
    <xf numFmtId="2" fontId="7" fillId="4" borderId="7" xfId="1" applyNumberFormat="1" applyFont="1" applyFill="1" applyBorder="1" applyAlignment="1">
      <alignment horizontal="right"/>
    </xf>
    <xf numFmtId="0" fontId="7" fillId="4" borderId="8" xfId="1" applyFont="1" applyFill="1" applyBorder="1" applyAlignment="1" applyProtection="1">
      <alignment horizontal="left"/>
      <protection locked="0"/>
    </xf>
    <xf numFmtId="0" fontId="7" fillId="4" borderId="12" xfId="1" applyFont="1" applyFill="1" applyBorder="1" applyAlignment="1" applyProtection="1">
      <alignment horizontal="left"/>
      <protection locked="0"/>
    </xf>
    <xf numFmtId="0" fontId="7" fillId="4" borderId="9" xfId="1" applyFont="1" applyFill="1" applyBorder="1" applyAlignment="1" applyProtection="1">
      <alignment horizontal="left"/>
      <protection locked="0"/>
    </xf>
    <xf numFmtId="0" fontId="7" fillId="4" borderId="0" xfId="1" applyFont="1" applyFill="1" applyBorder="1" applyAlignment="1" applyProtection="1">
      <alignment horizontal="left"/>
      <protection locked="0"/>
    </xf>
    <xf numFmtId="0" fontId="7" fillId="4" borderId="10" xfId="1" applyFont="1" applyFill="1" applyBorder="1" applyAlignment="1" applyProtection="1">
      <alignment horizontal="left"/>
      <protection locked="0"/>
    </xf>
    <xf numFmtId="0" fontId="7" fillId="4" borderId="11" xfId="1" applyFont="1" applyFill="1" applyBorder="1" applyAlignment="1" applyProtection="1">
      <alignment horizontal="left"/>
      <protection locked="0"/>
    </xf>
    <xf numFmtId="41" fontId="4" fillId="3" borderId="1" xfId="0" applyNumberFormat="1" applyFont="1" applyFill="1" applyBorder="1" applyAlignment="1">
      <alignment horizontal="center" vertical="center" wrapText="1"/>
    </xf>
    <xf numFmtId="44" fontId="4" fillId="5" borderId="1" xfId="13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4" fontId="4" fillId="0" borderId="0" xfId="1" applyNumberFormat="1" applyFont="1" applyFill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 wrapText="1"/>
    </xf>
    <xf numFmtId="2" fontId="4" fillId="0" borderId="0" xfId="1" applyNumberFormat="1" applyFont="1" applyFill="1" applyAlignment="1" applyProtection="1">
      <alignment horizontal="center" wrapText="1"/>
      <protection locked="0"/>
    </xf>
    <xf numFmtId="169" fontId="4" fillId="0" borderId="0" xfId="0" applyNumberFormat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wrapText="1"/>
    </xf>
    <xf numFmtId="44" fontId="4" fillId="0" borderId="0" xfId="1" applyNumberFormat="1" applyFont="1" applyFill="1" applyAlignment="1">
      <alignment wrapText="1"/>
    </xf>
    <xf numFmtId="0" fontId="4" fillId="6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wrapText="1"/>
    </xf>
    <xf numFmtId="44" fontId="4" fillId="6" borderId="1" xfId="8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Alignment="1">
      <alignment vertical="center" wrapText="1"/>
    </xf>
    <xf numFmtId="0" fontId="8" fillId="9" borderId="1" xfId="1" applyFont="1" applyFill="1" applyBorder="1" applyAlignment="1">
      <alignment horizontal="center" vertical="center" wrapText="1"/>
    </xf>
    <xf numFmtId="165" fontId="9" fillId="9" borderId="1" xfId="3" applyFont="1" applyFill="1" applyBorder="1" applyAlignment="1" applyProtection="1">
      <alignment horizontal="center" vertical="center" wrapText="1"/>
    </xf>
    <xf numFmtId="1" fontId="9" fillId="9" borderId="1" xfId="1" applyNumberFormat="1" applyFont="1" applyFill="1" applyBorder="1" applyAlignment="1" applyProtection="1">
      <alignment horizontal="center" vertical="center" wrapText="1"/>
    </xf>
    <xf numFmtId="0" fontId="9" fillId="9" borderId="1" xfId="1" applyFont="1" applyFill="1" applyBorder="1" applyAlignment="1" applyProtection="1">
      <alignment horizontal="center" vertical="center" wrapText="1"/>
      <protection locked="0"/>
    </xf>
    <xf numFmtId="1" fontId="4" fillId="10" borderId="1" xfId="1" applyNumberFormat="1" applyFont="1" applyFill="1" applyBorder="1" applyAlignment="1" applyProtection="1">
      <alignment horizontal="center" vertical="center" wrapText="1"/>
    </xf>
    <xf numFmtId="1" fontId="4" fillId="10" borderId="1" xfId="0" applyNumberFormat="1" applyFont="1" applyFill="1" applyBorder="1" applyAlignment="1">
      <alignment horizontal="center" vertical="center" wrapText="1"/>
    </xf>
    <xf numFmtId="3" fontId="4" fillId="1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1" applyFont="1" applyFill="1" applyBorder="1" applyAlignment="1">
      <alignment vertical="center" wrapText="1"/>
    </xf>
    <xf numFmtId="44" fontId="4" fillId="0" borderId="0" xfId="1" applyNumberFormat="1" applyFont="1" applyFill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1" fontId="4" fillId="0" borderId="0" xfId="1" applyNumberFormat="1" applyFont="1" applyFill="1" applyAlignment="1" applyProtection="1">
      <alignment horizontal="center" vertical="center" wrapText="1"/>
      <protection locked="0"/>
    </xf>
    <xf numFmtId="3" fontId="4" fillId="0" borderId="0" xfId="1" applyNumberFormat="1" applyFont="1" applyAlignment="1" applyProtection="1">
      <alignment vertical="center" wrapText="1"/>
      <protection locked="0"/>
    </xf>
    <xf numFmtId="44" fontId="4" fillId="0" borderId="0" xfId="8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NumberFormat="1" applyFont="1" applyFill="1" applyBorder="1" applyAlignment="1">
      <alignment vertical="center" wrapText="1"/>
    </xf>
    <xf numFmtId="4" fontId="4" fillId="0" borderId="0" xfId="1" applyNumberFormat="1" applyFont="1" applyFill="1" applyAlignment="1">
      <alignment vertical="center" wrapText="1"/>
    </xf>
    <xf numFmtId="1" fontId="10" fillId="0" borderId="0" xfId="1" applyNumberFormat="1" applyFont="1" applyFill="1" applyAlignment="1" applyProtection="1">
      <alignment horizontal="center" vertical="center" wrapText="1"/>
      <protection locked="0"/>
    </xf>
    <xf numFmtId="44" fontId="4" fillId="6" borderId="1" xfId="13" applyFont="1" applyFill="1" applyBorder="1" applyAlignment="1">
      <alignment horizontal="center" vertical="center"/>
    </xf>
    <xf numFmtId="44" fontId="4" fillId="6" borderId="1" xfId="8" applyFont="1" applyFill="1" applyBorder="1"/>
    <xf numFmtId="41" fontId="4" fillId="0" borderId="0" xfId="1" applyNumberFormat="1" applyFont="1" applyFill="1" applyAlignment="1">
      <alignment wrapText="1"/>
    </xf>
    <xf numFmtId="0" fontId="1" fillId="9" borderId="1" xfId="1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166" fontId="9" fillId="14" borderId="1" xfId="1" applyNumberFormat="1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3" fontId="4" fillId="15" borderId="1" xfId="0" applyNumberFormat="1" applyFont="1" applyFill="1" applyBorder="1" applyAlignment="1">
      <alignment horizontal="center" vertical="center" wrapText="1"/>
    </xf>
    <xf numFmtId="3" fontId="4" fillId="16" borderId="1" xfId="0" applyNumberFormat="1" applyFont="1" applyFill="1" applyBorder="1" applyAlignment="1">
      <alignment horizontal="center" vertical="center" wrapText="1"/>
    </xf>
    <xf numFmtId="3" fontId="4" fillId="17" borderId="1" xfId="0" applyNumberFormat="1" applyFont="1" applyFill="1" applyBorder="1" applyAlignment="1">
      <alignment horizontal="center" vertical="center" wrapText="1"/>
    </xf>
    <xf numFmtId="166" fontId="4" fillId="11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66" fontId="9" fillId="2" borderId="1" xfId="1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41" fontId="4" fillId="15" borderId="1" xfId="0" applyNumberFormat="1" applyFont="1" applyFill="1" applyBorder="1" applyAlignment="1">
      <alignment horizontal="center" vertical="center" wrapText="1"/>
    </xf>
    <xf numFmtId="1" fontId="4" fillId="16" borderId="1" xfId="0" applyNumberFormat="1" applyFont="1" applyFill="1" applyBorder="1" applyAlignment="1">
      <alignment horizontal="center" vertical="center" wrapText="1"/>
    </xf>
    <xf numFmtId="1" fontId="4" fillId="17" borderId="1" xfId="0" applyNumberFormat="1" applyFont="1" applyFill="1" applyBorder="1" applyAlignment="1">
      <alignment horizontal="center" vertical="center" wrapText="1"/>
    </xf>
    <xf numFmtId="3" fontId="4" fillId="18" borderId="1" xfId="1" applyNumberFormat="1" applyFont="1" applyFill="1" applyBorder="1" applyAlignment="1" applyProtection="1">
      <alignment horizontal="center" vertical="center" wrapText="1"/>
      <protection locked="0"/>
    </xf>
    <xf numFmtId="10" fontId="7" fillId="4" borderId="3" xfId="12" applyNumberFormat="1" applyFont="1" applyFill="1" applyBorder="1" applyAlignment="1" applyProtection="1">
      <alignment horizontal="right"/>
      <protection locked="0"/>
    </xf>
    <xf numFmtId="1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171" fontId="7" fillId="6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justify" vertical="center" wrapText="1"/>
    </xf>
    <xf numFmtId="49" fontId="4" fillId="6" borderId="1" xfId="1" applyNumberFormat="1" applyFont="1" applyFill="1" applyBorder="1" applyAlignment="1">
      <alignment horizontal="center" vertical="center" wrapText="1"/>
    </xf>
    <xf numFmtId="1" fontId="4" fillId="6" borderId="1" xfId="1" applyNumberFormat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justify" vertical="top" wrapText="1"/>
    </xf>
    <xf numFmtId="171" fontId="7" fillId="0" borderId="1" xfId="0" applyNumberFormat="1" applyFont="1" applyBorder="1" applyAlignment="1">
      <alignment horizontal="center" vertical="center"/>
    </xf>
    <xf numFmtId="0" fontId="7" fillId="6" borderId="1" xfId="1" applyFont="1" applyFill="1" applyBorder="1" applyAlignment="1">
      <alignment horizontal="left" vertical="center" wrapText="1"/>
    </xf>
    <xf numFmtId="170" fontId="18" fillId="6" borderId="1" xfId="0" applyNumberFormat="1" applyFont="1" applyFill="1" applyBorder="1" applyAlignment="1">
      <alignment vertical="center"/>
    </xf>
    <xf numFmtId="170" fontId="20" fillId="0" borderId="0" xfId="1" applyNumberFormat="1" applyFont="1" applyFill="1" applyAlignment="1" applyProtection="1">
      <alignment horizontal="center" vertical="center" wrapText="1"/>
      <protection locked="0"/>
    </xf>
    <xf numFmtId="3" fontId="4" fillId="13" borderId="2" xfId="1" applyNumberFormat="1" applyFont="1" applyFill="1" applyBorder="1" applyAlignment="1" applyProtection="1">
      <alignment horizontal="center" vertical="center" wrapText="1"/>
      <protection locked="0"/>
    </xf>
    <xf numFmtId="3" fontId="4" fillId="13" borderId="3" xfId="1" applyNumberFormat="1" applyFont="1" applyFill="1" applyBorder="1" applyAlignment="1" applyProtection="1">
      <alignment horizontal="center" vertical="center" wrapText="1"/>
      <protection locked="0"/>
    </xf>
    <xf numFmtId="8" fontId="4" fillId="0" borderId="0" xfId="8" applyNumberFormat="1" applyFont="1" applyAlignment="1" applyProtection="1">
      <alignment vertical="center" wrapText="1"/>
      <protection locked="0"/>
    </xf>
    <xf numFmtId="8" fontId="4" fillId="0" borderId="0" xfId="1" applyNumberFormat="1" applyFont="1" applyAlignment="1" applyProtection="1">
      <alignment vertical="center" wrapText="1"/>
      <protection locked="0"/>
    </xf>
    <xf numFmtId="14" fontId="21" fillId="21" borderId="1" xfId="0" applyNumberFormat="1" applyFont="1" applyFill="1" applyBorder="1" applyAlignment="1">
      <alignment horizontal="center" vertical="center" wrapText="1"/>
    </xf>
    <xf numFmtId="0" fontId="18" fillId="2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8" fontId="18" fillId="0" borderId="0" xfId="0" applyNumberFormat="1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4" fillId="0" borderId="1" xfId="1" applyFont="1" applyBorder="1" applyAlignment="1" applyProtection="1">
      <alignment horizontal="center" vertical="center" wrapText="1"/>
      <protection locked="0"/>
    </xf>
    <xf numFmtId="14" fontId="9" fillId="2" borderId="1" xfId="1" applyNumberFormat="1" applyFont="1" applyFill="1" applyBorder="1" applyAlignment="1" applyProtection="1">
      <alignment horizontal="center" vertical="center" wrapText="1"/>
      <protection locked="0"/>
    </xf>
    <xf numFmtId="168" fontId="9" fillId="2" borderId="1" xfId="3" applyNumberFormat="1" applyFont="1" applyFill="1" applyBorder="1" applyAlignment="1" applyProtection="1">
      <alignment horizontal="center" vertical="center" wrapText="1"/>
    </xf>
    <xf numFmtId="0" fontId="4" fillId="19" borderId="4" xfId="0" applyNumberFormat="1" applyFont="1" applyFill="1" applyBorder="1" applyAlignment="1">
      <alignment horizontal="center" vertical="center" wrapText="1"/>
    </xf>
    <xf numFmtId="0" fontId="4" fillId="19" borderId="5" xfId="0" applyNumberFormat="1" applyFont="1" applyFill="1" applyBorder="1" applyAlignment="1">
      <alignment horizontal="center" vertical="center" wrapText="1"/>
    </xf>
    <xf numFmtId="0" fontId="4" fillId="19" borderId="6" xfId="0" applyNumberFormat="1" applyFont="1" applyFill="1" applyBorder="1" applyAlignment="1">
      <alignment horizontal="center" vertical="center" wrapText="1"/>
    </xf>
    <xf numFmtId="0" fontId="4" fillId="7" borderId="4" xfId="0" applyNumberFormat="1" applyFont="1" applyFill="1" applyBorder="1" applyAlignment="1">
      <alignment vertical="center" wrapText="1"/>
    </xf>
    <xf numFmtId="0" fontId="4" fillId="7" borderId="5" xfId="0" applyNumberFormat="1" applyFont="1" applyFill="1" applyBorder="1" applyAlignment="1">
      <alignment vertical="center" wrapText="1"/>
    </xf>
    <xf numFmtId="0" fontId="4" fillId="7" borderId="6" xfId="0" applyNumberFormat="1" applyFont="1" applyFill="1" applyBorder="1" applyAlignment="1">
      <alignment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7" borderId="1" xfId="0" applyNumberFormat="1" applyFont="1" applyFill="1" applyBorder="1" applyAlignment="1">
      <alignment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9" fillId="9" borderId="4" xfId="1" applyFont="1" applyFill="1" applyBorder="1" applyAlignment="1">
      <alignment horizontal="center" vertical="center" wrapText="1"/>
    </xf>
    <xf numFmtId="0" fontId="9" fillId="9" borderId="6" xfId="1" applyFont="1" applyFill="1" applyBorder="1" applyAlignment="1">
      <alignment horizontal="center" vertical="center" wrapText="1"/>
    </xf>
    <xf numFmtId="171" fontId="7" fillId="6" borderId="1" xfId="0" applyNumberFormat="1" applyFont="1" applyFill="1" applyBorder="1" applyAlignment="1">
      <alignment horizontal="center" vertical="center" textRotation="90" wrapText="1"/>
    </xf>
    <xf numFmtId="171" fontId="7" fillId="0" borderId="1" xfId="0" applyNumberFormat="1" applyFont="1" applyBorder="1" applyAlignment="1">
      <alignment horizontal="center" vertical="center" textRotation="90" wrapText="1"/>
    </xf>
    <xf numFmtId="3" fontId="4" fillId="13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NumberFormat="1" applyFont="1" applyFill="1" applyBorder="1" applyAlignment="1">
      <alignment horizontal="left" vertical="center" wrapText="1"/>
    </xf>
    <xf numFmtId="3" fontId="9" fillId="13" borderId="1" xfId="1" applyNumberFormat="1" applyFont="1" applyFill="1" applyBorder="1" applyAlignment="1" applyProtection="1">
      <alignment horizontal="center" vertical="center" wrapText="1"/>
      <protection locked="0"/>
    </xf>
    <xf numFmtId="0" fontId="21" fillId="20" borderId="2" xfId="0" applyFont="1" applyFill="1" applyBorder="1" applyAlignment="1">
      <alignment horizontal="center" vertical="center" wrapText="1"/>
    </xf>
    <xf numFmtId="0" fontId="21" fillId="20" borderId="3" xfId="0" applyFont="1" applyFill="1" applyBorder="1" applyAlignment="1">
      <alignment horizontal="center" vertical="center" wrapText="1"/>
    </xf>
    <xf numFmtId="0" fontId="15" fillId="4" borderId="4" xfId="1" applyFont="1" applyFill="1" applyBorder="1" applyAlignment="1" applyProtection="1">
      <alignment horizontal="left"/>
      <protection locked="0"/>
    </xf>
    <xf numFmtId="0" fontId="15" fillId="4" borderId="5" xfId="1" applyFont="1" applyFill="1" applyBorder="1" applyAlignment="1" applyProtection="1">
      <alignment horizontal="left"/>
      <protection locked="0"/>
    </xf>
    <xf numFmtId="0" fontId="15" fillId="4" borderId="6" xfId="1" applyFont="1" applyFill="1" applyBorder="1" applyAlignment="1" applyProtection="1">
      <alignment horizontal="left"/>
      <protection locked="0"/>
    </xf>
    <xf numFmtId="0" fontId="7" fillId="4" borderId="1" xfId="1" applyFont="1" applyFill="1" applyBorder="1" applyAlignment="1">
      <alignment vertical="center" wrapText="1"/>
    </xf>
    <xf numFmtId="0" fontId="4" fillId="8" borderId="4" xfId="0" applyNumberFormat="1" applyFont="1" applyFill="1" applyBorder="1" applyAlignment="1">
      <alignment horizontal="center" vertical="center" wrapText="1"/>
    </xf>
    <xf numFmtId="0" fontId="4" fillId="8" borderId="5" xfId="0" applyNumberFormat="1" applyFont="1" applyFill="1" applyBorder="1" applyAlignment="1">
      <alignment horizontal="center" vertical="center" wrapText="1"/>
    </xf>
    <xf numFmtId="0" fontId="4" fillId="8" borderId="6" xfId="0" applyNumberFormat="1" applyFont="1" applyFill="1" applyBorder="1" applyAlignment="1">
      <alignment horizontal="center" vertical="center" wrapText="1"/>
    </xf>
    <xf numFmtId="0" fontId="11" fillId="8" borderId="4" xfId="0" applyNumberFormat="1" applyFont="1" applyFill="1" applyBorder="1" applyAlignment="1">
      <alignment horizontal="center" vertical="center" wrapText="1"/>
    </xf>
    <xf numFmtId="0" fontId="11" fillId="8" borderId="5" xfId="0" applyNumberFormat="1" applyFont="1" applyFill="1" applyBorder="1" applyAlignment="1">
      <alignment horizontal="center" vertical="center" wrapText="1"/>
    </xf>
    <xf numFmtId="0" fontId="11" fillId="8" borderId="6" xfId="0" applyNumberFormat="1" applyFont="1" applyFill="1" applyBorder="1" applyAlignment="1">
      <alignment horizontal="center" vertical="center" wrapText="1"/>
    </xf>
    <xf numFmtId="0" fontId="4" fillId="8" borderId="10" xfId="0" applyNumberFormat="1" applyFont="1" applyFill="1" applyBorder="1" applyAlignment="1">
      <alignment horizontal="center" vertical="center" wrapText="1"/>
    </xf>
    <xf numFmtId="0" fontId="4" fillId="8" borderId="11" xfId="0" applyNumberFormat="1" applyFont="1" applyFill="1" applyBorder="1" applyAlignment="1">
      <alignment horizontal="center" vertical="center" wrapText="1"/>
    </xf>
    <xf numFmtId="0" fontId="4" fillId="8" borderId="13" xfId="0" applyNumberFormat="1" applyFont="1" applyFill="1" applyBorder="1" applyAlignment="1">
      <alignment horizontal="center" vertical="center" wrapText="1"/>
    </xf>
    <xf numFmtId="3" fontId="9" fillId="13" borderId="2" xfId="1" applyNumberFormat="1" applyFont="1" applyFill="1" applyBorder="1" applyAlignment="1" applyProtection="1">
      <alignment horizontal="center" vertical="center" wrapText="1"/>
      <protection locked="0"/>
    </xf>
    <xf numFmtId="3" fontId="9" fillId="13" borderId="2" xfId="1" applyNumberFormat="1" applyFont="1" applyFill="1" applyBorder="1" applyAlignment="1" applyProtection="1">
      <alignment horizontal="center" vertical="center" wrapText="1"/>
      <protection locked="0"/>
    </xf>
    <xf numFmtId="3" fontId="9" fillId="13" borderId="3" xfId="1" applyNumberFormat="1" applyFont="1" applyFill="1" applyBorder="1" applyAlignment="1" applyProtection="1">
      <alignment horizontal="center" vertical="center" wrapText="1"/>
      <protection locked="0"/>
    </xf>
    <xf numFmtId="0" fontId="18" fillId="20" borderId="2" xfId="0" applyFont="1" applyFill="1" applyBorder="1" applyAlignment="1">
      <alignment horizontal="center" vertical="center" wrapText="1"/>
    </xf>
    <xf numFmtId="0" fontId="18" fillId="20" borderId="3" xfId="0" applyFont="1" applyFill="1" applyBorder="1" applyAlignment="1">
      <alignment horizontal="center" vertical="center" wrapText="1"/>
    </xf>
    <xf numFmtId="14" fontId="18" fillId="21" borderId="1" xfId="0" applyNumberFormat="1" applyFont="1" applyFill="1" applyBorder="1" applyAlignment="1">
      <alignment horizontal="center" vertical="center" wrapText="1"/>
    </xf>
    <xf numFmtId="0" fontId="21" fillId="22" borderId="1" xfId="0" applyFont="1" applyFill="1" applyBorder="1" applyAlignment="1">
      <alignment horizontal="center" vertical="center" wrapText="1"/>
    </xf>
    <xf numFmtId="0" fontId="18" fillId="20" borderId="2" xfId="0" applyFont="1" applyFill="1" applyBorder="1" applyAlignment="1">
      <alignment horizontal="center" vertical="center" wrapText="1"/>
    </xf>
    <xf numFmtId="0" fontId="18" fillId="20" borderId="3" xfId="0" applyFont="1" applyFill="1" applyBorder="1" applyAlignment="1">
      <alignment horizontal="center" vertical="center" wrapText="1"/>
    </xf>
    <xf numFmtId="0" fontId="18" fillId="22" borderId="1" xfId="0" applyFont="1" applyFill="1" applyBorder="1" applyAlignment="1">
      <alignment vertical="center" wrapText="1"/>
    </xf>
    <xf numFmtId="0" fontId="18" fillId="22" borderId="6" xfId="0" applyFont="1" applyFill="1" applyBorder="1" applyAlignment="1">
      <alignment horizontal="center" vertical="center"/>
    </xf>
    <xf numFmtId="3" fontId="9" fillId="13" borderId="3" xfId="1" applyNumberFormat="1" applyFont="1" applyFill="1" applyBorder="1" applyAlignment="1" applyProtection="1">
      <alignment horizontal="center" vertical="center" wrapText="1"/>
      <protection locked="0"/>
    </xf>
    <xf numFmtId="8" fontId="18" fillId="23" borderId="0" xfId="0" applyNumberFormat="1" applyFont="1" applyFill="1" applyAlignment="1">
      <alignment vertical="center" wrapText="1"/>
    </xf>
    <xf numFmtId="0" fontId="18" fillId="24" borderId="1" xfId="0" applyFont="1" applyFill="1" applyBorder="1" applyAlignment="1">
      <alignment horizontal="center" vertical="center" wrapText="1"/>
    </xf>
  </cellXfs>
  <cellStyles count="80">
    <cellStyle name="Moeda" xfId="13" builtinId="4"/>
    <cellStyle name="Moeda 2" xfId="5" xr:uid="{00000000-0005-0000-0000-000001000000}"/>
    <cellStyle name="Moeda 2 2" xfId="9" xr:uid="{00000000-0005-0000-0000-000002000000}"/>
    <cellStyle name="Moeda 3" xfId="8" xr:uid="{00000000-0005-0000-0000-000003000000}"/>
    <cellStyle name="Moeda 3 2" xfId="19" xr:uid="{00000000-0005-0000-0000-000003000000}"/>
    <cellStyle name="Moeda 3 2 2" xfId="37" xr:uid="{00000000-0005-0000-0000-000003000000}"/>
    <cellStyle name="Moeda 3 2 3" xfId="55" xr:uid="{00000000-0005-0000-0000-000003000000}"/>
    <cellStyle name="Moeda 3 2 4" xfId="73" xr:uid="{00000000-0005-0000-0000-000003000000}"/>
    <cellStyle name="Moeda 3 3" xfId="28" xr:uid="{00000000-0005-0000-0000-000003000000}"/>
    <cellStyle name="Moeda 3 4" xfId="46" xr:uid="{00000000-0005-0000-0000-000003000000}"/>
    <cellStyle name="Moeda 3 5" xfId="64" xr:uid="{00000000-0005-0000-0000-000003000000}"/>
    <cellStyle name="Moeda 4" xfId="14" xr:uid="{00000000-0005-0000-0000-000004000000}"/>
    <cellStyle name="Moeda 4 2" xfId="23" xr:uid="{00000000-0005-0000-0000-000004000000}"/>
    <cellStyle name="Moeda 4 2 2" xfId="41" xr:uid="{00000000-0005-0000-0000-000004000000}"/>
    <cellStyle name="Moeda 4 2 3" xfId="59" xr:uid="{00000000-0005-0000-0000-000004000000}"/>
    <cellStyle name="Moeda 4 2 4" xfId="77" xr:uid="{00000000-0005-0000-0000-000004000000}"/>
    <cellStyle name="Moeda 4 3" xfId="32" xr:uid="{00000000-0005-0000-0000-000004000000}"/>
    <cellStyle name="Moeda 4 4" xfId="50" xr:uid="{00000000-0005-0000-0000-000004000000}"/>
    <cellStyle name="Moeda 4 5" xfId="68" xr:uid="{00000000-0005-0000-0000-000004000000}"/>
    <cellStyle name="Moeda 5" xfId="22" xr:uid="{00000000-0005-0000-0000-00003E000000}"/>
    <cellStyle name="Moeda 5 2" xfId="40" xr:uid="{00000000-0005-0000-0000-00003E000000}"/>
    <cellStyle name="Moeda 5 3" xfId="58" xr:uid="{00000000-0005-0000-0000-00003E000000}"/>
    <cellStyle name="Moeda 5 4" xfId="76" xr:uid="{00000000-0005-0000-0000-00003E000000}"/>
    <cellStyle name="Moeda 6" xfId="31" xr:uid="{00000000-0005-0000-0000-000047000000}"/>
    <cellStyle name="Moeda 7" xfId="49" xr:uid="{00000000-0005-0000-0000-000059000000}"/>
    <cellStyle name="Moeda 8" xfId="67" xr:uid="{00000000-0005-0000-0000-00006B000000}"/>
    <cellStyle name="Normal" xfId="0" builtinId="0"/>
    <cellStyle name="Normal 2" xfId="1" xr:uid="{00000000-0005-0000-0000-000006000000}"/>
    <cellStyle name="Porcentagem 2" xfId="12" xr:uid="{00000000-0005-0000-0000-000007000000}"/>
    <cellStyle name="Separador de milhares 2" xfId="2" xr:uid="{00000000-0005-0000-0000-000008000000}"/>
    <cellStyle name="Separador de milhares 2 2" xfId="7" xr:uid="{00000000-0005-0000-0000-000009000000}"/>
    <cellStyle name="Separador de milhares 2 2 2" xfId="11" xr:uid="{00000000-0005-0000-0000-00000A000000}"/>
    <cellStyle name="Separador de milhares 2 2 2 2" xfId="21" xr:uid="{00000000-0005-0000-0000-00000A000000}"/>
    <cellStyle name="Separador de milhares 2 2 2 2 2" xfId="39" xr:uid="{00000000-0005-0000-0000-00000A000000}"/>
    <cellStyle name="Separador de milhares 2 2 2 2 3" xfId="57" xr:uid="{00000000-0005-0000-0000-00000A000000}"/>
    <cellStyle name="Separador de milhares 2 2 2 2 4" xfId="75" xr:uid="{00000000-0005-0000-0000-00000A000000}"/>
    <cellStyle name="Separador de milhares 2 2 2 3" xfId="30" xr:uid="{00000000-0005-0000-0000-00000A000000}"/>
    <cellStyle name="Separador de milhares 2 2 2 4" xfId="48" xr:uid="{00000000-0005-0000-0000-00000A000000}"/>
    <cellStyle name="Separador de milhares 2 2 2 5" xfId="66" xr:uid="{00000000-0005-0000-0000-00000A000000}"/>
    <cellStyle name="Separador de milhares 2 2 3" xfId="16" xr:uid="{00000000-0005-0000-0000-00000B000000}"/>
    <cellStyle name="Separador de milhares 2 2 3 2" xfId="25" xr:uid="{00000000-0005-0000-0000-00000B000000}"/>
    <cellStyle name="Separador de milhares 2 2 3 2 2" xfId="43" xr:uid="{00000000-0005-0000-0000-00000B000000}"/>
    <cellStyle name="Separador de milhares 2 2 3 2 3" xfId="61" xr:uid="{00000000-0005-0000-0000-00000B000000}"/>
    <cellStyle name="Separador de milhares 2 2 3 2 4" xfId="79" xr:uid="{00000000-0005-0000-0000-00000B000000}"/>
    <cellStyle name="Separador de milhares 2 2 3 3" xfId="34" xr:uid="{00000000-0005-0000-0000-00000B000000}"/>
    <cellStyle name="Separador de milhares 2 2 3 4" xfId="52" xr:uid="{00000000-0005-0000-0000-00000B000000}"/>
    <cellStyle name="Separador de milhares 2 2 3 5" xfId="70" xr:uid="{00000000-0005-0000-0000-00000B000000}"/>
    <cellStyle name="Separador de milhares 2 2 4" xfId="18" xr:uid="{00000000-0005-0000-0000-000009000000}"/>
    <cellStyle name="Separador de milhares 2 2 4 2" xfId="36" xr:uid="{00000000-0005-0000-0000-000009000000}"/>
    <cellStyle name="Separador de milhares 2 2 4 3" xfId="54" xr:uid="{00000000-0005-0000-0000-000009000000}"/>
    <cellStyle name="Separador de milhares 2 2 4 4" xfId="72" xr:uid="{00000000-0005-0000-0000-000009000000}"/>
    <cellStyle name="Separador de milhares 2 2 5" xfId="27" xr:uid="{00000000-0005-0000-0000-000009000000}"/>
    <cellStyle name="Separador de milhares 2 2 6" xfId="45" xr:uid="{00000000-0005-0000-0000-000009000000}"/>
    <cellStyle name="Separador de milhares 2 2 7" xfId="63" xr:uid="{00000000-0005-0000-0000-000009000000}"/>
    <cellStyle name="Separador de milhares 2 3" xfId="6" xr:uid="{00000000-0005-0000-0000-00000C000000}"/>
    <cellStyle name="Separador de milhares 2 3 2" xfId="10" xr:uid="{00000000-0005-0000-0000-00000D000000}"/>
    <cellStyle name="Separador de milhares 2 3 2 2" xfId="20" xr:uid="{00000000-0005-0000-0000-00000D000000}"/>
    <cellStyle name="Separador de milhares 2 3 2 2 2" xfId="38" xr:uid="{00000000-0005-0000-0000-00000D000000}"/>
    <cellStyle name="Separador de milhares 2 3 2 2 3" xfId="56" xr:uid="{00000000-0005-0000-0000-00000D000000}"/>
    <cellStyle name="Separador de milhares 2 3 2 2 4" xfId="74" xr:uid="{00000000-0005-0000-0000-00000D000000}"/>
    <cellStyle name="Separador de milhares 2 3 2 3" xfId="29" xr:uid="{00000000-0005-0000-0000-00000D000000}"/>
    <cellStyle name="Separador de milhares 2 3 2 4" xfId="47" xr:uid="{00000000-0005-0000-0000-00000D000000}"/>
    <cellStyle name="Separador de milhares 2 3 2 5" xfId="65" xr:uid="{00000000-0005-0000-0000-00000D000000}"/>
    <cellStyle name="Separador de milhares 2 3 3" xfId="15" xr:uid="{00000000-0005-0000-0000-00000E000000}"/>
    <cellStyle name="Separador de milhares 2 3 3 2" xfId="24" xr:uid="{00000000-0005-0000-0000-00000E000000}"/>
    <cellStyle name="Separador de milhares 2 3 3 2 2" xfId="42" xr:uid="{00000000-0005-0000-0000-00000E000000}"/>
    <cellStyle name="Separador de milhares 2 3 3 2 3" xfId="60" xr:uid="{00000000-0005-0000-0000-00000E000000}"/>
    <cellStyle name="Separador de milhares 2 3 3 2 4" xfId="78" xr:uid="{00000000-0005-0000-0000-00000E000000}"/>
    <cellStyle name="Separador de milhares 2 3 3 3" xfId="33" xr:uid="{00000000-0005-0000-0000-00000E000000}"/>
    <cellStyle name="Separador de milhares 2 3 3 4" xfId="51" xr:uid="{00000000-0005-0000-0000-00000E000000}"/>
    <cellStyle name="Separador de milhares 2 3 3 5" xfId="69" xr:uid="{00000000-0005-0000-0000-00000E000000}"/>
    <cellStyle name="Separador de milhares 2 3 4" xfId="17" xr:uid="{00000000-0005-0000-0000-00000C000000}"/>
    <cellStyle name="Separador de milhares 2 3 4 2" xfId="35" xr:uid="{00000000-0005-0000-0000-00000C000000}"/>
    <cellStyle name="Separador de milhares 2 3 4 3" xfId="53" xr:uid="{00000000-0005-0000-0000-00000C000000}"/>
    <cellStyle name="Separador de milhares 2 3 4 4" xfId="71" xr:uid="{00000000-0005-0000-0000-00000C000000}"/>
    <cellStyle name="Separador de milhares 2 3 5" xfId="26" xr:uid="{00000000-0005-0000-0000-00000C000000}"/>
    <cellStyle name="Separador de milhares 2 3 6" xfId="44" xr:uid="{00000000-0005-0000-0000-00000C000000}"/>
    <cellStyle name="Separador de milhares 2 3 7" xfId="62" xr:uid="{00000000-0005-0000-0000-00000C000000}"/>
    <cellStyle name="Separador de milhares 3" xfId="3" xr:uid="{00000000-0005-0000-0000-00000F000000}"/>
    <cellStyle name="Título 5" xfId="4" xr:uid="{00000000-0005-0000-0000-000010000000}"/>
  </cellStyles>
  <dxfs count="1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1" defaultTableStyle="TableStyleMedium9" defaultPivotStyle="PivotStyleLight16">
    <tableStyle name="Invisible" pivot="0" table="0" count="0" xr9:uid="{00000000-0011-0000-FFFF-FFFF00000000}"/>
  </tableStyles>
  <colors>
    <mruColors>
      <color rgb="FF3333FF"/>
      <color rgb="FF0000FF"/>
      <color rgb="FFFF99FF"/>
      <color rgb="FFFF5050"/>
      <color rgb="FFFFFF99"/>
      <color rgb="FF66FF99"/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[0]!Mudar1" textlink="">
      <xdr:nvSpPr>
        <xdr:cNvPr id="26625" name="Retângulo de cantos arredondados 1">
          <a:extLst>
            <a:ext uri="{FF2B5EF4-FFF2-40B4-BE49-F238E27FC236}">
              <a16:creationId xmlns:a16="http://schemas.microsoft.com/office/drawing/2014/main" id="{00000000-0008-0000-0000-000001680000}"/>
            </a:ext>
          </a:extLst>
        </xdr:cNvPr>
        <xdr:cNvSpPr>
          <a:spLocks noChangeArrowheads="1"/>
        </xdr:cNvSpPr>
      </xdr:nvSpPr>
      <xdr:spPr bwMode="auto">
        <a:xfrm>
          <a:off x="2590800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[0]!Mudar1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75C09639-194B-4EE9-BF92-7870D5EE6C75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[0]!Mudar1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890693CD-4550-4FF0-A5D7-0DCA38031D15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[0]!Mudar1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F98A3712-6D0D-4210-9B4C-A961B3208AFE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[0]!Mudar1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EBDF4576-8A48-4A3C-AB4C-A0DE75E84EB1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[0]!Mudar1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075ADEEC-D12A-432C-9B1B-D787BE8BE61B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[0]!Mudar1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343025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[0]!Mudar1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6E0FCCB3-0B1D-4A19-BDA8-F293C46E8273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[0]!Mudar1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C684A9EF-1377-4D02-A728-79823AC7CB44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[0]!Mudar1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FB22BC7C-B08B-4BE7-9F6A-1477CC4FC3A6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[0]!Mudar1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1D132DB4-385D-4B1C-9C8F-C8A5D7CD2A2C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[0]!Mudar1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15AE4CFE-E10D-4464-A8DE-896BD9694F74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[0]!Mudar1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7DA03654-AEA1-4958-853E-FC3F2A6CACE6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[0]!Mudar1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73FC688D-4F7B-47D8-9388-EE80DC1BE07C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[0]!Mudar1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F20D6B22-3DDB-4328-BFE0-5DDA99A455D7}"/>
            </a:ext>
          </a:extLst>
        </xdr:cNvPr>
        <xdr:cNvSpPr>
          <a:spLocks noChangeArrowheads="1"/>
        </xdr:cNvSpPr>
      </xdr:nvSpPr>
      <xdr:spPr bwMode="auto">
        <a:xfrm>
          <a:off x="2343150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20"/>
  <dimension ref="A1:AH34"/>
  <sheetViews>
    <sheetView topLeftCell="A22" zoomScale="60" zoomScaleNormal="60" workbookViewId="0">
      <pane xSplit="20" topLeftCell="U1" activePane="topRight" state="frozen"/>
      <selection pane="topRight" activeCell="P35" sqref="P35"/>
    </sheetView>
  </sheetViews>
  <sheetFormatPr defaultColWidth="9.7265625" defaultRowHeight="43.5" customHeight="1" x14ac:dyDescent="0.25"/>
  <cols>
    <col min="1" max="1" width="6.453125" style="3" customWidth="1"/>
    <col min="2" max="2" width="15.453125" style="55" customWidth="1"/>
    <col min="3" max="3" width="5.453125" style="55" customWidth="1"/>
    <col min="4" max="4" width="7.81640625" style="1" customWidth="1"/>
    <col min="5" max="5" width="32.81640625" style="1" customWidth="1"/>
    <col min="6" max="6" width="10.1796875" style="1" customWidth="1"/>
    <col min="7" max="7" width="12.54296875" style="1" customWidth="1"/>
    <col min="8" max="8" width="10.26953125" style="1" customWidth="1"/>
    <col min="9" max="9" width="12.453125" style="1" customWidth="1"/>
    <col min="10" max="10" width="14.453125" style="1" customWidth="1"/>
    <col min="11" max="11" width="10.81640625" style="45" customWidth="1"/>
    <col min="12" max="12" width="10.54296875" style="45" customWidth="1"/>
    <col min="13" max="13" width="10" style="45" customWidth="1"/>
    <col min="14" max="14" width="9.26953125" style="45" customWidth="1"/>
    <col min="15" max="15" width="7.81640625" style="45" customWidth="1"/>
    <col min="16" max="16" width="7.453125" style="45" customWidth="1"/>
    <col min="17" max="17" width="7.26953125" style="45" customWidth="1"/>
    <col min="18" max="18" width="7.453125" style="45" customWidth="1"/>
    <col min="19" max="19" width="11.453125" style="21" customWidth="1"/>
    <col min="20" max="20" width="13.81640625" style="46" customWidth="1"/>
    <col min="21" max="21" width="20.453125" style="48" customWidth="1"/>
    <col min="22" max="22" width="19" style="48" customWidth="1"/>
    <col min="23" max="23" width="18.453125" style="48" customWidth="1"/>
    <col min="24" max="24" width="17.54296875" style="48" customWidth="1"/>
    <col min="25" max="25" width="16.26953125" style="48" customWidth="1"/>
    <col min="26" max="26" width="18.54296875" style="48" customWidth="1"/>
    <col min="27" max="27" width="16.81640625" style="48" customWidth="1"/>
    <col min="28" max="28" width="14.1796875" style="48" customWidth="1"/>
    <col min="29" max="29" width="18.81640625" style="48" bestFit="1" customWidth="1"/>
    <col min="30" max="34" width="13.7265625" style="48" customWidth="1"/>
    <col min="35" max="16384" width="9.7265625" style="41"/>
  </cols>
  <sheetData>
    <row r="1" spans="1:34" ht="36.75" customHeight="1" x14ac:dyDescent="0.25">
      <c r="A1" s="109" t="s">
        <v>44</v>
      </c>
      <c r="B1" s="109"/>
      <c r="C1" s="109"/>
      <c r="D1" s="109"/>
      <c r="E1" s="109" t="s">
        <v>87</v>
      </c>
      <c r="F1" s="109"/>
      <c r="G1" s="109"/>
      <c r="H1" s="109"/>
      <c r="I1" s="109"/>
      <c r="J1" s="109"/>
      <c r="K1" s="117" t="s">
        <v>46</v>
      </c>
      <c r="L1" s="117"/>
      <c r="M1" s="117"/>
      <c r="N1" s="117"/>
      <c r="O1" s="117"/>
      <c r="P1" s="117"/>
      <c r="Q1" s="117"/>
      <c r="R1" s="117"/>
      <c r="S1" s="117"/>
      <c r="T1" s="117"/>
      <c r="U1" s="118" t="s">
        <v>112</v>
      </c>
      <c r="V1" s="116" t="s">
        <v>43</v>
      </c>
      <c r="W1" s="116" t="s">
        <v>43</v>
      </c>
      <c r="X1" s="116" t="s">
        <v>43</v>
      </c>
      <c r="Y1" s="116" t="s">
        <v>43</v>
      </c>
      <c r="Z1" s="116" t="s">
        <v>43</v>
      </c>
      <c r="AA1" s="116" t="s">
        <v>43</v>
      </c>
      <c r="AB1" s="116" t="s">
        <v>43</v>
      </c>
      <c r="AC1" s="116" t="s">
        <v>43</v>
      </c>
      <c r="AD1" s="116" t="s">
        <v>43</v>
      </c>
      <c r="AE1" s="116" t="s">
        <v>43</v>
      </c>
      <c r="AF1" s="116" t="s">
        <v>43</v>
      </c>
      <c r="AG1" s="116" t="s">
        <v>43</v>
      </c>
      <c r="AH1" s="116" t="s">
        <v>43</v>
      </c>
    </row>
    <row r="2" spans="1:34" ht="19.5" customHeight="1" x14ac:dyDescent="0.25">
      <c r="A2" s="103" t="s">
        <v>22</v>
      </c>
      <c r="B2" s="104"/>
      <c r="C2" s="104"/>
      <c r="D2" s="104"/>
      <c r="E2" s="104"/>
      <c r="F2" s="104"/>
      <c r="G2" s="104"/>
      <c r="H2" s="104"/>
      <c r="I2" s="104"/>
      <c r="J2" s="105"/>
      <c r="K2" s="100" t="s">
        <v>88</v>
      </c>
      <c r="L2" s="101"/>
      <c r="M2" s="101"/>
      <c r="N2" s="101"/>
      <c r="O2" s="101"/>
      <c r="P2" s="101"/>
      <c r="Q2" s="101"/>
      <c r="R2" s="101"/>
      <c r="S2" s="101"/>
      <c r="T2" s="102"/>
      <c r="U2" s="118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4" s="3" customFormat="1" ht="43.5" customHeight="1" x14ac:dyDescent="0.25">
      <c r="A3" s="32" t="s">
        <v>13</v>
      </c>
      <c r="B3" s="32" t="s">
        <v>15</v>
      </c>
      <c r="C3" s="112" t="s">
        <v>14</v>
      </c>
      <c r="D3" s="113"/>
      <c r="E3" s="32" t="s">
        <v>16</v>
      </c>
      <c r="F3" s="32" t="s">
        <v>18</v>
      </c>
      <c r="G3" s="32" t="s">
        <v>8</v>
      </c>
      <c r="H3" s="32" t="s">
        <v>19</v>
      </c>
      <c r="I3" s="32" t="s">
        <v>9</v>
      </c>
      <c r="J3" s="33" t="s">
        <v>17</v>
      </c>
      <c r="K3" s="34" t="s">
        <v>2</v>
      </c>
      <c r="L3" s="61" t="s">
        <v>32</v>
      </c>
      <c r="M3" s="61" t="s">
        <v>33</v>
      </c>
      <c r="N3" s="61" t="s">
        <v>34</v>
      </c>
      <c r="O3" s="61" t="s">
        <v>35</v>
      </c>
      <c r="P3" s="61" t="s">
        <v>36</v>
      </c>
      <c r="Q3" s="61" t="s">
        <v>37</v>
      </c>
      <c r="R3" s="61" t="s">
        <v>38</v>
      </c>
      <c r="S3" s="62" t="s">
        <v>0</v>
      </c>
      <c r="T3" s="35" t="s">
        <v>1</v>
      </c>
      <c r="U3" s="98">
        <v>45856</v>
      </c>
      <c r="V3" s="30" t="s">
        <v>12</v>
      </c>
      <c r="W3" s="30" t="s">
        <v>12</v>
      </c>
      <c r="X3" s="30" t="s">
        <v>12</v>
      </c>
      <c r="Y3" s="30" t="s">
        <v>12</v>
      </c>
      <c r="Z3" s="30" t="s">
        <v>12</v>
      </c>
      <c r="AA3" s="30" t="s">
        <v>12</v>
      </c>
      <c r="AB3" s="30" t="s">
        <v>12</v>
      </c>
      <c r="AC3" s="30" t="s">
        <v>12</v>
      </c>
      <c r="AD3" s="30" t="s">
        <v>12</v>
      </c>
      <c r="AE3" s="30" t="s">
        <v>12</v>
      </c>
      <c r="AF3" s="30" t="s">
        <v>12</v>
      </c>
      <c r="AG3" s="30" t="s">
        <v>12</v>
      </c>
      <c r="AH3" s="30" t="s">
        <v>12</v>
      </c>
    </row>
    <row r="4" spans="1:34" s="3" customFormat="1" ht="43.5" customHeight="1" x14ac:dyDescent="0.25">
      <c r="A4" s="106">
        <v>1</v>
      </c>
      <c r="B4" s="106" t="s">
        <v>47</v>
      </c>
      <c r="C4" s="114" t="s">
        <v>48</v>
      </c>
      <c r="D4" s="77">
        <v>1</v>
      </c>
      <c r="E4" s="78" t="s">
        <v>49</v>
      </c>
      <c r="F4" s="44" t="s">
        <v>20</v>
      </c>
      <c r="G4" s="79" t="s">
        <v>10</v>
      </c>
      <c r="H4" s="80">
        <v>500500002</v>
      </c>
      <c r="I4" s="80" t="s">
        <v>89</v>
      </c>
      <c r="J4" s="84">
        <v>150</v>
      </c>
      <c r="K4" s="36">
        <v>3</v>
      </c>
      <c r="L4" s="63">
        <f t="shared" ref="L4:L32" si="0">IF(SUM(U4:AL4)&gt;K4+N4,K4+N4,SUM(U4:AL4))</f>
        <v>1</v>
      </c>
      <c r="M4" s="64">
        <f t="shared" ref="M4:M32" si="1">(SUM(U4:AL4))</f>
        <v>1</v>
      </c>
      <c r="N4" s="65"/>
      <c r="O4" s="66">
        <f>ROUND(IF(K4*0.25-0.5&lt;0,0,K4*0.25-0.5),0)-R4-P4</f>
        <v>0</v>
      </c>
      <c r="P4" s="65"/>
      <c r="Q4" s="65"/>
      <c r="R4" s="65"/>
      <c r="S4" s="67">
        <f t="shared" ref="S4:S32" si="2">K4-(SUM(U4:AH4))+N4</f>
        <v>2</v>
      </c>
      <c r="T4" s="38" t="str">
        <f>IF(S4&lt;0,"ATENÇÃO","OK")</f>
        <v>OK</v>
      </c>
      <c r="U4" s="97">
        <v>1</v>
      </c>
      <c r="V4" s="49"/>
      <c r="W4" s="49"/>
      <c r="X4" s="49"/>
      <c r="Y4" s="49"/>
      <c r="Z4" s="49"/>
      <c r="AA4" s="49"/>
      <c r="AB4" s="76"/>
      <c r="AC4" s="49"/>
      <c r="AD4" s="49"/>
      <c r="AE4" s="49"/>
      <c r="AF4" s="49"/>
      <c r="AG4" s="49"/>
      <c r="AH4" s="49"/>
    </row>
    <row r="5" spans="1:34" s="3" customFormat="1" ht="43.5" customHeight="1" x14ac:dyDescent="0.25">
      <c r="A5" s="107"/>
      <c r="B5" s="107"/>
      <c r="C5" s="114"/>
      <c r="D5" s="77">
        <v>2</v>
      </c>
      <c r="E5" s="78" t="s">
        <v>50</v>
      </c>
      <c r="F5" s="44" t="s">
        <v>20</v>
      </c>
      <c r="G5" s="79" t="s">
        <v>10</v>
      </c>
      <c r="H5" s="80">
        <v>500500002</v>
      </c>
      <c r="I5" s="80" t="s">
        <v>89</v>
      </c>
      <c r="J5" s="84">
        <v>120</v>
      </c>
      <c r="K5" s="36">
        <v>3</v>
      </c>
      <c r="L5" s="63">
        <f t="shared" si="0"/>
        <v>1</v>
      </c>
      <c r="M5" s="64">
        <f t="shared" si="1"/>
        <v>1</v>
      </c>
      <c r="N5" s="65"/>
      <c r="O5" s="66">
        <f t="shared" ref="O5:O32" si="3">ROUND(IF(K5*0.25-0.5&lt;0,0,K5*0.25-0.5),0)-R5-P5</f>
        <v>0</v>
      </c>
      <c r="P5" s="65"/>
      <c r="Q5" s="65"/>
      <c r="R5" s="65"/>
      <c r="S5" s="67">
        <f t="shared" si="2"/>
        <v>2</v>
      </c>
      <c r="T5" s="38" t="str">
        <f t="shared" ref="T5:T32" si="4">IF(S5&lt;0,"ATENÇÃO","OK")</f>
        <v>OK</v>
      </c>
      <c r="U5" s="97">
        <v>1</v>
      </c>
      <c r="V5" s="49"/>
      <c r="W5" s="49"/>
      <c r="X5" s="49"/>
      <c r="Y5" s="49"/>
      <c r="Z5" s="49"/>
      <c r="AA5" s="49"/>
      <c r="AB5" s="76"/>
      <c r="AC5" s="49"/>
      <c r="AD5" s="49"/>
      <c r="AE5" s="49"/>
      <c r="AF5" s="49"/>
      <c r="AG5" s="49"/>
      <c r="AH5" s="49"/>
    </row>
    <row r="6" spans="1:34" s="3" customFormat="1" ht="43.5" customHeight="1" x14ac:dyDescent="0.25">
      <c r="A6" s="107"/>
      <c r="B6" s="107"/>
      <c r="C6" s="114"/>
      <c r="D6" s="77">
        <v>3</v>
      </c>
      <c r="E6" s="78" t="s">
        <v>51</v>
      </c>
      <c r="F6" s="44" t="s">
        <v>20</v>
      </c>
      <c r="G6" s="79" t="s">
        <v>10</v>
      </c>
      <c r="H6" s="80">
        <v>500500002</v>
      </c>
      <c r="I6" s="80" t="s">
        <v>89</v>
      </c>
      <c r="J6" s="84">
        <v>120</v>
      </c>
      <c r="K6" s="36">
        <v>3</v>
      </c>
      <c r="L6" s="63">
        <f t="shared" si="0"/>
        <v>1</v>
      </c>
      <c r="M6" s="64">
        <f t="shared" si="1"/>
        <v>1</v>
      </c>
      <c r="N6" s="65"/>
      <c r="O6" s="66">
        <f t="shared" si="3"/>
        <v>0</v>
      </c>
      <c r="P6" s="65"/>
      <c r="Q6" s="65"/>
      <c r="R6" s="65"/>
      <c r="S6" s="67">
        <f t="shared" si="2"/>
        <v>2</v>
      </c>
      <c r="T6" s="38" t="str">
        <f t="shared" si="4"/>
        <v>OK</v>
      </c>
      <c r="U6" s="97">
        <v>1</v>
      </c>
      <c r="V6" s="49"/>
      <c r="W6" s="49"/>
      <c r="X6" s="49"/>
      <c r="Y6" s="49"/>
      <c r="Z6" s="49"/>
      <c r="AA6" s="49"/>
      <c r="AB6" s="76"/>
      <c r="AC6" s="49"/>
      <c r="AD6" s="49"/>
      <c r="AE6" s="49"/>
      <c r="AF6" s="49"/>
      <c r="AG6" s="49"/>
      <c r="AH6" s="49"/>
    </row>
    <row r="7" spans="1:34" s="3" customFormat="1" ht="43.5" customHeight="1" x14ac:dyDescent="0.25">
      <c r="A7" s="107"/>
      <c r="B7" s="110"/>
      <c r="C7" s="114"/>
      <c r="D7" s="77">
        <v>4</v>
      </c>
      <c r="E7" s="78" t="s">
        <v>52</v>
      </c>
      <c r="F7" s="44" t="s">
        <v>20</v>
      </c>
      <c r="G7" s="79" t="s">
        <v>10</v>
      </c>
      <c r="H7" s="80">
        <v>500500002</v>
      </c>
      <c r="I7" s="80" t="s">
        <v>89</v>
      </c>
      <c r="J7" s="84">
        <v>80</v>
      </c>
      <c r="K7" s="36">
        <v>3</v>
      </c>
      <c r="L7" s="63">
        <f t="shared" si="0"/>
        <v>0</v>
      </c>
      <c r="M7" s="64">
        <f t="shared" si="1"/>
        <v>0</v>
      </c>
      <c r="N7" s="65"/>
      <c r="O7" s="66">
        <f t="shared" si="3"/>
        <v>0</v>
      </c>
      <c r="P7" s="65"/>
      <c r="Q7" s="65"/>
      <c r="R7" s="65"/>
      <c r="S7" s="67">
        <f t="shared" si="2"/>
        <v>3</v>
      </c>
      <c r="T7" s="38" t="str">
        <f t="shared" si="4"/>
        <v>OK</v>
      </c>
      <c r="U7" s="97"/>
      <c r="V7" s="49"/>
      <c r="W7" s="49"/>
      <c r="X7" s="49"/>
      <c r="Y7" s="49"/>
      <c r="Z7" s="49"/>
      <c r="AA7" s="49"/>
      <c r="AB7" s="76"/>
      <c r="AC7" s="49"/>
      <c r="AD7" s="49"/>
      <c r="AE7" s="49"/>
      <c r="AF7" s="49"/>
      <c r="AG7" s="49"/>
      <c r="AH7" s="49"/>
    </row>
    <row r="8" spans="1:34" s="3" customFormat="1" ht="43.5" customHeight="1" x14ac:dyDescent="0.25">
      <c r="A8" s="107"/>
      <c r="B8" s="107"/>
      <c r="C8" s="114"/>
      <c r="D8" s="77">
        <v>5</v>
      </c>
      <c r="E8" s="78" t="s">
        <v>53</v>
      </c>
      <c r="F8" s="44" t="s">
        <v>20</v>
      </c>
      <c r="G8" s="79" t="s">
        <v>10</v>
      </c>
      <c r="H8" s="80">
        <v>500500002</v>
      </c>
      <c r="I8" s="80" t="s">
        <v>89</v>
      </c>
      <c r="J8" s="84">
        <v>260</v>
      </c>
      <c r="K8" s="36">
        <v>3</v>
      </c>
      <c r="L8" s="63">
        <f t="shared" si="0"/>
        <v>0</v>
      </c>
      <c r="M8" s="64">
        <f t="shared" si="1"/>
        <v>0</v>
      </c>
      <c r="N8" s="65"/>
      <c r="O8" s="66">
        <f t="shared" si="3"/>
        <v>0</v>
      </c>
      <c r="P8" s="65"/>
      <c r="Q8" s="65"/>
      <c r="R8" s="65"/>
      <c r="S8" s="67">
        <f t="shared" si="2"/>
        <v>3</v>
      </c>
      <c r="T8" s="38" t="str">
        <f t="shared" si="4"/>
        <v>OK</v>
      </c>
      <c r="U8" s="97"/>
      <c r="V8" s="49"/>
      <c r="W8" s="49"/>
      <c r="X8" s="49"/>
      <c r="Y8" s="49"/>
      <c r="Z8" s="49"/>
      <c r="AA8" s="49"/>
      <c r="AB8" s="76"/>
      <c r="AC8" s="49"/>
      <c r="AD8" s="49"/>
      <c r="AE8" s="49"/>
      <c r="AF8" s="49"/>
      <c r="AG8" s="49"/>
      <c r="AH8" s="49"/>
    </row>
    <row r="9" spans="1:34" s="3" customFormat="1" ht="43.5" customHeight="1" x14ac:dyDescent="0.25">
      <c r="A9" s="107"/>
      <c r="B9" s="110"/>
      <c r="C9" s="114"/>
      <c r="D9" s="77">
        <v>6</v>
      </c>
      <c r="E9" s="78" t="s">
        <v>54</v>
      </c>
      <c r="F9" s="44" t="s">
        <v>20</v>
      </c>
      <c r="G9" s="79" t="s">
        <v>10</v>
      </c>
      <c r="H9" s="80">
        <v>500500002</v>
      </c>
      <c r="I9" s="80" t="s">
        <v>89</v>
      </c>
      <c r="J9" s="84">
        <v>600</v>
      </c>
      <c r="K9" s="36">
        <v>3</v>
      </c>
      <c r="L9" s="63">
        <f t="shared" si="0"/>
        <v>1</v>
      </c>
      <c r="M9" s="64">
        <f t="shared" si="1"/>
        <v>1</v>
      </c>
      <c r="N9" s="65"/>
      <c r="O9" s="66">
        <f t="shared" si="3"/>
        <v>0</v>
      </c>
      <c r="P9" s="65"/>
      <c r="Q9" s="65"/>
      <c r="R9" s="65"/>
      <c r="S9" s="67">
        <f t="shared" si="2"/>
        <v>2</v>
      </c>
      <c r="T9" s="38" t="str">
        <f t="shared" si="4"/>
        <v>OK</v>
      </c>
      <c r="U9" s="97">
        <v>1</v>
      </c>
      <c r="V9" s="49"/>
      <c r="W9" s="49"/>
      <c r="X9" s="49"/>
      <c r="Y9" s="49"/>
      <c r="Z9" s="49"/>
      <c r="AA9" s="49"/>
      <c r="AB9" s="76"/>
      <c r="AC9" s="49"/>
      <c r="AD9" s="49"/>
      <c r="AE9" s="49"/>
      <c r="AF9" s="49"/>
      <c r="AG9" s="49"/>
      <c r="AH9" s="49"/>
    </row>
    <row r="10" spans="1:34" s="3" customFormat="1" ht="43.5" customHeight="1" x14ac:dyDescent="0.25">
      <c r="A10" s="107"/>
      <c r="B10" s="107"/>
      <c r="C10" s="114" t="s">
        <v>55</v>
      </c>
      <c r="D10" s="77">
        <v>7</v>
      </c>
      <c r="E10" s="78" t="s">
        <v>56</v>
      </c>
      <c r="F10" s="44" t="s">
        <v>20</v>
      </c>
      <c r="G10" s="79" t="s">
        <v>10</v>
      </c>
      <c r="H10" s="80">
        <v>500500002</v>
      </c>
      <c r="I10" s="80" t="s">
        <v>89</v>
      </c>
      <c r="J10" s="84">
        <v>300</v>
      </c>
      <c r="K10" s="36">
        <v>3</v>
      </c>
      <c r="L10" s="63">
        <f t="shared" si="0"/>
        <v>1</v>
      </c>
      <c r="M10" s="64">
        <f t="shared" si="1"/>
        <v>1</v>
      </c>
      <c r="N10" s="65"/>
      <c r="O10" s="66">
        <f t="shared" si="3"/>
        <v>0</v>
      </c>
      <c r="P10" s="65"/>
      <c r="Q10" s="65"/>
      <c r="R10" s="65"/>
      <c r="S10" s="67">
        <f t="shared" si="2"/>
        <v>2</v>
      </c>
      <c r="T10" s="38" t="str">
        <f t="shared" si="4"/>
        <v>OK</v>
      </c>
      <c r="U10" s="97">
        <v>1</v>
      </c>
      <c r="V10" s="49"/>
      <c r="W10" s="49"/>
      <c r="X10" s="49"/>
      <c r="Y10" s="49"/>
      <c r="Z10" s="49"/>
      <c r="AA10" s="49"/>
      <c r="AB10" s="76"/>
      <c r="AC10" s="49"/>
      <c r="AD10" s="49"/>
      <c r="AE10" s="49"/>
      <c r="AF10" s="49"/>
      <c r="AG10" s="49"/>
      <c r="AH10" s="49"/>
    </row>
    <row r="11" spans="1:34" s="3" customFormat="1" ht="43.5" customHeight="1" x14ac:dyDescent="0.25">
      <c r="A11" s="107"/>
      <c r="B11" s="107"/>
      <c r="C11" s="114"/>
      <c r="D11" s="77">
        <v>8</v>
      </c>
      <c r="E11" s="78" t="s">
        <v>57</v>
      </c>
      <c r="F11" s="44" t="s">
        <v>20</v>
      </c>
      <c r="G11" s="79" t="s">
        <v>10</v>
      </c>
      <c r="H11" s="80">
        <v>500500002</v>
      </c>
      <c r="I11" s="80" t="s">
        <v>89</v>
      </c>
      <c r="J11" s="84">
        <v>400</v>
      </c>
      <c r="K11" s="36">
        <v>3</v>
      </c>
      <c r="L11" s="63">
        <f t="shared" si="0"/>
        <v>1</v>
      </c>
      <c r="M11" s="64">
        <f t="shared" si="1"/>
        <v>1</v>
      </c>
      <c r="N11" s="65"/>
      <c r="O11" s="66">
        <f t="shared" si="3"/>
        <v>0</v>
      </c>
      <c r="P11" s="65"/>
      <c r="Q11" s="65"/>
      <c r="R11" s="65"/>
      <c r="S11" s="67">
        <f t="shared" si="2"/>
        <v>2</v>
      </c>
      <c r="T11" s="38" t="str">
        <f t="shared" si="4"/>
        <v>OK</v>
      </c>
      <c r="U11" s="97">
        <v>1</v>
      </c>
      <c r="V11" s="49"/>
      <c r="W11" s="49"/>
      <c r="X11" s="49"/>
      <c r="Y11" s="49"/>
      <c r="Z11" s="49"/>
      <c r="AA11" s="49"/>
      <c r="AB11" s="76"/>
      <c r="AC11" s="49"/>
      <c r="AD11" s="49"/>
      <c r="AE11" s="49"/>
      <c r="AF11" s="49"/>
      <c r="AG11" s="49"/>
      <c r="AH11" s="49"/>
    </row>
    <row r="12" spans="1:34" s="3" customFormat="1" ht="43.5" customHeight="1" x14ac:dyDescent="0.25">
      <c r="A12" s="107"/>
      <c r="B12" s="110"/>
      <c r="C12" s="114"/>
      <c r="D12" s="77">
        <v>9</v>
      </c>
      <c r="E12" s="78" t="s">
        <v>58</v>
      </c>
      <c r="F12" s="44" t="s">
        <v>20</v>
      </c>
      <c r="G12" s="79" t="s">
        <v>10</v>
      </c>
      <c r="H12" s="80">
        <v>500500002</v>
      </c>
      <c r="I12" s="80" t="s">
        <v>89</v>
      </c>
      <c r="J12" s="84">
        <v>250</v>
      </c>
      <c r="K12" s="36">
        <v>3</v>
      </c>
      <c r="L12" s="63">
        <f t="shared" si="0"/>
        <v>1</v>
      </c>
      <c r="M12" s="64">
        <f t="shared" si="1"/>
        <v>1</v>
      </c>
      <c r="N12" s="65"/>
      <c r="O12" s="66">
        <f t="shared" si="3"/>
        <v>0</v>
      </c>
      <c r="P12" s="65"/>
      <c r="Q12" s="65"/>
      <c r="R12" s="65"/>
      <c r="S12" s="67">
        <f t="shared" si="2"/>
        <v>2</v>
      </c>
      <c r="T12" s="38" t="str">
        <f t="shared" si="4"/>
        <v>OK</v>
      </c>
      <c r="U12" s="97">
        <v>1</v>
      </c>
      <c r="V12" s="49"/>
      <c r="W12" s="49"/>
      <c r="X12" s="49"/>
      <c r="Y12" s="49"/>
      <c r="Z12" s="49"/>
      <c r="AA12" s="49"/>
      <c r="AB12" s="76"/>
      <c r="AC12" s="49"/>
      <c r="AD12" s="49"/>
      <c r="AE12" s="49"/>
      <c r="AF12" s="49"/>
      <c r="AG12" s="49"/>
      <c r="AH12" s="49"/>
    </row>
    <row r="13" spans="1:34" s="31" customFormat="1" ht="43.5" customHeight="1" x14ac:dyDescent="0.25">
      <c r="A13" s="107"/>
      <c r="B13" s="107"/>
      <c r="C13" s="114"/>
      <c r="D13" s="77">
        <v>10</v>
      </c>
      <c r="E13" s="78" t="s">
        <v>59</v>
      </c>
      <c r="F13" s="44" t="s">
        <v>20</v>
      </c>
      <c r="G13" s="79" t="s">
        <v>10</v>
      </c>
      <c r="H13" s="80">
        <v>500500002</v>
      </c>
      <c r="I13" s="80" t="s">
        <v>89</v>
      </c>
      <c r="J13" s="84">
        <v>150</v>
      </c>
      <c r="K13" s="36">
        <v>3</v>
      </c>
      <c r="L13" s="63">
        <f t="shared" si="0"/>
        <v>1</v>
      </c>
      <c r="M13" s="64">
        <f t="shared" si="1"/>
        <v>1</v>
      </c>
      <c r="N13" s="65"/>
      <c r="O13" s="66">
        <f t="shared" si="3"/>
        <v>0</v>
      </c>
      <c r="P13" s="65"/>
      <c r="Q13" s="65"/>
      <c r="R13" s="65"/>
      <c r="S13" s="67">
        <f t="shared" si="2"/>
        <v>2</v>
      </c>
      <c r="T13" s="38" t="str">
        <f t="shared" si="4"/>
        <v>OK</v>
      </c>
      <c r="U13" s="97">
        <v>1</v>
      </c>
      <c r="V13" s="50"/>
      <c r="W13" s="50"/>
      <c r="X13" s="49"/>
      <c r="Y13" s="50"/>
      <c r="Z13" s="49"/>
      <c r="AA13" s="50"/>
      <c r="AB13" s="76"/>
      <c r="AC13" s="49"/>
      <c r="AD13" s="49"/>
      <c r="AE13" s="49"/>
      <c r="AF13" s="49"/>
      <c r="AG13" s="49"/>
      <c r="AH13" s="49"/>
    </row>
    <row r="14" spans="1:34" s="3" customFormat="1" ht="43.5" customHeight="1" x14ac:dyDescent="0.25">
      <c r="A14" s="107"/>
      <c r="B14" s="107"/>
      <c r="C14" s="114" t="s">
        <v>60</v>
      </c>
      <c r="D14" s="77">
        <v>11</v>
      </c>
      <c r="E14" s="78" t="s">
        <v>61</v>
      </c>
      <c r="F14" s="44" t="s">
        <v>20</v>
      </c>
      <c r="G14" s="79" t="s">
        <v>10</v>
      </c>
      <c r="H14" s="80">
        <v>500500002</v>
      </c>
      <c r="I14" s="80" t="s">
        <v>89</v>
      </c>
      <c r="J14" s="84">
        <v>150</v>
      </c>
      <c r="K14" s="36">
        <v>3</v>
      </c>
      <c r="L14" s="63">
        <f t="shared" si="0"/>
        <v>0</v>
      </c>
      <c r="M14" s="64">
        <f t="shared" si="1"/>
        <v>0</v>
      </c>
      <c r="N14" s="65"/>
      <c r="O14" s="66">
        <f t="shared" si="3"/>
        <v>0</v>
      </c>
      <c r="P14" s="65"/>
      <c r="Q14" s="65"/>
      <c r="R14" s="65"/>
      <c r="S14" s="67">
        <f t="shared" si="2"/>
        <v>3</v>
      </c>
      <c r="T14" s="38" t="str">
        <f t="shared" si="4"/>
        <v>OK</v>
      </c>
      <c r="U14" s="97"/>
      <c r="V14" s="49"/>
      <c r="W14" s="49"/>
      <c r="X14" s="49"/>
      <c r="Y14" s="49"/>
      <c r="Z14" s="49"/>
      <c r="AA14" s="49"/>
      <c r="AB14" s="76"/>
      <c r="AC14" s="49"/>
      <c r="AD14" s="49"/>
      <c r="AE14" s="49"/>
      <c r="AF14" s="49"/>
      <c r="AG14" s="49"/>
      <c r="AH14" s="49"/>
    </row>
    <row r="15" spans="1:34" s="31" customFormat="1" ht="43.5" customHeight="1" x14ac:dyDescent="0.25">
      <c r="A15" s="107"/>
      <c r="B15" s="111"/>
      <c r="C15" s="114"/>
      <c r="D15" s="77">
        <v>12</v>
      </c>
      <c r="E15" s="78" t="s">
        <v>62</v>
      </c>
      <c r="F15" s="44" t="s">
        <v>20</v>
      </c>
      <c r="G15" s="79" t="s">
        <v>10</v>
      </c>
      <c r="H15" s="80">
        <v>500500002</v>
      </c>
      <c r="I15" s="80" t="s">
        <v>89</v>
      </c>
      <c r="J15" s="84">
        <v>150</v>
      </c>
      <c r="K15" s="36">
        <v>3</v>
      </c>
      <c r="L15" s="63">
        <f t="shared" si="0"/>
        <v>0</v>
      </c>
      <c r="M15" s="64">
        <f t="shared" si="1"/>
        <v>0</v>
      </c>
      <c r="N15" s="65"/>
      <c r="O15" s="66">
        <f t="shared" si="3"/>
        <v>0</v>
      </c>
      <c r="P15" s="65"/>
      <c r="Q15" s="65"/>
      <c r="R15" s="65"/>
      <c r="S15" s="67">
        <f t="shared" si="2"/>
        <v>3</v>
      </c>
      <c r="T15" s="38" t="str">
        <f t="shared" si="4"/>
        <v>OK</v>
      </c>
      <c r="U15" s="97"/>
      <c r="V15" s="50"/>
      <c r="W15" s="49"/>
      <c r="X15" s="49"/>
      <c r="Y15" s="50"/>
      <c r="Z15" s="49"/>
      <c r="AA15" s="50"/>
      <c r="AB15" s="76"/>
      <c r="AC15" s="49"/>
      <c r="AD15" s="49"/>
      <c r="AE15" s="49"/>
      <c r="AF15" s="49"/>
      <c r="AG15" s="49"/>
      <c r="AH15" s="49"/>
    </row>
    <row r="16" spans="1:34" s="3" customFormat="1" ht="43.5" customHeight="1" x14ac:dyDescent="0.25">
      <c r="A16" s="107"/>
      <c r="B16" s="110"/>
      <c r="C16" s="114"/>
      <c r="D16" s="77">
        <v>13</v>
      </c>
      <c r="E16" s="78" t="s">
        <v>63</v>
      </c>
      <c r="F16" s="44" t="s">
        <v>20</v>
      </c>
      <c r="G16" s="79" t="s">
        <v>10</v>
      </c>
      <c r="H16" s="80">
        <v>500500002</v>
      </c>
      <c r="I16" s="80" t="s">
        <v>89</v>
      </c>
      <c r="J16" s="84">
        <v>200</v>
      </c>
      <c r="K16" s="36">
        <v>3</v>
      </c>
      <c r="L16" s="63">
        <f t="shared" si="0"/>
        <v>1</v>
      </c>
      <c r="M16" s="64">
        <f t="shared" si="1"/>
        <v>1</v>
      </c>
      <c r="N16" s="65"/>
      <c r="O16" s="66">
        <f t="shared" si="3"/>
        <v>0</v>
      </c>
      <c r="P16" s="65"/>
      <c r="Q16" s="65"/>
      <c r="R16" s="65"/>
      <c r="S16" s="67">
        <f t="shared" si="2"/>
        <v>2</v>
      </c>
      <c r="T16" s="38" t="str">
        <f t="shared" si="4"/>
        <v>OK</v>
      </c>
      <c r="U16" s="97">
        <v>1</v>
      </c>
      <c r="V16" s="49"/>
      <c r="W16" s="49"/>
      <c r="X16" s="49"/>
      <c r="Y16" s="49"/>
      <c r="Z16" s="49"/>
      <c r="AA16" s="49"/>
      <c r="AB16" s="76"/>
      <c r="AC16" s="49"/>
      <c r="AD16" s="49"/>
      <c r="AE16" s="49"/>
      <c r="AF16" s="49"/>
      <c r="AG16" s="49"/>
      <c r="AH16" s="49"/>
    </row>
    <row r="17" spans="1:34" s="3" customFormat="1" ht="43.5" customHeight="1" x14ac:dyDescent="0.25">
      <c r="A17" s="107"/>
      <c r="B17" s="107"/>
      <c r="C17" s="114"/>
      <c r="D17" s="77">
        <v>14</v>
      </c>
      <c r="E17" s="78" t="s">
        <v>64</v>
      </c>
      <c r="F17" s="44" t="s">
        <v>20</v>
      </c>
      <c r="G17" s="79" t="s">
        <v>10</v>
      </c>
      <c r="H17" s="80">
        <v>500500002</v>
      </c>
      <c r="I17" s="80" t="s">
        <v>89</v>
      </c>
      <c r="J17" s="84">
        <v>300</v>
      </c>
      <c r="K17" s="36">
        <v>3</v>
      </c>
      <c r="L17" s="63">
        <f t="shared" si="0"/>
        <v>1</v>
      </c>
      <c r="M17" s="64">
        <f t="shared" si="1"/>
        <v>1</v>
      </c>
      <c r="N17" s="65"/>
      <c r="O17" s="66">
        <f t="shared" si="3"/>
        <v>0</v>
      </c>
      <c r="P17" s="65"/>
      <c r="Q17" s="65"/>
      <c r="R17" s="65"/>
      <c r="S17" s="67">
        <f t="shared" si="2"/>
        <v>2</v>
      </c>
      <c r="T17" s="38" t="str">
        <f t="shared" si="4"/>
        <v>OK</v>
      </c>
      <c r="U17" s="97">
        <v>1</v>
      </c>
      <c r="V17" s="49"/>
      <c r="W17" s="49"/>
      <c r="X17" s="49"/>
      <c r="Y17" s="49"/>
      <c r="Z17" s="49"/>
      <c r="AA17" s="49"/>
      <c r="AB17" s="76"/>
      <c r="AC17" s="49"/>
      <c r="AD17" s="49"/>
      <c r="AE17" s="49"/>
      <c r="AF17" s="49"/>
      <c r="AG17" s="49"/>
      <c r="AH17" s="49"/>
    </row>
    <row r="18" spans="1:34" s="3" customFormat="1" ht="43.5" customHeight="1" x14ac:dyDescent="0.25">
      <c r="A18" s="107"/>
      <c r="B18" s="107"/>
      <c r="C18" s="114"/>
      <c r="D18" s="77">
        <v>15</v>
      </c>
      <c r="E18" s="78" t="s">
        <v>65</v>
      </c>
      <c r="F18" s="44" t="s">
        <v>20</v>
      </c>
      <c r="G18" s="79" t="s">
        <v>10</v>
      </c>
      <c r="H18" s="80">
        <v>500500002</v>
      </c>
      <c r="I18" s="80" t="s">
        <v>89</v>
      </c>
      <c r="J18" s="84">
        <v>100</v>
      </c>
      <c r="K18" s="36">
        <v>3</v>
      </c>
      <c r="L18" s="63">
        <f t="shared" si="0"/>
        <v>0</v>
      </c>
      <c r="M18" s="64">
        <f t="shared" si="1"/>
        <v>0</v>
      </c>
      <c r="N18" s="65"/>
      <c r="O18" s="66">
        <f t="shared" si="3"/>
        <v>0</v>
      </c>
      <c r="P18" s="65"/>
      <c r="Q18" s="65"/>
      <c r="R18" s="65"/>
      <c r="S18" s="67">
        <f t="shared" si="2"/>
        <v>3</v>
      </c>
      <c r="T18" s="38" t="str">
        <f t="shared" si="4"/>
        <v>OK</v>
      </c>
      <c r="U18" s="97"/>
      <c r="V18" s="49"/>
      <c r="W18" s="49"/>
      <c r="X18" s="49"/>
      <c r="Y18" s="49"/>
      <c r="Z18" s="49"/>
      <c r="AA18" s="49"/>
      <c r="AB18" s="76"/>
      <c r="AC18" s="49"/>
      <c r="AD18" s="49"/>
      <c r="AE18" s="49"/>
      <c r="AF18" s="49"/>
      <c r="AG18" s="49"/>
      <c r="AH18" s="49"/>
    </row>
    <row r="19" spans="1:34" s="3" customFormat="1" ht="43.5" customHeight="1" x14ac:dyDescent="0.25">
      <c r="A19" s="107"/>
      <c r="B19" s="107"/>
      <c r="C19" s="114"/>
      <c r="D19" s="77">
        <v>16</v>
      </c>
      <c r="E19" s="78" t="s">
        <v>66</v>
      </c>
      <c r="F19" s="44" t="s">
        <v>20</v>
      </c>
      <c r="G19" s="79" t="s">
        <v>10</v>
      </c>
      <c r="H19" s="80">
        <v>500500002</v>
      </c>
      <c r="I19" s="80" t="s">
        <v>89</v>
      </c>
      <c r="J19" s="84">
        <v>150</v>
      </c>
      <c r="K19" s="36">
        <v>3</v>
      </c>
      <c r="L19" s="63">
        <f t="shared" si="0"/>
        <v>1</v>
      </c>
      <c r="M19" s="64">
        <f t="shared" si="1"/>
        <v>1</v>
      </c>
      <c r="N19" s="65"/>
      <c r="O19" s="66">
        <f t="shared" si="3"/>
        <v>0</v>
      </c>
      <c r="P19" s="65"/>
      <c r="Q19" s="65"/>
      <c r="R19" s="65"/>
      <c r="S19" s="67">
        <f t="shared" si="2"/>
        <v>2</v>
      </c>
      <c r="T19" s="38" t="str">
        <f t="shared" si="4"/>
        <v>OK</v>
      </c>
      <c r="U19" s="97">
        <v>1</v>
      </c>
      <c r="V19" s="49"/>
      <c r="W19" s="49"/>
      <c r="X19" s="49"/>
      <c r="Y19" s="49"/>
      <c r="Z19" s="49"/>
      <c r="AA19" s="49"/>
      <c r="AB19" s="76"/>
      <c r="AC19" s="49"/>
      <c r="AD19" s="49"/>
      <c r="AE19" s="49"/>
      <c r="AF19" s="49"/>
      <c r="AG19" s="49"/>
      <c r="AH19" s="49"/>
    </row>
    <row r="20" spans="1:34" s="31" customFormat="1" ht="43.5" customHeight="1" x14ac:dyDescent="0.25">
      <c r="A20" s="107"/>
      <c r="B20" s="111"/>
      <c r="C20" s="114"/>
      <c r="D20" s="77">
        <v>17</v>
      </c>
      <c r="E20" s="78" t="s">
        <v>67</v>
      </c>
      <c r="F20" s="44" t="s">
        <v>20</v>
      </c>
      <c r="G20" s="79" t="s">
        <v>10</v>
      </c>
      <c r="H20" s="80">
        <v>500500002</v>
      </c>
      <c r="I20" s="80" t="s">
        <v>89</v>
      </c>
      <c r="J20" s="84">
        <v>100</v>
      </c>
      <c r="K20" s="36">
        <v>3</v>
      </c>
      <c r="L20" s="63">
        <f t="shared" si="0"/>
        <v>1</v>
      </c>
      <c r="M20" s="64">
        <f t="shared" si="1"/>
        <v>1</v>
      </c>
      <c r="N20" s="65"/>
      <c r="O20" s="66">
        <f t="shared" si="3"/>
        <v>0</v>
      </c>
      <c r="P20" s="65"/>
      <c r="Q20" s="65"/>
      <c r="R20" s="65"/>
      <c r="S20" s="67">
        <f t="shared" si="2"/>
        <v>2</v>
      </c>
      <c r="T20" s="38" t="str">
        <f t="shared" si="4"/>
        <v>OK</v>
      </c>
      <c r="U20" s="97">
        <v>1</v>
      </c>
      <c r="V20" s="50"/>
      <c r="W20" s="50"/>
      <c r="X20" s="49"/>
      <c r="Y20" s="50"/>
      <c r="Z20" s="49"/>
      <c r="AA20" s="49"/>
      <c r="AB20" s="76"/>
      <c r="AC20" s="49"/>
      <c r="AD20" s="49"/>
      <c r="AE20" s="49"/>
      <c r="AF20" s="49"/>
      <c r="AG20" s="49"/>
      <c r="AH20" s="49"/>
    </row>
    <row r="21" spans="1:34" s="3" customFormat="1" ht="43.5" customHeight="1" x14ac:dyDescent="0.25">
      <c r="A21" s="107"/>
      <c r="B21" s="110"/>
      <c r="C21" s="114"/>
      <c r="D21" s="77">
        <v>18</v>
      </c>
      <c r="E21" s="78" t="s">
        <v>68</v>
      </c>
      <c r="F21" s="44" t="s">
        <v>20</v>
      </c>
      <c r="G21" s="79" t="s">
        <v>10</v>
      </c>
      <c r="H21" s="80">
        <v>500500002</v>
      </c>
      <c r="I21" s="80" t="s">
        <v>89</v>
      </c>
      <c r="J21" s="84">
        <v>300</v>
      </c>
      <c r="K21" s="36">
        <v>3</v>
      </c>
      <c r="L21" s="63">
        <f t="shared" si="0"/>
        <v>1</v>
      </c>
      <c r="M21" s="64">
        <f t="shared" si="1"/>
        <v>1</v>
      </c>
      <c r="N21" s="65"/>
      <c r="O21" s="66">
        <f t="shared" si="3"/>
        <v>0</v>
      </c>
      <c r="P21" s="65"/>
      <c r="Q21" s="65"/>
      <c r="R21" s="65"/>
      <c r="S21" s="67">
        <f t="shared" si="2"/>
        <v>2</v>
      </c>
      <c r="T21" s="38" t="str">
        <f t="shared" si="4"/>
        <v>OK</v>
      </c>
      <c r="U21" s="97">
        <v>1</v>
      </c>
      <c r="V21" s="49"/>
      <c r="W21" s="49"/>
      <c r="X21" s="49"/>
      <c r="Y21" s="49"/>
      <c r="Z21" s="49"/>
      <c r="AA21" s="49"/>
      <c r="AB21" s="76"/>
      <c r="AC21" s="49"/>
      <c r="AD21" s="49"/>
      <c r="AE21" s="49"/>
      <c r="AF21" s="49"/>
      <c r="AG21" s="49"/>
      <c r="AH21" s="49"/>
    </row>
    <row r="22" spans="1:34" ht="43.5" customHeight="1" x14ac:dyDescent="0.25">
      <c r="A22" s="107"/>
      <c r="B22" s="107"/>
      <c r="C22" s="114"/>
      <c r="D22" s="77">
        <v>19</v>
      </c>
      <c r="E22" s="78" t="s">
        <v>69</v>
      </c>
      <c r="F22" s="44" t="s">
        <v>20</v>
      </c>
      <c r="G22" s="79" t="s">
        <v>10</v>
      </c>
      <c r="H22" s="80">
        <v>500500002</v>
      </c>
      <c r="I22" s="80" t="s">
        <v>89</v>
      </c>
      <c r="J22" s="84">
        <v>150</v>
      </c>
      <c r="K22" s="37">
        <v>3</v>
      </c>
      <c r="L22" s="63">
        <f t="shared" si="0"/>
        <v>1</v>
      </c>
      <c r="M22" s="64">
        <f t="shared" si="1"/>
        <v>1</v>
      </c>
      <c r="N22" s="65"/>
      <c r="O22" s="66">
        <f t="shared" si="3"/>
        <v>0</v>
      </c>
      <c r="P22" s="65"/>
      <c r="Q22" s="65"/>
      <c r="R22" s="65"/>
      <c r="S22" s="67">
        <f t="shared" si="2"/>
        <v>2</v>
      </c>
      <c r="T22" s="38" t="str">
        <f t="shared" si="4"/>
        <v>OK</v>
      </c>
      <c r="U22" s="97">
        <v>1</v>
      </c>
      <c r="V22" s="49"/>
      <c r="W22" s="49"/>
      <c r="X22" s="49"/>
      <c r="Y22" s="49"/>
      <c r="Z22" s="49"/>
      <c r="AA22" s="49"/>
      <c r="AB22" s="76"/>
      <c r="AC22" s="49"/>
      <c r="AD22" s="49"/>
      <c r="AE22" s="49"/>
      <c r="AF22" s="49"/>
      <c r="AG22" s="49"/>
      <c r="AH22" s="49"/>
    </row>
    <row r="23" spans="1:34" ht="43.5" customHeight="1" x14ac:dyDescent="0.25">
      <c r="A23" s="107"/>
      <c r="B23" s="107"/>
      <c r="C23" s="114"/>
      <c r="D23" s="77">
        <v>20</v>
      </c>
      <c r="E23" s="78" t="s">
        <v>70</v>
      </c>
      <c r="F23" s="44" t="s">
        <v>20</v>
      </c>
      <c r="G23" s="79" t="s">
        <v>10</v>
      </c>
      <c r="H23" s="80">
        <v>500500002</v>
      </c>
      <c r="I23" s="80" t="s">
        <v>89</v>
      </c>
      <c r="J23" s="84">
        <v>1000</v>
      </c>
      <c r="K23" s="37">
        <v>3</v>
      </c>
      <c r="L23" s="63">
        <f t="shared" si="0"/>
        <v>1</v>
      </c>
      <c r="M23" s="64">
        <f t="shared" si="1"/>
        <v>1</v>
      </c>
      <c r="N23" s="65"/>
      <c r="O23" s="66">
        <f t="shared" si="3"/>
        <v>0</v>
      </c>
      <c r="P23" s="65"/>
      <c r="Q23" s="65"/>
      <c r="R23" s="65"/>
      <c r="S23" s="67">
        <f t="shared" si="2"/>
        <v>2</v>
      </c>
      <c r="T23" s="38" t="str">
        <f t="shared" si="4"/>
        <v>OK</v>
      </c>
      <c r="U23" s="97">
        <v>1</v>
      </c>
      <c r="V23" s="49"/>
      <c r="W23" s="49"/>
      <c r="X23" s="49"/>
      <c r="Y23" s="49"/>
      <c r="Z23" s="49"/>
      <c r="AA23" s="49"/>
      <c r="AB23" s="76"/>
      <c r="AC23" s="49"/>
      <c r="AD23" s="49"/>
      <c r="AE23" s="49"/>
      <c r="AF23" s="49"/>
      <c r="AG23" s="49"/>
      <c r="AH23" s="49"/>
    </row>
    <row r="24" spans="1:34" ht="43.5" customHeight="1" x14ac:dyDescent="0.25">
      <c r="A24" s="107"/>
      <c r="B24" s="107"/>
      <c r="C24" s="114"/>
      <c r="D24" s="77">
        <v>21</v>
      </c>
      <c r="E24" s="81" t="s">
        <v>71</v>
      </c>
      <c r="F24" s="44" t="s">
        <v>20</v>
      </c>
      <c r="G24" s="79" t="s">
        <v>10</v>
      </c>
      <c r="H24" s="80">
        <v>500500002</v>
      </c>
      <c r="I24" s="80" t="s">
        <v>89</v>
      </c>
      <c r="J24" s="84">
        <v>500</v>
      </c>
      <c r="K24" s="37">
        <v>3</v>
      </c>
      <c r="L24" s="63">
        <f t="shared" si="0"/>
        <v>1</v>
      </c>
      <c r="M24" s="64">
        <f t="shared" si="1"/>
        <v>1</v>
      </c>
      <c r="N24" s="65"/>
      <c r="O24" s="66">
        <f t="shared" si="3"/>
        <v>0</v>
      </c>
      <c r="P24" s="65"/>
      <c r="Q24" s="65"/>
      <c r="R24" s="65"/>
      <c r="S24" s="67">
        <f t="shared" si="2"/>
        <v>2</v>
      </c>
      <c r="T24" s="38" t="str">
        <f t="shared" si="4"/>
        <v>OK</v>
      </c>
      <c r="U24" s="97">
        <v>1</v>
      </c>
      <c r="V24" s="51"/>
      <c r="W24" s="51"/>
      <c r="X24" s="49"/>
      <c r="Y24" s="51"/>
      <c r="Z24" s="49"/>
      <c r="AA24" s="49"/>
      <c r="AB24" s="76"/>
      <c r="AC24" s="49"/>
      <c r="AD24" s="49"/>
      <c r="AE24" s="49"/>
      <c r="AF24" s="49"/>
      <c r="AG24" s="49"/>
      <c r="AH24" s="49"/>
    </row>
    <row r="25" spans="1:34" s="42" customFormat="1" ht="43.5" customHeight="1" x14ac:dyDescent="0.25">
      <c r="A25" s="107"/>
      <c r="B25" s="111"/>
      <c r="C25" s="115" t="s">
        <v>72</v>
      </c>
      <c r="D25" s="82">
        <v>22</v>
      </c>
      <c r="E25" s="81" t="s">
        <v>73</v>
      </c>
      <c r="F25" s="44" t="s">
        <v>20</v>
      </c>
      <c r="G25" s="79" t="s">
        <v>74</v>
      </c>
      <c r="H25" s="80">
        <v>500500002</v>
      </c>
      <c r="I25" s="80" t="s">
        <v>89</v>
      </c>
      <c r="J25" s="84">
        <v>8200</v>
      </c>
      <c r="K25" s="37">
        <v>3</v>
      </c>
      <c r="L25" s="63">
        <f t="shared" si="0"/>
        <v>1</v>
      </c>
      <c r="M25" s="64">
        <f t="shared" si="1"/>
        <v>1</v>
      </c>
      <c r="N25" s="65"/>
      <c r="O25" s="66">
        <f t="shared" si="3"/>
        <v>0</v>
      </c>
      <c r="P25" s="65"/>
      <c r="Q25" s="65"/>
      <c r="R25" s="65"/>
      <c r="S25" s="67">
        <f t="shared" si="2"/>
        <v>2</v>
      </c>
      <c r="T25" s="38" t="str">
        <f t="shared" si="4"/>
        <v>OK</v>
      </c>
      <c r="U25" s="97">
        <v>1</v>
      </c>
      <c r="V25" s="52"/>
      <c r="W25" s="51"/>
      <c r="X25" s="49"/>
      <c r="Y25" s="52"/>
      <c r="Z25" s="49"/>
      <c r="AA25" s="50"/>
      <c r="AB25" s="76"/>
      <c r="AC25" s="49"/>
      <c r="AD25" s="49"/>
      <c r="AE25" s="49"/>
      <c r="AF25" s="49"/>
      <c r="AG25" s="49"/>
      <c r="AH25" s="49"/>
    </row>
    <row r="26" spans="1:34" ht="43.5" customHeight="1" x14ac:dyDescent="0.25">
      <c r="A26" s="107"/>
      <c r="B26" s="111"/>
      <c r="C26" s="115"/>
      <c r="D26" s="82">
        <v>23</v>
      </c>
      <c r="E26" s="81" t="s">
        <v>75</v>
      </c>
      <c r="F26" s="44" t="s">
        <v>20</v>
      </c>
      <c r="G26" s="79" t="s">
        <v>11</v>
      </c>
      <c r="H26" s="80">
        <v>500500002</v>
      </c>
      <c r="I26" s="80" t="s">
        <v>89</v>
      </c>
      <c r="J26" s="84">
        <v>1950.08</v>
      </c>
      <c r="K26" s="37">
        <v>3</v>
      </c>
      <c r="L26" s="63">
        <f t="shared" si="0"/>
        <v>1</v>
      </c>
      <c r="M26" s="64">
        <f t="shared" si="1"/>
        <v>1</v>
      </c>
      <c r="N26" s="65"/>
      <c r="O26" s="66">
        <f t="shared" si="3"/>
        <v>0</v>
      </c>
      <c r="P26" s="65"/>
      <c r="Q26" s="65"/>
      <c r="R26" s="65"/>
      <c r="S26" s="67">
        <f t="shared" si="2"/>
        <v>2</v>
      </c>
      <c r="T26" s="38" t="str">
        <f t="shared" si="4"/>
        <v>OK</v>
      </c>
      <c r="U26" s="97">
        <v>1</v>
      </c>
      <c r="V26" s="51"/>
      <c r="W26" s="51"/>
      <c r="X26" s="49"/>
      <c r="Y26" s="51"/>
      <c r="Z26" s="49"/>
      <c r="AA26" s="49"/>
      <c r="AB26" s="76"/>
      <c r="AC26" s="49"/>
      <c r="AD26" s="49"/>
      <c r="AE26" s="49"/>
      <c r="AF26" s="49"/>
      <c r="AG26" s="49"/>
      <c r="AH26" s="49"/>
    </row>
    <row r="27" spans="1:34" ht="43.5" customHeight="1" x14ac:dyDescent="0.25">
      <c r="A27" s="107"/>
      <c r="B27" s="111"/>
      <c r="C27" s="115"/>
      <c r="D27" s="82">
        <v>24</v>
      </c>
      <c r="E27" s="81" t="s">
        <v>76</v>
      </c>
      <c r="F27" s="44" t="s">
        <v>20</v>
      </c>
      <c r="G27" s="79" t="s">
        <v>77</v>
      </c>
      <c r="H27" s="80">
        <v>500500002</v>
      </c>
      <c r="I27" s="80" t="s">
        <v>89</v>
      </c>
      <c r="J27" s="84">
        <v>3000</v>
      </c>
      <c r="K27" s="37">
        <v>3</v>
      </c>
      <c r="L27" s="63">
        <f t="shared" si="0"/>
        <v>1</v>
      </c>
      <c r="M27" s="64">
        <f t="shared" si="1"/>
        <v>1</v>
      </c>
      <c r="N27" s="65"/>
      <c r="O27" s="66">
        <f t="shared" si="3"/>
        <v>0</v>
      </c>
      <c r="P27" s="65"/>
      <c r="Q27" s="65"/>
      <c r="R27" s="65"/>
      <c r="S27" s="67">
        <f t="shared" si="2"/>
        <v>2</v>
      </c>
      <c r="T27" s="38" t="str">
        <f t="shared" si="4"/>
        <v>OK</v>
      </c>
      <c r="U27" s="97">
        <v>1</v>
      </c>
      <c r="V27" s="51"/>
      <c r="W27" s="51"/>
      <c r="X27" s="49"/>
      <c r="Y27" s="51"/>
      <c r="Z27" s="49"/>
      <c r="AA27" s="49"/>
      <c r="AB27" s="76"/>
      <c r="AC27" s="49"/>
      <c r="AD27" s="49"/>
      <c r="AE27" s="49"/>
      <c r="AF27" s="49"/>
      <c r="AG27" s="49"/>
      <c r="AH27" s="49"/>
    </row>
    <row r="28" spans="1:34" s="42" customFormat="1" ht="43.5" customHeight="1" x14ac:dyDescent="0.25">
      <c r="A28" s="107"/>
      <c r="B28" s="111"/>
      <c r="C28" s="115"/>
      <c r="D28" s="82">
        <v>25</v>
      </c>
      <c r="E28" s="83" t="s">
        <v>78</v>
      </c>
      <c r="F28" s="44" t="s">
        <v>20</v>
      </c>
      <c r="G28" s="79" t="s">
        <v>79</v>
      </c>
      <c r="H28" s="80">
        <v>500500002</v>
      </c>
      <c r="I28" s="80" t="s">
        <v>89</v>
      </c>
      <c r="J28" s="84">
        <v>3500</v>
      </c>
      <c r="K28" s="37">
        <v>3</v>
      </c>
      <c r="L28" s="63">
        <f t="shared" si="0"/>
        <v>1</v>
      </c>
      <c r="M28" s="64">
        <f t="shared" si="1"/>
        <v>1</v>
      </c>
      <c r="N28" s="65"/>
      <c r="O28" s="66">
        <f t="shared" si="3"/>
        <v>0</v>
      </c>
      <c r="P28" s="65"/>
      <c r="Q28" s="65"/>
      <c r="R28" s="65"/>
      <c r="S28" s="67">
        <f t="shared" si="2"/>
        <v>2</v>
      </c>
      <c r="T28" s="38" t="str">
        <f t="shared" si="4"/>
        <v>OK</v>
      </c>
      <c r="U28" s="97">
        <v>1</v>
      </c>
      <c r="V28" s="52"/>
      <c r="W28" s="52"/>
      <c r="X28" s="49"/>
      <c r="Y28" s="52"/>
      <c r="Z28" s="49"/>
      <c r="AA28" s="49"/>
      <c r="AB28" s="76"/>
      <c r="AC28" s="49"/>
      <c r="AD28" s="49"/>
      <c r="AE28" s="49"/>
      <c r="AF28" s="49"/>
      <c r="AG28" s="49"/>
      <c r="AH28" s="49"/>
    </row>
    <row r="29" spans="1:34" s="42" customFormat="1" ht="43.5" customHeight="1" x14ac:dyDescent="0.25">
      <c r="A29" s="107"/>
      <c r="B29" s="110"/>
      <c r="C29" s="115"/>
      <c r="D29" s="82">
        <v>26</v>
      </c>
      <c r="E29" s="81" t="s">
        <v>80</v>
      </c>
      <c r="F29" s="44" t="s">
        <v>20</v>
      </c>
      <c r="G29" s="79" t="s">
        <v>10</v>
      </c>
      <c r="H29" s="80">
        <v>500500002</v>
      </c>
      <c r="I29" s="80" t="s">
        <v>89</v>
      </c>
      <c r="J29" s="84">
        <v>2.8</v>
      </c>
      <c r="K29" s="37">
        <v>0</v>
      </c>
      <c r="L29" s="63">
        <f t="shared" si="0"/>
        <v>0</v>
      </c>
      <c r="M29" s="64">
        <f t="shared" si="1"/>
        <v>0</v>
      </c>
      <c r="N29" s="65">
        <f>80+53</f>
        <v>133</v>
      </c>
      <c r="O29" s="66">
        <f t="shared" si="3"/>
        <v>0</v>
      </c>
      <c r="P29" s="65"/>
      <c r="Q29" s="65"/>
      <c r="R29" s="65"/>
      <c r="S29" s="67">
        <f t="shared" si="2"/>
        <v>133</v>
      </c>
      <c r="T29" s="38" t="str">
        <f t="shared" si="4"/>
        <v>OK</v>
      </c>
      <c r="U29" s="97"/>
      <c r="V29" s="52"/>
      <c r="W29" s="52"/>
      <c r="X29" s="49"/>
      <c r="Y29" s="52"/>
      <c r="Z29" s="49"/>
      <c r="AA29" s="50"/>
      <c r="AB29" s="76"/>
      <c r="AC29" s="49"/>
      <c r="AD29" s="49"/>
      <c r="AE29" s="49"/>
      <c r="AF29" s="49"/>
      <c r="AG29" s="49"/>
      <c r="AH29" s="49"/>
    </row>
    <row r="30" spans="1:34" ht="43.5" customHeight="1" x14ac:dyDescent="0.25">
      <c r="A30" s="107"/>
      <c r="B30" s="107"/>
      <c r="C30" s="115"/>
      <c r="D30" s="82">
        <v>27</v>
      </c>
      <c r="E30" s="81" t="s">
        <v>97</v>
      </c>
      <c r="F30" s="44" t="s">
        <v>82</v>
      </c>
      <c r="G30" s="79" t="s">
        <v>83</v>
      </c>
      <c r="H30" s="80">
        <v>500500002</v>
      </c>
      <c r="I30" s="80" t="s">
        <v>90</v>
      </c>
      <c r="J30" s="84">
        <v>3</v>
      </c>
      <c r="K30" s="37">
        <v>220</v>
      </c>
      <c r="L30" s="63">
        <f t="shared" si="0"/>
        <v>60</v>
      </c>
      <c r="M30" s="64">
        <f t="shared" si="1"/>
        <v>60</v>
      </c>
      <c r="N30" s="65"/>
      <c r="O30" s="66">
        <f t="shared" si="3"/>
        <v>55</v>
      </c>
      <c r="P30" s="65"/>
      <c r="Q30" s="65"/>
      <c r="R30" s="65"/>
      <c r="S30" s="67">
        <f t="shared" si="2"/>
        <v>160</v>
      </c>
      <c r="T30" s="38" t="str">
        <f t="shared" si="4"/>
        <v>OK</v>
      </c>
      <c r="U30" s="97">
        <v>60</v>
      </c>
      <c r="V30" s="51"/>
      <c r="W30" s="51"/>
      <c r="X30" s="49"/>
      <c r="Y30" s="51"/>
      <c r="Z30" s="49"/>
      <c r="AA30" s="49"/>
      <c r="AB30" s="76"/>
      <c r="AC30" s="49"/>
      <c r="AD30" s="49"/>
      <c r="AE30" s="49"/>
      <c r="AF30" s="49"/>
      <c r="AG30" s="49"/>
      <c r="AH30" s="49"/>
    </row>
    <row r="31" spans="1:34" ht="43.5" customHeight="1" x14ac:dyDescent="0.25">
      <c r="A31" s="107"/>
      <c r="B31" s="107"/>
      <c r="C31" s="115"/>
      <c r="D31" s="82">
        <v>28</v>
      </c>
      <c r="E31" s="81" t="s">
        <v>84</v>
      </c>
      <c r="F31" s="44" t="s">
        <v>20</v>
      </c>
      <c r="G31" s="79" t="s">
        <v>10</v>
      </c>
      <c r="H31" s="80">
        <v>500500002</v>
      </c>
      <c r="I31" s="80" t="s">
        <v>89</v>
      </c>
      <c r="J31" s="84">
        <v>38</v>
      </c>
      <c r="K31" s="37">
        <v>220</v>
      </c>
      <c r="L31" s="63">
        <f t="shared" si="0"/>
        <v>65</v>
      </c>
      <c r="M31" s="64">
        <f t="shared" si="1"/>
        <v>65</v>
      </c>
      <c r="N31" s="65"/>
      <c r="O31" s="66">
        <f t="shared" si="3"/>
        <v>55</v>
      </c>
      <c r="P31" s="65"/>
      <c r="Q31" s="65"/>
      <c r="R31" s="65"/>
      <c r="S31" s="67">
        <f t="shared" si="2"/>
        <v>155</v>
      </c>
      <c r="T31" s="38" t="str">
        <f t="shared" si="4"/>
        <v>OK</v>
      </c>
      <c r="U31" s="97">
        <v>65</v>
      </c>
      <c r="V31" s="54"/>
      <c r="W31" s="51"/>
      <c r="X31" s="49"/>
      <c r="Y31" s="54"/>
      <c r="Z31" s="49"/>
      <c r="AA31" s="49"/>
      <c r="AB31" s="76"/>
      <c r="AC31" s="49"/>
      <c r="AD31" s="49"/>
      <c r="AE31" s="49"/>
      <c r="AF31" s="49"/>
      <c r="AG31" s="49"/>
      <c r="AH31" s="49"/>
    </row>
    <row r="32" spans="1:34" ht="43.5" customHeight="1" x14ac:dyDescent="0.25">
      <c r="A32" s="108"/>
      <c r="B32" s="108"/>
      <c r="C32" s="115"/>
      <c r="D32" s="82">
        <v>29</v>
      </c>
      <c r="E32" s="81" t="s">
        <v>85</v>
      </c>
      <c r="F32" s="44" t="s">
        <v>20</v>
      </c>
      <c r="G32" s="79" t="s">
        <v>86</v>
      </c>
      <c r="H32" s="80">
        <v>500500002</v>
      </c>
      <c r="I32" s="80" t="s">
        <v>89</v>
      </c>
      <c r="J32" s="84">
        <v>194.02</v>
      </c>
      <c r="K32" s="37">
        <v>36</v>
      </c>
      <c r="L32" s="63">
        <f t="shared" si="0"/>
        <v>12</v>
      </c>
      <c r="M32" s="64">
        <f t="shared" si="1"/>
        <v>12</v>
      </c>
      <c r="N32" s="65"/>
      <c r="O32" s="66">
        <f t="shared" si="3"/>
        <v>9</v>
      </c>
      <c r="P32" s="65"/>
      <c r="Q32" s="65"/>
      <c r="R32" s="65"/>
      <c r="S32" s="67">
        <f t="shared" si="2"/>
        <v>24</v>
      </c>
      <c r="T32" s="38" t="str">
        <f t="shared" si="4"/>
        <v>OK</v>
      </c>
      <c r="U32" s="97">
        <v>12</v>
      </c>
      <c r="V32" s="53"/>
      <c r="W32" s="53"/>
      <c r="X32" s="49"/>
      <c r="Y32" s="53"/>
      <c r="Z32" s="49"/>
      <c r="AA32" s="49"/>
      <c r="AB32" s="76"/>
      <c r="AC32" s="49"/>
      <c r="AD32" s="49"/>
      <c r="AE32" s="49"/>
      <c r="AF32" s="49"/>
      <c r="AG32" s="49"/>
      <c r="AH32" s="49"/>
    </row>
    <row r="33" spans="10:34" ht="21" customHeight="1" x14ac:dyDescent="0.25">
      <c r="J33" s="40"/>
      <c r="K33" s="56">
        <f>SUM(K4:K32)</f>
        <v>551</v>
      </c>
      <c r="N33" s="56"/>
      <c r="O33" s="56"/>
      <c r="P33" s="56"/>
      <c r="Q33" s="56"/>
      <c r="R33" s="56"/>
      <c r="S33" s="56">
        <f>SUM(S4:S32)</f>
        <v>527</v>
      </c>
      <c r="U33" s="47" cm="1">
        <f t="array" ref="U33">SUMPRODUCT($J$4:$J$32*U4:U32)</f>
        <v>26418.320000000003</v>
      </c>
      <c r="V33" s="47" cm="1">
        <f t="array" ref="V33">SUMPRODUCT($J$4:$J$32*V4:V32)</f>
        <v>0</v>
      </c>
      <c r="W33" s="47" cm="1">
        <f t="array" ref="W33">SUMPRODUCT($J$4:$J$32*W4:W32)</f>
        <v>0</v>
      </c>
      <c r="X33" s="47" cm="1">
        <f t="array" ref="X33">SUMPRODUCT($J$4:$J$32*X4:X32)</f>
        <v>0</v>
      </c>
      <c r="Y33" s="47" cm="1">
        <f t="array" ref="Y33">SUMPRODUCT($J$4:$J$32*Y4:Y32)</f>
        <v>0</v>
      </c>
      <c r="Z33" s="47" cm="1">
        <f t="array" ref="Z33">SUMPRODUCT($J$4:$J$32*Z4:Z32)</f>
        <v>0</v>
      </c>
      <c r="AA33" s="47" cm="1">
        <f t="array" ref="AA33">SUMPRODUCT($J$4:$J$32*AA4:AA32)</f>
        <v>0</v>
      </c>
      <c r="AB33" s="47" cm="1">
        <f t="array" ref="AB33">SUMPRODUCT($J$4:$J$32*AB4:AB32)</f>
        <v>0</v>
      </c>
      <c r="AC33" s="47" cm="1">
        <f t="array" ref="AC33">SUMPRODUCT($J$4:$J$32*AC4:AC32)</f>
        <v>0</v>
      </c>
      <c r="AD33" s="47" cm="1">
        <f t="array" ref="AD33">SUMPRODUCT($J$4:$J$32*AD4:AD32)</f>
        <v>0</v>
      </c>
      <c r="AE33" s="47" cm="1">
        <f t="array" ref="AE33">SUMPRODUCT($J$4:$J$32*AE4:AE32)</f>
        <v>0</v>
      </c>
      <c r="AF33" s="47" cm="1">
        <f t="array" ref="AF33">SUMPRODUCT($J$4:$J$32*AF4:AF32)</f>
        <v>0</v>
      </c>
      <c r="AG33" s="47" cm="1">
        <f t="array" ref="AG33">SUMPRODUCT($J$4:$J$32*AG4:AG32)</f>
        <v>0</v>
      </c>
      <c r="AH33" s="47" cm="1">
        <f t="array" ref="AH33">SUMPRODUCT($J$4:$J$32*AH4:AH32)</f>
        <v>0</v>
      </c>
    </row>
    <row r="34" spans="10:34" ht="43.5" customHeight="1" x14ac:dyDescent="0.25">
      <c r="K34" s="85">
        <f>SUMPRODUCT($J$4:$J$32,K4:K32)</f>
        <v>82544.959999999992</v>
      </c>
      <c r="L34" s="85">
        <f>SUMPRODUCT($J$4:$J$32,L4:L32)</f>
        <v>26418.320000000003</v>
      </c>
      <c r="M34" s="85">
        <f>SUMPRODUCT($J$4:$J$32,M4:M32)</f>
        <v>26418.320000000003</v>
      </c>
    </row>
  </sheetData>
  <autoFilter ref="A3:AH34" xr:uid="{00000000-0001-0000-0000-000000000000}"/>
  <mergeCells count="26">
    <mergeCell ref="AF1:AF2"/>
    <mergeCell ref="AG1:AG2"/>
    <mergeCell ref="AH1:AH2"/>
    <mergeCell ref="AD1:AD2"/>
    <mergeCell ref="E1:J1"/>
    <mergeCell ref="K1:T1"/>
    <mergeCell ref="AB1:AB2"/>
    <mergeCell ref="AC1:AC2"/>
    <mergeCell ref="AE1:AE2"/>
    <mergeCell ref="Y1:Y2"/>
    <mergeCell ref="Z1:Z2"/>
    <mergeCell ref="AA1:AA2"/>
    <mergeCell ref="U1:U2"/>
    <mergeCell ref="W1:W2"/>
    <mergeCell ref="X1:X2"/>
    <mergeCell ref="V1:V2"/>
    <mergeCell ref="K2:T2"/>
    <mergeCell ref="A2:J2"/>
    <mergeCell ref="A4:A32"/>
    <mergeCell ref="A1:D1"/>
    <mergeCell ref="B4:B32"/>
    <mergeCell ref="C3:D3"/>
    <mergeCell ref="C4:C9"/>
    <mergeCell ref="C10:C13"/>
    <mergeCell ref="C14:C24"/>
    <mergeCell ref="C25:C32"/>
  </mergeCells>
  <phoneticPr fontId="0" type="noConversion"/>
  <conditionalFormatting sqref="V4:AH32">
    <cfRule type="cellIs" dxfId="14" priority="4" operator="greaterThan">
      <formula>0</formula>
    </cfRule>
  </conditionalFormatting>
  <conditionalFormatting sqref="U4:U32">
    <cfRule type="cellIs" dxfId="13" priority="1" operator="greaterThan">
      <formula>0</formula>
    </cfRule>
  </conditionalFormatting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29D9-3BF3-4453-AD06-A65F5639DF8F}">
  <dimension ref="A1:AH80"/>
  <sheetViews>
    <sheetView topLeftCell="A24" zoomScale="60" zoomScaleNormal="60" workbookViewId="0">
      <pane xSplit="20" topLeftCell="U1" activePane="topRight" state="frozen"/>
      <selection pane="topRight" activeCell="I35" sqref="I35"/>
    </sheetView>
  </sheetViews>
  <sheetFormatPr defaultColWidth="9.7265625" defaultRowHeight="43.5" customHeight="1" x14ac:dyDescent="0.25"/>
  <cols>
    <col min="1" max="1" width="6.453125" style="3" customWidth="1"/>
    <col min="2" max="2" width="15.453125" style="55" customWidth="1"/>
    <col min="3" max="3" width="5.453125" style="55" customWidth="1"/>
    <col min="4" max="4" width="7.81640625" style="1" customWidth="1"/>
    <col min="5" max="5" width="32.81640625" style="1" customWidth="1"/>
    <col min="6" max="6" width="10.1796875" style="1" customWidth="1"/>
    <col min="7" max="7" width="9.26953125" style="1" customWidth="1"/>
    <col min="8" max="8" width="13" style="1" customWidth="1"/>
    <col min="9" max="9" width="12.453125" style="1" customWidth="1"/>
    <col min="10" max="10" width="13.453125" style="1" customWidth="1"/>
    <col min="11" max="11" width="10.81640625" style="45" customWidth="1"/>
    <col min="12" max="12" width="10.54296875" style="45" customWidth="1"/>
    <col min="13" max="13" width="10" style="45" customWidth="1"/>
    <col min="14" max="14" width="9.26953125" style="45" customWidth="1"/>
    <col min="15" max="15" width="7.81640625" style="45" customWidth="1"/>
    <col min="16" max="16" width="7.453125" style="45" customWidth="1"/>
    <col min="17" max="17" width="7.26953125" style="45" customWidth="1"/>
    <col min="18" max="18" width="7.453125" style="45" customWidth="1"/>
    <col min="19" max="19" width="11.453125" style="21" customWidth="1"/>
    <col min="20" max="20" width="13.81640625" style="46" customWidth="1"/>
    <col min="21" max="21" width="19.26953125" style="48" customWidth="1"/>
    <col min="22" max="22" width="19" style="48" customWidth="1"/>
    <col min="23" max="23" width="18.453125" style="48" customWidth="1"/>
    <col min="24" max="24" width="17.54296875" style="48" customWidth="1"/>
    <col min="25" max="25" width="16.26953125" style="48" customWidth="1"/>
    <col min="26" max="26" width="18.54296875" style="48" customWidth="1"/>
    <col min="27" max="27" width="16.81640625" style="48" customWidth="1"/>
    <col min="28" max="28" width="14.1796875" style="48" customWidth="1"/>
    <col min="29" max="29" width="18.81640625" style="48" bestFit="1" customWidth="1"/>
    <col min="30" max="34" width="13.7265625" style="48" customWidth="1"/>
    <col min="35" max="16384" width="9.7265625" style="41"/>
  </cols>
  <sheetData>
    <row r="1" spans="1:34" ht="36.75" customHeight="1" x14ac:dyDescent="0.25">
      <c r="A1" s="109" t="s">
        <v>44</v>
      </c>
      <c r="B1" s="109"/>
      <c r="C1" s="109"/>
      <c r="D1" s="109"/>
      <c r="E1" s="109" t="s">
        <v>87</v>
      </c>
      <c r="F1" s="109"/>
      <c r="G1" s="109"/>
      <c r="H1" s="109"/>
      <c r="I1" s="109"/>
      <c r="J1" s="109"/>
      <c r="K1" s="117" t="s">
        <v>46</v>
      </c>
      <c r="L1" s="117"/>
      <c r="M1" s="117"/>
      <c r="N1" s="117"/>
      <c r="O1" s="117"/>
      <c r="P1" s="117"/>
      <c r="Q1" s="117"/>
      <c r="R1" s="117"/>
      <c r="S1" s="117"/>
      <c r="T1" s="117"/>
      <c r="U1" s="134" t="s">
        <v>103</v>
      </c>
      <c r="V1" s="119" t="s">
        <v>130</v>
      </c>
      <c r="W1" s="116" t="s">
        <v>43</v>
      </c>
      <c r="X1" s="116" t="s">
        <v>43</v>
      </c>
      <c r="Y1" s="116" t="s">
        <v>43</v>
      </c>
      <c r="Z1" s="116" t="s">
        <v>43</v>
      </c>
      <c r="AA1" s="116" t="s">
        <v>43</v>
      </c>
      <c r="AB1" s="116" t="s">
        <v>43</v>
      </c>
      <c r="AC1" s="116" t="s">
        <v>43</v>
      </c>
      <c r="AD1" s="116" t="s">
        <v>43</v>
      </c>
      <c r="AE1" s="116" t="s">
        <v>43</v>
      </c>
      <c r="AF1" s="116" t="s">
        <v>43</v>
      </c>
      <c r="AG1" s="116" t="s">
        <v>43</v>
      </c>
      <c r="AH1" s="116" t="s">
        <v>43</v>
      </c>
    </row>
    <row r="2" spans="1:34" ht="19.5" customHeight="1" x14ac:dyDescent="0.25">
      <c r="A2" s="103" t="s">
        <v>93</v>
      </c>
      <c r="B2" s="104"/>
      <c r="C2" s="104"/>
      <c r="D2" s="104"/>
      <c r="E2" s="104"/>
      <c r="F2" s="104"/>
      <c r="G2" s="104"/>
      <c r="H2" s="104"/>
      <c r="I2" s="104"/>
      <c r="J2" s="105"/>
      <c r="K2" s="100" t="s">
        <v>88</v>
      </c>
      <c r="L2" s="101"/>
      <c r="M2" s="101"/>
      <c r="N2" s="101"/>
      <c r="O2" s="101"/>
      <c r="P2" s="101"/>
      <c r="Q2" s="101"/>
      <c r="R2" s="101"/>
      <c r="S2" s="101"/>
      <c r="T2" s="102"/>
      <c r="U2" s="145"/>
      <c r="V2" s="120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4" s="3" customFormat="1" ht="43.5" customHeight="1" x14ac:dyDescent="0.25">
      <c r="A3" s="32" t="s">
        <v>13</v>
      </c>
      <c r="B3" s="32" t="s">
        <v>15</v>
      </c>
      <c r="C3" s="112" t="s">
        <v>14</v>
      </c>
      <c r="D3" s="113"/>
      <c r="E3" s="32" t="s">
        <v>16</v>
      </c>
      <c r="F3" s="32" t="s">
        <v>18</v>
      </c>
      <c r="G3" s="32" t="s">
        <v>8</v>
      </c>
      <c r="H3" s="32" t="s">
        <v>19</v>
      </c>
      <c r="I3" s="32" t="s">
        <v>9</v>
      </c>
      <c r="J3" s="33" t="s">
        <v>17</v>
      </c>
      <c r="K3" s="34" t="s">
        <v>2</v>
      </c>
      <c r="L3" s="61" t="s">
        <v>32</v>
      </c>
      <c r="M3" s="61" t="s">
        <v>33</v>
      </c>
      <c r="N3" s="61" t="s">
        <v>34</v>
      </c>
      <c r="O3" s="61" t="s">
        <v>35</v>
      </c>
      <c r="P3" s="61" t="s">
        <v>36</v>
      </c>
      <c r="Q3" s="61" t="s">
        <v>37</v>
      </c>
      <c r="R3" s="61" t="s">
        <v>38</v>
      </c>
      <c r="S3" s="62" t="s">
        <v>0</v>
      </c>
      <c r="T3" s="35" t="s">
        <v>1</v>
      </c>
      <c r="U3" s="98">
        <v>45845</v>
      </c>
      <c r="V3" s="90">
        <v>46044</v>
      </c>
      <c r="W3" s="30" t="s">
        <v>12</v>
      </c>
      <c r="X3" s="30" t="s">
        <v>12</v>
      </c>
      <c r="Y3" s="30" t="s">
        <v>12</v>
      </c>
      <c r="Z3" s="30" t="s">
        <v>12</v>
      </c>
      <c r="AA3" s="30" t="s">
        <v>12</v>
      </c>
      <c r="AB3" s="30" t="s">
        <v>12</v>
      </c>
      <c r="AC3" s="30" t="s">
        <v>12</v>
      </c>
      <c r="AD3" s="30" t="s">
        <v>12</v>
      </c>
      <c r="AE3" s="30" t="s">
        <v>12</v>
      </c>
      <c r="AF3" s="30" t="s">
        <v>12</v>
      </c>
      <c r="AG3" s="30" t="s">
        <v>12</v>
      </c>
      <c r="AH3" s="30" t="s">
        <v>12</v>
      </c>
    </row>
    <row r="4" spans="1:34" s="3" customFormat="1" ht="43.5" customHeight="1" x14ac:dyDescent="0.25">
      <c r="A4" s="106">
        <v>1</v>
      </c>
      <c r="B4" s="106" t="s">
        <v>47</v>
      </c>
      <c r="C4" s="114" t="s">
        <v>48</v>
      </c>
      <c r="D4" s="77">
        <v>1</v>
      </c>
      <c r="E4" s="78" t="s">
        <v>49</v>
      </c>
      <c r="F4" s="44" t="s">
        <v>20</v>
      </c>
      <c r="G4" s="79" t="s">
        <v>10</v>
      </c>
      <c r="H4" s="80">
        <v>500500002</v>
      </c>
      <c r="I4" s="80" t="s">
        <v>89</v>
      </c>
      <c r="J4" s="84">
        <v>150</v>
      </c>
      <c r="K4" s="36">
        <v>2</v>
      </c>
      <c r="L4" s="63">
        <f t="shared" ref="L4:L32" si="0">IF(SUM(U4:AL4)&gt;K4+N4,K4+N4,SUM(U4:AL4))</f>
        <v>2</v>
      </c>
      <c r="M4" s="64">
        <f t="shared" ref="M4:M32" si="1">(SUM(U4:AL4))</f>
        <v>2</v>
      </c>
      <c r="N4" s="65"/>
      <c r="O4" s="66">
        <f>ROUND(IF(K4*0.25-0.5&lt;0,0,K4*0.25-0.5),0)-R4-P4</f>
        <v>0</v>
      </c>
      <c r="P4" s="65"/>
      <c r="Q4" s="65"/>
      <c r="R4" s="65"/>
      <c r="S4" s="67">
        <f t="shared" ref="S4:S32" si="2">K4-(SUM(U4:AH4))+N4</f>
        <v>0</v>
      </c>
      <c r="T4" s="38" t="str">
        <f>IF(S4&lt;0,"ATENÇÃO","OK")</f>
        <v>OK</v>
      </c>
      <c r="U4" s="49">
        <v>1</v>
      </c>
      <c r="V4" s="91">
        <v>1</v>
      </c>
      <c r="W4" s="49"/>
      <c r="X4" s="49"/>
      <c r="Y4" s="49"/>
      <c r="Z4" s="49"/>
      <c r="AA4" s="49"/>
      <c r="AB4" s="76"/>
      <c r="AC4" s="49"/>
      <c r="AD4" s="49"/>
      <c r="AE4" s="49"/>
      <c r="AF4" s="49"/>
      <c r="AG4" s="49"/>
      <c r="AH4" s="49"/>
    </row>
    <row r="5" spans="1:34" s="3" customFormat="1" ht="43.5" customHeight="1" x14ac:dyDescent="0.25">
      <c r="A5" s="107"/>
      <c r="B5" s="107"/>
      <c r="C5" s="114"/>
      <c r="D5" s="77">
        <v>2</v>
      </c>
      <c r="E5" s="78" t="s">
        <v>50</v>
      </c>
      <c r="F5" s="44" t="s">
        <v>20</v>
      </c>
      <c r="G5" s="79" t="s">
        <v>10</v>
      </c>
      <c r="H5" s="80">
        <v>500500002</v>
      </c>
      <c r="I5" s="80" t="s">
        <v>89</v>
      </c>
      <c r="J5" s="84">
        <v>120</v>
      </c>
      <c r="K5" s="36">
        <v>2</v>
      </c>
      <c r="L5" s="63">
        <f t="shared" si="0"/>
        <v>2</v>
      </c>
      <c r="M5" s="64">
        <f t="shared" si="1"/>
        <v>2</v>
      </c>
      <c r="N5" s="65"/>
      <c r="O5" s="66">
        <f t="shared" ref="O5:O32" si="3">ROUND(IF(K5*0.25-0.5&lt;0,0,K5*0.25-0.5),0)-R5-P5</f>
        <v>0</v>
      </c>
      <c r="P5" s="65"/>
      <c r="Q5" s="65"/>
      <c r="R5" s="65"/>
      <c r="S5" s="67">
        <f t="shared" si="2"/>
        <v>0</v>
      </c>
      <c r="T5" s="38" t="str">
        <f t="shared" ref="T5:T32" si="4">IF(S5&lt;0,"ATENÇÃO","OK")</f>
        <v>OK</v>
      </c>
      <c r="U5" s="49">
        <v>1</v>
      </c>
      <c r="V5" s="91">
        <v>1</v>
      </c>
      <c r="W5" s="49"/>
      <c r="X5" s="49"/>
      <c r="Y5" s="49"/>
      <c r="Z5" s="49"/>
      <c r="AA5" s="49"/>
      <c r="AB5" s="76"/>
      <c r="AC5" s="49"/>
      <c r="AD5" s="49"/>
      <c r="AE5" s="49"/>
      <c r="AF5" s="49"/>
      <c r="AG5" s="49"/>
      <c r="AH5" s="49"/>
    </row>
    <row r="6" spans="1:34" s="3" customFormat="1" ht="43.5" customHeight="1" x14ac:dyDescent="0.25">
      <c r="A6" s="107"/>
      <c r="B6" s="107"/>
      <c r="C6" s="114"/>
      <c r="D6" s="77">
        <v>3</v>
      </c>
      <c r="E6" s="78" t="s">
        <v>51</v>
      </c>
      <c r="F6" s="44" t="s">
        <v>20</v>
      </c>
      <c r="G6" s="79" t="s">
        <v>10</v>
      </c>
      <c r="H6" s="80">
        <v>500500002</v>
      </c>
      <c r="I6" s="80" t="s">
        <v>89</v>
      </c>
      <c r="J6" s="84">
        <v>120</v>
      </c>
      <c r="K6" s="36">
        <v>2</v>
      </c>
      <c r="L6" s="63">
        <f t="shared" si="0"/>
        <v>2</v>
      </c>
      <c r="M6" s="64">
        <f t="shared" si="1"/>
        <v>2</v>
      </c>
      <c r="N6" s="65"/>
      <c r="O6" s="66">
        <f t="shared" si="3"/>
        <v>0</v>
      </c>
      <c r="P6" s="65"/>
      <c r="Q6" s="65"/>
      <c r="R6" s="65"/>
      <c r="S6" s="67">
        <f t="shared" si="2"/>
        <v>0</v>
      </c>
      <c r="T6" s="38" t="str">
        <f t="shared" si="4"/>
        <v>OK</v>
      </c>
      <c r="U6" s="49">
        <v>1</v>
      </c>
      <c r="V6" s="91">
        <v>1</v>
      </c>
      <c r="W6" s="49"/>
      <c r="X6" s="49"/>
      <c r="Y6" s="49"/>
      <c r="Z6" s="49"/>
      <c r="AA6" s="49"/>
      <c r="AB6" s="76"/>
      <c r="AC6" s="49"/>
      <c r="AD6" s="49"/>
      <c r="AE6" s="49"/>
      <c r="AF6" s="49"/>
      <c r="AG6" s="49"/>
      <c r="AH6" s="49"/>
    </row>
    <row r="7" spans="1:34" s="3" customFormat="1" ht="43.5" customHeight="1" x14ac:dyDescent="0.25">
      <c r="A7" s="107"/>
      <c r="B7" s="110"/>
      <c r="C7" s="114"/>
      <c r="D7" s="77">
        <v>4</v>
      </c>
      <c r="E7" s="78" t="s">
        <v>52</v>
      </c>
      <c r="F7" s="44" t="s">
        <v>20</v>
      </c>
      <c r="G7" s="79" t="s">
        <v>10</v>
      </c>
      <c r="H7" s="80">
        <v>500500002</v>
      </c>
      <c r="I7" s="80" t="s">
        <v>89</v>
      </c>
      <c r="J7" s="84">
        <v>80</v>
      </c>
      <c r="K7" s="36">
        <v>2</v>
      </c>
      <c r="L7" s="63">
        <f t="shared" si="0"/>
        <v>2</v>
      </c>
      <c r="M7" s="64">
        <f t="shared" si="1"/>
        <v>2</v>
      </c>
      <c r="N7" s="65"/>
      <c r="O7" s="66">
        <f t="shared" si="3"/>
        <v>0</v>
      </c>
      <c r="P7" s="65"/>
      <c r="Q7" s="65"/>
      <c r="R7" s="65"/>
      <c r="S7" s="67">
        <f t="shared" si="2"/>
        <v>0</v>
      </c>
      <c r="T7" s="38" t="str">
        <f t="shared" si="4"/>
        <v>OK</v>
      </c>
      <c r="U7" s="49">
        <v>1</v>
      </c>
      <c r="V7" s="91">
        <v>1</v>
      </c>
      <c r="W7" s="49"/>
      <c r="X7" s="49"/>
      <c r="Y7" s="49"/>
      <c r="Z7" s="49"/>
      <c r="AA7" s="49"/>
      <c r="AB7" s="76"/>
      <c r="AC7" s="49"/>
      <c r="AD7" s="49"/>
      <c r="AE7" s="49"/>
      <c r="AF7" s="49"/>
      <c r="AG7" s="49"/>
      <c r="AH7" s="49"/>
    </row>
    <row r="8" spans="1:34" s="3" customFormat="1" ht="43.5" customHeight="1" x14ac:dyDescent="0.25">
      <c r="A8" s="107"/>
      <c r="B8" s="107"/>
      <c r="C8" s="114"/>
      <c r="D8" s="77">
        <v>5</v>
      </c>
      <c r="E8" s="78" t="s">
        <v>53</v>
      </c>
      <c r="F8" s="44" t="s">
        <v>20</v>
      </c>
      <c r="G8" s="79" t="s">
        <v>10</v>
      </c>
      <c r="H8" s="80">
        <v>500500002</v>
      </c>
      <c r="I8" s="80" t="s">
        <v>89</v>
      </c>
      <c r="J8" s="84">
        <v>260</v>
      </c>
      <c r="K8" s="36">
        <v>2</v>
      </c>
      <c r="L8" s="63">
        <f t="shared" si="0"/>
        <v>2</v>
      </c>
      <c r="M8" s="64">
        <f t="shared" si="1"/>
        <v>2</v>
      </c>
      <c r="N8" s="65"/>
      <c r="O8" s="66">
        <f t="shared" si="3"/>
        <v>0</v>
      </c>
      <c r="P8" s="65"/>
      <c r="Q8" s="65"/>
      <c r="R8" s="65"/>
      <c r="S8" s="67">
        <f t="shared" si="2"/>
        <v>0</v>
      </c>
      <c r="T8" s="38" t="str">
        <f t="shared" si="4"/>
        <v>OK</v>
      </c>
      <c r="U8" s="49">
        <v>1</v>
      </c>
      <c r="V8" s="91">
        <v>1</v>
      </c>
      <c r="W8" s="49"/>
      <c r="X8" s="49"/>
      <c r="Y8" s="49"/>
      <c r="Z8" s="49"/>
      <c r="AA8" s="49"/>
      <c r="AB8" s="76"/>
      <c r="AC8" s="49"/>
      <c r="AD8" s="49"/>
      <c r="AE8" s="49"/>
      <c r="AF8" s="49"/>
      <c r="AG8" s="49"/>
      <c r="AH8" s="49"/>
    </row>
    <row r="9" spans="1:34" s="3" customFormat="1" ht="43.5" customHeight="1" x14ac:dyDescent="0.25">
      <c r="A9" s="107"/>
      <c r="B9" s="110"/>
      <c r="C9" s="114"/>
      <c r="D9" s="77">
        <v>6</v>
      </c>
      <c r="E9" s="78" t="s">
        <v>54</v>
      </c>
      <c r="F9" s="44" t="s">
        <v>20</v>
      </c>
      <c r="G9" s="79" t="s">
        <v>10</v>
      </c>
      <c r="H9" s="80">
        <v>500500002</v>
      </c>
      <c r="I9" s="80" t="s">
        <v>89</v>
      </c>
      <c r="J9" s="84">
        <v>600</v>
      </c>
      <c r="K9" s="36">
        <v>2</v>
      </c>
      <c r="L9" s="63">
        <f t="shared" si="0"/>
        <v>2</v>
      </c>
      <c r="M9" s="64">
        <f t="shared" si="1"/>
        <v>2</v>
      </c>
      <c r="N9" s="65"/>
      <c r="O9" s="66">
        <f t="shared" si="3"/>
        <v>0</v>
      </c>
      <c r="P9" s="65"/>
      <c r="Q9" s="65"/>
      <c r="R9" s="65"/>
      <c r="S9" s="67">
        <f t="shared" si="2"/>
        <v>0</v>
      </c>
      <c r="T9" s="38" t="str">
        <f t="shared" si="4"/>
        <v>OK</v>
      </c>
      <c r="U9" s="49">
        <v>1</v>
      </c>
      <c r="V9" s="91">
        <v>1</v>
      </c>
      <c r="W9" s="49"/>
      <c r="X9" s="49"/>
      <c r="Y9" s="49"/>
      <c r="Z9" s="49"/>
      <c r="AA9" s="49"/>
      <c r="AB9" s="76"/>
      <c r="AC9" s="49"/>
      <c r="AD9" s="49"/>
      <c r="AE9" s="49"/>
      <c r="AF9" s="49"/>
      <c r="AG9" s="49"/>
      <c r="AH9" s="49"/>
    </row>
    <row r="10" spans="1:34" s="3" customFormat="1" ht="43.5" customHeight="1" x14ac:dyDescent="0.25">
      <c r="A10" s="107"/>
      <c r="B10" s="107"/>
      <c r="C10" s="114" t="s">
        <v>55</v>
      </c>
      <c r="D10" s="77">
        <v>7</v>
      </c>
      <c r="E10" s="78" t="s">
        <v>56</v>
      </c>
      <c r="F10" s="44" t="s">
        <v>20</v>
      </c>
      <c r="G10" s="79" t="s">
        <v>10</v>
      </c>
      <c r="H10" s="80">
        <v>500500002</v>
      </c>
      <c r="I10" s="80" t="s">
        <v>89</v>
      </c>
      <c r="J10" s="84">
        <v>300</v>
      </c>
      <c r="K10" s="36">
        <v>2</v>
      </c>
      <c r="L10" s="63">
        <f t="shared" si="0"/>
        <v>2</v>
      </c>
      <c r="M10" s="64">
        <f t="shared" si="1"/>
        <v>2</v>
      </c>
      <c r="N10" s="65"/>
      <c r="O10" s="66">
        <f t="shared" si="3"/>
        <v>0</v>
      </c>
      <c r="P10" s="65"/>
      <c r="Q10" s="65"/>
      <c r="R10" s="65"/>
      <c r="S10" s="67">
        <f t="shared" si="2"/>
        <v>0</v>
      </c>
      <c r="T10" s="38" t="str">
        <f t="shared" si="4"/>
        <v>OK</v>
      </c>
      <c r="U10" s="49">
        <v>1</v>
      </c>
      <c r="V10" s="91">
        <v>1</v>
      </c>
      <c r="W10" s="49"/>
      <c r="X10" s="49"/>
      <c r="Y10" s="49"/>
      <c r="Z10" s="49"/>
      <c r="AA10" s="49"/>
      <c r="AB10" s="76"/>
      <c r="AC10" s="49"/>
      <c r="AD10" s="49"/>
      <c r="AE10" s="49"/>
      <c r="AF10" s="49"/>
      <c r="AG10" s="49"/>
      <c r="AH10" s="49"/>
    </row>
    <row r="11" spans="1:34" s="3" customFormat="1" ht="43.5" customHeight="1" x14ac:dyDescent="0.25">
      <c r="A11" s="107"/>
      <c r="B11" s="107"/>
      <c r="C11" s="114"/>
      <c r="D11" s="77">
        <v>8</v>
      </c>
      <c r="E11" s="78" t="s">
        <v>57</v>
      </c>
      <c r="F11" s="44" t="s">
        <v>20</v>
      </c>
      <c r="G11" s="79" t="s">
        <v>10</v>
      </c>
      <c r="H11" s="80">
        <v>500500002</v>
      </c>
      <c r="I11" s="80" t="s">
        <v>89</v>
      </c>
      <c r="J11" s="84">
        <v>400</v>
      </c>
      <c r="K11" s="36">
        <v>2</v>
      </c>
      <c r="L11" s="63">
        <f t="shared" si="0"/>
        <v>2</v>
      </c>
      <c r="M11" s="64">
        <f t="shared" si="1"/>
        <v>2</v>
      </c>
      <c r="N11" s="65"/>
      <c r="O11" s="66">
        <f t="shared" si="3"/>
        <v>0</v>
      </c>
      <c r="P11" s="65"/>
      <c r="Q11" s="65"/>
      <c r="R11" s="65"/>
      <c r="S11" s="67">
        <f t="shared" si="2"/>
        <v>0</v>
      </c>
      <c r="T11" s="38" t="str">
        <f t="shared" si="4"/>
        <v>OK</v>
      </c>
      <c r="U11" s="49">
        <v>1</v>
      </c>
      <c r="V11" s="91">
        <v>1</v>
      </c>
      <c r="W11" s="49"/>
      <c r="X11" s="49"/>
      <c r="Y11" s="49"/>
      <c r="Z11" s="49"/>
      <c r="AA11" s="49"/>
      <c r="AB11" s="76"/>
      <c r="AC11" s="49"/>
      <c r="AD11" s="49"/>
      <c r="AE11" s="49"/>
      <c r="AF11" s="49"/>
      <c r="AG11" s="49"/>
      <c r="AH11" s="49"/>
    </row>
    <row r="12" spans="1:34" s="3" customFormat="1" ht="43.5" customHeight="1" x14ac:dyDescent="0.25">
      <c r="A12" s="107"/>
      <c r="B12" s="110"/>
      <c r="C12" s="114"/>
      <c r="D12" s="77">
        <v>9</v>
      </c>
      <c r="E12" s="78" t="s">
        <v>58</v>
      </c>
      <c r="F12" s="44" t="s">
        <v>20</v>
      </c>
      <c r="G12" s="79" t="s">
        <v>10</v>
      </c>
      <c r="H12" s="80">
        <v>500500002</v>
      </c>
      <c r="I12" s="80" t="s">
        <v>89</v>
      </c>
      <c r="J12" s="84">
        <v>250</v>
      </c>
      <c r="K12" s="36">
        <v>2</v>
      </c>
      <c r="L12" s="63">
        <f t="shared" si="0"/>
        <v>2</v>
      </c>
      <c r="M12" s="64">
        <f t="shared" si="1"/>
        <v>2</v>
      </c>
      <c r="N12" s="65"/>
      <c r="O12" s="66">
        <f t="shared" si="3"/>
        <v>0</v>
      </c>
      <c r="P12" s="65"/>
      <c r="Q12" s="65"/>
      <c r="R12" s="65"/>
      <c r="S12" s="67">
        <f t="shared" si="2"/>
        <v>0</v>
      </c>
      <c r="T12" s="38" t="str">
        <f t="shared" si="4"/>
        <v>OK</v>
      </c>
      <c r="U12" s="49">
        <v>1</v>
      </c>
      <c r="V12" s="91">
        <v>1</v>
      </c>
      <c r="W12" s="49"/>
      <c r="X12" s="49"/>
      <c r="Y12" s="49"/>
      <c r="Z12" s="49"/>
      <c r="AA12" s="49"/>
      <c r="AB12" s="76"/>
      <c r="AC12" s="49"/>
      <c r="AD12" s="49"/>
      <c r="AE12" s="49"/>
      <c r="AF12" s="49"/>
      <c r="AG12" s="49"/>
      <c r="AH12" s="49"/>
    </row>
    <row r="13" spans="1:34" s="31" customFormat="1" ht="43.5" customHeight="1" x14ac:dyDescent="0.25">
      <c r="A13" s="107"/>
      <c r="B13" s="107"/>
      <c r="C13" s="114"/>
      <c r="D13" s="77">
        <v>10</v>
      </c>
      <c r="E13" s="78" t="s">
        <v>59</v>
      </c>
      <c r="F13" s="44" t="s">
        <v>20</v>
      </c>
      <c r="G13" s="79" t="s">
        <v>10</v>
      </c>
      <c r="H13" s="80">
        <v>500500002</v>
      </c>
      <c r="I13" s="80" t="s">
        <v>89</v>
      </c>
      <c r="J13" s="84">
        <v>150</v>
      </c>
      <c r="K13" s="36">
        <v>2</v>
      </c>
      <c r="L13" s="63">
        <f t="shared" si="0"/>
        <v>2</v>
      </c>
      <c r="M13" s="64">
        <f t="shared" si="1"/>
        <v>2</v>
      </c>
      <c r="N13" s="65"/>
      <c r="O13" s="66">
        <f t="shared" si="3"/>
        <v>0</v>
      </c>
      <c r="P13" s="65"/>
      <c r="Q13" s="65"/>
      <c r="R13" s="65"/>
      <c r="S13" s="67">
        <f t="shared" si="2"/>
        <v>0</v>
      </c>
      <c r="T13" s="38" t="str">
        <f t="shared" si="4"/>
        <v>OK</v>
      </c>
      <c r="U13" s="49">
        <v>1</v>
      </c>
      <c r="V13" s="91">
        <v>1</v>
      </c>
      <c r="W13" s="50"/>
      <c r="X13" s="49"/>
      <c r="Y13" s="50"/>
      <c r="Z13" s="49"/>
      <c r="AA13" s="50"/>
      <c r="AB13" s="76"/>
      <c r="AC13" s="49"/>
      <c r="AD13" s="49"/>
      <c r="AE13" s="49"/>
      <c r="AF13" s="49"/>
      <c r="AG13" s="49"/>
      <c r="AH13" s="49"/>
    </row>
    <row r="14" spans="1:34" s="3" customFormat="1" ht="43.5" customHeight="1" x14ac:dyDescent="0.25">
      <c r="A14" s="107"/>
      <c r="B14" s="107"/>
      <c r="C14" s="114" t="s">
        <v>60</v>
      </c>
      <c r="D14" s="77">
        <v>11</v>
      </c>
      <c r="E14" s="78" t="s">
        <v>61</v>
      </c>
      <c r="F14" s="44" t="s">
        <v>20</v>
      </c>
      <c r="G14" s="79" t="s">
        <v>10</v>
      </c>
      <c r="H14" s="80">
        <v>500500002</v>
      </c>
      <c r="I14" s="80" t="s">
        <v>89</v>
      </c>
      <c r="J14" s="84">
        <v>150</v>
      </c>
      <c r="K14" s="36">
        <v>2</v>
      </c>
      <c r="L14" s="63">
        <f t="shared" si="0"/>
        <v>2</v>
      </c>
      <c r="M14" s="64">
        <f t="shared" si="1"/>
        <v>2</v>
      </c>
      <c r="N14" s="65"/>
      <c r="O14" s="66">
        <f t="shared" si="3"/>
        <v>0</v>
      </c>
      <c r="P14" s="65"/>
      <c r="Q14" s="65"/>
      <c r="R14" s="65"/>
      <c r="S14" s="67">
        <f t="shared" si="2"/>
        <v>0</v>
      </c>
      <c r="T14" s="38" t="str">
        <f t="shared" si="4"/>
        <v>OK</v>
      </c>
      <c r="U14" s="49">
        <v>1</v>
      </c>
      <c r="V14" s="91">
        <v>1</v>
      </c>
      <c r="W14" s="49"/>
      <c r="X14" s="49"/>
      <c r="Y14" s="49"/>
      <c r="Z14" s="49"/>
      <c r="AA14" s="49"/>
      <c r="AB14" s="76"/>
      <c r="AC14" s="49"/>
      <c r="AD14" s="49"/>
      <c r="AE14" s="49"/>
      <c r="AF14" s="49"/>
      <c r="AG14" s="49"/>
      <c r="AH14" s="49"/>
    </row>
    <row r="15" spans="1:34" s="31" customFormat="1" ht="43.5" customHeight="1" x14ac:dyDescent="0.25">
      <c r="A15" s="107"/>
      <c r="B15" s="111"/>
      <c r="C15" s="114"/>
      <c r="D15" s="77">
        <v>12</v>
      </c>
      <c r="E15" s="78" t="s">
        <v>62</v>
      </c>
      <c r="F15" s="44" t="s">
        <v>20</v>
      </c>
      <c r="G15" s="79" t="s">
        <v>10</v>
      </c>
      <c r="H15" s="80">
        <v>500500002</v>
      </c>
      <c r="I15" s="80" t="s">
        <v>89</v>
      </c>
      <c r="J15" s="84">
        <v>150</v>
      </c>
      <c r="K15" s="36">
        <v>2</v>
      </c>
      <c r="L15" s="63">
        <f t="shared" si="0"/>
        <v>2</v>
      </c>
      <c r="M15" s="64">
        <f t="shared" si="1"/>
        <v>2</v>
      </c>
      <c r="N15" s="65"/>
      <c r="O15" s="66">
        <f t="shared" si="3"/>
        <v>0</v>
      </c>
      <c r="P15" s="65"/>
      <c r="Q15" s="65"/>
      <c r="R15" s="65"/>
      <c r="S15" s="67">
        <f t="shared" si="2"/>
        <v>0</v>
      </c>
      <c r="T15" s="38" t="str">
        <f t="shared" si="4"/>
        <v>OK</v>
      </c>
      <c r="U15" s="49">
        <v>1</v>
      </c>
      <c r="V15" s="91">
        <v>1</v>
      </c>
      <c r="W15" s="49"/>
      <c r="X15" s="49"/>
      <c r="Y15" s="50"/>
      <c r="Z15" s="49"/>
      <c r="AA15" s="50"/>
      <c r="AB15" s="76"/>
      <c r="AC15" s="49"/>
      <c r="AD15" s="49"/>
      <c r="AE15" s="49"/>
      <c r="AF15" s="49"/>
      <c r="AG15" s="49"/>
      <c r="AH15" s="49"/>
    </row>
    <row r="16" spans="1:34" s="3" customFormat="1" ht="43.5" customHeight="1" x14ac:dyDescent="0.25">
      <c r="A16" s="107"/>
      <c r="B16" s="110"/>
      <c r="C16" s="114"/>
      <c r="D16" s="77">
        <v>13</v>
      </c>
      <c r="E16" s="78" t="s">
        <v>63</v>
      </c>
      <c r="F16" s="44" t="s">
        <v>20</v>
      </c>
      <c r="G16" s="79" t="s">
        <v>10</v>
      </c>
      <c r="H16" s="80">
        <v>500500002</v>
      </c>
      <c r="I16" s="80" t="s">
        <v>89</v>
      </c>
      <c r="J16" s="84">
        <v>200</v>
      </c>
      <c r="K16" s="36">
        <v>2</v>
      </c>
      <c r="L16" s="63">
        <f t="shared" si="0"/>
        <v>2</v>
      </c>
      <c r="M16" s="64">
        <f t="shared" si="1"/>
        <v>2</v>
      </c>
      <c r="N16" s="65"/>
      <c r="O16" s="66">
        <f t="shared" si="3"/>
        <v>0</v>
      </c>
      <c r="P16" s="65"/>
      <c r="Q16" s="65"/>
      <c r="R16" s="65"/>
      <c r="S16" s="67">
        <f t="shared" si="2"/>
        <v>0</v>
      </c>
      <c r="T16" s="38" t="str">
        <f t="shared" si="4"/>
        <v>OK</v>
      </c>
      <c r="U16" s="49">
        <v>1</v>
      </c>
      <c r="V16" s="91">
        <v>1</v>
      </c>
      <c r="W16" s="49"/>
      <c r="X16" s="49"/>
      <c r="Y16" s="49"/>
      <c r="Z16" s="49"/>
      <c r="AA16" s="49"/>
      <c r="AB16" s="76"/>
      <c r="AC16" s="49"/>
      <c r="AD16" s="49"/>
      <c r="AE16" s="49"/>
      <c r="AF16" s="49"/>
      <c r="AG16" s="49"/>
      <c r="AH16" s="49"/>
    </row>
    <row r="17" spans="1:34" s="3" customFormat="1" ht="43.5" customHeight="1" x14ac:dyDescent="0.25">
      <c r="A17" s="107"/>
      <c r="B17" s="107"/>
      <c r="C17" s="114"/>
      <c r="D17" s="77">
        <v>14</v>
      </c>
      <c r="E17" s="78" t="s">
        <v>64</v>
      </c>
      <c r="F17" s="44" t="s">
        <v>20</v>
      </c>
      <c r="G17" s="79" t="s">
        <v>10</v>
      </c>
      <c r="H17" s="80">
        <v>500500002</v>
      </c>
      <c r="I17" s="80" t="s">
        <v>89</v>
      </c>
      <c r="J17" s="84">
        <v>300</v>
      </c>
      <c r="K17" s="36">
        <v>2</v>
      </c>
      <c r="L17" s="63">
        <f t="shared" si="0"/>
        <v>2</v>
      </c>
      <c r="M17" s="64">
        <f t="shared" si="1"/>
        <v>2</v>
      </c>
      <c r="N17" s="65"/>
      <c r="O17" s="66">
        <f t="shared" si="3"/>
        <v>0</v>
      </c>
      <c r="P17" s="65"/>
      <c r="Q17" s="65"/>
      <c r="R17" s="65"/>
      <c r="S17" s="67">
        <f t="shared" si="2"/>
        <v>0</v>
      </c>
      <c r="T17" s="38" t="str">
        <f t="shared" si="4"/>
        <v>OK</v>
      </c>
      <c r="U17" s="49">
        <v>1</v>
      </c>
      <c r="V17" s="91">
        <v>1</v>
      </c>
      <c r="W17" s="49"/>
      <c r="X17" s="49"/>
      <c r="Y17" s="49"/>
      <c r="Z17" s="49"/>
      <c r="AA17" s="49"/>
      <c r="AB17" s="76"/>
      <c r="AC17" s="49"/>
      <c r="AD17" s="49"/>
      <c r="AE17" s="49"/>
      <c r="AF17" s="49"/>
      <c r="AG17" s="49"/>
      <c r="AH17" s="49"/>
    </row>
    <row r="18" spans="1:34" s="3" customFormat="1" ht="43.5" customHeight="1" x14ac:dyDescent="0.25">
      <c r="A18" s="107"/>
      <c r="B18" s="107"/>
      <c r="C18" s="114"/>
      <c r="D18" s="77">
        <v>15</v>
      </c>
      <c r="E18" s="78" t="s">
        <v>65</v>
      </c>
      <c r="F18" s="44" t="s">
        <v>20</v>
      </c>
      <c r="G18" s="79" t="s">
        <v>10</v>
      </c>
      <c r="H18" s="80">
        <v>500500002</v>
      </c>
      <c r="I18" s="80" t="s">
        <v>89</v>
      </c>
      <c r="J18" s="84">
        <v>100</v>
      </c>
      <c r="K18" s="36">
        <v>2</v>
      </c>
      <c r="L18" s="63">
        <f t="shared" si="0"/>
        <v>2</v>
      </c>
      <c r="M18" s="64">
        <f t="shared" si="1"/>
        <v>2</v>
      </c>
      <c r="N18" s="65"/>
      <c r="O18" s="66">
        <f t="shared" si="3"/>
        <v>0</v>
      </c>
      <c r="P18" s="65"/>
      <c r="Q18" s="65"/>
      <c r="R18" s="65"/>
      <c r="S18" s="67">
        <f t="shared" si="2"/>
        <v>0</v>
      </c>
      <c r="T18" s="38" t="str">
        <f t="shared" si="4"/>
        <v>OK</v>
      </c>
      <c r="U18" s="49">
        <v>1</v>
      </c>
      <c r="V18" s="91">
        <v>1</v>
      </c>
      <c r="W18" s="49"/>
      <c r="X18" s="49"/>
      <c r="Y18" s="49"/>
      <c r="Z18" s="49"/>
      <c r="AA18" s="49"/>
      <c r="AB18" s="76"/>
      <c r="AC18" s="49"/>
      <c r="AD18" s="49"/>
      <c r="AE18" s="49"/>
      <c r="AF18" s="49"/>
      <c r="AG18" s="49"/>
      <c r="AH18" s="49"/>
    </row>
    <row r="19" spans="1:34" s="3" customFormat="1" ht="43.5" customHeight="1" x14ac:dyDescent="0.25">
      <c r="A19" s="107"/>
      <c r="B19" s="107"/>
      <c r="C19" s="114"/>
      <c r="D19" s="77">
        <v>16</v>
      </c>
      <c r="E19" s="78" t="s">
        <v>66</v>
      </c>
      <c r="F19" s="44" t="s">
        <v>20</v>
      </c>
      <c r="G19" s="79" t="s">
        <v>10</v>
      </c>
      <c r="H19" s="80">
        <v>500500002</v>
      </c>
      <c r="I19" s="80" t="s">
        <v>89</v>
      </c>
      <c r="J19" s="84">
        <v>150</v>
      </c>
      <c r="K19" s="36">
        <v>2</v>
      </c>
      <c r="L19" s="63">
        <f t="shared" si="0"/>
        <v>2</v>
      </c>
      <c r="M19" s="64">
        <f t="shared" si="1"/>
        <v>2</v>
      </c>
      <c r="N19" s="65"/>
      <c r="O19" s="66">
        <f t="shared" si="3"/>
        <v>0</v>
      </c>
      <c r="P19" s="65"/>
      <c r="Q19" s="65"/>
      <c r="R19" s="65"/>
      <c r="S19" s="67">
        <f t="shared" si="2"/>
        <v>0</v>
      </c>
      <c r="T19" s="38" t="str">
        <f t="shared" si="4"/>
        <v>OK</v>
      </c>
      <c r="U19" s="49">
        <v>1</v>
      </c>
      <c r="V19" s="91">
        <v>1</v>
      </c>
      <c r="W19" s="49"/>
      <c r="X19" s="49"/>
      <c r="Y19" s="49"/>
      <c r="Z19" s="49"/>
      <c r="AA19" s="49"/>
      <c r="AB19" s="76"/>
      <c r="AC19" s="49"/>
      <c r="AD19" s="49"/>
      <c r="AE19" s="49"/>
      <c r="AF19" s="49"/>
      <c r="AG19" s="49"/>
      <c r="AH19" s="49"/>
    </row>
    <row r="20" spans="1:34" s="31" customFormat="1" ht="43.5" customHeight="1" x14ac:dyDescent="0.25">
      <c r="A20" s="107"/>
      <c r="B20" s="111"/>
      <c r="C20" s="114"/>
      <c r="D20" s="77">
        <v>17</v>
      </c>
      <c r="E20" s="78" t="s">
        <v>67</v>
      </c>
      <c r="F20" s="44" t="s">
        <v>20</v>
      </c>
      <c r="G20" s="79" t="s">
        <v>10</v>
      </c>
      <c r="H20" s="80">
        <v>500500002</v>
      </c>
      <c r="I20" s="80" t="s">
        <v>89</v>
      </c>
      <c r="J20" s="84">
        <v>100</v>
      </c>
      <c r="K20" s="36">
        <v>2</v>
      </c>
      <c r="L20" s="63">
        <f t="shared" si="0"/>
        <v>2</v>
      </c>
      <c r="M20" s="64">
        <f t="shared" si="1"/>
        <v>2</v>
      </c>
      <c r="N20" s="65"/>
      <c r="O20" s="66">
        <f t="shared" si="3"/>
        <v>0</v>
      </c>
      <c r="P20" s="65"/>
      <c r="Q20" s="65"/>
      <c r="R20" s="65"/>
      <c r="S20" s="67">
        <f t="shared" si="2"/>
        <v>0</v>
      </c>
      <c r="T20" s="38" t="str">
        <f t="shared" si="4"/>
        <v>OK</v>
      </c>
      <c r="U20" s="49">
        <v>1</v>
      </c>
      <c r="V20" s="91">
        <v>1</v>
      </c>
      <c r="W20" s="50"/>
      <c r="X20" s="49"/>
      <c r="Y20" s="50"/>
      <c r="Z20" s="49"/>
      <c r="AA20" s="49"/>
      <c r="AB20" s="76"/>
      <c r="AC20" s="49"/>
      <c r="AD20" s="49"/>
      <c r="AE20" s="49"/>
      <c r="AF20" s="49"/>
      <c r="AG20" s="49"/>
      <c r="AH20" s="49"/>
    </row>
    <row r="21" spans="1:34" s="3" customFormat="1" ht="43.5" customHeight="1" x14ac:dyDescent="0.25">
      <c r="A21" s="107"/>
      <c r="B21" s="110"/>
      <c r="C21" s="114"/>
      <c r="D21" s="77">
        <v>18</v>
      </c>
      <c r="E21" s="78" t="s">
        <v>68</v>
      </c>
      <c r="F21" s="44" t="s">
        <v>20</v>
      </c>
      <c r="G21" s="79" t="s">
        <v>10</v>
      </c>
      <c r="H21" s="80">
        <v>500500002</v>
      </c>
      <c r="I21" s="80" t="s">
        <v>89</v>
      </c>
      <c r="J21" s="84">
        <v>300</v>
      </c>
      <c r="K21" s="36">
        <v>2</v>
      </c>
      <c r="L21" s="63">
        <f t="shared" si="0"/>
        <v>2</v>
      </c>
      <c r="M21" s="64">
        <f t="shared" si="1"/>
        <v>2</v>
      </c>
      <c r="N21" s="65"/>
      <c r="O21" s="66">
        <f t="shared" si="3"/>
        <v>0</v>
      </c>
      <c r="P21" s="65"/>
      <c r="Q21" s="65"/>
      <c r="R21" s="65"/>
      <c r="S21" s="67">
        <f t="shared" si="2"/>
        <v>0</v>
      </c>
      <c r="T21" s="38" t="str">
        <f t="shared" si="4"/>
        <v>OK</v>
      </c>
      <c r="U21" s="49">
        <v>1</v>
      </c>
      <c r="V21" s="91">
        <v>1</v>
      </c>
      <c r="W21" s="49"/>
      <c r="X21" s="49"/>
      <c r="Y21" s="49"/>
      <c r="Z21" s="49"/>
      <c r="AA21" s="49"/>
      <c r="AB21" s="76"/>
      <c r="AC21" s="49"/>
      <c r="AD21" s="49"/>
      <c r="AE21" s="49"/>
      <c r="AF21" s="49"/>
      <c r="AG21" s="49"/>
      <c r="AH21" s="49"/>
    </row>
    <row r="22" spans="1:34" ht="43.5" customHeight="1" x14ac:dyDescent="0.25">
      <c r="A22" s="107"/>
      <c r="B22" s="107"/>
      <c r="C22" s="114"/>
      <c r="D22" s="77">
        <v>19</v>
      </c>
      <c r="E22" s="78" t="s">
        <v>69</v>
      </c>
      <c r="F22" s="44" t="s">
        <v>20</v>
      </c>
      <c r="G22" s="79" t="s">
        <v>10</v>
      </c>
      <c r="H22" s="80">
        <v>500500002</v>
      </c>
      <c r="I22" s="80" t="s">
        <v>89</v>
      </c>
      <c r="J22" s="84">
        <v>150</v>
      </c>
      <c r="K22" s="37">
        <v>2</v>
      </c>
      <c r="L22" s="63">
        <f t="shared" si="0"/>
        <v>2</v>
      </c>
      <c r="M22" s="64">
        <f t="shared" si="1"/>
        <v>2</v>
      </c>
      <c r="N22" s="65"/>
      <c r="O22" s="66">
        <f t="shared" si="3"/>
        <v>0</v>
      </c>
      <c r="P22" s="65"/>
      <c r="Q22" s="65"/>
      <c r="R22" s="65"/>
      <c r="S22" s="67">
        <f t="shared" si="2"/>
        <v>0</v>
      </c>
      <c r="T22" s="38" t="str">
        <f t="shared" si="4"/>
        <v>OK</v>
      </c>
      <c r="U22" s="49">
        <v>1</v>
      </c>
      <c r="V22" s="91">
        <v>1</v>
      </c>
      <c r="W22" s="49"/>
      <c r="X22" s="49"/>
      <c r="Y22" s="49"/>
      <c r="Z22" s="49"/>
      <c r="AA22" s="49"/>
      <c r="AB22" s="76"/>
      <c r="AC22" s="49"/>
      <c r="AD22" s="49"/>
      <c r="AE22" s="49"/>
      <c r="AF22" s="49"/>
      <c r="AG22" s="49"/>
      <c r="AH22" s="49"/>
    </row>
    <row r="23" spans="1:34" ht="43.5" customHeight="1" x14ac:dyDescent="0.25">
      <c r="A23" s="107"/>
      <c r="B23" s="107"/>
      <c r="C23" s="114"/>
      <c r="D23" s="77">
        <v>20</v>
      </c>
      <c r="E23" s="78" t="s">
        <v>70</v>
      </c>
      <c r="F23" s="44" t="s">
        <v>20</v>
      </c>
      <c r="G23" s="79" t="s">
        <v>10</v>
      </c>
      <c r="H23" s="80">
        <v>500500002</v>
      </c>
      <c r="I23" s="80" t="s">
        <v>89</v>
      </c>
      <c r="J23" s="84">
        <v>1000</v>
      </c>
      <c r="K23" s="37">
        <v>2</v>
      </c>
      <c r="L23" s="63">
        <f t="shared" si="0"/>
        <v>2</v>
      </c>
      <c r="M23" s="64">
        <f t="shared" si="1"/>
        <v>2</v>
      </c>
      <c r="N23" s="65"/>
      <c r="O23" s="66">
        <f t="shared" si="3"/>
        <v>0</v>
      </c>
      <c r="P23" s="65"/>
      <c r="Q23" s="65"/>
      <c r="R23" s="65"/>
      <c r="S23" s="67">
        <f t="shared" si="2"/>
        <v>0</v>
      </c>
      <c r="T23" s="38" t="str">
        <f t="shared" si="4"/>
        <v>OK</v>
      </c>
      <c r="U23" s="49">
        <v>1</v>
      </c>
      <c r="V23" s="91">
        <v>1</v>
      </c>
      <c r="W23" s="49"/>
      <c r="X23" s="49"/>
      <c r="Y23" s="49"/>
      <c r="Z23" s="49"/>
      <c r="AA23" s="49"/>
      <c r="AB23" s="76"/>
      <c r="AC23" s="49"/>
      <c r="AD23" s="49"/>
      <c r="AE23" s="49"/>
      <c r="AF23" s="49"/>
      <c r="AG23" s="49"/>
      <c r="AH23" s="49"/>
    </row>
    <row r="24" spans="1:34" ht="43.5" customHeight="1" x14ac:dyDescent="0.25">
      <c r="A24" s="107"/>
      <c r="B24" s="107"/>
      <c r="C24" s="114"/>
      <c r="D24" s="77">
        <v>21</v>
      </c>
      <c r="E24" s="81" t="s">
        <v>71</v>
      </c>
      <c r="F24" s="44" t="s">
        <v>20</v>
      </c>
      <c r="G24" s="79" t="s">
        <v>10</v>
      </c>
      <c r="H24" s="80">
        <v>500500002</v>
      </c>
      <c r="I24" s="80" t="s">
        <v>89</v>
      </c>
      <c r="J24" s="84">
        <v>500</v>
      </c>
      <c r="K24" s="37">
        <v>2</v>
      </c>
      <c r="L24" s="63">
        <f t="shared" si="0"/>
        <v>2</v>
      </c>
      <c r="M24" s="64">
        <f t="shared" si="1"/>
        <v>2</v>
      </c>
      <c r="N24" s="65"/>
      <c r="O24" s="66">
        <f t="shared" si="3"/>
        <v>0</v>
      </c>
      <c r="P24" s="65"/>
      <c r="Q24" s="65"/>
      <c r="R24" s="65"/>
      <c r="S24" s="67">
        <f t="shared" si="2"/>
        <v>0</v>
      </c>
      <c r="T24" s="38" t="str">
        <f t="shared" si="4"/>
        <v>OK</v>
      </c>
      <c r="U24" s="49">
        <v>1</v>
      </c>
      <c r="V24" s="91">
        <v>1</v>
      </c>
      <c r="W24" s="51"/>
      <c r="X24" s="49"/>
      <c r="Y24" s="51"/>
      <c r="Z24" s="49"/>
      <c r="AA24" s="49"/>
      <c r="AB24" s="76"/>
      <c r="AC24" s="49"/>
      <c r="AD24" s="49"/>
      <c r="AE24" s="49"/>
      <c r="AF24" s="49"/>
      <c r="AG24" s="49"/>
      <c r="AH24" s="49"/>
    </row>
    <row r="25" spans="1:34" s="42" customFormat="1" ht="43.5" customHeight="1" x14ac:dyDescent="0.25">
      <c r="A25" s="107"/>
      <c r="B25" s="111"/>
      <c r="C25" s="115" t="s">
        <v>72</v>
      </c>
      <c r="D25" s="82">
        <v>22</v>
      </c>
      <c r="E25" s="81" t="s">
        <v>73</v>
      </c>
      <c r="F25" s="44" t="s">
        <v>20</v>
      </c>
      <c r="G25" s="79" t="s">
        <v>74</v>
      </c>
      <c r="H25" s="80">
        <v>500500002</v>
      </c>
      <c r="I25" s="80" t="s">
        <v>89</v>
      </c>
      <c r="J25" s="84">
        <v>8200</v>
      </c>
      <c r="K25" s="37">
        <v>2</v>
      </c>
      <c r="L25" s="63">
        <f t="shared" si="0"/>
        <v>2</v>
      </c>
      <c r="M25" s="64">
        <f t="shared" si="1"/>
        <v>2</v>
      </c>
      <c r="N25" s="65"/>
      <c r="O25" s="66">
        <f t="shared" si="3"/>
        <v>0</v>
      </c>
      <c r="P25" s="65"/>
      <c r="Q25" s="65"/>
      <c r="R25" s="65"/>
      <c r="S25" s="67">
        <f t="shared" si="2"/>
        <v>0</v>
      </c>
      <c r="T25" s="38" t="str">
        <f t="shared" si="4"/>
        <v>OK</v>
      </c>
      <c r="U25" s="49">
        <v>1</v>
      </c>
      <c r="V25" s="91">
        <v>1</v>
      </c>
      <c r="W25" s="51"/>
      <c r="X25" s="49"/>
      <c r="Y25" s="52"/>
      <c r="Z25" s="49"/>
      <c r="AA25" s="50"/>
      <c r="AB25" s="76"/>
      <c r="AC25" s="49"/>
      <c r="AD25" s="49"/>
      <c r="AE25" s="49"/>
      <c r="AF25" s="49"/>
      <c r="AG25" s="49"/>
      <c r="AH25" s="49"/>
    </row>
    <row r="26" spans="1:34" ht="43.5" customHeight="1" x14ac:dyDescent="0.25">
      <c r="A26" s="107"/>
      <c r="B26" s="111"/>
      <c r="C26" s="115"/>
      <c r="D26" s="82">
        <v>23</v>
      </c>
      <c r="E26" s="81" t="s">
        <v>75</v>
      </c>
      <c r="F26" s="44" t="s">
        <v>20</v>
      </c>
      <c r="G26" s="79" t="s">
        <v>11</v>
      </c>
      <c r="H26" s="80">
        <v>500500002</v>
      </c>
      <c r="I26" s="80" t="s">
        <v>89</v>
      </c>
      <c r="J26" s="84">
        <v>1950.08</v>
      </c>
      <c r="K26" s="37">
        <v>2</v>
      </c>
      <c r="L26" s="63">
        <f t="shared" si="0"/>
        <v>2</v>
      </c>
      <c r="M26" s="64">
        <f t="shared" si="1"/>
        <v>2</v>
      </c>
      <c r="N26" s="65"/>
      <c r="O26" s="66">
        <f t="shared" si="3"/>
        <v>0</v>
      </c>
      <c r="P26" s="65"/>
      <c r="Q26" s="65"/>
      <c r="R26" s="65"/>
      <c r="S26" s="67">
        <f t="shared" si="2"/>
        <v>0</v>
      </c>
      <c r="T26" s="38" t="str">
        <f t="shared" si="4"/>
        <v>OK</v>
      </c>
      <c r="U26" s="49">
        <v>1</v>
      </c>
      <c r="V26" s="91">
        <v>1</v>
      </c>
      <c r="W26" s="51"/>
      <c r="X26" s="49"/>
      <c r="Y26" s="51"/>
      <c r="Z26" s="49"/>
      <c r="AA26" s="49"/>
      <c r="AB26" s="76"/>
      <c r="AC26" s="49"/>
      <c r="AD26" s="49"/>
      <c r="AE26" s="49"/>
      <c r="AF26" s="49"/>
      <c r="AG26" s="49"/>
      <c r="AH26" s="49"/>
    </row>
    <row r="27" spans="1:34" ht="43.5" customHeight="1" x14ac:dyDescent="0.25">
      <c r="A27" s="107"/>
      <c r="B27" s="111"/>
      <c r="C27" s="115"/>
      <c r="D27" s="82">
        <v>24</v>
      </c>
      <c r="E27" s="81" t="s">
        <v>76</v>
      </c>
      <c r="F27" s="44" t="s">
        <v>20</v>
      </c>
      <c r="G27" s="79" t="s">
        <v>77</v>
      </c>
      <c r="H27" s="80">
        <v>500500002</v>
      </c>
      <c r="I27" s="80" t="s">
        <v>89</v>
      </c>
      <c r="J27" s="84">
        <v>3000</v>
      </c>
      <c r="K27" s="37">
        <v>2</v>
      </c>
      <c r="L27" s="63">
        <f t="shared" si="0"/>
        <v>2</v>
      </c>
      <c r="M27" s="64">
        <f t="shared" si="1"/>
        <v>2</v>
      </c>
      <c r="N27" s="65"/>
      <c r="O27" s="66">
        <f t="shared" si="3"/>
        <v>0</v>
      </c>
      <c r="P27" s="65"/>
      <c r="Q27" s="65"/>
      <c r="R27" s="65"/>
      <c r="S27" s="67">
        <f t="shared" si="2"/>
        <v>0</v>
      </c>
      <c r="T27" s="38" t="str">
        <f t="shared" si="4"/>
        <v>OK</v>
      </c>
      <c r="U27" s="49">
        <v>1</v>
      </c>
      <c r="V27" s="91">
        <v>1</v>
      </c>
      <c r="W27" s="51"/>
      <c r="X27" s="49"/>
      <c r="Y27" s="51"/>
      <c r="Z27" s="49"/>
      <c r="AA27" s="49"/>
      <c r="AB27" s="76"/>
      <c r="AC27" s="49"/>
      <c r="AD27" s="49"/>
      <c r="AE27" s="49"/>
      <c r="AF27" s="49"/>
      <c r="AG27" s="49"/>
      <c r="AH27" s="49"/>
    </row>
    <row r="28" spans="1:34" s="42" customFormat="1" ht="43.5" customHeight="1" x14ac:dyDescent="0.25">
      <c r="A28" s="107"/>
      <c r="B28" s="111"/>
      <c r="C28" s="115"/>
      <c r="D28" s="82">
        <v>25</v>
      </c>
      <c r="E28" s="83" t="s">
        <v>78</v>
      </c>
      <c r="F28" s="44" t="s">
        <v>20</v>
      </c>
      <c r="G28" s="79" t="s">
        <v>79</v>
      </c>
      <c r="H28" s="80">
        <v>500500002</v>
      </c>
      <c r="I28" s="80" t="s">
        <v>89</v>
      </c>
      <c r="J28" s="84">
        <v>3500</v>
      </c>
      <c r="K28" s="37">
        <v>2</v>
      </c>
      <c r="L28" s="63">
        <f t="shared" si="0"/>
        <v>2</v>
      </c>
      <c r="M28" s="64">
        <f t="shared" si="1"/>
        <v>2</v>
      </c>
      <c r="N28" s="65"/>
      <c r="O28" s="66">
        <f t="shared" si="3"/>
        <v>0</v>
      </c>
      <c r="P28" s="65"/>
      <c r="Q28" s="65"/>
      <c r="R28" s="65"/>
      <c r="S28" s="67">
        <f t="shared" si="2"/>
        <v>0</v>
      </c>
      <c r="T28" s="38" t="str">
        <f t="shared" si="4"/>
        <v>OK</v>
      </c>
      <c r="U28" s="49">
        <v>1</v>
      </c>
      <c r="V28" s="91">
        <v>1</v>
      </c>
      <c r="W28" s="52"/>
      <c r="X28" s="49"/>
      <c r="Y28" s="52"/>
      <c r="Z28" s="49"/>
      <c r="AA28" s="49"/>
      <c r="AB28" s="76"/>
      <c r="AC28" s="49"/>
      <c r="AD28" s="49"/>
      <c r="AE28" s="49"/>
      <c r="AF28" s="49"/>
      <c r="AG28" s="49"/>
      <c r="AH28" s="49"/>
    </row>
    <row r="29" spans="1:34" s="42" customFormat="1" ht="43.5" customHeight="1" x14ac:dyDescent="0.25">
      <c r="A29" s="107"/>
      <c r="B29" s="110"/>
      <c r="C29" s="115"/>
      <c r="D29" s="82">
        <v>26</v>
      </c>
      <c r="E29" s="81" t="s">
        <v>80</v>
      </c>
      <c r="F29" s="44" t="s">
        <v>20</v>
      </c>
      <c r="G29" s="79" t="s">
        <v>10</v>
      </c>
      <c r="H29" s="80">
        <v>500500002</v>
      </c>
      <c r="I29" s="80" t="s">
        <v>89</v>
      </c>
      <c r="J29" s="84">
        <v>2.8</v>
      </c>
      <c r="K29" s="37">
        <v>1760</v>
      </c>
      <c r="L29" s="63">
        <f t="shared" si="0"/>
        <v>0</v>
      </c>
      <c r="M29" s="64">
        <f t="shared" si="1"/>
        <v>0</v>
      </c>
      <c r="N29" s="65">
        <v>-67</v>
      </c>
      <c r="O29" s="66">
        <f t="shared" si="3"/>
        <v>440</v>
      </c>
      <c r="P29" s="65"/>
      <c r="Q29" s="65"/>
      <c r="R29" s="65"/>
      <c r="S29" s="67">
        <f t="shared" si="2"/>
        <v>1693</v>
      </c>
      <c r="T29" s="38" t="str">
        <f t="shared" si="4"/>
        <v>OK</v>
      </c>
      <c r="U29" s="49"/>
      <c r="V29" s="147"/>
      <c r="W29" s="52"/>
      <c r="X29" s="49"/>
      <c r="Y29" s="52"/>
      <c r="Z29" s="49"/>
      <c r="AA29" s="50"/>
      <c r="AB29" s="76"/>
      <c r="AC29" s="49"/>
      <c r="AD29" s="49"/>
      <c r="AE29" s="49"/>
      <c r="AF29" s="49"/>
      <c r="AG29" s="49"/>
      <c r="AH29" s="49"/>
    </row>
    <row r="30" spans="1:34" ht="43.5" customHeight="1" x14ac:dyDescent="0.25">
      <c r="A30" s="107"/>
      <c r="B30" s="107"/>
      <c r="C30" s="115"/>
      <c r="D30" s="82">
        <v>27</v>
      </c>
      <c r="E30" s="81" t="s">
        <v>81</v>
      </c>
      <c r="F30" s="44" t="s">
        <v>82</v>
      </c>
      <c r="G30" s="79" t="s">
        <v>83</v>
      </c>
      <c r="H30" s="80">
        <v>500500002</v>
      </c>
      <c r="I30" s="80" t="s">
        <v>90</v>
      </c>
      <c r="J30" s="84">
        <v>3</v>
      </c>
      <c r="K30" s="37">
        <v>90</v>
      </c>
      <c r="L30" s="63">
        <f t="shared" si="0"/>
        <v>52</v>
      </c>
      <c r="M30" s="64">
        <f t="shared" si="1"/>
        <v>52</v>
      </c>
      <c r="N30" s="65"/>
      <c r="O30" s="66">
        <f t="shared" si="3"/>
        <v>22</v>
      </c>
      <c r="P30" s="65"/>
      <c r="Q30" s="65"/>
      <c r="R30" s="65"/>
      <c r="S30" s="67">
        <f t="shared" si="2"/>
        <v>38</v>
      </c>
      <c r="T30" s="38" t="str">
        <f t="shared" si="4"/>
        <v>OK</v>
      </c>
      <c r="U30" s="49">
        <v>23</v>
      </c>
      <c r="V30" s="91">
        <v>29</v>
      </c>
      <c r="W30" s="51"/>
      <c r="X30" s="49"/>
      <c r="Y30" s="51"/>
      <c r="Z30" s="49"/>
      <c r="AA30" s="49"/>
      <c r="AB30" s="76"/>
      <c r="AC30" s="49"/>
      <c r="AD30" s="49"/>
      <c r="AE30" s="49"/>
      <c r="AF30" s="49"/>
      <c r="AG30" s="49"/>
      <c r="AH30" s="49"/>
    </row>
    <row r="31" spans="1:34" ht="43.5" customHeight="1" x14ac:dyDescent="0.25">
      <c r="A31" s="107"/>
      <c r="B31" s="107"/>
      <c r="C31" s="115"/>
      <c r="D31" s="82">
        <v>28</v>
      </c>
      <c r="E31" s="81" t="s">
        <v>84</v>
      </c>
      <c r="F31" s="44" t="s">
        <v>20</v>
      </c>
      <c r="G31" s="79" t="s">
        <v>10</v>
      </c>
      <c r="H31" s="80">
        <v>500500002</v>
      </c>
      <c r="I31" s="80" t="s">
        <v>89</v>
      </c>
      <c r="J31" s="84">
        <v>38</v>
      </c>
      <c r="K31" s="37">
        <v>90</v>
      </c>
      <c r="L31" s="63">
        <f t="shared" si="0"/>
        <v>59</v>
      </c>
      <c r="M31" s="64">
        <f t="shared" si="1"/>
        <v>59</v>
      </c>
      <c r="N31" s="65"/>
      <c r="O31" s="66">
        <f t="shared" si="3"/>
        <v>22</v>
      </c>
      <c r="P31" s="65"/>
      <c r="Q31" s="65"/>
      <c r="R31" s="65"/>
      <c r="S31" s="67">
        <f t="shared" si="2"/>
        <v>31</v>
      </c>
      <c r="T31" s="38" t="str">
        <f t="shared" si="4"/>
        <v>OK</v>
      </c>
      <c r="U31" s="49">
        <v>30</v>
      </c>
      <c r="V31" s="91">
        <v>29</v>
      </c>
      <c r="W31" s="51"/>
      <c r="X31" s="49"/>
      <c r="Y31" s="54"/>
      <c r="Z31" s="49"/>
      <c r="AA31" s="49"/>
      <c r="AB31" s="76"/>
      <c r="AC31" s="49"/>
      <c r="AD31" s="49"/>
      <c r="AE31" s="49"/>
      <c r="AF31" s="49"/>
      <c r="AG31" s="49"/>
      <c r="AH31" s="49"/>
    </row>
    <row r="32" spans="1:34" ht="43.5" customHeight="1" x14ac:dyDescent="0.25">
      <c r="A32" s="108"/>
      <c r="B32" s="108"/>
      <c r="C32" s="115"/>
      <c r="D32" s="82">
        <v>29</v>
      </c>
      <c r="E32" s="81" t="s">
        <v>85</v>
      </c>
      <c r="F32" s="44" t="s">
        <v>20</v>
      </c>
      <c r="G32" s="79" t="s">
        <v>86</v>
      </c>
      <c r="H32" s="80">
        <v>500500002</v>
      </c>
      <c r="I32" s="80" t="s">
        <v>89</v>
      </c>
      <c r="J32" s="84">
        <v>194.02</v>
      </c>
      <c r="K32" s="37">
        <v>16</v>
      </c>
      <c r="L32" s="63">
        <f t="shared" si="0"/>
        <v>8</v>
      </c>
      <c r="M32" s="64">
        <f t="shared" si="1"/>
        <v>8</v>
      </c>
      <c r="N32" s="65"/>
      <c r="O32" s="66">
        <f t="shared" si="3"/>
        <v>4</v>
      </c>
      <c r="P32" s="65"/>
      <c r="Q32" s="65"/>
      <c r="R32" s="65"/>
      <c r="S32" s="67">
        <f t="shared" si="2"/>
        <v>8</v>
      </c>
      <c r="T32" s="38" t="str">
        <f t="shared" si="4"/>
        <v>OK</v>
      </c>
      <c r="U32" s="49">
        <v>3</v>
      </c>
      <c r="V32" s="91">
        <v>5</v>
      </c>
      <c r="W32" s="53"/>
      <c r="X32" s="49"/>
      <c r="Y32" s="53"/>
      <c r="Z32" s="49"/>
      <c r="AA32" s="49"/>
      <c r="AB32" s="76"/>
      <c r="AC32" s="49"/>
      <c r="AD32" s="49"/>
      <c r="AE32" s="49"/>
      <c r="AF32" s="49"/>
      <c r="AG32" s="49"/>
      <c r="AH32" s="49"/>
    </row>
    <row r="33" spans="10:34" ht="21" customHeight="1" x14ac:dyDescent="0.25">
      <c r="J33" s="40"/>
      <c r="K33" s="56">
        <f>SUM(K4:K32)</f>
        <v>2006</v>
      </c>
      <c r="N33" s="56"/>
      <c r="O33" s="56"/>
      <c r="P33" s="56"/>
      <c r="Q33" s="56"/>
      <c r="R33" s="56"/>
      <c r="S33" s="56">
        <f>SUM(S4:S32)</f>
        <v>1770</v>
      </c>
      <c r="U33" s="88" cm="1">
        <f t="array" ref="U33">SUMPRODUCT($J$4:$J$32*U4:U32)</f>
        <v>23971.140000000003</v>
      </c>
      <c r="V33" s="88" cm="1">
        <f t="array" ref="V33">SUMPRODUCT($J$4:$J$32*V4:V32)</f>
        <v>24339.18</v>
      </c>
      <c r="W33" s="47" cm="1">
        <f t="array" ref="W33">SUMPRODUCT($J$4:$J$32*W4:W32)</f>
        <v>0</v>
      </c>
      <c r="X33" s="47" cm="1">
        <f t="array" ref="X33">SUMPRODUCT($J$4:$J$32*X4:X32)</f>
        <v>0</v>
      </c>
      <c r="Y33" s="47" cm="1">
        <f t="array" ref="Y33">SUMPRODUCT($J$4:$J$32*Y4:Y32)</f>
        <v>0</v>
      </c>
      <c r="Z33" s="47" cm="1">
        <f t="array" ref="Z33">SUMPRODUCT($J$4:$J$32*Z4:Z32)</f>
        <v>0</v>
      </c>
      <c r="AA33" s="47" cm="1">
        <f t="array" ref="AA33">SUMPRODUCT($J$4:$J$32*AA4:AA32)</f>
        <v>0</v>
      </c>
      <c r="AB33" s="47" cm="1">
        <f t="array" ref="AB33">SUMPRODUCT($J$4:$J$32*AB4:AB32)</f>
        <v>0</v>
      </c>
      <c r="AC33" s="47" cm="1">
        <f t="array" ref="AC33">SUMPRODUCT($J$4:$J$32*AC4:AC32)</f>
        <v>0</v>
      </c>
      <c r="AD33" s="47" cm="1">
        <f t="array" ref="AD33">SUMPRODUCT($J$4:$J$32*AD4:AD32)</f>
        <v>0</v>
      </c>
      <c r="AE33" s="47" cm="1">
        <f t="array" ref="AE33">SUMPRODUCT($J$4:$J$32*AE4:AE32)</f>
        <v>0</v>
      </c>
      <c r="AF33" s="47" cm="1">
        <f t="array" ref="AF33">SUMPRODUCT($J$4:$J$32*AF4:AF32)</f>
        <v>0</v>
      </c>
      <c r="AG33" s="47" cm="1">
        <f t="array" ref="AG33">SUMPRODUCT($J$4:$J$32*AG4:AG32)</f>
        <v>0</v>
      </c>
      <c r="AH33" s="47" cm="1">
        <f t="array" ref="AH33">SUMPRODUCT($J$4:$J$32*AH4:AH32)</f>
        <v>0</v>
      </c>
    </row>
    <row r="34" spans="10:34" ht="43.5" customHeight="1" x14ac:dyDescent="0.25">
      <c r="K34" s="85">
        <f>SUMPRODUCT($J$4:$J$32,K4:K32)</f>
        <v>56082.48</v>
      </c>
      <c r="L34" s="85">
        <f>SUMPRODUCT($J$4:$J$32,L4:L32)</f>
        <v>48310.320000000007</v>
      </c>
      <c r="M34" s="85">
        <f>SUMPRODUCT($J$4:$J$32,M4:M32)</f>
        <v>48310.320000000007</v>
      </c>
      <c r="U34" s="89"/>
      <c r="V34" s="93"/>
    </row>
    <row r="35" spans="10:34" ht="43.5" customHeight="1" x14ac:dyDescent="0.25">
      <c r="U35" s="89"/>
      <c r="V35" s="93"/>
    </row>
    <row r="36" spans="10:34" ht="43.5" customHeight="1" x14ac:dyDescent="0.25">
      <c r="U36" s="89"/>
      <c r="V36" s="93"/>
    </row>
    <row r="37" spans="10:34" ht="43.5" customHeight="1" x14ac:dyDescent="0.25">
      <c r="U37" s="89"/>
      <c r="V37" s="93"/>
    </row>
    <row r="38" spans="10:34" ht="43.5" customHeight="1" x14ac:dyDescent="0.25">
      <c r="U38" s="89"/>
      <c r="V38" s="93"/>
    </row>
    <row r="39" spans="10:34" ht="43.5" customHeight="1" x14ac:dyDescent="0.25">
      <c r="U39" s="89"/>
      <c r="V39" s="93"/>
    </row>
    <row r="40" spans="10:34" ht="43.5" customHeight="1" x14ac:dyDescent="0.25">
      <c r="U40" s="89"/>
      <c r="V40" s="93"/>
    </row>
    <row r="41" spans="10:34" ht="43.5" customHeight="1" x14ac:dyDescent="0.25">
      <c r="U41" s="89"/>
      <c r="V41" s="93"/>
    </row>
    <row r="42" spans="10:34" ht="43.5" customHeight="1" x14ac:dyDescent="0.25">
      <c r="U42" s="89"/>
      <c r="V42" s="93"/>
    </row>
    <row r="43" spans="10:34" ht="43.5" customHeight="1" x14ac:dyDescent="0.25">
      <c r="U43" s="89"/>
      <c r="V43" s="93"/>
    </row>
    <row r="44" spans="10:34" ht="43.5" customHeight="1" x14ac:dyDescent="0.25">
      <c r="U44" s="89"/>
      <c r="V44" s="93"/>
    </row>
    <row r="45" spans="10:34" ht="43.5" customHeight="1" x14ac:dyDescent="0.25">
      <c r="U45" s="89"/>
      <c r="V45" s="93"/>
    </row>
    <row r="46" spans="10:34" ht="43.5" customHeight="1" x14ac:dyDescent="0.25">
      <c r="U46" s="89"/>
      <c r="V46" s="93"/>
    </row>
    <row r="47" spans="10:34" ht="43.5" customHeight="1" x14ac:dyDescent="0.25">
      <c r="U47" s="89"/>
      <c r="V47" s="93"/>
    </row>
    <row r="48" spans="10:34" ht="43.5" customHeight="1" x14ac:dyDescent="0.25">
      <c r="U48" s="89"/>
      <c r="V48" s="93"/>
    </row>
    <row r="49" spans="21:22" ht="43.5" customHeight="1" x14ac:dyDescent="0.25">
      <c r="U49" s="89"/>
      <c r="V49" s="93"/>
    </row>
    <row r="50" spans="21:22" ht="43.5" customHeight="1" x14ac:dyDescent="0.25">
      <c r="U50" s="89"/>
      <c r="V50" s="93"/>
    </row>
    <row r="51" spans="21:22" ht="43.5" customHeight="1" x14ac:dyDescent="0.25">
      <c r="U51" s="89"/>
      <c r="V51" s="93"/>
    </row>
    <row r="52" spans="21:22" ht="43.5" customHeight="1" x14ac:dyDescent="0.25">
      <c r="U52" s="89"/>
      <c r="V52" s="93"/>
    </row>
    <row r="53" spans="21:22" ht="43.5" customHeight="1" x14ac:dyDescent="0.25">
      <c r="U53" s="89"/>
      <c r="V53" s="93"/>
    </row>
    <row r="54" spans="21:22" ht="43.5" customHeight="1" x14ac:dyDescent="0.25">
      <c r="U54" s="89"/>
      <c r="V54" s="93"/>
    </row>
    <row r="55" spans="21:22" ht="43.5" customHeight="1" x14ac:dyDescent="0.25">
      <c r="U55" s="89"/>
      <c r="V55" s="93"/>
    </row>
    <row r="56" spans="21:22" ht="43.5" customHeight="1" x14ac:dyDescent="0.25">
      <c r="U56" s="89"/>
      <c r="V56" s="93"/>
    </row>
    <row r="57" spans="21:22" ht="43.5" customHeight="1" x14ac:dyDescent="0.25">
      <c r="U57" s="89"/>
      <c r="V57" s="93"/>
    </row>
    <row r="58" spans="21:22" ht="43.5" customHeight="1" x14ac:dyDescent="0.25">
      <c r="U58" s="89"/>
      <c r="V58" s="93"/>
    </row>
    <row r="59" spans="21:22" ht="43.5" customHeight="1" x14ac:dyDescent="0.25">
      <c r="U59" s="89"/>
      <c r="V59" s="93"/>
    </row>
    <row r="60" spans="21:22" ht="43.5" customHeight="1" x14ac:dyDescent="0.25">
      <c r="U60" s="89"/>
      <c r="V60" s="93"/>
    </row>
    <row r="61" spans="21:22" ht="43.5" customHeight="1" x14ac:dyDescent="0.25">
      <c r="U61" s="89"/>
      <c r="V61" s="93"/>
    </row>
    <row r="62" spans="21:22" ht="43.5" customHeight="1" x14ac:dyDescent="0.25">
      <c r="V62" s="93"/>
    </row>
    <row r="63" spans="21:22" ht="43.5" customHeight="1" x14ac:dyDescent="0.25">
      <c r="V63" s="94"/>
    </row>
    <row r="64" spans="21:22" ht="43.5" customHeight="1" x14ac:dyDescent="0.25">
      <c r="V64" s="94"/>
    </row>
    <row r="65" spans="22:22" ht="43.5" customHeight="1" x14ac:dyDescent="0.25">
      <c r="V65" s="94"/>
    </row>
    <row r="66" spans="22:22" ht="43.5" customHeight="1" x14ac:dyDescent="0.25">
      <c r="V66" s="94"/>
    </row>
    <row r="67" spans="22:22" ht="43.5" customHeight="1" x14ac:dyDescent="0.25">
      <c r="V67" s="94"/>
    </row>
    <row r="68" spans="22:22" ht="43.5" customHeight="1" x14ac:dyDescent="0.25">
      <c r="V68" s="94"/>
    </row>
    <row r="69" spans="22:22" ht="43.5" customHeight="1" x14ac:dyDescent="0.25">
      <c r="V69" s="94"/>
    </row>
    <row r="70" spans="22:22" ht="43.5" customHeight="1" x14ac:dyDescent="0.25">
      <c r="V70" s="94"/>
    </row>
    <row r="71" spans="22:22" ht="43.5" customHeight="1" x14ac:dyDescent="0.25">
      <c r="V71" s="94"/>
    </row>
    <row r="72" spans="22:22" ht="43.5" customHeight="1" x14ac:dyDescent="0.25">
      <c r="V72" s="94"/>
    </row>
    <row r="73" spans="22:22" ht="43.5" customHeight="1" x14ac:dyDescent="0.25">
      <c r="V73" s="94"/>
    </row>
    <row r="74" spans="22:22" ht="43.5" customHeight="1" x14ac:dyDescent="0.25">
      <c r="V74" s="94"/>
    </row>
    <row r="75" spans="22:22" ht="43.5" customHeight="1" x14ac:dyDescent="0.25">
      <c r="V75" s="94"/>
    </row>
    <row r="76" spans="22:22" ht="43.5" customHeight="1" x14ac:dyDescent="0.25">
      <c r="V76" s="94"/>
    </row>
    <row r="77" spans="22:22" ht="43.5" customHeight="1" x14ac:dyDescent="0.25">
      <c r="V77" s="94"/>
    </row>
    <row r="78" spans="22:22" ht="43.5" customHeight="1" x14ac:dyDescent="0.25">
      <c r="V78" s="94"/>
    </row>
    <row r="79" spans="22:22" ht="43.5" customHeight="1" x14ac:dyDescent="0.25">
      <c r="V79" s="94"/>
    </row>
    <row r="80" spans="22:22" ht="43.5" customHeight="1" x14ac:dyDescent="0.25">
      <c r="V80" s="94"/>
    </row>
  </sheetData>
  <autoFilter ref="A3:AH34" xr:uid="{00000000-0001-0000-0000-000000000000}"/>
  <mergeCells count="25">
    <mergeCell ref="AA1:AA2"/>
    <mergeCell ref="AB1:AB2"/>
    <mergeCell ref="AC1:AC2"/>
    <mergeCell ref="A1:D1"/>
    <mergeCell ref="E1:J1"/>
    <mergeCell ref="K1:T1"/>
    <mergeCell ref="V1:V2"/>
    <mergeCell ref="W1:W2"/>
    <mergeCell ref="A2:J2"/>
    <mergeCell ref="K2:T2"/>
    <mergeCell ref="X1:X2"/>
    <mergeCell ref="Y1:Y2"/>
    <mergeCell ref="Z1:Z2"/>
    <mergeCell ref="AD1:AD2"/>
    <mergeCell ref="AE1:AE2"/>
    <mergeCell ref="AF1:AF2"/>
    <mergeCell ref="AG1:AG2"/>
    <mergeCell ref="AH1:AH2"/>
    <mergeCell ref="C3:D3"/>
    <mergeCell ref="A4:A32"/>
    <mergeCell ref="B4:B32"/>
    <mergeCell ref="C4:C9"/>
    <mergeCell ref="C10:C13"/>
    <mergeCell ref="C14:C24"/>
    <mergeCell ref="C25:C32"/>
  </mergeCells>
  <conditionalFormatting sqref="U4:U32 W4:AH32">
    <cfRule type="cellIs" dxfId="4" priority="1" operator="greaterThan">
      <formula>0</formula>
    </cfRule>
  </conditionalFormatting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09454-DB2E-49B1-9E74-1FC2A3955FDF}">
  <dimension ref="A1:AH85"/>
  <sheetViews>
    <sheetView topLeftCell="A22" zoomScale="50" zoomScaleNormal="50" workbookViewId="0">
      <pane xSplit="20" topLeftCell="U1" activePane="topRight" state="frozen"/>
      <selection pane="topRight" activeCell="V29" sqref="V29"/>
    </sheetView>
  </sheetViews>
  <sheetFormatPr defaultColWidth="9.7265625" defaultRowHeight="43.5" customHeight="1" x14ac:dyDescent="0.25"/>
  <cols>
    <col min="1" max="1" width="6.453125" style="3" customWidth="1"/>
    <col min="2" max="2" width="15.453125" style="55" customWidth="1"/>
    <col min="3" max="3" width="5.453125" style="55" customWidth="1"/>
    <col min="4" max="4" width="7.81640625" style="1" customWidth="1"/>
    <col min="5" max="5" width="32.81640625" style="1" customWidth="1"/>
    <col min="6" max="6" width="10.1796875" style="1" customWidth="1"/>
    <col min="7" max="7" width="9.26953125" style="1" customWidth="1"/>
    <col min="8" max="8" width="13" style="1" customWidth="1"/>
    <col min="9" max="9" width="12.453125" style="1" customWidth="1"/>
    <col min="10" max="10" width="13.453125" style="1" customWidth="1"/>
    <col min="11" max="11" width="10.81640625" style="45" customWidth="1"/>
    <col min="12" max="12" width="10.54296875" style="45" customWidth="1"/>
    <col min="13" max="13" width="10" style="45" customWidth="1"/>
    <col min="14" max="14" width="9.26953125" style="45" customWidth="1"/>
    <col min="15" max="15" width="7.81640625" style="45" customWidth="1"/>
    <col min="16" max="16" width="7.453125" style="45" customWidth="1"/>
    <col min="17" max="17" width="7.26953125" style="45" customWidth="1"/>
    <col min="18" max="18" width="7.453125" style="45" customWidth="1"/>
    <col min="19" max="19" width="11.453125" style="21" customWidth="1"/>
    <col min="20" max="20" width="13.81640625" style="46" customWidth="1"/>
    <col min="21" max="21" width="19.26953125" style="48" customWidth="1"/>
    <col min="22" max="22" width="19" style="48" customWidth="1"/>
    <col min="23" max="23" width="18.453125" style="48" customWidth="1"/>
    <col min="24" max="24" width="17.54296875" style="48" customWidth="1"/>
    <col min="25" max="25" width="16.26953125" style="48" customWidth="1"/>
    <col min="26" max="26" width="18.54296875" style="48" customWidth="1"/>
    <col min="27" max="27" width="16.81640625" style="48" customWidth="1"/>
    <col min="28" max="28" width="14.1796875" style="48" customWidth="1"/>
    <col min="29" max="29" width="18.81640625" style="48" bestFit="1" customWidth="1"/>
    <col min="30" max="34" width="13.7265625" style="48" customWidth="1"/>
    <col min="35" max="16384" width="9.7265625" style="41"/>
  </cols>
  <sheetData>
    <row r="1" spans="1:34" ht="36.75" customHeight="1" x14ac:dyDescent="0.25">
      <c r="A1" s="109" t="s">
        <v>44</v>
      </c>
      <c r="B1" s="109"/>
      <c r="C1" s="109"/>
      <c r="D1" s="109"/>
      <c r="E1" s="109" t="s">
        <v>87</v>
      </c>
      <c r="F1" s="109"/>
      <c r="G1" s="109"/>
      <c r="H1" s="109"/>
      <c r="I1" s="109"/>
      <c r="J1" s="109"/>
      <c r="K1" s="117" t="s">
        <v>46</v>
      </c>
      <c r="L1" s="117"/>
      <c r="M1" s="117"/>
      <c r="N1" s="117"/>
      <c r="O1" s="117"/>
      <c r="P1" s="117"/>
      <c r="Q1" s="117"/>
      <c r="R1" s="117"/>
      <c r="S1" s="117"/>
      <c r="T1" s="117"/>
      <c r="U1" s="135" t="s">
        <v>104</v>
      </c>
      <c r="V1" s="119" t="s">
        <v>131</v>
      </c>
      <c r="W1" s="116" t="s">
        <v>43</v>
      </c>
      <c r="X1" s="116" t="s">
        <v>43</v>
      </c>
      <c r="Y1" s="116" t="s">
        <v>43</v>
      </c>
      <c r="Z1" s="116" t="s">
        <v>43</v>
      </c>
      <c r="AA1" s="116" t="s">
        <v>43</v>
      </c>
      <c r="AB1" s="116" t="s">
        <v>43</v>
      </c>
      <c r="AC1" s="116" t="s">
        <v>43</v>
      </c>
      <c r="AD1" s="116" t="s">
        <v>43</v>
      </c>
      <c r="AE1" s="116" t="s">
        <v>43</v>
      </c>
      <c r="AF1" s="116" t="s">
        <v>43</v>
      </c>
      <c r="AG1" s="116" t="s">
        <v>43</v>
      </c>
      <c r="AH1" s="116" t="s">
        <v>43</v>
      </c>
    </row>
    <row r="2" spans="1:34" ht="19.5" customHeight="1" x14ac:dyDescent="0.25">
      <c r="A2" s="103" t="s">
        <v>94</v>
      </c>
      <c r="B2" s="104"/>
      <c r="C2" s="104"/>
      <c r="D2" s="104"/>
      <c r="E2" s="104"/>
      <c r="F2" s="104"/>
      <c r="G2" s="104"/>
      <c r="H2" s="104"/>
      <c r="I2" s="104"/>
      <c r="J2" s="105"/>
      <c r="K2" s="100" t="s">
        <v>88</v>
      </c>
      <c r="L2" s="101"/>
      <c r="M2" s="101"/>
      <c r="N2" s="101"/>
      <c r="O2" s="101"/>
      <c r="P2" s="101"/>
      <c r="Q2" s="101"/>
      <c r="R2" s="101"/>
      <c r="S2" s="101"/>
      <c r="T2" s="102"/>
      <c r="U2" s="136"/>
      <c r="V2" s="120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4" s="3" customFormat="1" ht="43.5" customHeight="1" x14ac:dyDescent="0.25">
      <c r="A3" s="32" t="s">
        <v>13</v>
      </c>
      <c r="B3" s="32" t="s">
        <v>15</v>
      </c>
      <c r="C3" s="112" t="s">
        <v>14</v>
      </c>
      <c r="D3" s="113"/>
      <c r="E3" s="32" t="s">
        <v>16</v>
      </c>
      <c r="F3" s="32" t="s">
        <v>18</v>
      </c>
      <c r="G3" s="32" t="s">
        <v>8</v>
      </c>
      <c r="H3" s="32" t="s">
        <v>19</v>
      </c>
      <c r="I3" s="32" t="s">
        <v>9</v>
      </c>
      <c r="J3" s="33" t="s">
        <v>17</v>
      </c>
      <c r="K3" s="34" t="s">
        <v>2</v>
      </c>
      <c r="L3" s="61" t="s">
        <v>32</v>
      </c>
      <c r="M3" s="61" t="s">
        <v>33</v>
      </c>
      <c r="N3" s="61" t="s">
        <v>34</v>
      </c>
      <c r="O3" s="61" t="s">
        <v>35</v>
      </c>
      <c r="P3" s="61" t="s">
        <v>36</v>
      </c>
      <c r="Q3" s="61" t="s">
        <v>37</v>
      </c>
      <c r="R3" s="61" t="s">
        <v>38</v>
      </c>
      <c r="S3" s="62" t="s">
        <v>0</v>
      </c>
      <c r="T3" s="35" t="s">
        <v>1</v>
      </c>
      <c r="U3" s="98">
        <v>45845</v>
      </c>
      <c r="V3" s="90">
        <v>46044</v>
      </c>
      <c r="W3" s="30" t="s">
        <v>12</v>
      </c>
      <c r="X3" s="30" t="s">
        <v>12</v>
      </c>
      <c r="Y3" s="30" t="s">
        <v>12</v>
      </c>
      <c r="Z3" s="30" t="s">
        <v>12</v>
      </c>
      <c r="AA3" s="30" t="s">
        <v>12</v>
      </c>
      <c r="AB3" s="30" t="s">
        <v>12</v>
      </c>
      <c r="AC3" s="30" t="s">
        <v>12</v>
      </c>
      <c r="AD3" s="30" t="s">
        <v>12</v>
      </c>
      <c r="AE3" s="30" t="s">
        <v>12</v>
      </c>
      <c r="AF3" s="30" t="s">
        <v>12</v>
      </c>
      <c r="AG3" s="30" t="s">
        <v>12</v>
      </c>
      <c r="AH3" s="30" t="s">
        <v>12</v>
      </c>
    </row>
    <row r="4" spans="1:34" s="3" customFormat="1" ht="43.5" customHeight="1" x14ac:dyDescent="0.25">
      <c r="A4" s="106">
        <v>1</v>
      </c>
      <c r="B4" s="106" t="s">
        <v>47</v>
      </c>
      <c r="C4" s="114" t="s">
        <v>48</v>
      </c>
      <c r="D4" s="77">
        <v>1</v>
      </c>
      <c r="E4" s="78" t="s">
        <v>49</v>
      </c>
      <c r="F4" s="44" t="s">
        <v>20</v>
      </c>
      <c r="G4" s="79" t="s">
        <v>10</v>
      </c>
      <c r="H4" s="80">
        <v>500500002</v>
      </c>
      <c r="I4" s="80" t="s">
        <v>89</v>
      </c>
      <c r="J4" s="84">
        <v>150</v>
      </c>
      <c r="K4" s="36">
        <v>2</v>
      </c>
      <c r="L4" s="63">
        <f t="shared" ref="L4:L32" si="0">IF(SUM(U4:AL4)&gt;K4+N4,K4+N4,SUM(U4:AL4))</f>
        <v>2</v>
      </c>
      <c r="M4" s="64">
        <f t="shared" ref="M4:M32" si="1">(SUM(U4:AL4))</f>
        <v>2</v>
      </c>
      <c r="N4" s="65"/>
      <c r="O4" s="66">
        <f>ROUND(IF(K4*0.25-0.5&lt;0,0,K4*0.25-0.5),0)-R4-P4</f>
        <v>0</v>
      </c>
      <c r="P4" s="65"/>
      <c r="Q4" s="65"/>
      <c r="R4" s="65"/>
      <c r="S4" s="67">
        <f>K4-(SUM(U4:AH4))+N4</f>
        <v>0</v>
      </c>
      <c r="T4" s="38" t="str">
        <f>IF(S4&lt;0,"ATENÇÃO","OK")</f>
        <v>OK</v>
      </c>
      <c r="U4" s="49">
        <v>1</v>
      </c>
      <c r="V4" s="91">
        <v>1</v>
      </c>
      <c r="W4" s="49"/>
      <c r="X4" s="49"/>
      <c r="Y4" s="49"/>
      <c r="Z4" s="49"/>
      <c r="AA4" s="49"/>
      <c r="AB4" s="76"/>
      <c r="AC4" s="49"/>
      <c r="AD4" s="49"/>
      <c r="AE4" s="49"/>
      <c r="AF4" s="49"/>
      <c r="AG4" s="49"/>
      <c r="AH4" s="49"/>
    </row>
    <row r="5" spans="1:34" s="3" customFormat="1" ht="43.5" customHeight="1" x14ac:dyDescent="0.25">
      <c r="A5" s="107"/>
      <c r="B5" s="107"/>
      <c r="C5" s="114"/>
      <c r="D5" s="77">
        <v>2</v>
      </c>
      <c r="E5" s="78" t="s">
        <v>50</v>
      </c>
      <c r="F5" s="44" t="s">
        <v>20</v>
      </c>
      <c r="G5" s="79" t="s">
        <v>10</v>
      </c>
      <c r="H5" s="80">
        <v>500500002</v>
      </c>
      <c r="I5" s="80" t="s">
        <v>89</v>
      </c>
      <c r="J5" s="84">
        <v>120</v>
      </c>
      <c r="K5" s="36">
        <v>2</v>
      </c>
      <c r="L5" s="63">
        <f t="shared" si="0"/>
        <v>2</v>
      </c>
      <c r="M5" s="64">
        <f t="shared" si="1"/>
        <v>2</v>
      </c>
      <c r="N5" s="65"/>
      <c r="O5" s="66">
        <f t="shared" ref="O5:O32" si="2">ROUND(IF(K5*0.25-0.5&lt;0,0,K5*0.25-0.5),0)-R5-P5</f>
        <v>0</v>
      </c>
      <c r="P5" s="65"/>
      <c r="Q5" s="65"/>
      <c r="R5" s="65"/>
      <c r="S5" s="67">
        <f t="shared" ref="S5:S32" si="3">K5-(SUM(U5:AH5))+N5</f>
        <v>0</v>
      </c>
      <c r="T5" s="38" t="str">
        <f t="shared" ref="T5:T32" si="4">IF(S5&lt;0,"ATENÇÃO","OK")</f>
        <v>OK</v>
      </c>
      <c r="U5" s="49">
        <v>1</v>
      </c>
      <c r="V5" s="91">
        <v>1</v>
      </c>
      <c r="W5" s="49"/>
      <c r="X5" s="49"/>
      <c r="Y5" s="49"/>
      <c r="Z5" s="49"/>
      <c r="AA5" s="49"/>
      <c r="AB5" s="76"/>
      <c r="AC5" s="49"/>
      <c r="AD5" s="49"/>
      <c r="AE5" s="49"/>
      <c r="AF5" s="49"/>
      <c r="AG5" s="49"/>
      <c r="AH5" s="49"/>
    </row>
    <row r="6" spans="1:34" s="3" customFormat="1" ht="43.5" customHeight="1" x14ac:dyDescent="0.25">
      <c r="A6" s="107"/>
      <c r="B6" s="107"/>
      <c r="C6" s="114"/>
      <c r="D6" s="77">
        <v>3</v>
      </c>
      <c r="E6" s="78" t="s">
        <v>51</v>
      </c>
      <c r="F6" s="44" t="s">
        <v>20</v>
      </c>
      <c r="G6" s="79" t="s">
        <v>10</v>
      </c>
      <c r="H6" s="80">
        <v>500500002</v>
      </c>
      <c r="I6" s="80" t="s">
        <v>89</v>
      </c>
      <c r="J6" s="84">
        <v>120</v>
      </c>
      <c r="K6" s="36">
        <v>2</v>
      </c>
      <c r="L6" s="63">
        <f t="shared" si="0"/>
        <v>2</v>
      </c>
      <c r="M6" s="64">
        <f t="shared" si="1"/>
        <v>2</v>
      </c>
      <c r="N6" s="65"/>
      <c r="O6" s="66">
        <f t="shared" si="2"/>
        <v>0</v>
      </c>
      <c r="P6" s="65"/>
      <c r="Q6" s="65"/>
      <c r="R6" s="65"/>
      <c r="S6" s="67">
        <f t="shared" si="3"/>
        <v>0</v>
      </c>
      <c r="T6" s="38" t="str">
        <f t="shared" si="4"/>
        <v>OK</v>
      </c>
      <c r="U6" s="49">
        <v>1</v>
      </c>
      <c r="V6" s="91">
        <v>1</v>
      </c>
      <c r="W6" s="49"/>
      <c r="X6" s="49"/>
      <c r="Y6" s="49"/>
      <c r="Z6" s="49"/>
      <c r="AA6" s="49"/>
      <c r="AB6" s="76"/>
      <c r="AC6" s="49"/>
      <c r="AD6" s="49"/>
      <c r="AE6" s="49"/>
      <c r="AF6" s="49"/>
      <c r="AG6" s="49"/>
      <c r="AH6" s="49"/>
    </row>
    <row r="7" spans="1:34" s="3" customFormat="1" ht="43.5" customHeight="1" x14ac:dyDescent="0.25">
      <c r="A7" s="107"/>
      <c r="B7" s="110"/>
      <c r="C7" s="114"/>
      <c r="D7" s="77">
        <v>4</v>
      </c>
      <c r="E7" s="78" t="s">
        <v>52</v>
      </c>
      <c r="F7" s="44" t="s">
        <v>20</v>
      </c>
      <c r="G7" s="79" t="s">
        <v>10</v>
      </c>
      <c r="H7" s="80">
        <v>500500002</v>
      </c>
      <c r="I7" s="80" t="s">
        <v>89</v>
      </c>
      <c r="J7" s="84">
        <v>80</v>
      </c>
      <c r="K7" s="36">
        <v>2</v>
      </c>
      <c r="L7" s="63">
        <f t="shared" si="0"/>
        <v>2</v>
      </c>
      <c r="M7" s="64">
        <f t="shared" si="1"/>
        <v>2</v>
      </c>
      <c r="N7" s="65"/>
      <c r="O7" s="66">
        <f t="shared" si="2"/>
        <v>0</v>
      </c>
      <c r="P7" s="65"/>
      <c r="Q7" s="65"/>
      <c r="R7" s="65"/>
      <c r="S7" s="67">
        <f t="shared" si="3"/>
        <v>0</v>
      </c>
      <c r="T7" s="38" t="str">
        <f t="shared" si="4"/>
        <v>OK</v>
      </c>
      <c r="U7" s="49">
        <v>1</v>
      </c>
      <c r="V7" s="91">
        <v>1</v>
      </c>
      <c r="W7" s="49"/>
      <c r="X7" s="49"/>
      <c r="Y7" s="49"/>
      <c r="Z7" s="49"/>
      <c r="AA7" s="49"/>
      <c r="AB7" s="76"/>
      <c r="AC7" s="49"/>
      <c r="AD7" s="49"/>
      <c r="AE7" s="49"/>
      <c r="AF7" s="49"/>
      <c r="AG7" s="49"/>
      <c r="AH7" s="49"/>
    </row>
    <row r="8" spans="1:34" s="3" customFormat="1" ht="43.5" customHeight="1" x14ac:dyDescent="0.25">
      <c r="A8" s="107"/>
      <c r="B8" s="107"/>
      <c r="C8" s="114"/>
      <c r="D8" s="77">
        <v>5</v>
      </c>
      <c r="E8" s="78" t="s">
        <v>53</v>
      </c>
      <c r="F8" s="44" t="s">
        <v>20</v>
      </c>
      <c r="G8" s="79" t="s">
        <v>10</v>
      </c>
      <c r="H8" s="80">
        <v>500500002</v>
      </c>
      <c r="I8" s="80" t="s">
        <v>89</v>
      </c>
      <c r="J8" s="84">
        <v>260</v>
      </c>
      <c r="K8" s="36">
        <v>2</v>
      </c>
      <c r="L8" s="63">
        <f t="shared" si="0"/>
        <v>2</v>
      </c>
      <c r="M8" s="64">
        <f t="shared" si="1"/>
        <v>2</v>
      </c>
      <c r="N8" s="65"/>
      <c r="O8" s="66">
        <f t="shared" si="2"/>
        <v>0</v>
      </c>
      <c r="P8" s="65"/>
      <c r="Q8" s="65"/>
      <c r="R8" s="65"/>
      <c r="S8" s="67">
        <f t="shared" si="3"/>
        <v>0</v>
      </c>
      <c r="T8" s="38" t="str">
        <f t="shared" si="4"/>
        <v>OK</v>
      </c>
      <c r="U8" s="49">
        <v>1</v>
      </c>
      <c r="V8" s="91">
        <v>1</v>
      </c>
      <c r="W8" s="49"/>
      <c r="X8" s="49"/>
      <c r="Y8" s="49"/>
      <c r="Z8" s="49"/>
      <c r="AA8" s="49"/>
      <c r="AB8" s="76"/>
      <c r="AC8" s="49"/>
      <c r="AD8" s="49"/>
      <c r="AE8" s="49"/>
      <c r="AF8" s="49"/>
      <c r="AG8" s="49"/>
      <c r="AH8" s="49"/>
    </row>
    <row r="9" spans="1:34" s="3" customFormat="1" ht="43.5" customHeight="1" x14ac:dyDescent="0.25">
      <c r="A9" s="107"/>
      <c r="B9" s="110"/>
      <c r="C9" s="114"/>
      <c r="D9" s="77">
        <v>6</v>
      </c>
      <c r="E9" s="78" t="s">
        <v>54</v>
      </c>
      <c r="F9" s="44" t="s">
        <v>20</v>
      </c>
      <c r="G9" s="79" t="s">
        <v>10</v>
      </c>
      <c r="H9" s="80">
        <v>500500002</v>
      </c>
      <c r="I9" s="80" t="s">
        <v>89</v>
      </c>
      <c r="J9" s="84">
        <v>600</v>
      </c>
      <c r="K9" s="36">
        <v>2</v>
      </c>
      <c r="L9" s="63">
        <f t="shared" si="0"/>
        <v>2</v>
      </c>
      <c r="M9" s="64">
        <f t="shared" si="1"/>
        <v>2</v>
      </c>
      <c r="N9" s="65"/>
      <c r="O9" s="66">
        <f t="shared" si="2"/>
        <v>0</v>
      </c>
      <c r="P9" s="65"/>
      <c r="Q9" s="65"/>
      <c r="R9" s="65"/>
      <c r="S9" s="67">
        <f t="shared" si="3"/>
        <v>0</v>
      </c>
      <c r="T9" s="38" t="str">
        <f t="shared" si="4"/>
        <v>OK</v>
      </c>
      <c r="U9" s="49">
        <v>1</v>
      </c>
      <c r="V9" s="91">
        <v>1</v>
      </c>
      <c r="W9" s="49"/>
      <c r="X9" s="49"/>
      <c r="Y9" s="49"/>
      <c r="Z9" s="49"/>
      <c r="AA9" s="49"/>
      <c r="AB9" s="76"/>
      <c r="AC9" s="49"/>
      <c r="AD9" s="49"/>
      <c r="AE9" s="49"/>
      <c r="AF9" s="49"/>
      <c r="AG9" s="49"/>
      <c r="AH9" s="49"/>
    </row>
    <row r="10" spans="1:34" s="3" customFormat="1" ht="43.5" customHeight="1" x14ac:dyDescent="0.25">
      <c r="A10" s="107"/>
      <c r="B10" s="107"/>
      <c r="C10" s="114" t="s">
        <v>55</v>
      </c>
      <c r="D10" s="77">
        <v>7</v>
      </c>
      <c r="E10" s="78" t="s">
        <v>56</v>
      </c>
      <c r="F10" s="44" t="s">
        <v>20</v>
      </c>
      <c r="G10" s="79" t="s">
        <v>10</v>
      </c>
      <c r="H10" s="80">
        <v>500500002</v>
      </c>
      <c r="I10" s="80" t="s">
        <v>89</v>
      </c>
      <c r="J10" s="84">
        <v>300</v>
      </c>
      <c r="K10" s="36">
        <v>2</v>
      </c>
      <c r="L10" s="63">
        <f t="shared" si="0"/>
        <v>2</v>
      </c>
      <c r="M10" s="64">
        <f t="shared" si="1"/>
        <v>2</v>
      </c>
      <c r="N10" s="65"/>
      <c r="O10" s="66">
        <f t="shared" si="2"/>
        <v>0</v>
      </c>
      <c r="P10" s="65"/>
      <c r="Q10" s="65"/>
      <c r="R10" s="65"/>
      <c r="S10" s="67">
        <f t="shared" si="3"/>
        <v>0</v>
      </c>
      <c r="T10" s="38" t="str">
        <f t="shared" si="4"/>
        <v>OK</v>
      </c>
      <c r="U10" s="49">
        <v>1</v>
      </c>
      <c r="V10" s="91">
        <v>1</v>
      </c>
      <c r="W10" s="49"/>
      <c r="X10" s="49"/>
      <c r="Y10" s="49"/>
      <c r="Z10" s="49"/>
      <c r="AA10" s="49"/>
      <c r="AB10" s="76"/>
      <c r="AC10" s="49"/>
      <c r="AD10" s="49"/>
      <c r="AE10" s="49"/>
      <c r="AF10" s="49"/>
      <c r="AG10" s="49"/>
      <c r="AH10" s="49"/>
    </row>
    <row r="11" spans="1:34" s="3" customFormat="1" ht="43.5" customHeight="1" x14ac:dyDescent="0.25">
      <c r="A11" s="107"/>
      <c r="B11" s="107"/>
      <c r="C11" s="114"/>
      <c r="D11" s="77">
        <v>8</v>
      </c>
      <c r="E11" s="78" t="s">
        <v>57</v>
      </c>
      <c r="F11" s="44" t="s">
        <v>20</v>
      </c>
      <c r="G11" s="79" t="s">
        <v>10</v>
      </c>
      <c r="H11" s="80">
        <v>500500002</v>
      </c>
      <c r="I11" s="80" t="s">
        <v>89</v>
      </c>
      <c r="J11" s="84">
        <v>400</v>
      </c>
      <c r="K11" s="36">
        <v>2</v>
      </c>
      <c r="L11" s="63">
        <f t="shared" si="0"/>
        <v>2</v>
      </c>
      <c r="M11" s="64">
        <f t="shared" si="1"/>
        <v>2</v>
      </c>
      <c r="N11" s="65"/>
      <c r="O11" s="66">
        <f t="shared" si="2"/>
        <v>0</v>
      </c>
      <c r="P11" s="65"/>
      <c r="Q11" s="65"/>
      <c r="R11" s="65"/>
      <c r="S11" s="67">
        <f t="shared" si="3"/>
        <v>0</v>
      </c>
      <c r="T11" s="38" t="str">
        <f t="shared" si="4"/>
        <v>OK</v>
      </c>
      <c r="U11" s="49">
        <v>1</v>
      </c>
      <c r="V11" s="91">
        <v>1</v>
      </c>
      <c r="W11" s="49"/>
      <c r="X11" s="49"/>
      <c r="Y11" s="49"/>
      <c r="Z11" s="49"/>
      <c r="AA11" s="49"/>
      <c r="AB11" s="76"/>
      <c r="AC11" s="49"/>
      <c r="AD11" s="49"/>
      <c r="AE11" s="49"/>
      <c r="AF11" s="49"/>
      <c r="AG11" s="49"/>
      <c r="AH11" s="49"/>
    </row>
    <row r="12" spans="1:34" s="3" customFormat="1" ht="43.5" customHeight="1" x14ac:dyDescent="0.25">
      <c r="A12" s="107"/>
      <c r="B12" s="110"/>
      <c r="C12" s="114"/>
      <c r="D12" s="77">
        <v>9</v>
      </c>
      <c r="E12" s="78" t="s">
        <v>58</v>
      </c>
      <c r="F12" s="44" t="s">
        <v>20</v>
      </c>
      <c r="G12" s="79" t="s">
        <v>10</v>
      </c>
      <c r="H12" s="80">
        <v>500500002</v>
      </c>
      <c r="I12" s="80" t="s">
        <v>89</v>
      </c>
      <c r="J12" s="84">
        <v>250</v>
      </c>
      <c r="K12" s="36">
        <v>2</v>
      </c>
      <c r="L12" s="63">
        <f t="shared" si="0"/>
        <v>2</v>
      </c>
      <c r="M12" s="64">
        <f t="shared" si="1"/>
        <v>2</v>
      </c>
      <c r="N12" s="65"/>
      <c r="O12" s="66">
        <f t="shared" si="2"/>
        <v>0</v>
      </c>
      <c r="P12" s="65"/>
      <c r="Q12" s="65"/>
      <c r="R12" s="65"/>
      <c r="S12" s="67">
        <f t="shared" si="3"/>
        <v>0</v>
      </c>
      <c r="T12" s="38" t="str">
        <f t="shared" si="4"/>
        <v>OK</v>
      </c>
      <c r="U12" s="49">
        <v>1</v>
      </c>
      <c r="V12" s="91">
        <v>1</v>
      </c>
      <c r="W12" s="49"/>
      <c r="X12" s="49"/>
      <c r="Y12" s="49"/>
      <c r="Z12" s="49"/>
      <c r="AA12" s="49"/>
      <c r="AB12" s="76"/>
      <c r="AC12" s="49"/>
      <c r="AD12" s="49"/>
      <c r="AE12" s="49"/>
      <c r="AF12" s="49"/>
      <c r="AG12" s="49"/>
      <c r="AH12" s="49"/>
    </row>
    <row r="13" spans="1:34" s="31" customFormat="1" ht="43.5" customHeight="1" x14ac:dyDescent="0.25">
      <c r="A13" s="107"/>
      <c r="B13" s="107"/>
      <c r="C13" s="114"/>
      <c r="D13" s="77">
        <v>10</v>
      </c>
      <c r="E13" s="78" t="s">
        <v>59</v>
      </c>
      <c r="F13" s="44" t="s">
        <v>20</v>
      </c>
      <c r="G13" s="79" t="s">
        <v>10</v>
      </c>
      <c r="H13" s="80">
        <v>500500002</v>
      </c>
      <c r="I13" s="80" t="s">
        <v>89</v>
      </c>
      <c r="J13" s="84">
        <v>150</v>
      </c>
      <c r="K13" s="36">
        <v>2</v>
      </c>
      <c r="L13" s="63">
        <f t="shared" si="0"/>
        <v>2</v>
      </c>
      <c r="M13" s="64">
        <f t="shared" si="1"/>
        <v>2</v>
      </c>
      <c r="N13" s="65"/>
      <c r="O13" s="66">
        <f t="shared" si="2"/>
        <v>0</v>
      </c>
      <c r="P13" s="65"/>
      <c r="Q13" s="65"/>
      <c r="R13" s="65"/>
      <c r="S13" s="67">
        <f t="shared" si="3"/>
        <v>0</v>
      </c>
      <c r="T13" s="38" t="str">
        <f t="shared" si="4"/>
        <v>OK</v>
      </c>
      <c r="U13" s="49">
        <v>1</v>
      </c>
      <c r="V13" s="91">
        <v>1</v>
      </c>
      <c r="W13" s="50"/>
      <c r="X13" s="49"/>
      <c r="Y13" s="50"/>
      <c r="Z13" s="49"/>
      <c r="AA13" s="50"/>
      <c r="AB13" s="76"/>
      <c r="AC13" s="49"/>
      <c r="AD13" s="49"/>
      <c r="AE13" s="49"/>
      <c r="AF13" s="49"/>
      <c r="AG13" s="49"/>
      <c r="AH13" s="49"/>
    </row>
    <row r="14" spans="1:34" s="3" customFormat="1" ht="43.5" customHeight="1" x14ac:dyDescent="0.25">
      <c r="A14" s="107"/>
      <c r="B14" s="107"/>
      <c r="C14" s="114" t="s">
        <v>60</v>
      </c>
      <c r="D14" s="77">
        <v>11</v>
      </c>
      <c r="E14" s="78" t="s">
        <v>61</v>
      </c>
      <c r="F14" s="44" t="s">
        <v>20</v>
      </c>
      <c r="G14" s="79" t="s">
        <v>10</v>
      </c>
      <c r="H14" s="80">
        <v>500500002</v>
      </c>
      <c r="I14" s="80" t="s">
        <v>89</v>
      </c>
      <c r="J14" s="84">
        <v>150</v>
      </c>
      <c r="K14" s="36">
        <v>2</v>
      </c>
      <c r="L14" s="63">
        <f t="shared" si="0"/>
        <v>2</v>
      </c>
      <c r="M14" s="64">
        <f t="shared" si="1"/>
        <v>2</v>
      </c>
      <c r="N14" s="65"/>
      <c r="O14" s="66">
        <f t="shared" si="2"/>
        <v>0</v>
      </c>
      <c r="P14" s="65"/>
      <c r="Q14" s="65"/>
      <c r="R14" s="65"/>
      <c r="S14" s="67">
        <f t="shared" si="3"/>
        <v>0</v>
      </c>
      <c r="T14" s="38" t="str">
        <f t="shared" si="4"/>
        <v>OK</v>
      </c>
      <c r="U14" s="49">
        <v>1</v>
      </c>
      <c r="V14" s="91">
        <v>1</v>
      </c>
      <c r="W14" s="49"/>
      <c r="X14" s="49"/>
      <c r="Y14" s="49"/>
      <c r="Z14" s="49"/>
      <c r="AA14" s="49"/>
      <c r="AB14" s="76"/>
      <c r="AC14" s="49"/>
      <c r="AD14" s="49"/>
      <c r="AE14" s="49"/>
      <c r="AF14" s="49"/>
      <c r="AG14" s="49"/>
      <c r="AH14" s="49"/>
    </row>
    <row r="15" spans="1:34" s="31" customFormat="1" ht="43.5" customHeight="1" x14ac:dyDescent="0.25">
      <c r="A15" s="107"/>
      <c r="B15" s="111"/>
      <c r="C15" s="114"/>
      <c r="D15" s="77">
        <v>12</v>
      </c>
      <c r="E15" s="78" t="s">
        <v>62</v>
      </c>
      <c r="F15" s="44" t="s">
        <v>20</v>
      </c>
      <c r="G15" s="79" t="s">
        <v>10</v>
      </c>
      <c r="H15" s="80">
        <v>500500002</v>
      </c>
      <c r="I15" s="80" t="s">
        <v>89</v>
      </c>
      <c r="J15" s="84">
        <v>150</v>
      </c>
      <c r="K15" s="36">
        <v>2</v>
      </c>
      <c r="L15" s="63">
        <f t="shared" si="0"/>
        <v>2</v>
      </c>
      <c r="M15" s="64">
        <f t="shared" si="1"/>
        <v>2</v>
      </c>
      <c r="N15" s="65"/>
      <c r="O15" s="66">
        <f t="shared" si="2"/>
        <v>0</v>
      </c>
      <c r="P15" s="65"/>
      <c r="Q15" s="65"/>
      <c r="R15" s="65"/>
      <c r="S15" s="67">
        <f t="shared" si="3"/>
        <v>0</v>
      </c>
      <c r="T15" s="38" t="str">
        <f t="shared" si="4"/>
        <v>OK</v>
      </c>
      <c r="U15" s="49">
        <v>1</v>
      </c>
      <c r="V15" s="91">
        <v>1</v>
      </c>
      <c r="W15" s="49"/>
      <c r="X15" s="49"/>
      <c r="Y15" s="50"/>
      <c r="Z15" s="49"/>
      <c r="AA15" s="50"/>
      <c r="AB15" s="76"/>
      <c r="AC15" s="49"/>
      <c r="AD15" s="49"/>
      <c r="AE15" s="49"/>
      <c r="AF15" s="49"/>
      <c r="AG15" s="49"/>
      <c r="AH15" s="49"/>
    </row>
    <row r="16" spans="1:34" s="3" customFormat="1" ht="43.5" customHeight="1" x14ac:dyDescent="0.25">
      <c r="A16" s="107"/>
      <c r="B16" s="110"/>
      <c r="C16" s="114"/>
      <c r="D16" s="77">
        <v>13</v>
      </c>
      <c r="E16" s="78" t="s">
        <v>63</v>
      </c>
      <c r="F16" s="44" t="s">
        <v>20</v>
      </c>
      <c r="G16" s="79" t="s">
        <v>10</v>
      </c>
      <c r="H16" s="80">
        <v>500500002</v>
      </c>
      <c r="I16" s="80" t="s">
        <v>89</v>
      </c>
      <c r="J16" s="84">
        <v>200</v>
      </c>
      <c r="K16" s="36">
        <v>2</v>
      </c>
      <c r="L16" s="63">
        <f t="shared" si="0"/>
        <v>2</v>
      </c>
      <c r="M16" s="64">
        <f t="shared" si="1"/>
        <v>2</v>
      </c>
      <c r="N16" s="65"/>
      <c r="O16" s="66">
        <f t="shared" si="2"/>
        <v>0</v>
      </c>
      <c r="P16" s="65"/>
      <c r="Q16" s="65"/>
      <c r="R16" s="65"/>
      <c r="S16" s="67">
        <f t="shared" si="3"/>
        <v>0</v>
      </c>
      <c r="T16" s="38" t="str">
        <f t="shared" si="4"/>
        <v>OK</v>
      </c>
      <c r="U16" s="49">
        <v>1</v>
      </c>
      <c r="V16" s="91">
        <v>1</v>
      </c>
      <c r="W16" s="49"/>
      <c r="X16" s="49"/>
      <c r="Y16" s="49"/>
      <c r="Z16" s="49"/>
      <c r="AA16" s="49"/>
      <c r="AB16" s="76"/>
      <c r="AC16" s="49"/>
      <c r="AD16" s="49"/>
      <c r="AE16" s="49"/>
      <c r="AF16" s="49"/>
      <c r="AG16" s="49"/>
      <c r="AH16" s="49"/>
    </row>
    <row r="17" spans="1:34" s="3" customFormat="1" ht="43.5" customHeight="1" x14ac:dyDescent="0.25">
      <c r="A17" s="107"/>
      <c r="B17" s="107"/>
      <c r="C17" s="114"/>
      <c r="D17" s="77">
        <v>14</v>
      </c>
      <c r="E17" s="78" t="s">
        <v>64</v>
      </c>
      <c r="F17" s="44" t="s">
        <v>20</v>
      </c>
      <c r="G17" s="79" t="s">
        <v>10</v>
      </c>
      <c r="H17" s="80">
        <v>500500002</v>
      </c>
      <c r="I17" s="80" t="s">
        <v>89</v>
      </c>
      <c r="J17" s="84">
        <v>300</v>
      </c>
      <c r="K17" s="36">
        <v>2</v>
      </c>
      <c r="L17" s="63">
        <f t="shared" si="0"/>
        <v>2</v>
      </c>
      <c r="M17" s="64">
        <f t="shared" si="1"/>
        <v>2</v>
      </c>
      <c r="N17" s="65"/>
      <c r="O17" s="66">
        <f t="shared" si="2"/>
        <v>0</v>
      </c>
      <c r="P17" s="65"/>
      <c r="Q17" s="65"/>
      <c r="R17" s="65"/>
      <c r="S17" s="67">
        <f t="shared" si="3"/>
        <v>0</v>
      </c>
      <c r="T17" s="38" t="str">
        <f t="shared" si="4"/>
        <v>OK</v>
      </c>
      <c r="U17" s="49">
        <v>1</v>
      </c>
      <c r="V17" s="91">
        <v>1</v>
      </c>
      <c r="W17" s="49"/>
      <c r="X17" s="49"/>
      <c r="Y17" s="49"/>
      <c r="Z17" s="49"/>
      <c r="AA17" s="49"/>
      <c r="AB17" s="76"/>
      <c r="AC17" s="49"/>
      <c r="AD17" s="49"/>
      <c r="AE17" s="49"/>
      <c r="AF17" s="49"/>
      <c r="AG17" s="49"/>
      <c r="AH17" s="49"/>
    </row>
    <row r="18" spans="1:34" s="3" customFormat="1" ht="43.5" customHeight="1" x14ac:dyDescent="0.25">
      <c r="A18" s="107"/>
      <c r="B18" s="107"/>
      <c r="C18" s="114"/>
      <c r="D18" s="77">
        <v>15</v>
      </c>
      <c r="E18" s="78" t="s">
        <v>65</v>
      </c>
      <c r="F18" s="44" t="s">
        <v>20</v>
      </c>
      <c r="G18" s="79" t="s">
        <v>10</v>
      </c>
      <c r="H18" s="80">
        <v>500500002</v>
      </c>
      <c r="I18" s="80" t="s">
        <v>89</v>
      </c>
      <c r="J18" s="84">
        <v>100</v>
      </c>
      <c r="K18" s="36">
        <v>2</v>
      </c>
      <c r="L18" s="63">
        <f t="shared" si="0"/>
        <v>2</v>
      </c>
      <c r="M18" s="64">
        <f t="shared" si="1"/>
        <v>2</v>
      </c>
      <c r="N18" s="65"/>
      <c r="O18" s="66">
        <f t="shared" si="2"/>
        <v>0</v>
      </c>
      <c r="P18" s="65"/>
      <c r="Q18" s="65"/>
      <c r="R18" s="65"/>
      <c r="S18" s="67">
        <f t="shared" si="3"/>
        <v>0</v>
      </c>
      <c r="T18" s="38" t="str">
        <f t="shared" si="4"/>
        <v>OK</v>
      </c>
      <c r="U18" s="49">
        <v>1</v>
      </c>
      <c r="V18" s="91">
        <v>1</v>
      </c>
      <c r="W18" s="49"/>
      <c r="X18" s="49"/>
      <c r="Y18" s="49"/>
      <c r="Z18" s="49"/>
      <c r="AA18" s="49"/>
      <c r="AB18" s="76"/>
      <c r="AC18" s="49"/>
      <c r="AD18" s="49"/>
      <c r="AE18" s="49"/>
      <c r="AF18" s="49"/>
      <c r="AG18" s="49"/>
      <c r="AH18" s="49"/>
    </row>
    <row r="19" spans="1:34" s="3" customFormat="1" ht="43.5" customHeight="1" x14ac:dyDescent="0.25">
      <c r="A19" s="107"/>
      <c r="B19" s="107"/>
      <c r="C19" s="114"/>
      <c r="D19" s="77">
        <v>16</v>
      </c>
      <c r="E19" s="78" t="s">
        <v>66</v>
      </c>
      <c r="F19" s="44" t="s">
        <v>20</v>
      </c>
      <c r="G19" s="79" t="s">
        <v>10</v>
      </c>
      <c r="H19" s="80">
        <v>500500002</v>
      </c>
      <c r="I19" s="80" t="s">
        <v>89</v>
      </c>
      <c r="J19" s="84">
        <v>150</v>
      </c>
      <c r="K19" s="36">
        <v>2</v>
      </c>
      <c r="L19" s="63">
        <f t="shared" si="0"/>
        <v>2</v>
      </c>
      <c r="M19" s="64">
        <f t="shared" si="1"/>
        <v>2</v>
      </c>
      <c r="N19" s="65"/>
      <c r="O19" s="66">
        <f t="shared" si="2"/>
        <v>0</v>
      </c>
      <c r="P19" s="65"/>
      <c r="Q19" s="65"/>
      <c r="R19" s="65"/>
      <c r="S19" s="67">
        <f t="shared" si="3"/>
        <v>0</v>
      </c>
      <c r="T19" s="38" t="str">
        <f t="shared" si="4"/>
        <v>OK</v>
      </c>
      <c r="U19" s="49">
        <v>1</v>
      </c>
      <c r="V19" s="91">
        <v>1</v>
      </c>
      <c r="W19" s="49"/>
      <c r="X19" s="49"/>
      <c r="Y19" s="49"/>
      <c r="Z19" s="49"/>
      <c r="AA19" s="49"/>
      <c r="AB19" s="76"/>
      <c r="AC19" s="49"/>
      <c r="AD19" s="49"/>
      <c r="AE19" s="49"/>
      <c r="AF19" s="49"/>
      <c r="AG19" s="49"/>
      <c r="AH19" s="49"/>
    </row>
    <row r="20" spans="1:34" s="31" customFormat="1" ht="43.5" customHeight="1" x14ac:dyDescent="0.25">
      <c r="A20" s="107"/>
      <c r="B20" s="111"/>
      <c r="C20" s="114"/>
      <c r="D20" s="77">
        <v>17</v>
      </c>
      <c r="E20" s="78" t="s">
        <v>67</v>
      </c>
      <c r="F20" s="44" t="s">
        <v>20</v>
      </c>
      <c r="G20" s="79" t="s">
        <v>10</v>
      </c>
      <c r="H20" s="80">
        <v>500500002</v>
      </c>
      <c r="I20" s="80" t="s">
        <v>89</v>
      </c>
      <c r="J20" s="84">
        <v>100</v>
      </c>
      <c r="K20" s="36">
        <v>2</v>
      </c>
      <c r="L20" s="63">
        <f t="shared" si="0"/>
        <v>2</v>
      </c>
      <c r="M20" s="64">
        <f t="shared" si="1"/>
        <v>2</v>
      </c>
      <c r="N20" s="65"/>
      <c r="O20" s="66">
        <f t="shared" si="2"/>
        <v>0</v>
      </c>
      <c r="P20" s="65"/>
      <c r="Q20" s="65"/>
      <c r="R20" s="65"/>
      <c r="S20" s="67">
        <f t="shared" si="3"/>
        <v>0</v>
      </c>
      <c r="T20" s="38" t="str">
        <f t="shared" si="4"/>
        <v>OK</v>
      </c>
      <c r="U20" s="49">
        <v>1</v>
      </c>
      <c r="V20" s="91">
        <v>1</v>
      </c>
      <c r="W20" s="50"/>
      <c r="X20" s="49"/>
      <c r="Y20" s="50"/>
      <c r="Z20" s="49"/>
      <c r="AA20" s="49"/>
      <c r="AB20" s="76"/>
      <c r="AC20" s="49"/>
      <c r="AD20" s="49"/>
      <c r="AE20" s="49"/>
      <c r="AF20" s="49"/>
      <c r="AG20" s="49"/>
      <c r="AH20" s="49"/>
    </row>
    <row r="21" spans="1:34" s="3" customFormat="1" ht="43.5" customHeight="1" x14ac:dyDescent="0.25">
      <c r="A21" s="107"/>
      <c r="B21" s="110"/>
      <c r="C21" s="114"/>
      <c r="D21" s="77">
        <v>18</v>
      </c>
      <c r="E21" s="78" t="s">
        <v>68</v>
      </c>
      <c r="F21" s="44" t="s">
        <v>20</v>
      </c>
      <c r="G21" s="79" t="s">
        <v>10</v>
      </c>
      <c r="H21" s="80">
        <v>500500002</v>
      </c>
      <c r="I21" s="80" t="s">
        <v>89</v>
      </c>
      <c r="J21" s="84">
        <v>300</v>
      </c>
      <c r="K21" s="36">
        <v>2</v>
      </c>
      <c r="L21" s="63">
        <f t="shared" si="0"/>
        <v>2</v>
      </c>
      <c r="M21" s="64">
        <f t="shared" si="1"/>
        <v>2</v>
      </c>
      <c r="N21" s="65"/>
      <c r="O21" s="66">
        <f t="shared" si="2"/>
        <v>0</v>
      </c>
      <c r="P21" s="65"/>
      <c r="Q21" s="65"/>
      <c r="R21" s="65"/>
      <c r="S21" s="67">
        <f t="shared" si="3"/>
        <v>0</v>
      </c>
      <c r="T21" s="38" t="str">
        <f t="shared" si="4"/>
        <v>OK</v>
      </c>
      <c r="U21" s="49">
        <v>1</v>
      </c>
      <c r="V21" s="91">
        <v>1</v>
      </c>
      <c r="W21" s="49"/>
      <c r="X21" s="49"/>
      <c r="Y21" s="49"/>
      <c r="Z21" s="49"/>
      <c r="AA21" s="49"/>
      <c r="AB21" s="76"/>
      <c r="AC21" s="49"/>
      <c r="AD21" s="49"/>
      <c r="AE21" s="49"/>
      <c r="AF21" s="49"/>
      <c r="AG21" s="49"/>
      <c r="AH21" s="49"/>
    </row>
    <row r="22" spans="1:34" ht="43.5" customHeight="1" x14ac:dyDescent="0.25">
      <c r="A22" s="107"/>
      <c r="B22" s="107"/>
      <c r="C22" s="114"/>
      <c r="D22" s="77">
        <v>19</v>
      </c>
      <c r="E22" s="78" t="s">
        <v>69</v>
      </c>
      <c r="F22" s="44" t="s">
        <v>20</v>
      </c>
      <c r="G22" s="79" t="s">
        <v>10</v>
      </c>
      <c r="H22" s="80">
        <v>500500002</v>
      </c>
      <c r="I22" s="80" t="s">
        <v>89</v>
      </c>
      <c r="J22" s="84">
        <v>150</v>
      </c>
      <c r="K22" s="37">
        <v>2</v>
      </c>
      <c r="L22" s="63">
        <f t="shared" si="0"/>
        <v>2</v>
      </c>
      <c r="M22" s="64">
        <f t="shared" si="1"/>
        <v>2</v>
      </c>
      <c r="N22" s="65"/>
      <c r="O22" s="66">
        <f t="shared" si="2"/>
        <v>0</v>
      </c>
      <c r="P22" s="65"/>
      <c r="Q22" s="65"/>
      <c r="R22" s="65"/>
      <c r="S22" s="67">
        <f t="shared" si="3"/>
        <v>0</v>
      </c>
      <c r="T22" s="38" t="str">
        <f t="shared" si="4"/>
        <v>OK</v>
      </c>
      <c r="U22" s="49">
        <v>1</v>
      </c>
      <c r="V22" s="91">
        <v>1</v>
      </c>
      <c r="W22" s="49"/>
      <c r="X22" s="49"/>
      <c r="Y22" s="49"/>
      <c r="Z22" s="49"/>
      <c r="AA22" s="49"/>
      <c r="AB22" s="76"/>
      <c r="AC22" s="49"/>
      <c r="AD22" s="49"/>
      <c r="AE22" s="49"/>
      <c r="AF22" s="49"/>
      <c r="AG22" s="49"/>
      <c r="AH22" s="49"/>
    </row>
    <row r="23" spans="1:34" ht="43.5" customHeight="1" x14ac:dyDescent="0.25">
      <c r="A23" s="107"/>
      <c r="B23" s="107"/>
      <c r="C23" s="114"/>
      <c r="D23" s="77">
        <v>20</v>
      </c>
      <c r="E23" s="78" t="s">
        <v>70</v>
      </c>
      <c r="F23" s="44" t="s">
        <v>20</v>
      </c>
      <c r="G23" s="79" t="s">
        <v>10</v>
      </c>
      <c r="H23" s="80">
        <v>500500002</v>
      </c>
      <c r="I23" s="80" t="s">
        <v>89</v>
      </c>
      <c r="J23" s="84">
        <v>1000</v>
      </c>
      <c r="K23" s="37">
        <v>2</v>
      </c>
      <c r="L23" s="63">
        <f t="shared" si="0"/>
        <v>2</v>
      </c>
      <c r="M23" s="64">
        <f t="shared" si="1"/>
        <v>2</v>
      </c>
      <c r="N23" s="65"/>
      <c r="O23" s="66">
        <f t="shared" si="2"/>
        <v>0</v>
      </c>
      <c r="P23" s="65"/>
      <c r="Q23" s="65"/>
      <c r="R23" s="65"/>
      <c r="S23" s="67">
        <f t="shared" si="3"/>
        <v>0</v>
      </c>
      <c r="T23" s="38" t="str">
        <f t="shared" si="4"/>
        <v>OK</v>
      </c>
      <c r="U23" s="49">
        <v>1</v>
      </c>
      <c r="V23" s="91">
        <v>1</v>
      </c>
      <c r="W23" s="49"/>
      <c r="X23" s="49"/>
      <c r="Y23" s="49"/>
      <c r="Z23" s="49"/>
      <c r="AA23" s="49"/>
      <c r="AB23" s="76"/>
      <c r="AC23" s="49"/>
      <c r="AD23" s="49"/>
      <c r="AE23" s="49"/>
      <c r="AF23" s="49"/>
      <c r="AG23" s="49"/>
      <c r="AH23" s="49"/>
    </row>
    <row r="24" spans="1:34" ht="43.5" customHeight="1" x14ac:dyDescent="0.25">
      <c r="A24" s="107"/>
      <c r="B24" s="107"/>
      <c r="C24" s="114"/>
      <c r="D24" s="77">
        <v>21</v>
      </c>
      <c r="E24" s="81" t="s">
        <v>71</v>
      </c>
      <c r="F24" s="44" t="s">
        <v>20</v>
      </c>
      <c r="G24" s="79" t="s">
        <v>10</v>
      </c>
      <c r="H24" s="80">
        <v>500500002</v>
      </c>
      <c r="I24" s="80" t="s">
        <v>89</v>
      </c>
      <c r="J24" s="84">
        <v>500</v>
      </c>
      <c r="K24" s="37">
        <v>2</v>
      </c>
      <c r="L24" s="63">
        <f t="shared" si="0"/>
        <v>2</v>
      </c>
      <c r="M24" s="64">
        <f t="shared" si="1"/>
        <v>2</v>
      </c>
      <c r="N24" s="65"/>
      <c r="O24" s="66">
        <f t="shared" si="2"/>
        <v>0</v>
      </c>
      <c r="P24" s="65"/>
      <c r="Q24" s="65"/>
      <c r="R24" s="65"/>
      <c r="S24" s="67">
        <f t="shared" si="3"/>
        <v>0</v>
      </c>
      <c r="T24" s="38" t="str">
        <f t="shared" si="4"/>
        <v>OK</v>
      </c>
      <c r="U24" s="49">
        <v>1</v>
      </c>
      <c r="V24" s="91">
        <v>1</v>
      </c>
      <c r="W24" s="51"/>
      <c r="X24" s="49"/>
      <c r="Y24" s="51"/>
      <c r="Z24" s="49"/>
      <c r="AA24" s="49"/>
      <c r="AB24" s="76"/>
      <c r="AC24" s="49"/>
      <c r="AD24" s="49"/>
      <c r="AE24" s="49"/>
      <c r="AF24" s="49"/>
      <c r="AG24" s="49"/>
      <c r="AH24" s="49"/>
    </row>
    <row r="25" spans="1:34" s="42" customFormat="1" ht="43.5" customHeight="1" x14ac:dyDescent="0.25">
      <c r="A25" s="107"/>
      <c r="B25" s="111"/>
      <c r="C25" s="115" t="s">
        <v>72</v>
      </c>
      <c r="D25" s="82">
        <v>22</v>
      </c>
      <c r="E25" s="81" t="s">
        <v>73</v>
      </c>
      <c r="F25" s="44" t="s">
        <v>20</v>
      </c>
      <c r="G25" s="79" t="s">
        <v>74</v>
      </c>
      <c r="H25" s="80">
        <v>500500002</v>
      </c>
      <c r="I25" s="80" t="s">
        <v>89</v>
      </c>
      <c r="J25" s="84">
        <v>8200</v>
      </c>
      <c r="K25" s="37">
        <v>2</v>
      </c>
      <c r="L25" s="63">
        <f t="shared" si="0"/>
        <v>2</v>
      </c>
      <c r="M25" s="64">
        <f t="shared" si="1"/>
        <v>2</v>
      </c>
      <c r="N25" s="65"/>
      <c r="O25" s="66">
        <f t="shared" si="2"/>
        <v>0</v>
      </c>
      <c r="P25" s="65"/>
      <c r="Q25" s="65"/>
      <c r="R25" s="65"/>
      <c r="S25" s="67">
        <f t="shared" si="3"/>
        <v>0</v>
      </c>
      <c r="T25" s="38" t="str">
        <f t="shared" si="4"/>
        <v>OK</v>
      </c>
      <c r="U25" s="49">
        <v>1</v>
      </c>
      <c r="V25" s="91">
        <v>1</v>
      </c>
      <c r="W25" s="51"/>
      <c r="X25" s="49"/>
      <c r="Y25" s="52"/>
      <c r="Z25" s="49"/>
      <c r="AA25" s="50"/>
      <c r="AB25" s="76"/>
      <c r="AC25" s="49"/>
      <c r="AD25" s="49"/>
      <c r="AE25" s="49"/>
      <c r="AF25" s="49"/>
      <c r="AG25" s="49"/>
      <c r="AH25" s="49"/>
    </row>
    <row r="26" spans="1:34" ht="43.5" customHeight="1" x14ac:dyDescent="0.25">
      <c r="A26" s="107"/>
      <c r="B26" s="111"/>
      <c r="C26" s="115"/>
      <c r="D26" s="82">
        <v>23</v>
      </c>
      <c r="E26" s="81" t="s">
        <v>75</v>
      </c>
      <c r="F26" s="44" t="s">
        <v>20</v>
      </c>
      <c r="G26" s="79" t="s">
        <v>11</v>
      </c>
      <c r="H26" s="80">
        <v>500500002</v>
      </c>
      <c r="I26" s="80" t="s">
        <v>89</v>
      </c>
      <c r="J26" s="84">
        <v>1950.08</v>
      </c>
      <c r="K26" s="37">
        <v>2</v>
      </c>
      <c r="L26" s="63">
        <f t="shared" si="0"/>
        <v>2</v>
      </c>
      <c r="M26" s="64">
        <f t="shared" si="1"/>
        <v>2</v>
      </c>
      <c r="N26" s="65"/>
      <c r="O26" s="66">
        <f t="shared" si="2"/>
        <v>0</v>
      </c>
      <c r="P26" s="65"/>
      <c r="Q26" s="65"/>
      <c r="R26" s="65"/>
      <c r="S26" s="67">
        <f t="shared" si="3"/>
        <v>0</v>
      </c>
      <c r="T26" s="38" t="str">
        <f t="shared" si="4"/>
        <v>OK</v>
      </c>
      <c r="U26" s="49">
        <v>1</v>
      </c>
      <c r="V26" s="91">
        <v>1</v>
      </c>
      <c r="W26" s="51"/>
      <c r="X26" s="49"/>
      <c r="Y26" s="51"/>
      <c r="Z26" s="49"/>
      <c r="AA26" s="49"/>
      <c r="AB26" s="76"/>
      <c r="AC26" s="49"/>
      <c r="AD26" s="49"/>
      <c r="AE26" s="49"/>
      <c r="AF26" s="49"/>
      <c r="AG26" s="49"/>
      <c r="AH26" s="49"/>
    </row>
    <row r="27" spans="1:34" ht="43.5" customHeight="1" x14ac:dyDescent="0.25">
      <c r="A27" s="107"/>
      <c r="B27" s="111"/>
      <c r="C27" s="115"/>
      <c r="D27" s="82">
        <v>24</v>
      </c>
      <c r="E27" s="81" t="s">
        <v>76</v>
      </c>
      <c r="F27" s="44" t="s">
        <v>20</v>
      </c>
      <c r="G27" s="79" t="s">
        <v>77</v>
      </c>
      <c r="H27" s="80">
        <v>500500002</v>
      </c>
      <c r="I27" s="80" t="s">
        <v>89</v>
      </c>
      <c r="J27" s="84">
        <v>3000</v>
      </c>
      <c r="K27" s="37">
        <v>2</v>
      </c>
      <c r="L27" s="63">
        <f t="shared" si="0"/>
        <v>2</v>
      </c>
      <c r="M27" s="64">
        <f t="shared" si="1"/>
        <v>2</v>
      </c>
      <c r="N27" s="65"/>
      <c r="O27" s="66">
        <f t="shared" si="2"/>
        <v>0</v>
      </c>
      <c r="P27" s="65"/>
      <c r="Q27" s="65"/>
      <c r="R27" s="65"/>
      <c r="S27" s="67">
        <f t="shared" si="3"/>
        <v>0</v>
      </c>
      <c r="T27" s="38" t="str">
        <f t="shared" si="4"/>
        <v>OK</v>
      </c>
      <c r="U27" s="49">
        <v>1</v>
      </c>
      <c r="V27" s="91">
        <v>1</v>
      </c>
      <c r="W27" s="51"/>
      <c r="X27" s="49"/>
      <c r="Y27" s="51"/>
      <c r="Z27" s="49"/>
      <c r="AA27" s="49"/>
      <c r="AB27" s="76"/>
      <c r="AC27" s="49"/>
      <c r="AD27" s="49"/>
      <c r="AE27" s="49"/>
      <c r="AF27" s="49"/>
      <c r="AG27" s="49"/>
      <c r="AH27" s="49"/>
    </row>
    <row r="28" spans="1:34" s="42" customFormat="1" ht="43.5" customHeight="1" x14ac:dyDescent="0.25">
      <c r="A28" s="107"/>
      <c r="B28" s="111"/>
      <c r="C28" s="115"/>
      <c r="D28" s="82">
        <v>25</v>
      </c>
      <c r="E28" s="83" t="s">
        <v>78</v>
      </c>
      <c r="F28" s="44" t="s">
        <v>20</v>
      </c>
      <c r="G28" s="79" t="s">
        <v>79</v>
      </c>
      <c r="H28" s="80">
        <v>500500002</v>
      </c>
      <c r="I28" s="80" t="s">
        <v>89</v>
      </c>
      <c r="J28" s="84">
        <v>3500</v>
      </c>
      <c r="K28" s="37">
        <v>2</v>
      </c>
      <c r="L28" s="63">
        <f t="shared" si="0"/>
        <v>2</v>
      </c>
      <c r="M28" s="64">
        <f t="shared" si="1"/>
        <v>2</v>
      </c>
      <c r="N28" s="65"/>
      <c r="O28" s="66">
        <f t="shared" si="2"/>
        <v>0</v>
      </c>
      <c r="P28" s="65"/>
      <c r="Q28" s="65"/>
      <c r="R28" s="65"/>
      <c r="S28" s="67">
        <f t="shared" si="3"/>
        <v>0</v>
      </c>
      <c r="T28" s="38" t="str">
        <f t="shared" si="4"/>
        <v>OK</v>
      </c>
      <c r="U28" s="49">
        <v>1</v>
      </c>
      <c r="V28" s="91">
        <v>1</v>
      </c>
      <c r="W28" s="52"/>
      <c r="X28" s="49"/>
      <c r="Y28" s="52"/>
      <c r="Z28" s="49"/>
      <c r="AA28" s="49"/>
      <c r="AB28" s="76"/>
      <c r="AC28" s="49"/>
      <c r="AD28" s="49"/>
      <c r="AE28" s="49"/>
      <c r="AF28" s="49"/>
      <c r="AG28" s="49"/>
      <c r="AH28" s="49"/>
    </row>
    <row r="29" spans="1:34" s="42" customFormat="1" ht="43.5" customHeight="1" x14ac:dyDescent="0.25">
      <c r="A29" s="107"/>
      <c r="B29" s="110"/>
      <c r="C29" s="115"/>
      <c r="D29" s="82">
        <v>26</v>
      </c>
      <c r="E29" s="81" t="s">
        <v>80</v>
      </c>
      <c r="F29" s="44" t="s">
        <v>20</v>
      </c>
      <c r="G29" s="79" t="s">
        <v>10</v>
      </c>
      <c r="H29" s="80">
        <v>500500002</v>
      </c>
      <c r="I29" s="80" t="s">
        <v>89</v>
      </c>
      <c r="J29" s="84">
        <v>2.8</v>
      </c>
      <c r="K29" s="37">
        <v>550</v>
      </c>
      <c r="L29" s="63">
        <f t="shared" si="0"/>
        <v>275</v>
      </c>
      <c r="M29" s="64">
        <f t="shared" si="1"/>
        <v>275</v>
      </c>
      <c r="N29" s="65"/>
      <c r="O29" s="66">
        <f t="shared" si="2"/>
        <v>137</v>
      </c>
      <c r="P29" s="65"/>
      <c r="Q29" s="65"/>
      <c r="R29" s="65"/>
      <c r="S29" s="67">
        <f t="shared" si="3"/>
        <v>275</v>
      </c>
      <c r="T29" s="38" t="str">
        <f t="shared" si="4"/>
        <v>OK</v>
      </c>
      <c r="U29" s="49"/>
      <c r="V29" s="91">
        <v>275</v>
      </c>
      <c r="W29" s="52"/>
      <c r="X29" s="49"/>
      <c r="Y29" s="52"/>
      <c r="Z29" s="49"/>
      <c r="AA29" s="50"/>
      <c r="AB29" s="76"/>
      <c r="AC29" s="49"/>
      <c r="AD29" s="49"/>
      <c r="AE29" s="49"/>
      <c r="AF29" s="49"/>
      <c r="AG29" s="49"/>
      <c r="AH29" s="49"/>
    </row>
    <row r="30" spans="1:34" ht="43.5" customHeight="1" x14ac:dyDescent="0.25">
      <c r="A30" s="107"/>
      <c r="B30" s="107"/>
      <c r="C30" s="115"/>
      <c r="D30" s="82">
        <v>27</v>
      </c>
      <c r="E30" s="81" t="s">
        <v>81</v>
      </c>
      <c r="F30" s="44" t="s">
        <v>82</v>
      </c>
      <c r="G30" s="79" t="s">
        <v>83</v>
      </c>
      <c r="H30" s="80">
        <v>500500002</v>
      </c>
      <c r="I30" s="80" t="s">
        <v>90</v>
      </c>
      <c r="J30" s="84">
        <v>3</v>
      </c>
      <c r="K30" s="37">
        <v>40</v>
      </c>
      <c r="L30" s="63">
        <f t="shared" si="0"/>
        <v>16</v>
      </c>
      <c r="M30" s="64">
        <f t="shared" si="1"/>
        <v>16</v>
      </c>
      <c r="N30" s="65"/>
      <c r="O30" s="66">
        <f t="shared" si="2"/>
        <v>10</v>
      </c>
      <c r="P30" s="65"/>
      <c r="Q30" s="65"/>
      <c r="R30" s="65"/>
      <c r="S30" s="67">
        <f t="shared" si="3"/>
        <v>24</v>
      </c>
      <c r="T30" s="38" t="str">
        <f t="shared" si="4"/>
        <v>OK</v>
      </c>
      <c r="U30" s="49">
        <v>5</v>
      </c>
      <c r="V30" s="91">
        <v>11</v>
      </c>
      <c r="W30" s="51"/>
      <c r="X30" s="49"/>
      <c r="Y30" s="51"/>
      <c r="Z30" s="49"/>
      <c r="AA30" s="49"/>
      <c r="AB30" s="76"/>
      <c r="AC30" s="49"/>
      <c r="AD30" s="49"/>
      <c r="AE30" s="49"/>
      <c r="AF30" s="49"/>
      <c r="AG30" s="49"/>
      <c r="AH30" s="49"/>
    </row>
    <row r="31" spans="1:34" ht="43.5" customHeight="1" x14ac:dyDescent="0.25">
      <c r="A31" s="107"/>
      <c r="B31" s="107"/>
      <c r="C31" s="115"/>
      <c r="D31" s="82">
        <v>28</v>
      </c>
      <c r="E31" s="81" t="s">
        <v>84</v>
      </c>
      <c r="F31" s="44" t="s">
        <v>20</v>
      </c>
      <c r="G31" s="79" t="s">
        <v>10</v>
      </c>
      <c r="H31" s="80">
        <v>500500002</v>
      </c>
      <c r="I31" s="80" t="s">
        <v>89</v>
      </c>
      <c r="J31" s="84">
        <v>38</v>
      </c>
      <c r="K31" s="37">
        <v>40</v>
      </c>
      <c r="L31" s="63">
        <f t="shared" si="0"/>
        <v>23</v>
      </c>
      <c r="M31" s="64">
        <f t="shared" si="1"/>
        <v>23</v>
      </c>
      <c r="N31" s="65"/>
      <c r="O31" s="66">
        <f t="shared" si="2"/>
        <v>10</v>
      </c>
      <c r="P31" s="65"/>
      <c r="Q31" s="65"/>
      <c r="R31" s="65"/>
      <c r="S31" s="67">
        <f t="shared" si="3"/>
        <v>17</v>
      </c>
      <c r="T31" s="38" t="str">
        <f t="shared" si="4"/>
        <v>OK</v>
      </c>
      <c r="U31" s="49">
        <v>12</v>
      </c>
      <c r="V31" s="91">
        <v>11</v>
      </c>
      <c r="W31" s="51"/>
      <c r="X31" s="49"/>
      <c r="Y31" s="54"/>
      <c r="Z31" s="49"/>
      <c r="AA31" s="49"/>
      <c r="AB31" s="76"/>
      <c r="AC31" s="49"/>
      <c r="AD31" s="49"/>
      <c r="AE31" s="49"/>
      <c r="AF31" s="49"/>
      <c r="AG31" s="49"/>
      <c r="AH31" s="49"/>
    </row>
    <row r="32" spans="1:34" ht="43.5" customHeight="1" x14ac:dyDescent="0.25">
      <c r="A32" s="108"/>
      <c r="B32" s="108"/>
      <c r="C32" s="115"/>
      <c r="D32" s="82">
        <v>29</v>
      </c>
      <c r="E32" s="81" t="s">
        <v>85</v>
      </c>
      <c r="F32" s="44" t="s">
        <v>20</v>
      </c>
      <c r="G32" s="79" t="s">
        <v>86</v>
      </c>
      <c r="H32" s="80">
        <v>500500002</v>
      </c>
      <c r="I32" s="80" t="s">
        <v>89</v>
      </c>
      <c r="J32" s="84">
        <v>194.02</v>
      </c>
      <c r="K32" s="37">
        <v>8</v>
      </c>
      <c r="L32" s="63">
        <f t="shared" si="0"/>
        <v>5</v>
      </c>
      <c r="M32" s="64">
        <f t="shared" si="1"/>
        <v>5</v>
      </c>
      <c r="N32" s="65"/>
      <c r="O32" s="66">
        <f t="shared" si="2"/>
        <v>2</v>
      </c>
      <c r="P32" s="65"/>
      <c r="Q32" s="65"/>
      <c r="R32" s="65"/>
      <c r="S32" s="67">
        <f t="shared" si="3"/>
        <v>3</v>
      </c>
      <c r="T32" s="38" t="str">
        <f t="shared" si="4"/>
        <v>OK</v>
      </c>
      <c r="U32" s="49">
        <v>2</v>
      </c>
      <c r="V32" s="91">
        <v>3</v>
      </c>
      <c r="W32" s="53"/>
      <c r="X32" s="49"/>
      <c r="Y32" s="53"/>
      <c r="Z32" s="49"/>
      <c r="AA32" s="49"/>
      <c r="AB32" s="76"/>
      <c r="AC32" s="49"/>
      <c r="AD32" s="49"/>
      <c r="AE32" s="49"/>
      <c r="AF32" s="49"/>
      <c r="AG32" s="49"/>
      <c r="AH32" s="49"/>
    </row>
    <row r="33" spans="10:34" ht="21" customHeight="1" x14ac:dyDescent="0.25">
      <c r="J33" s="40"/>
      <c r="K33" s="56">
        <f>SUM(K4:K32)</f>
        <v>688</v>
      </c>
      <c r="N33" s="56"/>
      <c r="O33" s="56"/>
      <c r="P33" s="56"/>
      <c r="Q33" s="56"/>
      <c r="R33" s="56"/>
      <c r="S33" s="56">
        <f>SUM(S4:S32)</f>
        <v>319</v>
      </c>
      <c r="U33" s="88" cm="1">
        <f t="array" ref="U33">SUMPRODUCT($J$4:$J$32*U4:U32)</f>
        <v>23039.120000000003</v>
      </c>
      <c r="V33" s="88" cm="1">
        <f t="array" ref="V33">SUMPRODUCT($J$4:$J$32*V4:V32)</f>
        <v>23983.140000000003</v>
      </c>
      <c r="W33" s="47" cm="1">
        <f t="array" ref="W33">SUMPRODUCT($J$4:$J$32*W4:W32)</f>
        <v>0</v>
      </c>
      <c r="X33" s="47" cm="1">
        <f t="array" ref="X33">SUMPRODUCT($J$4:$J$32*X4:X32)</f>
        <v>0</v>
      </c>
      <c r="Y33" s="47" cm="1">
        <f t="array" ref="Y33">SUMPRODUCT($J$4:$J$32*Y4:Y32)</f>
        <v>0</v>
      </c>
      <c r="Z33" s="47" cm="1">
        <f t="array" ref="Z33">SUMPRODUCT($J$4:$J$32*Z4:Z32)</f>
        <v>0</v>
      </c>
      <c r="AA33" s="47" cm="1">
        <f t="array" ref="AA33">SUMPRODUCT($J$4:$J$32*AA4:AA32)</f>
        <v>0</v>
      </c>
      <c r="AB33" s="47" cm="1">
        <f t="array" ref="AB33">SUMPRODUCT($J$4:$J$32*AB4:AB32)</f>
        <v>0</v>
      </c>
      <c r="AC33" s="47" cm="1">
        <f t="array" ref="AC33">SUMPRODUCT($J$4:$J$32*AC4:AC32)</f>
        <v>0</v>
      </c>
      <c r="AD33" s="47" cm="1">
        <f t="array" ref="AD33">SUMPRODUCT($J$4:$J$32*AD4:AD32)</f>
        <v>0</v>
      </c>
      <c r="AE33" s="47" cm="1">
        <f t="array" ref="AE33">SUMPRODUCT($J$4:$J$32*AE4:AE32)</f>
        <v>0</v>
      </c>
      <c r="AF33" s="47" cm="1">
        <f t="array" ref="AF33">SUMPRODUCT($J$4:$J$32*AF4:AF32)</f>
        <v>0</v>
      </c>
      <c r="AG33" s="47" cm="1">
        <f t="array" ref="AG33">SUMPRODUCT($J$4:$J$32*AG4:AG32)</f>
        <v>0</v>
      </c>
      <c r="AH33" s="47" cm="1">
        <f t="array" ref="AH33">SUMPRODUCT($J$4:$J$32*AH4:AH32)</f>
        <v>0</v>
      </c>
    </row>
    <row r="34" spans="10:34" ht="43.5" customHeight="1" x14ac:dyDescent="0.25">
      <c r="K34" s="85">
        <f>SUMPRODUCT($J$4:$J$32,K4:K32)</f>
        <v>49092.320000000007</v>
      </c>
      <c r="L34" s="85">
        <f>SUMPRODUCT($J$4:$J$32,L4:L32)</f>
        <v>47022.26</v>
      </c>
      <c r="M34" s="85">
        <f>SUMPRODUCT($J$4:$J$32,M4:M32)</f>
        <v>47022.26</v>
      </c>
      <c r="U34" s="89"/>
      <c r="V34" s="93"/>
    </row>
    <row r="35" spans="10:34" ht="43.5" customHeight="1" x14ac:dyDescent="0.25">
      <c r="U35" s="89"/>
      <c r="V35" s="93"/>
    </row>
    <row r="36" spans="10:34" ht="43.5" customHeight="1" x14ac:dyDescent="0.25">
      <c r="U36" s="89"/>
      <c r="V36" s="93"/>
    </row>
    <row r="37" spans="10:34" ht="43.5" customHeight="1" x14ac:dyDescent="0.25">
      <c r="U37" s="89"/>
      <c r="V37" s="93"/>
    </row>
    <row r="38" spans="10:34" ht="43.5" customHeight="1" x14ac:dyDescent="0.25">
      <c r="U38" s="89"/>
      <c r="V38" s="93"/>
    </row>
    <row r="39" spans="10:34" ht="43.5" customHeight="1" x14ac:dyDescent="0.25">
      <c r="U39" s="89"/>
      <c r="V39" s="93"/>
    </row>
    <row r="40" spans="10:34" ht="43.5" customHeight="1" x14ac:dyDescent="0.25">
      <c r="U40" s="89"/>
      <c r="V40" s="93"/>
    </row>
    <row r="41" spans="10:34" ht="43.5" customHeight="1" x14ac:dyDescent="0.25">
      <c r="U41" s="89"/>
      <c r="V41" s="93"/>
    </row>
    <row r="42" spans="10:34" ht="43.5" customHeight="1" x14ac:dyDescent="0.25">
      <c r="U42" s="89"/>
      <c r="V42" s="93"/>
    </row>
    <row r="43" spans="10:34" ht="43.5" customHeight="1" x14ac:dyDescent="0.25">
      <c r="U43" s="89"/>
      <c r="V43" s="93"/>
    </row>
    <row r="44" spans="10:34" ht="43.5" customHeight="1" x14ac:dyDescent="0.25">
      <c r="U44" s="89"/>
      <c r="V44" s="93"/>
    </row>
    <row r="45" spans="10:34" ht="43.5" customHeight="1" x14ac:dyDescent="0.25">
      <c r="U45" s="89"/>
      <c r="V45" s="93"/>
    </row>
    <row r="46" spans="10:34" ht="43.5" customHeight="1" x14ac:dyDescent="0.25">
      <c r="U46" s="89"/>
      <c r="V46" s="93"/>
    </row>
    <row r="47" spans="10:34" ht="43.5" customHeight="1" x14ac:dyDescent="0.25">
      <c r="U47" s="89"/>
      <c r="V47" s="93"/>
    </row>
    <row r="48" spans="10:34" ht="43.5" customHeight="1" x14ac:dyDescent="0.25">
      <c r="U48" s="89"/>
      <c r="V48" s="93"/>
    </row>
    <row r="49" spans="21:22" ht="43.5" customHeight="1" x14ac:dyDescent="0.25">
      <c r="U49" s="89"/>
      <c r="V49" s="93"/>
    </row>
    <row r="50" spans="21:22" ht="43.5" customHeight="1" x14ac:dyDescent="0.25">
      <c r="U50" s="89"/>
      <c r="V50" s="93"/>
    </row>
    <row r="51" spans="21:22" ht="43.5" customHeight="1" x14ac:dyDescent="0.25">
      <c r="U51" s="89"/>
      <c r="V51" s="93"/>
    </row>
    <row r="52" spans="21:22" ht="43.5" customHeight="1" x14ac:dyDescent="0.25">
      <c r="U52" s="89"/>
      <c r="V52" s="93"/>
    </row>
    <row r="53" spans="21:22" ht="43.5" customHeight="1" x14ac:dyDescent="0.25">
      <c r="U53" s="89"/>
      <c r="V53" s="93"/>
    </row>
    <row r="54" spans="21:22" ht="43.5" customHeight="1" x14ac:dyDescent="0.25">
      <c r="U54" s="89"/>
      <c r="V54" s="93"/>
    </row>
    <row r="55" spans="21:22" ht="43.5" customHeight="1" x14ac:dyDescent="0.25">
      <c r="U55" s="89"/>
      <c r="V55" s="93"/>
    </row>
    <row r="56" spans="21:22" ht="43.5" customHeight="1" x14ac:dyDescent="0.25">
      <c r="U56" s="89"/>
      <c r="V56" s="93"/>
    </row>
    <row r="57" spans="21:22" ht="43.5" customHeight="1" x14ac:dyDescent="0.25">
      <c r="U57" s="89"/>
      <c r="V57" s="93"/>
    </row>
    <row r="58" spans="21:22" ht="43.5" customHeight="1" x14ac:dyDescent="0.25">
      <c r="U58" s="89"/>
      <c r="V58" s="93"/>
    </row>
    <row r="59" spans="21:22" ht="43.5" customHeight="1" x14ac:dyDescent="0.25">
      <c r="U59" s="89"/>
      <c r="V59" s="93"/>
    </row>
    <row r="60" spans="21:22" ht="43.5" customHeight="1" x14ac:dyDescent="0.25">
      <c r="U60" s="89"/>
      <c r="V60" s="93"/>
    </row>
    <row r="61" spans="21:22" ht="43.5" customHeight="1" x14ac:dyDescent="0.25">
      <c r="U61" s="89"/>
      <c r="V61" s="93"/>
    </row>
    <row r="62" spans="21:22" ht="43.5" customHeight="1" x14ac:dyDescent="0.25">
      <c r="V62" s="93"/>
    </row>
    <row r="63" spans="21:22" ht="43.5" customHeight="1" x14ac:dyDescent="0.25">
      <c r="V63" s="94"/>
    </row>
    <row r="64" spans="21:22" ht="43.5" customHeight="1" x14ac:dyDescent="0.25">
      <c r="V64" s="94"/>
    </row>
    <row r="65" spans="22:22" ht="43.5" customHeight="1" x14ac:dyDescent="0.25">
      <c r="V65" s="94"/>
    </row>
    <row r="66" spans="22:22" ht="43.5" customHeight="1" x14ac:dyDescent="0.25">
      <c r="V66" s="94"/>
    </row>
    <row r="67" spans="22:22" ht="43.5" customHeight="1" x14ac:dyDescent="0.25">
      <c r="V67" s="94"/>
    </row>
    <row r="68" spans="22:22" ht="43.5" customHeight="1" x14ac:dyDescent="0.25">
      <c r="V68" s="94"/>
    </row>
    <row r="69" spans="22:22" ht="43.5" customHeight="1" x14ac:dyDescent="0.25">
      <c r="V69" s="94"/>
    </row>
    <row r="70" spans="22:22" ht="43.5" customHeight="1" x14ac:dyDescent="0.25">
      <c r="V70" s="94"/>
    </row>
    <row r="71" spans="22:22" ht="43.5" customHeight="1" x14ac:dyDescent="0.25">
      <c r="V71" s="94"/>
    </row>
    <row r="72" spans="22:22" ht="43.5" customHeight="1" x14ac:dyDescent="0.25">
      <c r="V72" s="94"/>
    </row>
    <row r="73" spans="22:22" ht="43.5" customHeight="1" x14ac:dyDescent="0.25">
      <c r="V73" s="94"/>
    </row>
    <row r="74" spans="22:22" ht="43.5" customHeight="1" x14ac:dyDescent="0.25">
      <c r="V74" s="94"/>
    </row>
    <row r="75" spans="22:22" ht="43.5" customHeight="1" x14ac:dyDescent="0.25">
      <c r="V75" s="94"/>
    </row>
    <row r="76" spans="22:22" ht="43.5" customHeight="1" x14ac:dyDescent="0.25">
      <c r="V76" s="94"/>
    </row>
    <row r="77" spans="22:22" ht="43.5" customHeight="1" x14ac:dyDescent="0.25">
      <c r="V77" s="94"/>
    </row>
    <row r="78" spans="22:22" ht="43.5" customHeight="1" x14ac:dyDescent="0.25">
      <c r="V78" s="94"/>
    </row>
    <row r="79" spans="22:22" ht="43.5" customHeight="1" x14ac:dyDescent="0.25">
      <c r="V79" s="94"/>
    </row>
    <row r="80" spans="22:22" ht="43.5" customHeight="1" x14ac:dyDescent="0.25">
      <c r="V80" s="94"/>
    </row>
    <row r="81" spans="22:22" ht="43.5" customHeight="1" x14ac:dyDescent="0.25">
      <c r="V81" s="94"/>
    </row>
    <row r="82" spans="22:22" ht="43.5" customHeight="1" x14ac:dyDescent="0.25">
      <c r="V82" s="94"/>
    </row>
    <row r="83" spans="22:22" ht="43.5" customHeight="1" x14ac:dyDescent="0.25">
      <c r="V83" s="94"/>
    </row>
    <row r="84" spans="22:22" ht="43.5" customHeight="1" x14ac:dyDescent="0.25">
      <c r="V84" s="94"/>
    </row>
    <row r="85" spans="22:22" ht="43.5" customHeight="1" x14ac:dyDescent="0.25">
      <c r="V85" s="94"/>
    </row>
  </sheetData>
  <autoFilter ref="A3:AH34" xr:uid="{00000000-0001-0000-0000-000000000000}"/>
  <mergeCells count="26">
    <mergeCell ref="AA1:AA2"/>
    <mergeCell ref="AB1:AB2"/>
    <mergeCell ref="AC1:AC2"/>
    <mergeCell ref="A1:D1"/>
    <mergeCell ref="E1:J1"/>
    <mergeCell ref="K1:T1"/>
    <mergeCell ref="V1:V2"/>
    <mergeCell ref="W1:W2"/>
    <mergeCell ref="A2:J2"/>
    <mergeCell ref="K2:T2"/>
    <mergeCell ref="X1:X2"/>
    <mergeCell ref="Y1:Y2"/>
    <mergeCell ref="Z1:Z2"/>
    <mergeCell ref="U1:U2"/>
    <mergeCell ref="AD1:AD2"/>
    <mergeCell ref="AE1:AE2"/>
    <mergeCell ref="AF1:AF2"/>
    <mergeCell ref="AG1:AG2"/>
    <mergeCell ref="AH1:AH2"/>
    <mergeCell ref="C3:D3"/>
    <mergeCell ref="A4:A32"/>
    <mergeCell ref="B4:B32"/>
    <mergeCell ref="C4:C9"/>
    <mergeCell ref="C10:C13"/>
    <mergeCell ref="C14:C24"/>
    <mergeCell ref="C25:C32"/>
  </mergeCells>
  <conditionalFormatting sqref="U4:U32 W4:AH32">
    <cfRule type="cellIs" dxfId="3" priority="1" operator="greaterThan">
      <formula>0</formula>
    </cfRule>
  </conditionalFormatting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C0442-BC75-4B82-993B-8E9977570418}">
  <dimension ref="A1:AH34"/>
  <sheetViews>
    <sheetView topLeftCell="A28" zoomScale="60" zoomScaleNormal="60" workbookViewId="0">
      <pane xSplit="20" topLeftCell="U1" activePane="topRight" state="frozen"/>
      <selection pane="topRight" activeCell="F7" sqref="F7"/>
    </sheetView>
  </sheetViews>
  <sheetFormatPr defaultColWidth="9.7265625" defaultRowHeight="43.5" customHeight="1" x14ac:dyDescent="0.25"/>
  <cols>
    <col min="1" max="1" width="6.453125" style="3" customWidth="1"/>
    <col min="2" max="2" width="15.453125" style="55" customWidth="1"/>
    <col min="3" max="3" width="5.453125" style="55" customWidth="1"/>
    <col min="4" max="4" width="7.81640625" style="1" customWidth="1"/>
    <col min="5" max="5" width="24.6328125" style="1" customWidth="1"/>
    <col min="6" max="6" width="10.1796875" style="1" customWidth="1"/>
    <col min="7" max="7" width="9.26953125" style="1" customWidth="1"/>
    <col min="8" max="8" width="13" style="1" customWidth="1"/>
    <col min="9" max="9" width="12.453125" style="1" customWidth="1"/>
    <col min="10" max="10" width="13.453125" style="1" customWidth="1"/>
    <col min="11" max="11" width="10.81640625" style="45" customWidth="1"/>
    <col min="12" max="12" width="10.54296875" style="45" customWidth="1"/>
    <col min="13" max="13" width="10" style="45" customWidth="1"/>
    <col min="14" max="14" width="9.26953125" style="45" customWidth="1"/>
    <col min="15" max="15" width="7.81640625" style="45" customWidth="1"/>
    <col min="16" max="16" width="7.453125" style="45" customWidth="1"/>
    <col min="17" max="17" width="7.26953125" style="45" customWidth="1"/>
    <col min="18" max="18" width="7.453125" style="45" customWidth="1"/>
    <col min="19" max="19" width="11.453125" style="21" customWidth="1"/>
    <col min="20" max="20" width="13.81640625" style="46" customWidth="1"/>
    <col min="21" max="21" width="19.26953125" style="48" customWidth="1"/>
    <col min="22" max="22" width="19" style="48" customWidth="1"/>
    <col min="23" max="23" width="18.453125" style="48" customWidth="1"/>
    <col min="24" max="24" width="17.54296875" style="48" customWidth="1"/>
    <col min="25" max="25" width="16.26953125" style="48" customWidth="1"/>
    <col min="26" max="26" width="18.54296875" style="48" customWidth="1"/>
    <col min="27" max="27" width="16.81640625" style="48" customWidth="1"/>
    <col min="28" max="28" width="14.1796875" style="48" customWidth="1"/>
    <col min="29" max="29" width="18.81640625" style="48" bestFit="1" customWidth="1"/>
    <col min="30" max="34" width="13.7265625" style="48" customWidth="1"/>
    <col min="35" max="16384" width="9.7265625" style="41"/>
  </cols>
  <sheetData>
    <row r="1" spans="1:34" ht="36.75" customHeight="1" x14ac:dyDescent="0.25">
      <c r="A1" s="109" t="s">
        <v>44</v>
      </c>
      <c r="B1" s="109"/>
      <c r="C1" s="109"/>
      <c r="D1" s="109"/>
      <c r="E1" s="109" t="s">
        <v>87</v>
      </c>
      <c r="F1" s="109"/>
      <c r="G1" s="109"/>
      <c r="H1" s="109"/>
      <c r="I1" s="109"/>
      <c r="J1" s="109"/>
      <c r="K1" s="117" t="s">
        <v>46</v>
      </c>
      <c r="L1" s="117"/>
      <c r="M1" s="117"/>
      <c r="N1" s="117"/>
      <c r="O1" s="117"/>
      <c r="P1" s="117"/>
      <c r="Q1" s="117"/>
      <c r="R1" s="117"/>
      <c r="S1" s="117"/>
      <c r="T1" s="117"/>
      <c r="U1" s="134" t="s">
        <v>108</v>
      </c>
      <c r="V1" s="119" t="s">
        <v>128</v>
      </c>
      <c r="W1" s="116" t="s">
        <v>43</v>
      </c>
      <c r="X1" s="116" t="s">
        <v>43</v>
      </c>
      <c r="Y1" s="116" t="s">
        <v>43</v>
      </c>
      <c r="Z1" s="116" t="s">
        <v>43</v>
      </c>
      <c r="AA1" s="116" t="s">
        <v>43</v>
      </c>
      <c r="AB1" s="116" t="s">
        <v>43</v>
      </c>
      <c r="AC1" s="116" t="s">
        <v>43</v>
      </c>
      <c r="AD1" s="116" t="s">
        <v>43</v>
      </c>
      <c r="AE1" s="116" t="s">
        <v>43</v>
      </c>
      <c r="AF1" s="116" t="s">
        <v>43</v>
      </c>
      <c r="AG1" s="116" t="s">
        <v>43</v>
      </c>
      <c r="AH1" s="116" t="s">
        <v>43</v>
      </c>
    </row>
    <row r="2" spans="1:34" ht="19.5" customHeight="1" x14ac:dyDescent="0.25">
      <c r="A2" s="103" t="s">
        <v>28</v>
      </c>
      <c r="B2" s="104"/>
      <c r="C2" s="104"/>
      <c r="D2" s="104"/>
      <c r="E2" s="104"/>
      <c r="F2" s="104"/>
      <c r="G2" s="104"/>
      <c r="H2" s="104"/>
      <c r="I2" s="104"/>
      <c r="J2" s="105"/>
      <c r="K2" s="100" t="s">
        <v>88</v>
      </c>
      <c r="L2" s="101"/>
      <c r="M2" s="101"/>
      <c r="N2" s="101"/>
      <c r="O2" s="101"/>
      <c r="P2" s="101"/>
      <c r="Q2" s="101"/>
      <c r="R2" s="101"/>
      <c r="S2" s="101"/>
      <c r="T2" s="102"/>
      <c r="U2" s="145"/>
      <c r="V2" s="120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4" s="3" customFormat="1" ht="43.5" customHeight="1" x14ac:dyDescent="0.25">
      <c r="A3" s="32" t="s">
        <v>13</v>
      </c>
      <c r="B3" s="32" t="s">
        <v>15</v>
      </c>
      <c r="C3" s="112" t="s">
        <v>14</v>
      </c>
      <c r="D3" s="113"/>
      <c r="E3" s="32" t="s">
        <v>16</v>
      </c>
      <c r="F3" s="32" t="s">
        <v>18</v>
      </c>
      <c r="G3" s="32" t="s">
        <v>8</v>
      </c>
      <c r="H3" s="32" t="s">
        <v>19</v>
      </c>
      <c r="I3" s="32" t="s">
        <v>9</v>
      </c>
      <c r="J3" s="33" t="s">
        <v>17</v>
      </c>
      <c r="K3" s="34" t="s">
        <v>2</v>
      </c>
      <c r="L3" s="61" t="s">
        <v>32</v>
      </c>
      <c r="M3" s="61" t="s">
        <v>33</v>
      </c>
      <c r="N3" s="61" t="s">
        <v>34</v>
      </c>
      <c r="O3" s="61" t="s">
        <v>35</v>
      </c>
      <c r="P3" s="61" t="s">
        <v>36</v>
      </c>
      <c r="Q3" s="61" t="s">
        <v>37</v>
      </c>
      <c r="R3" s="61" t="s">
        <v>38</v>
      </c>
      <c r="S3" s="62" t="s">
        <v>0</v>
      </c>
      <c r="T3" s="35" t="s">
        <v>1</v>
      </c>
      <c r="U3" s="98">
        <v>45867</v>
      </c>
      <c r="V3" s="90">
        <v>46083</v>
      </c>
      <c r="W3" s="30" t="s">
        <v>12</v>
      </c>
      <c r="X3" s="30" t="s">
        <v>12</v>
      </c>
      <c r="Y3" s="30" t="s">
        <v>12</v>
      </c>
      <c r="Z3" s="30" t="s">
        <v>12</v>
      </c>
      <c r="AA3" s="30" t="s">
        <v>12</v>
      </c>
      <c r="AB3" s="30" t="s">
        <v>12</v>
      </c>
      <c r="AC3" s="30" t="s">
        <v>12</v>
      </c>
      <c r="AD3" s="30" t="s">
        <v>12</v>
      </c>
      <c r="AE3" s="30" t="s">
        <v>12</v>
      </c>
      <c r="AF3" s="30" t="s">
        <v>12</v>
      </c>
      <c r="AG3" s="30" t="s">
        <v>12</v>
      </c>
      <c r="AH3" s="30" t="s">
        <v>12</v>
      </c>
    </row>
    <row r="4" spans="1:34" s="3" customFormat="1" ht="43.5" customHeight="1" x14ac:dyDescent="0.25">
      <c r="A4" s="106">
        <v>1</v>
      </c>
      <c r="B4" s="106" t="s">
        <v>47</v>
      </c>
      <c r="C4" s="114" t="s">
        <v>48</v>
      </c>
      <c r="D4" s="77">
        <v>1</v>
      </c>
      <c r="E4" s="78" t="s">
        <v>49</v>
      </c>
      <c r="F4" s="44" t="s">
        <v>20</v>
      </c>
      <c r="G4" s="79" t="s">
        <v>10</v>
      </c>
      <c r="H4" s="80">
        <v>500500002</v>
      </c>
      <c r="I4" s="80" t="s">
        <v>89</v>
      </c>
      <c r="J4" s="84">
        <v>150</v>
      </c>
      <c r="K4" s="36">
        <v>2</v>
      </c>
      <c r="L4" s="63">
        <f t="shared" ref="L4:L32" si="0">IF(SUM(U4:AL4)&gt;K4+N4,K4+N4,SUM(U4:AL4))</f>
        <v>2</v>
      </c>
      <c r="M4" s="64">
        <f t="shared" ref="M4:M32" si="1">(SUM(U4:AL4))</f>
        <v>2</v>
      </c>
      <c r="N4" s="65"/>
      <c r="O4" s="66">
        <f>ROUND(IF(K4*0.25-0.5&lt;0,0,K4*0.25-0.5),0)-R4-P4</f>
        <v>0</v>
      </c>
      <c r="P4" s="65"/>
      <c r="Q4" s="65"/>
      <c r="R4" s="65"/>
      <c r="S4" s="67">
        <f t="shared" ref="S4:S32" si="2">K4-(SUM(U4:AH4))+N4</f>
        <v>0</v>
      </c>
      <c r="T4" s="38" t="str">
        <f>IF(S4&lt;0,"ATENÇÃO","OK")</f>
        <v>OK</v>
      </c>
      <c r="U4" s="49">
        <v>1</v>
      </c>
      <c r="V4" s="140">
        <v>1</v>
      </c>
      <c r="W4" s="49"/>
      <c r="X4" s="49"/>
      <c r="Y4" s="49"/>
      <c r="Z4" s="49"/>
      <c r="AA4" s="49"/>
      <c r="AB4" s="76"/>
      <c r="AC4" s="49"/>
      <c r="AD4" s="49"/>
      <c r="AE4" s="49"/>
      <c r="AF4" s="49"/>
      <c r="AG4" s="49"/>
      <c r="AH4" s="49"/>
    </row>
    <row r="5" spans="1:34" s="3" customFormat="1" ht="43.5" customHeight="1" x14ac:dyDescent="0.25">
      <c r="A5" s="107"/>
      <c r="B5" s="107"/>
      <c r="C5" s="114"/>
      <c r="D5" s="77">
        <v>2</v>
      </c>
      <c r="E5" s="78" t="s">
        <v>50</v>
      </c>
      <c r="F5" s="44" t="s">
        <v>20</v>
      </c>
      <c r="G5" s="79" t="s">
        <v>10</v>
      </c>
      <c r="H5" s="80">
        <v>500500002</v>
      </c>
      <c r="I5" s="80" t="s">
        <v>89</v>
      </c>
      <c r="J5" s="84">
        <v>120</v>
      </c>
      <c r="K5" s="36">
        <v>2</v>
      </c>
      <c r="L5" s="63">
        <f t="shared" si="0"/>
        <v>2</v>
      </c>
      <c r="M5" s="64">
        <f t="shared" si="1"/>
        <v>2</v>
      </c>
      <c r="N5" s="65"/>
      <c r="O5" s="66">
        <f t="shared" ref="O5:O32" si="3">ROUND(IF(K5*0.25-0.5&lt;0,0,K5*0.25-0.5),0)-R5-P5</f>
        <v>0</v>
      </c>
      <c r="P5" s="65"/>
      <c r="Q5" s="65"/>
      <c r="R5" s="65"/>
      <c r="S5" s="67">
        <f t="shared" si="2"/>
        <v>0</v>
      </c>
      <c r="T5" s="38" t="str">
        <f t="shared" ref="T5:T32" si="4">IF(S5&lt;0,"ATENÇÃO","OK")</f>
        <v>OK</v>
      </c>
      <c r="U5" s="49">
        <v>1</v>
      </c>
      <c r="V5" s="140">
        <v>1</v>
      </c>
      <c r="W5" s="49"/>
      <c r="X5" s="49"/>
      <c r="Y5" s="49"/>
      <c r="Z5" s="49"/>
      <c r="AA5" s="49"/>
      <c r="AB5" s="76"/>
      <c r="AC5" s="49"/>
      <c r="AD5" s="49"/>
      <c r="AE5" s="49"/>
      <c r="AF5" s="49"/>
      <c r="AG5" s="49"/>
      <c r="AH5" s="49"/>
    </row>
    <row r="6" spans="1:34" s="3" customFormat="1" ht="43.5" customHeight="1" x14ac:dyDescent="0.25">
      <c r="A6" s="107"/>
      <c r="B6" s="107"/>
      <c r="C6" s="114"/>
      <c r="D6" s="77">
        <v>3</v>
      </c>
      <c r="E6" s="78" t="s">
        <v>51</v>
      </c>
      <c r="F6" s="44" t="s">
        <v>20</v>
      </c>
      <c r="G6" s="79" t="s">
        <v>10</v>
      </c>
      <c r="H6" s="80">
        <v>500500002</v>
      </c>
      <c r="I6" s="80" t="s">
        <v>89</v>
      </c>
      <c r="J6" s="84">
        <v>120</v>
      </c>
      <c r="K6" s="36">
        <v>2</v>
      </c>
      <c r="L6" s="63">
        <f t="shared" si="0"/>
        <v>2</v>
      </c>
      <c r="M6" s="64">
        <f t="shared" si="1"/>
        <v>2</v>
      </c>
      <c r="N6" s="65"/>
      <c r="O6" s="66">
        <f t="shared" si="3"/>
        <v>0</v>
      </c>
      <c r="P6" s="65"/>
      <c r="Q6" s="65"/>
      <c r="R6" s="65"/>
      <c r="S6" s="67">
        <f t="shared" si="2"/>
        <v>0</v>
      </c>
      <c r="T6" s="38" t="str">
        <f t="shared" si="4"/>
        <v>OK</v>
      </c>
      <c r="U6" s="49">
        <v>1</v>
      </c>
      <c r="V6" s="140">
        <v>1</v>
      </c>
      <c r="W6" s="49"/>
      <c r="X6" s="49"/>
      <c r="Y6" s="49"/>
      <c r="Z6" s="49"/>
      <c r="AA6" s="49"/>
      <c r="AB6" s="76"/>
      <c r="AC6" s="49"/>
      <c r="AD6" s="49"/>
      <c r="AE6" s="49"/>
      <c r="AF6" s="49"/>
      <c r="AG6" s="49"/>
      <c r="AH6" s="49"/>
    </row>
    <row r="7" spans="1:34" s="3" customFormat="1" ht="43.5" customHeight="1" x14ac:dyDescent="0.25">
      <c r="A7" s="107"/>
      <c r="B7" s="110"/>
      <c r="C7" s="114"/>
      <c r="D7" s="77">
        <v>4</v>
      </c>
      <c r="E7" s="78" t="s">
        <v>52</v>
      </c>
      <c r="F7" s="44" t="s">
        <v>20</v>
      </c>
      <c r="G7" s="79" t="s">
        <v>10</v>
      </c>
      <c r="H7" s="80">
        <v>500500002</v>
      </c>
      <c r="I7" s="80" t="s">
        <v>89</v>
      </c>
      <c r="J7" s="84">
        <v>80</v>
      </c>
      <c r="K7" s="36">
        <v>2</v>
      </c>
      <c r="L7" s="63">
        <f t="shared" si="0"/>
        <v>2</v>
      </c>
      <c r="M7" s="64">
        <f t="shared" si="1"/>
        <v>2</v>
      </c>
      <c r="N7" s="65"/>
      <c r="O7" s="66">
        <f t="shared" si="3"/>
        <v>0</v>
      </c>
      <c r="P7" s="65"/>
      <c r="Q7" s="65"/>
      <c r="R7" s="65"/>
      <c r="S7" s="67">
        <f t="shared" si="2"/>
        <v>0</v>
      </c>
      <c r="T7" s="38" t="str">
        <f t="shared" si="4"/>
        <v>OK</v>
      </c>
      <c r="U7" s="49">
        <v>1</v>
      </c>
      <c r="V7" s="140">
        <v>1</v>
      </c>
      <c r="W7" s="49"/>
      <c r="X7" s="49"/>
      <c r="Y7" s="49"/>
      <c r="Z7" s="49"/>
      <c r="AA7" s="49"/>
      <c r="AB7" s="76"/>
      <c r="AC7" s="49"/>
      <c r="AD7" s="49"/>
      <c r="AE7" s="49"/>
      <c r="AF7" s="49"/>
      <c r="AG7" s="49"/>
      <c r="AH7" s="49"/>
    </row>
    <row r="8" spans="1:34" s="3" customFormat="1" ht="43.5" customHeight="1" x14ac:dyDescent="0.25">
      <c r="A8" s="107"/>
      <c r="B8" s="107"/>
      <c r="C8" s="114"/>
      <c r="D8" s="77">
        <v>5</v>
      </c>
      <c r="E8" s="78" t="s">
        <v>53</v>
      </c>
      <c r="F8" s="44" t="s">
        <v>20</v>
      </c>
      <c r="G8" s="79" t="s">
        <v>10</v>
      </c>
      <c r="H8" s="80">
        <v>500500002</v>
      </c>
      <c r="I8" s="80" t="s">
        <v>89</v>
      </c>
      <c r="J8" s="84">
        <v>260</v>
      </c>
      <c r="K8" s="36">
        <v>2</v>
      </c>
      <c r="L8" s="63">
        <f t="shared" si="0"/>
        <v>2</v>
      </c>
      <c r="M8" s="64">
        <f t="shared" si="1"/>
        <v>2</v>
      </c>
      <c r="N8" s="65"/>
      <c r="O8" s="66">
        <f t="shared" si="3"/>
        <v>0</v>
      </c>
      <c r="P8" s="65"/>
      <c r="Q8" s="65"/>
      <c r="R8" s="65"/>
      <c r="S8" s="67">
        <f t="shared" si="2"/>
        <v>0</v>
      </c>
      <c r="T8" s="38" t="str">
        <f t="shared" si="4"/>
        <v>OK</v>
      </c>
      <c r="U8" s="49">
        <v>1</v>
      </c>
      <c r="V8" s="140">
        <v>1</v>
      </c>
      <c r="W8" s="49"/>
      <c r="X8" s="49"/>
      <c r="Y8" s="49"/>
      <c r="Z8" s="49"/>
      <c r="AA8" s="49"/>
      <c r="AB8" s="76"/>
      <c r="AC8" s="49"/>
      <c r="AD8" s="49"/>
      <c r="AE8" s="49"/>
      <c r="AF8" s="49"/>
      <c r="AG8" s="49"/>
      <c r="AH8" s="49"/>
    </row>
    <row r="9" spans="1:34" s="3" customFormat="1" ht="43.5" customHeight="1" x14ac:dyDescent="0.25">
      <c r="A9" s="107"/>
      <c r="B9" s="110"/>
      <c r="C9" s="114"/>
      <c r="D9" s="77">
        <v>6</v>
      </c>
      <c r="E9" s="78" t="s">
        <v>54</v>
      </c>
      <c r="F9" s="44" t="s">
        <v>20</v>
      </c>
      <c r="G9" s="79" t="s">
        <v>10</v>
      </c>
      <c r="H9" s="80">
        <v>500500002</v>
      </c>
      <c r="I9" s="80" t="s">
        <v>89</v>
      </c>
      <c r="J9" s="84">
        <v>600</v>
      </c>
      <c r="K9" s="36">
        <v>2</v>
      </c>
      <c r="L9" s="63">
        <f t="shared" si="0"/>
        <v>2</v>
      </c>
      <c r="M9" s="64">
        <f t="shared" si="1"/>
        <v>2</v>
      </c>
      <c r="N9" s="65"/>
      <c r="O9" s="66">
        <f t="shared" si="3"/>
        <v>0</v>
      </c>
      <c r="P9" s="65"/>
      <c r="Q9" s="65"/>
      <c r="R9" s="65"/>
      <c r="S9" s="67">
        <f t="shared" si="2"/>
        <v>0</v>
      </c>
      <c r="T9" s="38" t="str">
        <f t="shared" si="4"/>
        <v>OK</v>
      </c>
      <c r="U9" s="49">
        <v>1</v>
      </c>
      <c r="V9" s="140">
        <v>1</v>
      </c>
      <c r="W9" s="49"/>
      <c r="X9" s="49"/>
      <c r="Y9" s="49"/>
      <c r="Z9" s="49"/>
      <c r="AA9" s="49"/>
      <c r="AB9" s="76"/>
      <c r="AC9" s="49"/>
      <c r="AD9" s="49"/>
      <c r="AE9" s="49"/>
      <c r="AF9" s="49"/>
      <c r="AG9" s="49"/>
      <c r="AH9" s="49"/>
    </row>
    <row r="10" spans="1:34" s="3" customFormat="1" ht="43.5" customHeight="1" x14ac:dyDescent="0.25">
      <c r="A10" s="107"/>
      <c r="B10" s="107"/>
      <c r="C10" s="114" t="s">
        <v>55</v>
      </c>
      <c r="D10" s="77">
        <v>7</v>
      </c>
      <c r="E10" s="78" t="s">
        <v>56</v>
      </c>
      <c r="F10" s="44" t="s">
        <v>20</v>
      </c>
      <c r="G10" s="79" t="s">
        <v>10</v>
      </c>
      <c r="H10" s="80">
        <v>500500002</v>
      </c>
      <c r="I10" s="80" t="s">
        <v>89</v>
      </c>
      <c r="J10" s="84">
        <v>300</v>
      </c>
      <c r="K10" s="36">
        <v>2</v>
      </c>
      <c r="L10" s="63">
        <f t="shared" si="0"/>
        <v>2</v>
      </c>
      <c r="M10" s="64">
        <f t="shared" si="1"/>
        <v>2</v>
      </c>
      <c r="N10" s="65"/>
      <c r="O10" s="66">
        <f t="shared" si="3"/>
        <v>0</v>
      </c>
      <c r="P10" s="65"/>
      <c r="Q10" s="65"/>
      <c r="R10" s="65"/>
      <c r="S10" s="67">
        <f t="shared" si="2"/>
        <v>0</v>
      </c>
      <c r="T10" s="38" t="str">
        <f t="shared" si="4"/>
        <v>OK</v>
      </c>
      <c r="U10" s="49">
        <v>1</v>
      </c>
      <c r="V10" s="140">
        <v>1</v>
      </c>
      <c r="W10" s="49"/>
      <c r="X10" s="49"/>
      <c r="Y10" s="49"/>
      <c r="Z10" s="49"/>
      <c r="AA10" s="49"/>
      <c r="AB10" s="76"/>
      <c r="AC10" s="49"/>
      <c r="AD10" s="49"/>
      <c r="AE10" s="49"/>
      <c r="AF10" s="49"/>
      <c r="AG10" s="49"/>
      <c r="AH10" s="49"/>
    </row>
    <row r="11" spans="1:34" s="3" customFormat="1" ht="43.5" customHeight="1" x14ac:dyDescent="0.25">
      <c r="A11" s="107"/>
      <c r="B11" s="107"/>
      <c r="C11" s="114"/>
      <c r="D11" s="77">
        <v>8</v>
      </c>
      <c r="E11" s="78" t="s">
        <v>57</v>
      </c>
      <c r="F11" s="44" t="s">
        <v>20</v>
      </c>
      <c r="G11" s="79" t="s">
        <v>10</v>
      </c>
      <c r="H11" s="80">
        <v>500500002</v>
      </c>
      <c r="I11" s="80" t="s">
        <v>89</v>
      </c>
      <c r="J11" s="84">
        <v>400</v>
      </c>
      <c r="K11" s="36">
        <v>2</v>
      </c>
      <c r="L11" s="63">
        <f t="shared" si="0"/>
        <v>2</v>
      </c>
      <c r="M11" s="64">
        <f t="shared" si="1"/>
        <v>2</v>
      </c>
      <c r="N11" s="65"/>
      <c r="O11" s="66">
        <f t="shared" si="3"/>
        <v>0</v>
      </c>
      <c r="P11" s="65"/>
      <c r="Q11" s="65"/>
      <c r="R11" s="65"/>
      <c r="S11" s="67">
        <f t="shared" si="2"/>
        <v>0</v>
      </c>
      <c r="T11" s="38" t="str">
        <f t="shared" si="4"/>
        <v>OK</v>
      </c>
      <c r="U11" s="49">
        <v>1</v>
      </c>
      <c r="V11" s="140">
        <v>1</v>
      </c>
      <c r="W11" s="49"/>
      <c r="X11" s="49"/>
      <c r="Y11" s="49"/>
      <c r="Z11" s="49"/>
      <c r="AA11" s="49"/>
      <c r="AB11" s="76"/>
      <c r="AC11" s="49"/>
      <c r="AD11" s="49"/>
      <c r="AE11" s="49"/>
      <c r="AF11" s="49"/>
      <c r="AG11" s="49"/>
      <c r="AH11" s="49"/>
    </row>
    <row r="12" spans="1:34" s="3" customFormat="1" ht="43.5" customHeight="1" x14ac:dyDescent="0.25">
      <c r="A12" s="107"/>
      <c r="B12" s="110"/>
      <c r="C12" s="114"/>
      <c r="D12" s="77">
        <v>9</v>
      </c>
      <c r="E12" s="78" t="s">
        <v>58</v>
      </c>
      <c r="F12" s="44" t="s">
        <v>20</v>
      </c>
      <c r="G12" s="79" t="s">
        <v>10</v>
      </c>
      <c r="H12" s="80">
        <v>500500002</v>
      </c>
      <c r="I12" s="80" t="s">
        <v>89</v>
      </c>
      <c r="J12" s="84">
        <v>250</v>
      </c>
      <c r="K12" s="36">
        <v>2</v>
      </c>
      <c r="L12" s="63">
        <f t="shared" si="0"/>
        <v>2</v>
      </c>
      <c r="M12" s="64">
        <f t="shared" si="1"/>
        <v>2</v>
      </c>
      <c r="N12" s="65"/>
      <c r="O12" s="66">
        <f t="shared" si="3"/>
        <v>0</v>
      </c>
      <c r="P12" s="65"/>
      <c r="Q12" s="65"/>
      <c r="R12" s="65"/>
      <c r="S12" s="67">
        <f t="shared" si="2"/>
        <v>0</v>
      </c>
      <c r="T12" s="38" t="str">
        <f t="shared" si="4"/>
        <v>OK</v>
      </c>
      <c r="U12" s="49">
        <v>1</v>
      </c>
      <c r="V12" s="140">
        <v>1</v>
      </c>
      <c r="W12" s="49"/>
      <c r="X12" s="49"/>
      <c r="Y12" s="49"/>
      <c r="Z12" s="49"/>
      <c r="AA12" s="49"/>
      <c r="AB12" s="76"/>
      <c r="AC12" s="49"/>
      <c r="AD12" s="49"/>
      <c r="AE12" s="49"/>
      <c r="AF12" s="49"/>
      <c r="AG12" s="49"/>
      <c r="AH12" s="49"/>
    </row>
    <row r="13" spans="1:34" s="31" customFormat="1" ht="43.5" customHeight="1" x14ac:dyDescent="0.25">
      <c r="A13" s="107"/>
      <c r="B13" s="107"/>
      <c r="C13" s="114"/>
      <c r="D13" s="77">
        <v>10</v>
      </c>
      <c r="E13" s="78" t="s">
        <v>59</v>
      </c>
      <c r="F13" s="44" t="s">
        <v>20</v>
      </c>
      <c r="G13" s="79" t="s">
        <v>10</v>
      </c>
      <c r="H13" s="80">
        <v>500500002</v>
      </c>
      <c r="I13" s="80" t="s">
        <v>89</v>
      </c>
      <c r="J13" s="84">
        <v>150</v>
      </c>
      <c r="K13" s="36">
        <v>2</v>
      </c>
      <c r="L13" s="63">
        <f t="shared" si="0"/>
        <v>2</v>
      </c>
      <c r="M13" s="64">
        <f t="shared" si="1"/>
        <v>2</v>
      </c>
      <c r="N13" s="65"/>
      <c r="O13" s="66">
        <f t="shared" si="3"/>
        <v>0</v>
      </c>
      <c r="P13" s="65"/>
      <c r="Q13" s="65"/>
      <c r="R13" s="65"/>
      <c r="S13" s="67">
        <f t="shared" si="2"/>
        <v>0</v>
      </c>
      <c r="T13" s="38" t="str">
        <f t="shared" si="4"/>
        <v>OK</v>
      </c>
      <c r="U13" s="49">
        <v>1</v>
      </c>
      <c r="V13" s="140">
        <v>1</v>
      </c>
      <c r="W13" s="50"/>
      <c r="X13" s="49"/>
      <c r="Y13" s="50"/>
      <c r="Z13" s="49"/>
      <c r="AA13" s="50"/>
      <c r="AB13" s="76"/>
      <c r="AC13" s="49"/>
      <c r="AD13" s="49"/>
      <c r="AE13" s="49"/>
      <c r="AF13" s="49"/>
      <c r="AG13" s="49"/>
      <c r="AH13" s="49"/>
    </row>
    <row r="14" spans="1:34" s="3" customFormat="1" ht="43.5" customHeight="1" x14ac:dyDescent="0.25">
      <c r="A14" s="107"/>
      <c r="B14" s="107"/>
      <c r="C14" s="114" t="s">
        <v>60</v>
      </c>
      <c r="D14" s="77">
        <v>11</v>
      </c>
      <c r="E14" s="78" t="s">
        <v>61</v>
      </c>
      <c r="F14" s="44" t="s">
        <v>20</v>
      </c>
      <c r="G14" s="79" t="s">
        <v>10</v>
      </c>
      <c r="H14" s="80">
        <v>500500002</v>
      </c>
      <c r="I14" s="80" t="s">
        <v>89</v>
      </c>
      <c r="J14" s="84">
        <v>150</v>
      </c>
      <c r="K14" s="36">
        <v>2</v>
      </c>
      <c r="L14" s="63">
        <f t="shared" si="0"/>
        <v>2</v>
      </c>
      <c r="M14" s="64">
        <f t="shared" si="1"/>
        <v>2</v>
      </c>
      <c r="N14" s="65"/>
      <c r="O14" s="66">
        <f t="shared" si="3"/>
        <v>0</v>
      </c>
      <c r="P14" s="65"/>
      <c r="Q14" s="65"/>
      <c r="R14" s="65"/>
      <c r="S14" s="67">
        <f t="shared" si="2"/>
        <v>0</v>
      </c>
      <c r="T14" s="38" t="str">
        <f t="shared" si="4"/>
        <v>OK</v>
      </c>
      <c r="U14" s="49">
        <v>1</v>
      </c>
      <c r="V14" s="140">
        <v>1</v>
      </c>
      <c r="W14" s="49"/>
      <c r="X14" s="49"/>
      <c r="Y14" s="49"/>
      <c r="Z14" s="49"/>
      <c r="AA14" s="49"/>
      <c r="AB14" s="76"/>
      <c r="AC14" s="49"/>
      <c r="AD14" s="49"/>
      <c r="AE14" s="49"/>
      <c r="AF14" s="49"/>
      <c r="AG14" s="49"/>
      <c r="AH14" s="49"/>
    </row>
    <row r="15" spans="1:34" s="31" customFormat="1" ht="43.5" customHeight="1" x14ac:dyDescent="0.25">
      <c r="A15" s="107"/>
      <c r="B15" s="111"/>
      <c r="C15" s="114"/>
      <c r="D15" s="77">
        <v>12</v>
      </c>
      <c r="E15" s="78" t="s">
        <v>62</v>
      </c>
      <c r="F15" s="44" t="s">
        <v>20</v>
      </c>
      <c r="G15" s="79" t="s">
        <v>10</v>
      </c>
      <c r="H15" s="80">
        <v>500500002</v>
      </c>
      <c r="I15" s="80" t="s">
        <v>89</v>
      </c>
      <c r="J15" s="84">
        <v>150</v>
      </c>
      <c r="K15" s="36">
        <v>2</v>
      </c>
      <c r="L15" s="63">
        <f t="shared" si="0"/>
        <v>2</v>
      </c>
      <c r="M15" s="64">
        <f t="shared" si="1"/>
        <v>2</v>
      </c>
      <c r="N15" s="65"/>
      <c r="O15" s="66">
        <f t="shared" si="3"/>
        <v>0</v>
      </c>
      <c r="P15" s="65"/>
      <c r="Q15" s="65"/>
      <c r="R15" s="65"/>
      <c r="S15" s="67">
        <f t="shared" si="2"/>
        <v>0</v>
      </c>
      <c r="T15" s="38" t="str">
        <f t="shared" si="4"/>
        <v>OK</v>
      </c>
      <c r="U15" s="49">
        <v>1</v>
      </c>
      <c r="V15" s="140">
        <v>1</v>
      </c>
      <c r="W15" s="49"/>
      <c r="X15" s="49"/>
      <c r="Y15" s="50"/>
      <c r="Z15" s="49"/>
      <c r="AA15" s="50"/>
      <c r="AB15" s="76"/>
      <c r="AC15" s="49"/>
      <c r="AD15" s="49"/>
      <c r="AE15" s="49"/>
      <c r="AF15" s="49"/>
      <c r="AG15" s="49"/>
      <c r="AH15" s="49"/>
    </row>
    <row r="16" spans="1:34" s="3" customFormat="1" ht="43.5" customHeight="1" x14ac:dyDescent="0.25">
      <c r="A16" s="107"/>
      <c r="B16" s="110"/>
      <c r="C16" s="114"/>
      <c r="D16" s="77">
        <v>13</v>
      </c>
      <c r="E16" s="78" t="s">
        <v>63</v>
      </c>
      <c r="F16" s="44" t="s">
        <v>20</v>
      </c>
      <c r="G16" s="79" t="s">
        <v>10</v>
      </c>
      <c r="H16" s="80">
        <v>500500002</v>
      </c>
      <c r="I16" s="80" t="s">
        <v>89</v>
      </c>
      <c r="J16" s="84">
        <v>200</v>
      </c>
      <c r="K16" s="36">
        <v>2</v>
      </c>
      <c r="L16" s="63">
        <f t="shared" si="0"/>
        <v>2</v>
      </c>
      <c r="M16" s="64">
        <f t="shared" si="1"/>
        <v>2</v>
      </c>
      <c r="N16" s="65"/>
      <c r="O16" s="66">
        <f t="shared" si="3"/>
        <v>0</v>
      </c>
      <c r="P16" s="65"/>
      <c r="Q16" s="65"/>
      <c r="R16" s="65"/>
      <c r="S16" s="67">
        <f t="shared" si="2"/>
        <v>0</v>
      </c>
      <c r="T16" s="38" t="str">
        <f t="shared" si="4"/>
        <v>OK</v>
      </c>
      <c r="U16" s="49">
        <v>1</v>
      </c>
      <c r="V16" s="140">
        <v>1</v>
      </c>
      <c r="W16" s="49"/>
      <c r="X16" s="49"/>
      <c r="Y16" s="49"/>
      <c r="Z16" s="49"/>
      <c r="AA16" s="49"/>
      <c r="AB16" s="76"/>
      <c r="AC16" s="49"/>
      <c r="AD16" s="49"/>
      <c r="AE16" s="49"/>
      <c r="AF16" s="49"/>
      <c r="AG16" s="49"/>
      <c r="AH16" s="49"/>
    </row>
    <row r="17" spans="1:34" s="3" customFormat="1" ht="43.5" customHeight="1" x14ac:dyDescent="0.25">
      <c r="A17" s="107"/>
      <c r="B17" s="107"/>
      <c r="C17" s="114"/>
      <c r="D17" s="77">
        <v>14</v>
      </c>
      <c r="E17" s="78" t="s">
        <v>64</v>
      </c>
      <c r="F17" s="44" t="s">
        <v>20</v>
      </c>
      <c r="G17" s="79" t="s">
        <v>10</v>
      </c>
      <c r="H17" s="80">
        <v>500500002</v>
      </c>
      <c r="I17" s="80" t="s">
        <v>89</v>
      </c>
      <c r="J17" s="84">
        <v>300</v>
      </c>
      <c r="K17" s="36">
        <v>2</v>
      </c>
      <c r="L17" s="63">
        <f t="shared" si="0"/>
        <v>2</v>
      </c>
      <c r="M17" s="64">
        <f t="shared" si="1"/>
        <v>2</v>
      </c>
      <c r="N17" s="65"/>
      <c r="O17" s="66">
        <f t="shared" si="3"/>
        <v>0</v>
      </c>
      <c r="P17" s="65"/>
      <c r="Q17" s="65"/>
      <c r="R17" s="65"/>
      <c r="S17" s="67">
        <f t="shared" si="2"/>
        <v>0</v>
      </c>
      <c r="T17" s="38" t="str">
        <f t="shared" si="4"/>
        <v>OK</v>
      </c>
      <c r="U17" s="49">
        <v>1</v>
      </c>
      <c r="V17" s="140">
        <v>1</v>
      </c>
      <c r="W17" s="49"/>
      <c r="X17" s="49"/>
      <c r="Y17" s="49"/>
      <c r="Z17" s="49"/>
      <c r="AA17" s="49"/>
      <c r="AB17" s="76"/>
      <c r="AC17" s="49"/>
      <c r="AD17" s="49"/>
      <c r="AE17" s="49"/>
      <c r="AF17" s="49"/>
      <c r="AG17" s="49"/>
      <c r="AH17" s="49"/>
    </row>
    <row r="18" spans="1:34" s="3" customFormat="1" ht="43.5" customHeight="1" x14ac:dyDescent="0.25">
      <c r="A18" s="107"/>
      <c r="B18" s="107"/>
      <c r="C18" s="114"/>
      <c r="D18" s="77">
        <v>15</v>
      </c>
      <c r="E18" s="78" t="s">
        <v>65</v>
      </c>
      <c r="F18" s="44" t="s">
        <v>20</v>
      </c>
      <c r="G18" s="79" t="s">
        <v>10</v>
      </c>
      <c r="H18" s="80">
        <v>500500002</v>
      </c>
      <c r="I18" s="80" t="s">
        <v>89</v>
      </c>
      <c r="J18" s="84">
        <v>100</v>
      </c>
      <c r="K18" s="36">
        <v>2</v>
      </c>
      <c r="L18" s="63">
        <f t="shared" si="0"/>
        <v>2</v>
      </c>
      <c r="M18" s="64">
        <f t="shared" si="1"/>
        <v>2</v>
      </c>
      <c r="N18" s="65"/>
      <c r="O18" s="66">
        <f t="shared" si="3"/>
        <v>0</v>
      </c>
      <c r="P18" s="65"/>
      <c r="Q18" s="65"/>
      <c r="R18" s="65"/>
      <c r="S18" s="67">
        <f t="shared" si="2"/>
        <v>0</v>
      </c>
      <c r="T18" s="38" t="str">
        <f t="shared" si="4"/>
        <v>OK</v>
      </c>
      <c r="U18" s="49">
        <v>1</v>
      </c>
      <c r="V18" s="140">
        <v>1</v>
      </c>
      <c r="W18" s="49"/>
      <c r="X18" s="49"/>
      <c r="Y18" s="49"/>
      <c r="Z18" s="49"/>
      <c r="AA18" s="49"/>
      <c r="AB18" s="76"/>
      <c r="AC18" s="49"/>
      <c r="AD18" s="49"/>
      <c r="AE18" s="49"/>
      <c r="AF18" s="49"/>
      <c r="AG18" s="49"/>
      <c r="AH18" s="49"/>
    </row>
    <row r="19" spans="1:34" s="3" customFormat="1" ht="43.5" customHeight="1" x14ac:dyDescent="0.25">
      <c r="A19" s="107"/>
      <c r="B19" s="107"/>
      <c r="C19" s="114"/>
      <c r="D19" s="77">
        <v>16</v>
      </c>
      <c r="E19" s="78" t="s">
        <v>66</v>
      </c>
      <c r="F19" s="44" t="s">
        <v>20</v>
      </c>
      <c r="G19" s="79" t="s">
        <v>10</v>
      </c>
      <c r="H19" s="80">
        <v>500500002</v>
      </c>
      <c r="I19" s="80" t="s">
        <v>89</v>
      </c>
      <c r="J19" s="84">
        <v>150</v>
      </c>
      <c r="K19" s="36">
        <v>2</v>
      </c>
      <c r="L19" s="63">
        <f t="shared" si="0"/>
        <v>2</v>
      </c>
      <c r="M19" s="64">
        <f t="shared" si="1"/>
        <v>2</v>
      </c>
      <c r="N19" s="65"/>
      <c r="O19" s="66">
        <f t="shared" si="3"/>
        <v>0</v>
      </c>
      <c r="P19" s="65"/>
      <c r="Q19" s="65"/>
      <c r="R19" s="65"/>
      <c r="S19" s="67">
        <f t="shared" si="2"/>
        <v>0</v>
      </c>
      <c r="T19" s="38" t="str">
        <f t="shared" si="4"/>
        <v>OK</v>
      </c>
      <c r="U19" s="49">
        <v>1</v>
      </c>
      <c r="V19" s="140">
        <v>1</v>
      </c>
      <c r="W19" s="49"/>
      <c r="X19" s="49"/>
      <c r="Y19" s="49"/>
      <c r="Z19" s="49"/>
      <c r="AA19" s="49"/>
      <c r="AB19" s="76"/>
      <c r="AC19" s="49"/>
      <c r="AD19" s="49"/>
      <c r="AE19" s="49"/>
      <c r="AF19" s="49"/>
      <c r="AG19" s="49"/>
      <c r="AH19" s="49"/>
    </row>
    <row r="20" spans="1:34" s="31" customFormat="1" ht="43.5" customHeight="1" x14ac:dyDescent="0.25">
      <c r="A20" s="107"/>
      <c r="B20" s="111"/>
      <c r="C20" s="114"/>
      <c r="D20" s="77">
        <v>17</v>
      </c>
      <c r="E20" s="78" t="s">
        <v>67</v>
      </c>
      <c r="F20" s="44" t="s">
        <v>20</v>
      </c>
      <c r="G20" s="79" t="s">
        <v>10</v>
      </c>
      <c r="H20" s="80">
        <v>500500002</v>
      </c>
      <c r="I20" s="80" t="s">
        <v>89</v>
      </c>
      <c r="J20" s="84">
        <v>100</v>
      </c>
      <c r="K20" s="36">
        <v>2</v>
      </c>
      <c r="L20" s="63">
        <f t="shared" si="0"/>
        <v>2</v>
      </c>
      <c r="M20" s="64">
        <f t="shared" si="1"/>
        <v>2</v>
      </c>
      <c r="N20" s="65"/>
      <c r="O20" s="66">
        <f t="shared" si="3"/>
        <v>0</v>
      </c>
      <c r="P20" s="65"/>
      <c r="Q20" s="65"/>
      <c r="R20" s="65"/>
      <c r="S20" s="67">
        <f t="shared" si="2"/>
        <v>0</v>
      </c>
      <c r="T20" s="38" t="str">
        <f t="shared" si="4"/>
        <v>OK</v>
      </c>
      <c r="U20" s="49">
        <v>1</v>
      </c>
      <c r="V20" s="140">
        <v>1</v>
      </c>
      <c r="W20" s="50"/>
      <c r="X20" s="49"/>
      <c r="Y20" s="50"/>
      <c r="Z20" s="49"/>
      <c r="AA20" s="49"/>
      <c r="AB20" s="76"/>
      <c r="AC20" s="49"/>
      <c r="AD20" s="49"/>
      <c r="AE20" s="49"/>
      <c r="AF20" s="49"/>
      <c r="AG20" s="49"/>
      <c r="AH20" s="49"/>
    </row>
    <row r="21" spans="1:34" s="3" customFormat="1" ht="43.5" customHeight="1" x14ac:dyDescent="0.25">
      <c r="A21" s="107"/>
      <c r="B21" s="110"/>
      <c r="C21" s="114"/>
      <c r="D21" s="77">
        <v>18</v>
      </c>
      <c r="E21" s="78" t="s">
        <v>68</v>
      </c>
      <c r="F21" s="44" t="s">
        <v>20</v>
      </c>
      <c r="G21" s="79" t="s">
        <v>10</v>
      </c>
      <c r="H21" s="80">
        <v>500500002</v>
      </c>
      <c r="I21" s="80" t="s">
        <v>89</v>
      </c>
      <c r="J21" s="84">
        <v>300</v>
      </c>
      <c r="K21" s="36">
        <v>2</v>
      </c>
      <c r="L21" s="63">
        <f t="shared" si="0"/>
        <v>2</v>
      </c>
      <c r="M21" s="64">
        <f t="shared" si="1"/>
        <v>2</v>
      </c>
      <c r="N21" s="65"/>
      <c r="O21" s="66">
        <f t="shared" si="3"/>
        <v>0</v>
      </c>
      <c r="P21" s="65"/>
      <c r="Q21" s="65"/>
      <c r="R21" s="65"/>
      <c r="S21" s="67">
        <f t="shared" si="2"/>
        <v>0</v>
      </c>
      <c r="T21" s="38" t="str">
        <f t="shared" si="4"/>
        <v>OK</v>
      </c>
      <c r="U21" s="49">
        <v>1</v>
      </c>
      <c r="V21" s="140">
        <v>1</v>
      </c>
      <c r="W21" s="49"/>
      <c r="X21" s="49"/>
      <c r="Y21" s="49"/>
      <c r="Z21" s="49"/>
      <c r="AA21" s="49"/>
      <c r="AB21" s="76"/>
      <c r="AC21" s="49"/>
      <c r="AD21" s="49"/>
      <c r="AE21" s="49"/>
      <c r="AF21" s="49"/>
      <c r="AG21" s="49"/>
      <c r="AH21" s="49"/>
    </row>
    <row r="22" spans="1:34" ht="43.5" customHeight="1" x14ac:dyDescent="0.25">
      <c r="A22" s="107"/>
      <c r="B22" s="107"/>
      <c r="C22" s="114"/>
      <c r="D22" s="77">
        <v>19</v>
      </c>
      <c r="E22" s="78" t="s">
        <v>69</v>
      </c>
      <c r="F22" s="44" t="s">
        <v>20</v>
      </c>
      <c r="G22" s="79" t="s">
        <v>10</v>
      </c>
      <c r="H22" s="80">
        <v>500500002</v>
      </c>
      <c r="I22" s="80" t="s">
        <v>89</v>
      </c>
      <c r="J22" s="84">
        <v>150</v>
      </c>
      <c r="K22" s="37">
        <v>2</v>
      </c>
      <c r="L22" s="63">
        <f t="shared" si="0"/>
        <v>2</v>
      </c>
      <c r="M22" s="64">
        <f t="shared" si="1"/>
        <v>2</v>
      </c>
      <c r="N22" s="65"/>
      <c r="O22" s="66">
        <f t="shared" si="3"/>
        <v>0</v>
      </c>
      <c r="P22" s="65"/>
      <c r="Q22" s="65"/>
      <c r="R22" s="65"/>
      <c r="S22" s="67">
        <f t="shared" si="2"/>
        <v>0</v>
      </c>
      <c r="T22" s="38" t="str">
        <f t="shared" si="4"/>
        <v>OK</v>
      </c>
      <c r="U22" s="49">
        <v>1</v>
      </c>
      <c r="V22" s="140">
        <v>1</v>
      </c>
      <c r="W22" s="49"/>
      <c r="X22" s="49"/>
      <c r="Y22" s="49"/>
      <c r="Z22" s="49"/>
      <c r="AA22" s="49"/>
      <c r="AB22" s="76"/>
      <c r="AC22" s="49"/>
      <c r="AD22" s="49"/>
      <c r="AE22" s="49"/>
      <c r="AF22" s="49"/>
      <c r="AG22" s="49"/>
      <c r="AH22" s="49"/>
    </row>
    <row r="23" spans="1:34" ht="43.5" customHeight="1" x14ac:dyDescent="0.25">
      <c r="A23" s="107"/>
      <c r="B23" s="107"/>
      <c r="C23" s="114"/>
      <c r="D23" s="77">
        <v>20</v>
      </c>
      <c r="E23" s="78" t="s">
        <v>70</v>
      </c>
      <c r="F23" s="44" t="s">
        <v>20</v>
      </c>
      <c r="G23" s="79" t="s">
        <v>10</v>
      </c>
      <c r="H23" s="80">
        <v>500500002</v>
      </c>
      <c r="I23" s="80" t="s">
        <v>89</v>
      </c>
      <c r="J23" s="84">
        <v>1000</v>
      </c>
      <c r="K23" s="37">
        <v>2</v>
      </c>
      <c r="L23" s="63">
        <f t="shared" si="0"/>
        <v>2</v>
      </c>
      <c r="M23" s="64">
        <f t="shared" si="1"/>
        <v>2</v>
      </c>
      <c r="N23" s="65"/>
      <c r="O23" s="66">
        <f t="shared" si="3"/>
        <v>0</v>
      </c>
      <c r="P23" s="65"/>
      <c r="Q23" s="65"/>
      <c r="R23" s="65"/>
      <c r="S23" s="67">
        <f t="shared" si="2"/>
        <v>0</v>
      </c>
      <c r="T23" s="38" t="str">
        <f t="shared" si="4"/>
        <v>OK</v>
      </c>
      <c r="U23" s="49">
        <v>1</v>
      </c>
      <c r="V23" s="140">
        <v>1</v>
      </c>
      <c r="W23" s="49"/>
      <c r="X23" s="49"/>
      <c r="Y23" s="49"/>
      <c r="Z23" s="49"/>
      <c r="AA23" s="49"/>
      <c r="AB23" s="76"/>
      <c r="AC23" s="49"/>
      <c r="AD23" s="49"/>
      <c r="AE23" s="49"/>
      <c r="AF23" s="49"/>
      <c r="AG23" s="49"/>
      <c r="AH23" s="49"/>
    </row>
    <row r="24" spans="1:34" ht="43.5" customHeight="1" x14ac:dyDescent="0.25">
      <c r="A24" s="107"/>
      <c r="B24" s="107"/>
      <c r="C24" s="114"/>
      <c r="D24" s="77">
        <v>21</v>
      </c>
      <c r="E24" s="81" t="s">
        <v>71</v>
      </c>
      <c r="F24" s="44" t="s">
        <v>20</v>
      </c>
      <c r="G24" s="79" t="s">
        <v>10</v>
      </c>
      <c r="H24" s="80">
        <v>500500002</v>
      </c>
      <c r="I24" s="80" t="s">
        <v>89</v>
      </c>
      <c r="J24" s="84">
        <v>500</v>
      </c>
      <c r="K24" s="37">
        <v>2</v>
      </c>
      <c r="L24" s="63">
        <f t="shared" si="0"/>
        <v>2</v>
      </c>
      <c r="M24" s="64">
        <f t="shared" si="1"/>
        <v>2</v>
      </c>
      <c r="N24" s="65"/>
      <c r="O24" s="66">
        <f t="shared" si="3"/>
        <v>0</v>
      </c>
      <c r="P24" s="65"/>
      <c r="Q24" s="65"/>
      <c r="R24" s="65"/>
      <c r="S24" s="67">
        <f t="shared" si="2"/>
        <v>0</v>
      </c>
      <c r="T24" s="38" t="str">
        <f t="shared" si="4"/>
        <v>OK</v>
      </c>
      <c r="U24" s="49">
        <v>1</v>
      </c>
      <c r="V24" s="140">
        <v>1</v>
      </c>
      <c r="W24" s="51"/>
      <c r="X24" s="49"/>
      <c r="Y24" s="51"/>
      <c r="Z24" s="49"/>
      <c r="AA24" s="49"/>
      <c r="AB24" s="76"/>
      <c r="AC24" s="49"/>
      <c r="AD24" s="49"/>
      <c r="AE24" s="49"/>
      <c r="AF24" s="49"/>
      <c r="AG24" s="49"/>
      <c r="AH24" s="49"/>
    </row>
    <row r="25" spans="1:34" s="42" customFormat="1" ht="43.5" customHeight="1" x14ac:dyDescent="0.25">
      <c r="A25" s="107"/>
      <c r="B25" s="111"/>
      <c r="C25" s="115" t="s">
        <v>72</v>
      </c>
      <c r="D25" s="82">
        <v>22</v>
      </c>
      <c r="E25" s="81" t="s">
        <v>73</v>
      </c>
      <c r="F25" s="44" t="s">
        <v>20</v>
      </c>
      <c r="G25" s="79" t="s">
        <v>74</v>
      </c>
      <c r="H25" s="80">
        <v>500500002</v>
      </c>
      <c r="I25" s="80" t="s">
        <v>89</v>
      </c>
      <c r="J25" s="84">
        <v>8200</v>
      </c>
      <c r="K25" s="37">
        <v>2</v>
      </c>
      <c r="L25" s="63">
        <f t="shared" si="0"/>
        <v>2</v>
      </c>
      <c r="M25" s="64">
        <f t="shared" si="1"/>
        <v>2</v>
      </c>
      <c r="N25" s="65"/>
      <c r="O25" s="66">
        <f t="shared" si="3"/>
        <v>0</v>
      </c>
      <c r="P25" s="65"/>
      <c r="Q25" s="65"/>
      <c r="R25" s="65"/>
      <c r="S25" s="67">
        <f t="shared" si="2"/>
        <v>0</v>
      </c>
      <c r="T25" s="38" t="str">
        <f t="shared" si="4"/>
        <v>OK</v>
      </c>
      <c r="U25" s="49">
        <v>1</v>
      </c>
      <c r="V25" s="140">
        <v>1</v>
      </c>
      <c r="W25" s="51"/>
      <c r="X25" s="49"/>
      <c r="Y25" s="52"/>
      <c r="Z25" s="49"/>
      <c r="AA25" s="50"/>
      <c r="AB25" s="76"/>
      <c r="AC25" s="49"/>
      <c r="AD25" s="49"/>
      <c r="AE25" s="49"/>
      <c r="AF25" s="49"/>
      <c r="AG25" s="49"/>
      <c r="AH25" s="49"/>
    </row>
    <row r="26" spans="1:34" ht="43.5" customHeight="1" x14ac:dyDescent="0.25">
      <c r="A26" s="107"/>
      <c r="B26" s="111"/>
      <c r="C26" s="115"/>
      <c r="D26" s="82">
        <v>23</v>
      </c>
      <c r="E26" s="81" t="s">
        <v>75</v>
      </c>
      <c r="F26" s="44" t="s">
        <v>20</v>
      </c>
      <c r="G26" s="79" t="s">
        <v>11</v>
      </c>
      <c r="H26" s="80">
        <v>500500002</v>
      </c>
      <c r="I26" s="80" t="s">
        <v>89</v>
      </c>
      <c r="J26" s="84">
        <v>1950.08</v>
      </c>
      <c r="K26" s="37">
        <v>2</v>
      </c>
      <c r="L26" s="63">
        <f t="shared" si="0"/>
        <v>2</v>
      </c>
      <c r="M26" s="64">
        <f t="shared" si="1"/>
        <v>2</v>
      </c>
      <c r="N26" s="65"/>
      <c r="O26" s="66">
        <f t="shared" si="3"/>
        <v>0</v>
      </c>
      <c r="P26" s="65"/>
      <c r="Q26" s="65"/>
      <c r="R26" s="65"/>
      <c r="S26" s="67">
        <f t="shared" si="2"/>
        <v>0</v>
      </c>
      <c r="T26" s="38" t="str">
        <f t="shared" si="4"/>
        <v>OK</v>
      </c>
      <c r="U26" s="49">
        <v>1</v>
      </c>
      <c r="V26" s="140">
        <v>1</v>
      </c>
      <c r="W26" s="51"/>
      <c r="X26" s="49"/>
      <c r="Y26" s="51"/>
      <c r="Z26" s="49"/>
      <c r="AA26" s="49"/>
      <c r="AB26" s="76"/>
      <c r="AC26" s="49"/>
      <c r="AD26" s="49"/>
      <c r="AE26" s="49"/>
      <c r="AF26" s="49"/>
      <c r="AG26" s="49"/>
      <c r="AH26" s="49"/>
    </row>
    <row r="27" spans="1:34" ht="43.5" customHeight="1" x14ac:dyDescent="0.25">
      <c r="A27" s="107"/>
      <c r="B27" s="111"/>
      <c r="C27" s="115"/>
      <c r="D27" s="82">
        <v>24</v>
      </c>
      <c r="E27" s="81" t="s">
        <v>76</v>
      </c>
      <c r="F27" s="44" t="s">
        <v>20</v>
      </c>
      <c r="G27" s="79" t="s">
        <v>77</v>
      </c>
      <c r="H27" s="80">
        <v>500500002</v>
      </c>
      <c r="I27" s="80" t="s">
        <v>89</v>
      </c>
      <c r="J27" s="84">
        <v>3000</v>
      </c>
      <c r="K27" s="37">
        <v>2</v>
      </c>
      <c r="L27" s="63">
        <f t="shared" si="0"/>
        <v>2</v>
      </c>
      <c r="M27" s="64">
        <f t="shared" si="1"/>
        <v>2</v>
      </c>
      <c r="N27" s="65"/>
      <c r="O27" s="66">
        <f t="shared" si="3"/>
        <v>0</v>
      </c>
      <c r="P27" s="65"/>
      <c r="Q27" s="65"/>
      <c r="R27" s="65"/>
      <c r="S27" s="67">
        <f t="shared" si="2"/>
        <v>0</v>
      </c>
      <c r="T27" s="38" t="str">
        <f t="shared" si="4"/>
        <v>OK</v>
      </c>
      <c r="U27" s="49">
        <v>1</v>
      </c>
      <c r="V27" s="140">
        <v>1</v>
      </c>
      <c r="W27" s="51"/>
      <c r="X27" s="49"/>
      <c r="Y27" s="51"/>
      <c r="Z27" s="49"/>
      <c r="AA27" s="49"/>
      <c r="AB27" s="76"/>
      <c r="AC27" s="49"/>
      <c r="AD27" s="49"/>
      <c r="AE27" s="49"/>
      <c r="AF27" s="49"/>
      <c r="AG27" s="49"/>
      <c r="AH27" s="49"/>
    </row>
    <row r="28" spans="1:34" s="42" customFormat="1" ht="43.5" customHeight="1" x14ac:dyDescent="0.25">
      <c r="A28" s="107"/>
      <c r="B28" s="111"/>
      <c r="C28" s="115"/>
      <c r="D28" s="82">
        <v>25</v>
      </c>
      <c r="E28" s="83" t="s">
        <v>78</v>
      </c>
      <c r="F28" s="44" t="s">
        <v>20</v>
      </c>
      <c r="G28" s="79" t="s">
        <v>79</v>
      </c>
      <c r="H28" s="80">
        <v>500500002</v>
      </c>
      <c r="I28" s="80" t="s">
        <v>89</v>
      </c>
      <c r="J28" s="84">
        <v>3500</v>
      </c>
      <c r="K28" s="37">
        <v>2</v>
      </c>
      <c r="L28" s="63">
        <f t="shared" si="0"/>
        <v>2</v>
      </c>
      <c r="M28" s="64">
        <f t="shared" si="1"/>
        <v>2</v>
      </c>
      <c r="N28" s="65"/>
      <c r="O28" s="66">
        <f t="shared" si="3"/>
        <v>0</v>
      </c>
      <c r="P28" s="65"/>
      <c r="Q28" s="65"/>
      <c r="R28" s="65"/>
      <c r="S28" s="67">
        <f t="shared" si="2"/>
        <v>0</v>
      </c>
      <c r="T28" s="38" t="str">
        <f t="shared" si="4"/>
        <v>OK</v>
      </c>
      <c r="U28" s="49">
        <v>1</v>
      </c>
      <c r="V28" s="140">
        <v>1</v>
      </c>
      <c r="W28" s="52"/>
      <c r="X28" s="49"/>
      <c r="Y28" s="52"/>
      <c r="Z28" s="49"/>
      <c r="AA28" s="49"/>
      <c r="AB28" s="76"/>
      <c r="AC28" s="49"/>
      <c r="AD28" s="49"/>
      <c r="AE28" s="49"/>
      <c r="AF28" s="49"/>
      <c r="AG28" s="49"/>
      <c r="AH28" s="49"/>
    </row>
    <row r="29" spans="1:34" s="42" customFormat="1" ht="43.5" customHeight="1" x14ac:dyDescent="0.25">
      <c r="A29" s="107"/>
      <c r="B29" s="110"/>
      <c r="C29" s="115"/>
      <c r="D29" s="82">
        <v>26</v>
      </c>
      <c r="E29" s="81" t="s">
        <v>80</v>
      </c>
      <c r="F29" s="44" t="s">
        <v>20</v>
      </c>
      <c r="G29" s="79" t="s">
        <v>10</v>
      </c>
      <c r="H29" s="80">
        <v>500500002</v>
      </c>
      <c r="I29" s="80" t="s">
        <v>89</v>
      </c>
      <c r="J29" s="84">
        <v>2.8</v>
      </c>
      <c r="K29" s="37">
        <v>660</v>
      </c>
      <c r="L29" s="63">
        <f t="shared" si="0"/>
        <v>0</v>
      </c>
      <c r="M29" s="64">
        <f t="shared" si="1"/>
        <v>0</v>
      </c>
      <c r="N29" s="65"/>
      <c r="O29" s="66">
        <f t="shared" si="3"/>
        <v>165</v>
      </c>
      <c r="P29" s="65"/>
      <c r="Q29" s="65"/>
      <c r="R29" s="65"/>
      <c r="S29" s="67">
        <f t="shared" si="2"/>
        <v>660</v>
      </c>
      <c r="T29" s="38" t="str">
        <f t="shared" si="4"/>
        <v>OK</v>
      </c>
      <c r="U29" s="49"/>
      <c r="V29" s="95"/>
      <c r="W29" s="52"/>
      <c r="X29" s="49"/>
      <c r="Y29" s="52"/>
      <c r="Z29" s="49"/>
      <c r="AA29" s="50"/>
      <c r="AB29" s="76"/>
      <c r="AC29" s="49"/>
      <c r="AD29" s="49"/>
      <c r="AE29" s="49"/>
      <c r="AF29" s="49"/>
      <c r="AG29" s="49"/>
      <c r="AH29" s="49"/>
    </row>
    <row r="30" spans="1:34" ht="43.5" customHeight="1" x14ac:dyDescent="0.25">
      <c r="A30" s="107"/>
      <c r="B30" s="107"/>
      <c r="C30" s="115"/>
      <c r="D30" s="82">
        <v>27</v>
      </c>
      <c r="E30" s="81" t="s">
        <v>81</v>
      </c>
      <c r="F30" s="44" t="s">
        <v>82</v>
      </c>
      <c r="G30" s="79" t="s">
        <v>83</v>
      </c>
      <c r="H30" s="80">
        <v>500500002</v>
      </c>
      <c r="I30" s="80" t="s">
        <v>90</v>
      </c>
      <c r="J30" s="84">
        <v>3</v>
      </c>
      <c r="K30" s="37">
        <v>60</v>
      </c>
      <c r="L30" s="63">
        <f t="shared" si="0"/>
        <v>45</v>
      </c>
      <c r="M30" s="64">
        <f t="shared" si="1"/>
        <v>45</v>
      </c>
      <c r="N30" s="65"/>
      <c r="O30" s="66">
        <f t="shared" si="3"/>
        <v>15</v>
      </c>
      <c r="P30" s="65"/>
      <c r="Q30" s="65"/>
      <c r="R30" s="65"/>
      <c r="S30" s="67">
        <f t="shared" si="2"/>
        <v>15</v>
      </c>
      <c r="T30" s="38" t="str">
        <f t="shared" si="4"/>
        <v>OK</v>
      </c>
      <c r="U30" s="49">
        <v>20</v>
      </c>
      <c r="V30" s="91">
        <v>25</v>
      </c>
      <c r="W30" s="51"/>
      <c r="X30" s="49"/>
      <c r="Y30" s="51"/>
      <c r="Z30" s="49"/>
      <c r="AA30" s="49"/>
      <c r="AB30" s="76"/>
      <c r="AC30" s="49"/>
      <c r="AD30" s="49"/>
      <c r="AE30" s="49"/>
      <c r="AF30" s="49"/>
      <c r="AG30" s="49"/>
      <c r="AH30" s="49"/>
    </row>
    <row r="31" spans="1:34" ht="43.5" customHeight="1" x14ac:dyDescent="0.25">
      <c r="A31" s="107"/>
      <c r="B31" s="107"/>
      <c r="C31" s="115"/>
      <c r="D31" s="82">
        <v>28</v>
      </c>
      <c r="E31" s="81" t="s">
        <v>84</v>
      </c>
      <c r="F31" s="44" t="s">
        <v>20</v>
      </c>
      <c r="G31" s="79" t="s">
        <v>10</v>
      </c>
      <c r="H31" s="80">
        <v>500500002</v>
      </c>
      <c r="I31" s="80" t="s">
        <v>89</v>
      </c>
      <c r="J31" s="84">
        <v>38</v>
      </c>
      <c r="K31" s="37">
        <v>60</v>
      </c>
      <c r="L31" s="63">
        <f t="shared" si="0"/>
        <v>71</v>
      </c>
      <c r="M31" s="64">
        <f t="shared" si="1"/>
        <v>71</v>
      </c>
      <c r="N31" s="65">
        <f>11</f>
        <v>11</v>
      </c>
      <c r="O31" s="66">
        <f t="shared" si="3"/>
        <v>15</v>
      </c>
      <c r="P31" s="65"/>
      <c r="Q31" s="65"/>
      <c r="R31" s="65"/>
      <c r="S31" s="67">
        <f t="shared" si="2"/>
        <v>0</v>
      </c>
      <c r="T31" s="38" t="str">
        <f t="shared" si="4"/>
        <v>OK</v>
      </c>
      <c r="U31" s="49">
        <v>33</v>
      </c>
      <c r="V31" s="140">
        <v>38</v>
      </c>
      <c r="W31" s="51"/>
      <c r="X31" s="49"/>
      <c r="Y31" s="54"/>
      <c r="Z31" s="49"/>
      <c r="AA31" s="49"/>
      <c r="AB31" s="76"/>
      <c r="AC31" s="49"/>
      <c r="AD31" s="49"/>
      <c r="AE31" s="49"/>
      <c r="AF31" s="49"/>
      <c r="AG31" s="49"/>
      <c r="AH31" s="49"/>
    </row>
    <row r="32" spans="1:34" ht="43.5" customHeight="1" x14ac:dyDescent="0.25">
      <c r="A32" s="108"/>
      <c r="B32" s="108"/>
      <c r="C32" s="115"/>
      <c r="D32" s="82">
        <v>29</v>
      </c>
      <c r="E32" s="81" t="s">
        <v>85</v>
      </c>
      <c r="F32" s="44" t="s">
        <v>20</v>
      </c>
      <c r="G32" s="79" t="s">
        <v>86</v>
      </c>
      <c r="H32" s="80">
        <v>500500002</v>
      </c>
      <c r="I32" s="80" t="s">
        <v>89</v>
      </c>
      <c r="J32" s="84">
        <v>194.02</v>
      </c>
      <c r="K32" s="37">
        <v>10</v>
      </c>
      <c r="L32" s="63">
        <f t="shared" si="0"/>
        <v>8</v>
      </c>
      <c r="M32" s="64">
        <f t="shared" si="1"/>
        <v>8</v>
      </c>
      <c r="N32" s="65"/>
      <c r="O32" s="66">
        <f t="shared" si="3"/>
        <v>2</v>
      </c>
      <c r="P32" s="65"/>
      <c r="Q32" s="65"/>
      <c r="R32" s="65"/>
      <c r="S32" s="67">
        <f t="shared" si="2"/>
        <v>2</v>
      </c>
      <c r="T32" s="38" t="str">
        <f t="shared" si="4"/>
        <v>OK</v>
      </c>
      <c r="U32" s="49">
        <v>4</v>
      </c>
      <c r="V32" s="91">
        <v>4</v>
      </c>
      <c r="W32" s="53"/>
      <c r="X32" s="49"/>
      <c r="Y32" s="53"/>
      <c r="Z32" s="49"/>
      <c r="AA32" s="49"/>
      <c r="AB32" s="76"/>
      <c r="AC32" s="49"/>
      <c r="AD32" s="49"/>
      <c r="AE32" s="49"/>
      <c r="AF32" s="49"/>
      <c r="AG32" s="49"/>
      <c r="AH32" s="49"/>
    </row>
    <row r="33" spans="10:34" ht="21" customHeight="1" x14ac:dyDescent="0.25">
      <c r="J33" s="40"/>
      <c r="K33" s="56">
        <f>SUM(K4:K32)</f>
        <v>840</v>
      </c>
      <c r="N33" s="56"/>
      <c r="O33" s="56"/>
      <c r="P33" s="56"/>
      <c r="Q33" s="56"/>
      <c r="R33" s="56"/>
      <c r="S33" s="56">
        <f>SUM(S4:S32)</f>
        <v>677</v>
      </c>
      <c r="U33" s="88" cm="1">
        <f t="array" ref="U33">SUMPRODUCT($J$4:$J$32*U4:U32)</f>
        <v>24270.160000000003</v>
      </c>
      <c r="V33" s="93">
        <v>24475.16</v>
      </c>
      <c r="W33" s="47" cm="1">
        <f t="array" ref="W33">SUMPRODUCT($J$4:$J$32*W4:W32)</f>
        <v>0</v>
      </c>
      <c r="X33" s="47" cm="1">
        <f t="array" ref="X33">SUMPRODUCT($J$4:$J$32*X4:X32)</f>
        <v>0</v>
      </c>
      <c r="Y33" s="47" cm="1">
        <f t="array" ref="Y33">SUMPRODUCT($J$4:$J$32*Y4:Y32)</f>
        <v>0</v>
      </c>
      <c r="Z33" s="47" cm="1">
        <f t="array" ref="Z33">SUMPRODUCT($J$4:$J$32*Z4:Z32)</f>
        <v>0</v>
      </c>
      <c r="AA33" s="47" cm="1">
        <f t="array" ref="AA33">SUMPRODUCT($J$4:$J$32*AA4:AA32)</f>
        <v>0</v>
      </c>
      <c r="AB33" s="47" cm="1">
        <f t="array" ref="AB33">SUMPRODUCT($J$4:$J$32*AB4:AB32)</f>
        <v>0</v>
      </c>
      <c r="AC33" s="47" cm="1">
        <f t="array" ref="AC33">SUMPRODUCT($J$4:$J$32*AC4:AC32)</f>
        <v>0</v>
      </c>
      <c r="AD33" s="47" cm="1">
        <f t="array" ref="AD33">SUMPRODUCT($J$4:$J$32*AD4:AD32)</f>
        <v>0</v>
      </c>
      <c r="AE33" s="47" cm="1">
        <f t="array" ref="AE33">SUMPRODUCT($J$4:$J$32*AE4:AE32)</f>
        <v>0</v>
      </c>
      <c r="AF33" s="47" cm="1">
        <f t="array" ref="AF33">SUMPRODUCT($J$4:$J$32*AF4:AF32)</f>
        <v>0</v>
      </c>
      <c r="AG33" s="47" cm="1">
        <f t="array" ref="AG33">SUMPRODUCT($J$4:$J$32*AG4:AG32)</f>
        <v>0</v>
      </c>
      <c r="AH33" s="47" cm="1">
        <f t="array" ref="AH33">SUMPRODUCT($J$4:$J$32*AH4:AH32)</f>
        <v>0</v>
      </c>
    </row>
    <row r="34" spans="10:34" ht="43.5" customHeight="1" x14ac:dyDescent="0.25">
      <c r="K34" s="85">
        <f>SUMPRODUCT($J$4:$J$32,K4:K32)</f>
        <v>50608.36</v>
      </c>
      <c r="L34" s="85">
        <f>SUMPRODUCT($J$4:$J$32,L4:L32)</f>
        <v>48745.320000000007</v>
      </c>
      <c r="M34" s="85">
        <f>SUMPRODUCT($J$4:$J$32,M4:M32)</f>
        <v>48745.320000000007</v>
      </c>
      <c r="V34" s="94"/>
    </row>
  </sheetData>
  <autoFilter ref="A3:AH34" xr:uid="{00000000-0001-0000-0000-000000000000}"/>
  <mergeCells count="25">
    <mergeCell ref="AA1:AA2"/>
    <mergeCell ref="AB1:AB2"/>
    <mergeCell ref="AC1:AC2"/>
    <mergeCell ref="A1:D1"/>
    <mergeCell ref="E1:J1"/>
    <mergeCell ref="K1:T1"/>
    <mergeCell ref="V1:V2"/>
    <mergeCell ref="W1:W2"/>
    <mergeCell ref="A2:J2"/>
    <mergeCell ref="K2:T2"/>
    <mergeCell ref="X1:X2"/>
    <mergeCell ref="Y1:Y2"/>
    <mergeCell ref="Z1:Z2"/>
    <mergeCell ref="AD1:AD2"/>
    <mergeCell ref="AE1:AE2"/>
    <mergeCell ref="AF1:AF2"/>
    <mergeCell ref="AG1:AG2"/>
    <mergeCell ref="AH1:AH2"/>
    <mergeCell ref="C3:D3"/>
    <mergeCell ref="A4:A32"/>
    <mergeCell ref="B4:B32"/>
    <mergeCell ref="C4:C9"/>
    <mergeCell ref="C10:C13"/>
    <mergeCell ref="C14:C24"/>
    <mergeCell ref="C25:C32"/>
  </mergeCells>
  <conditionalFormatting sqref="U4:U32 W4:AH32">
    <cfRule type="cellIs" dxfId="2" priority="1" operator="greaterThan">
      <formula>0</formula>
    </cfRule>
  </conditionalFormatting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02F99-67E6-4AB9-975F-D32C37140B20}">
  <dimension ref="A1:AH34"/>
  <sheetViews>
    <sheetView topLeftCell="A19" zoomScale="50" zoomScaleNormal="50" workbookViewId="0">
      <pane xSplit="20" topLeftCell="U1" activePane="topRight" state="frozen"/>
      <selection pane="topRight" activeCell="Y9" sqref="Y9"/>
    </sheetView>
  </sheetViews>
  <sheetFormatPr defaultColWidth="9.7265625" defaultRowHeight="43.5" customHeight="1" x14ac:dyDescent="0.25"/>
  <cols>
    <col min="1" max="1" width="6.453125" style="3" customWidth="1"/>
    <col min="2" max="2" width="15.453125" style="55" customWidth="1"/>
    <col min="3" max="3" width="5.453125" style="55" customWidth="1"/>
    <col min="4" max="4" width="7.81640625" style="1" customWidth="1"/>
    <col min="5" max="5" width="32.81640625" style="1" customWidth="1"/>
    <col min="6" max="6" width="10.1796875" style="1" customWidth="1"/>
    <col min="7" max="7" width="9.26953125" style="1" customWidth="1"/>
    <col min="8" max="8" width="13" style="1" customWidth="1"/>
    <col min="9" max="9" width="12.453125" style="1" customWidth="1"/>
    <col min="10" max="10" width="13.453125" style="1" customWidth="1"/>
    <col min="11" max="11" width="10.81640625" style="45" customWidth="1"/>
    <col min="12" max="12" width="10.54296875" style="45" customWidth="1"/>
    <col min="13" max="13" width="10" style="45" customWidth="1"/>
    <col min="14" max="14" width="9.26953125" style="45" customWidth="1"/>
    <col min="15" max="15" width="7.81640625" style="45" customWidth="1"/>
    <col min="16" max="16" width="7.453125" style="45" customWidth="1"/>
    <col min="17" max="17" width="7.26953125" style="45" customWidth="1"/>
    <col min="18" max="18" width="7.453125" style="45" customWidth="1"/>
    <col min="19" max="19" width="11.453125" style="21" customWidth="1"/>
    <col min="20" max="20" width="13.81640625" style="46" customWidth="1"/>
    <col min="21" max="21" width="19.26953125" style="48" customWidth="1"/>
    <col min="22" max="22" width="19" style="48" customWidth="1"/>
    <col min="23" max="23" width="18.453125" style="48" customWidth="1"/>
    <col min="24" max="24" width="17.54296875" style="48" customWidth="1"/>
    <col min="25" max="25" width="16.26953125" style="48" customWidth="1"/>
    <col min="26" max="26" width="18.54296875" style="48" customWidth="1"/>
    <col min="27" max="27" width="16.81640625" style="48" customWidth="1"/>
    <col min="28" max="28" width="14.1796875" style="48" customWidth="1"/>
    <col min="29" max="29" width="18.81640625" style="48" bestFit="1" customWidth="1"/>
    <col min="30" max="34" width="13.7265625" style="48" customWidth="1"/>
    <col min="35" max="16384" width="9.7265625" style="41"/>
  </cols>
  <sheetData>
    <row r="1" spans="1:34" ht="36.75" customHeight="1" x14ac:dyDescent="0.25">
      <c r="A1" s="109" t="s">
        <v>44</v>
      </c>
      <c r="B1" s="109"/>
      <c r="C1" s="109"/>
      <c r="D1" s="109"/>
      <c r="E1" s="109" t="s">
        <v>87</v>
      </c>
      <c r="F1" s="109"/>
      <c r="G1" s="109"/>
      <c r="H1" s="109"/>
      <c r="I1" s="109"/>
      <c r="J1" s="109"/>
      <c r="K1" s="117" t="s">
        <v>46</v>
      </c>
      <c r="L1" s="117"/>
      <c r="M1" s="117"/>
      <c r="N1" s="117"/>
      <c r="O1" s="117"/>
      <c r="P1" s="117"/>
      <c r="Q1" s="117"/>
      <c r="R1" s="117"/>
      <c r="S1" s="117"/>
      <c r="T1" s="117"/>
      <c r="U1" s="119" t="s">
        <v>106</v>
      </c>
      <c r="V1" s="119" t="s">
        <v>125</v>
      </c>
      <c r="W1" s="116" t="s">
        <v>43</v>
      </c>
      <c r="X1" s="116" t="s">
        <v>43</v>
      </c>
      <c r="Y1" s="116" t="s">
        <v>43</v>
      </c>
      <c r="Z1" s="116" t="s">
        <v>43</v>
      </c>
      <c r="AA1" s="116" t="s">
        <v>43</v>
      </c>
      <c r="AB1" s="116" t="s">
        <v>43</v>
      </c>
      <c r="AC1" s="116" t="s">
        <v>43</v>
      </c>
      <c r="AD1" s="116" t="s">
        <v>43</v>
      </c>
      <c r="AE1" s="116" t="s">
        <v>43</v>
      </c>
      <c r="AF1" s="116" t="s">
        <v>43</v>
      </c>
      <c r="AG1" s="116" t="s">
        <v>43</v>
      </c>
      <c r="AH1" s="116" t="s">
        <v>43</v>
      </c>
    </row>
    <row r="2" spans="1:34" ht="19.5" customHeight="1" x14ac:dyDescent="0.25">
      <c r="A2" s="103" t="s">
        <v>25</v>
      </c>
      <c r="B2" s="104"/>
      <c r="C2" s="104"/>
      <c r="D2" s="104"/>
      <c r="E2" s="104"/>
      <c r="F2" s="104"/>
      <c r="G2" s="104"/>
      <c r="H2" s="104"/>
      <c r="I2" s="104"/>
      <c r="J2" s="105"/>
      <c r="K2" s="100" t="s">
        <v>88</v>
      </c>
      <c r="L2" s="101"/>
      <c r="M2" s="101"/>
      <c r="N2" s="101"/>
      <c r="O2" s="101"/>
      <c r="P2" s="101"/>
      <c r="Q2" s="101"/>
      <c r="R2" s="101"/>
      <c r="S2" s="101"/>
      <c r="T2" s="102"/>
      <c r="U2" s="120"/>
      <c r="V2" s="120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4" s="3" customFormat="1" ht="43.5" customHeight="1" x14ac:dyDescent="0.25">
      <c r="A3" s="32" t="s">
        <v>13</v>
      </c>
      <c r="B3" s="32" t="s">
        <v>15</v>
      </c>
      <c r="C3" s="112" t="s">
        <v>14</v>
      </c>
      <c r="D3" s="113"/>
      <c r="E3" s="32" t="s">
        <v>16</v>
      </c>
      <c r="F3" s="32" t="s">
        <v>18</v>
      </c>
      <c r="G3" s="32" t="s">
        <v>8</v>
      </c>
      <c r="H3" s="32" t="s">
        <v>19</v>
      </c>
      <c r="I3" s="32" t="s">
        <v>9</v>
      </c>
      <c r="J3" s="33" t="s">
        <v>17</v>
      </c>
      <c r="K3" s="34" t="s">
        <v>2</v>
      </c>
      <c r="L3" s="61" t="s">
        <v>32</v>
      </c>
      <c r="M3" s="61" t="s">
        <v>33</v>
      </c>
      <c r="N3" s="61" t="s">
        <v>34</v>
      </c>
      <c r="O3" s="61" t="s">
        <v>35</v>
      </c>
      <c r="P3" s="61" t="s">
        <v>36</v>
      </c>
      <c r="Q3" s="61" t="s">
        <v>37</v>
      </c>
      <c r="R3" s="61" t="s">
        <v>38</v>
      </c>
      <c r="S3" s="62" t="s">
        <v>0</v>
      </c>
      <c r="T3" s="35" t="s">
        <v>1</v>
      </c>
      <c r="U3" s="90">
        <v>45874</v>
      </c>
      <c r="V3" s="90">
        <v>46053</v>
      </c>
      <c r="W3" s="30" t="s">
        <v>12</v>
      </c>
      <c r="X3" s="30" t="s">
        <v>12</v>
      </c>
      <c r="Y3" s="30" t="s">
        <v>12</v>
      </c>
      <c r="Z3" s="30" t="s">
        <v>12</v>
      </c>
      <c r="AA3" s="30" t="s">
        <v>12</v>
      </c>
      <c r="AB3" s="30" t="s">
        <v>12</v>
      </c>
      <c r="AC3" s="30" t="s">
        <v>12</v>
      </c>
      <c r="AD3" s="30" t="s">
        <v>12</v>
      </c>
      <c r="AE3" s="30" t="s">
        <v>12</v>
      </c>
      <c r="AF3" s="30" t="s">
        <v>12</v>
      </c>
      <c r="AG3" s="30" t="s">
        <v>12</v>
      </c>
      <c r="AH3" s="30" t="s">
        <v>12</v>
      </c>
    </row>
    <row r="4" spans="1:34" s="3" customFormat="1" ht="43.5" customHeight="1" x14ac:dyDescent="0.25">
      <c r="A4" s="106">
        <v>1</v>
      </c>
      <c r="B4" s="106" t="s">
        <v>47</v>
      </c>
      <c r="C4" s="114" t="s">
        <v>48</v>
      </c>
      <c r="D4" s="77">
        <v>1</v>
      </c>
      <c r="E4" s="78" t="s">
        <v>49</v>
      </c>
      <c r="F4" s="44" t="s">
        <v>20</v>
      </c>
      <c r="G4" s="79" t="s">
        <v>10</v>
      </c>
      <c r="H4" s="80">
        <v>500500002</v>
      </c>
      <c r="I4" s="80" t="s">
        <v>89</v>
      </c>
      <c r="J4" s="84">
        <v>150</v>
      </c>
      <c r="K4" s="36">
        <v>2</v>
      </c>
      <c r="L4" s="63">
        <f t="shared" ref="L4:L32" si="0">IF(SUM(U4:AL4)&gt;K4+N4,K4+N4,SUM(U4:AL4))</f>
        <v>2</v>
      </c>
      <c r="M4" s="64">
        <f t="shared" ref="M4:M32" si="1">(SUM(U4:AL4))</f>
        <v>2</v>
      </c>
      <c r="N4" s="65"/>
      <c r="O4" s="66">
        <f>ROUND(IF(K4*0.25-0.5&lt;0,0,K4*0.25-0.5),0)-R4-P4</f>
        <v>0</v>
      </c>
      <c r="P4" s="65"/>
      <c r="Q4" s="65"/>
      <c r="R4" s="65"/>
      <c r="S4" s="67">
        <f t="shared" ref="S4:S32" si="2">K4-(SUM(U4:AH4))+N4</f>
        <v>0</v>
      </c>
      <c r="T4" s="38" t="str">
        <f>IF(S4&lt;0,"ATENÇÃO","OK")</f>
        <v>OK</v>
      </c>
      <c r="U4" s="91">
        <v>1</v>
      </c>
      <c r="V4" s="144">
        <v>1</v>
      </c>
      <c r="W4" s="49"/>
      <c r="X4" s="49"/>
      <c r="Y4" s="49"/>
      <c r="Z4" s="49"/>
      <c r="AA4" s="49"/>
      <c r="AB4" s="76"/>
      <c r="AC4" s="49"/>
      <c r="AD4" s="49"/>
      <c r="AE4" s="49"/>
      <c r="AF4" s="49"/>
      <c r="AG4" s="49"/>
      <c r="AH4" s="49"/>
    </row>
    <row r="5" spans="1:34" s="3" customFormat="1" ht="43.5" customHeight="1" x14ac:dyDescent="0.25">
      <c r="A5" s="107"/>
      <c r="B5" s="107"/>
      <c r="C5" s="114"/>
      <c r="D5" s="77">
        <v>2</v>
      </c>
      <c r="E5" s="78" t="s">
        <v>50</v>
      </c>
      <c r="F5" s="44" t="s">
        <v>20</v>
      </c>
      <c r="G5" s="79" t="s">
        <v>10</v>
      </c>
      <c r="H5" s="80">
        <v>500500002</v>
      </c>
      <c r="I5" s="80" t="s">
        <v>89</v>
      </c>
      <c r="J5" s="84">
        <v>120</v>
      </c>
      <c r="K5" s="36">
        <v>2</v>
      </c>
      <c r="L5" s="63">
        <f t="shared" si="0"/>
        <v>2</v>
      </c>
      <c r="M5" s="64">
        <f t="shared" si="1"/>
        <v>2</v>
      </c>
      <c r="N5" s="65"/>
      <c r="O5" s="66">
        <f t="shared" ref="O5:O32" si="3">ROUND(IF(K5*0.25-0.5&lt;0,0,K5*0.25-0.5),0)-R5-P5</f>
        <v>0</v>
      </c>
      <c r="P5" s="65"/>
      <c r="Q5" s="65"/>
      <c r="R5" s="65"/>
      <c r="S5" s="67">
        <f t="shared" si="2"/>
        <v>0</v>
      </c>
      <c r="T5" s="38" t="str">
        <f t="shared" ref="T5:T32" si="4">IF(S5&lt;0,"ATENÇÃO","OK")</f>
        <v>OK</v>
      </c>
      <c r="U5" s="91">
        <v>1</v>
      </c>
      <c r="V5" s="144">
        <v>1</v>
      </c>
      <c r="W5" s="49"/>
      <c r="X5" s="49"/>
      <c r="Y5" s="49"/>
      <c r="Z5" s="49"/>
      <c r="AA5" s="49"/>
      <c r="AB5" s="76"/>
      <c r="AC5" s="49"/>
      <c r="AD5" s="49"/>
      <c r="AE5" s="49"/>
      <c r="AF5" s="49"/>
      <c r="AG5" s="49"/>
      <c r="AH5" s="49"/>
    </row>
    <row r="6" spans="1:34" s="3" customFormat="1" ht="43.5" customHeight="1" x14ac:dyDescent="0.25">
      <c r="A6" s="107"/>
      <c r="B6" s="107"/>
      <c r="C6" s="114"/>
      <c r="D6" s="77">
        <v>3</v>
      </c>
      <c r="E6" s="78" t="s">
        <v>51</v>
      </c>
      <c r="F6" s="44" t="s">
        <v>20</v>
      </c>
      <c r="G6" s="79" t="s">
        <v>10</v>
      </c>
      <c r="H6" s="80">
        <v>500500002</v>
      </c>
      <c r="I6" s="80" t="s">
        <v>89</v>
      </c>
      <c r="J6" s="84">
        <v>120</v>
      </c>
      <c r="K6" s="36">
        <v>2</v>
      </c>
      <c r="L6" s="63">
        <f t="shared" si="0"/>
        <v>2</v>
      </c>
      <c r="M6" s="64">
        <f t="shared" si="1"/>
        <v>2</v>
      </c>
      <c r="N6" s="65"/>
      <c r="O6" s="66">
        <f t="shared" si="3"/>
        <v>0</v>
      </c>
      <c r="P6" s="65"/>
      <c r="Q6" s="65"/>
      <c r="R6" s="65"/>
      <c r="S6" s="67">
        <f t="shared" si="2"/>
        <v>0</v>
      </c>
      <c r="T6" s="38" t="str">
        <f t="shared" si="4"/>
        <v>OK</v>
      </c>
      <c r="U6" s="91">
        <v>1</v>
      </c>
      <c r="V6" s="144">
        <v>1</v>
      </c>
      <c r="W6" s="49"/>
      <c r="X6" s="49"/>
      <c r="Y6" s="49"/>
      <c r="Z6" s="49"/>
      <c r="AA6" s="49"/>
      <c r="AB6" s="76"/>
      <c r="AC6" s="49"/>
      <c r="AD6" s="49"/>
      <c r="AE6" s="49"/>
      <c r="AF6" s="49"/>
      <c r="AG6" s="49"/>
      <c r="AH6" s="49"/>
    </row>
    <row r="7" spans="1:34" s="3" customFormat="1" ht="43.5" customHeight="1" x14ac:dyDescent="0.25">
      <c r="A7" s="107"/>
      <c r="B7" s="110"/>
      <c r="C7" s="114"/>
      <c r="D7" s="77">
        <v>4</v>
      </c>
      <c r="E7" s="78" t="s">
        <v>52</v>
      </c>
      <c r="F7" s="44" t="s">
        <v>20</v>
      </c>
      <c r="G7" s="79" t="s">
        <v>10</v>
      </c>
      <c r="H7" s="80">
        <v>500500002</v>
      </c>
      <c r="I7" s="80" t="s">
        <v>89</v>
      </c>
      <c r="J7" s="84">
        <v>80</v>
      </c>
      <c r="K7" s="36">
        <v>2</v>
      </c>
      <c r="L7" s="63">
        <f t="shared" si="0"/>
        <v>2</v>
      </c>
      <c r="M7" s="64">
        <f t="shared" si="1"/>
        <v>2</v>
      </c>
      <c r="N7" s="65"/>
      <c r="O7" s="66">
        <f t="shared" si="3"/>
        <v>0</v>
      </c>
      <c r="P7" s="65"/>
      <c r="Q7" s="65"/>
      <c r="R7" s="65"/>
      <c r="S7" s="67">
        <f t="shared" si="2"/>
        <v>0</v>
      </c>
      <c r="T7" s="38" t="str">
        <f t="shared" si="4"/>
        <v>OK</v>
      </c>
      <c r="U7" s="91">
        <v>1</v>
      </c>
      <c r="V7" s="144">
        <v>1</v>
      </c>
      <c r="W7" s="49"/>
      <c r="X7" s="49"/>
      <c r="Y7" s="49"/>
      <c r="Z7" s="49"/>
      <c r="AA7" s="49"/>
      <c r="AB7" s="76"/>
      <c r="AC7" s="49"/>
      <c r="AD7" s="49"/>
      <c r="AE7" s="49"/>
      <c r="AF7" s="49"/>
      <c r="AG7" s="49"/>
      <c r="AH7" s="49"/>
    </row>
    <row r="8" spans="1:34" s="3" customFormat="1" ht="43.5" customHeight="1" x14ac:dyDescent="0.25">
      <c r="A8" s="107"/>
      <c r="B8" s="107"/>
      <c r="C8" s="114"/>
      <c r="D8" s="77">
        <v>5</v>
      </c>
      <c r="E8" s="78" t="s">
        <v>53</v>
      </c>
      <c r="F8" s="44" t="s">
        <v>20</v>
      </c>
      <c r="G8" s="79" t="s">
        <v>10</v>
      </c>
      <c r="H8" s="80">
        <v>500500002</v>
      </c>
      <c r="I8" s="80" t="s">
        <v>89</v>
      </c>
      <c r="J8" s="84">
        <v>260</v>
      </c>
      <c r="K8" s="36">
        <v>2</v>
      </c>
      <c r="L8" s="63">
        <f t="shared" si="0"/>
        <v>2</v>
      </c>
      <c r="M8" s="64">
        <f t="shared" si="1"/>
        <v>2</v>
      </c>
      <c r="N8" s="65"/>
      <c r="O8" s="66">
        <f t="shared" si="3"/>
        <v>0</v>
      </c>
      <c r="P8" s="65"/>
      <c r="Q8" s="65"/>
      <c r="R8" s="65"/>
      <c r="S8" s="67">
        <f t="shared" si="2"/>
        <v>0</v>
      </c>
      <c r="T8" s="38" t="str">
        <f t="shared" si="4"/>
        <v>OK</v>
      </c>
      <c r="U8" s="91">
        <v>1</v>
      </c>
      <c r="V8" s="144">
        <v>1</v>
      </c>
      <c r="W8" s="49"/>
      <c r="X8" s="49"/>
      <c r="Y8" s="49"/>
      <c r="Z8" s="49"/>
      <c r="AA8" s="49"/>
      <c r="AB8" s="76"/>
      <c r="AC8" s="49"/>
      <c r="AD8" s="49"/>
      <c r="AE8" s="49"/>
      <c r="AF8" s="49"/>
      <c r="AG8" s="49"/>
      <c r="AH8" s="49"/>
    </row>
    <row r="9" spans="1:34" s="3" customFormat="1" ht="43.5" customHeight="1" x14ac:dyDescent="0.25">
      <c r="A9" s="107"/>
      <c r="B9" s="110"/>
      <c r="C9" s="114"/>
      <c r="D9" s="77">
        <v>6</v>
      </c>
      <c r="E9" s="78" t="s">
        <v>54</v>
      </c>
      <c r="F9" s="44" t="s">
        <v>20</v>
      </c>
      <c r="G9" s="79" t="s">
        <v>10</v>
      </c>
      <c r="H9" s="80">
        <v>500500002</v>
      </c>
      <c r="I9" s="80" t="s">
        <v>89</v>
      </c>
      <c r="J9" s="84">
        <v>600</v>
      </c>
      <c r="K9" s="36">
        <v>2</v>
      </c>
      <c r="L9" s="63">
        <f t="shared" si="0"/>
        <v>2</v>
      </c>
      <c r="M9" s="64">
        <f t="shared" si="1"/>
        <v>2</v>
      </c>
      <c r="N9" s="65"/>
      <c r="O9" s="66">
        <f t="shared" si="3"/>
        <v>0</v>
      </c>
      <c r="P9" s="65"/>
      <c r="Q9" s="65"/>
      <c r="R9" s="65"/>
      <c r="S9" s="67">
        <f t="shared" si="2"/>
        <v>0</v>
      </c>
      <c r="T9" s="38" t="str">
        <f t="shared" si="4"/>
        <v>OK</v>
      </c>
      <c r="U9" s="91">
        <v>1</v>
      </c>
      <c r="V9" s="144">
        <v>1</v>
      </c>
      <c r="W9" s="49"/>
      <c r="X9" s="49"/>
      <c r="Y9" s="49"/>
      <c r="Z9" s="49"/>
      <c r="AA9" s="49"/>
      <c r="AB9" s="76"/>
      <c r="AC9" s="49"/>
      <c r="AD9" s="49"/>
      <c r="AE9" s="49"/>
      <c r="AF9" s="49"/>
      <c r="AG9" s="49"/>
      <c r="AH9" s="49"/>
    </row>
    <row r="10" spans="1:34" s="3" customFormat="1" ht="43.5" customHeight="1" x14ac:dyDescent="0.25">
      <c r="A10" s="107"/>
      <c r="B10" s="107"/>
      <c r="C10" s="114" t="s">
        <v>55</v>
      </c>
      <c r="D10" s="77">
        <v>7</v>
      </c>
      <c r="E10" s="78" t="s">
        <v>56</v>
      </c>
      <c r="F10" s="44" t="s">
        <v>20</v>
      </c>
      <c r="G10" s="79" t="s">
        <v>10</v>
      </c>
      <c r="H10" s="80">
        <v>500500002</v>
      </c>
      <c r="I10" s="80" t="s">
        <v>89</v>
      </c>
      <c r="J10" s="84">
        <v>300</v>
      </c>
      <c r="K10" s="36">
        <v>2</v>
      </c>
      <c r="L10" s="63">
        <f t="shared" si="0"/>
        <v>2</v>
      </c>
      <c r="M10" s="64">
        <f t="shared" si="1"/>
        <v>2</v>
      </c>
      <c r="N10" s="65"/>
      <c r="O10" s="66">
        <f t="shared" si="3"/>
        <v>0</v>
      </c>
      <c r="P10" s="65"/>
      <c r="Q10" s="65"/>
      <c r="R10" s="65"/>
      <c r="S10" s="67">
        <f t="shared" si="2"/>
        <v>0</v>
      </c>
      <c r="T10" s="38" t="str">
        <f t="shared" si="4"/>
        <v>OK</v>
      </c>
      <c r="U10" s="91">
        <v>1</v>
      </c>
      <c r="V10" s="144">
        <v>1</v>
      </c>
      <c r="W10" s="49"/>
      <c r="X10" s="49"/>
      <c r="Y10" s="49"/>
      <c r="Z10" s="49"/>
      <c r="AA10" s="49"/>
      <c r="AB10" s="76"/>
      <c r="AC10" s="49"/>
      <c r="AD10" s="49"/>
      <c r="AE10" s="49"/>
      <c r="AF10" s="49"/>
      <c r="AG10" s="49"/>
      <c r="AH10" s="49"/>
    </row>
    <row r="11" spans="1:34" s="3" customFormat="1" ht="43.5" customHeight="1" x14ac:dyDescent="0.25">
      <c r="A11" s="107"/>
      <c r="B11" s="107"/>
      <c r="C11" s="114"/>
      <c r="D11" s="77">
        <v>8</v>
      </c>
      <c r="E11" s="78" t="s">
        <v>57</v>
      </c>
      <c r="F11" s="44" t="s">
        <v>20</v>
      </c>
      <c r="G11" s="79" t="s">
        <v>10</v>
      </c>
      <c r="H11" s="80">
        <v>500500002</v>
      </c>
      <c r="I11" s="80" t="s">
        <v>89</v>
      </c>
      <c r="J11" s="84">
        <v>400</v>
      </c>
      <c r="K11" s="36">
        <v>2</v>
      </c>
      <c r="L11" s="63">
        <f t="shared" si="0"/>
        <v>2</v>
      </c>
      <c r="M11" s="64">
        <f t="shared" si="1"/>
        <v>2</v>
      </c>
      <c r="N11" s="65"/>
      <c r="O11" s="66">
        <f t="shared" si="3"/>
        <v>0</v>
      </c>
      <c r="P11" s="65"/>
      <c r="Q11" s="65"/>
      <c r="R11" s="65"/>
      <c r="S11" s="67">
        <f t="shared" si="2"/>
        <v>0</v>
      </c>
      <c r="T11" s="38" t="str">
        <f t="shared" si="4"/>
        <v>OK</v>
      </c>
      <c r="U11" s="91">
        <v>1</v>
      </c>
      <c r="V11" s="144">
        <v>1</v>
      </c>
      <c r="W11" s="49"/>
      <c r="X11" s="49"/>
      <c r="Y11" s="49"/>
      <c r="Z11" s="49"/>
      <c r="AA11" s="49"/>
      <c r="AB11" s="76"/>
      <c r="AC11" s="49"/>
      <c r="AD11" s="49"/>
      <c r="AE11" s="49"/>
      <c r="AF11" s="49"/>
      <c r="AG11" s="49"/>
      <c r="AH11" s="49"/>
    </row>
    <row r="12" spans="1:34" s="3" customFormat="1" ht="43.5" customHeight="1" x14ac:dyDescent="0.25">
      <c r="A12" s="107"/>
      <c r="B12" s="110"/>
      <c r="C12" s="114"/>
      <c r="D12" s="77">
        <v>9</v>
      </c>
      <c r="E12" s="78" t="s">
        <v>58</v>
      </c>
      <c r="F12" s="44" t="s">
        <v>20</v>
      </c>
      <c r="G12" s="79" t="s">
        <v>10</v>
      </c>
      <c r="H12" s="80">
        <v>500500002</v>
      </c>
      <c r="I12" s="80" t="s">
        <v>89</v>
      </c>
      <c r="J12" s="84">
        <v>250</v>
      </c>
      <c r="K12" s="36">
        <v>2</v>
      </c>
      <c r="L12" s="63">
        <f t="shared" si="0"/>
        <v>2</v>
      </c>
      <c r="M12" s="64">
        <f t="shared" si="1"/>
        <v>2</v>
      </c>
      <c r="N12" s="65"/>
      <c r="O12" s="66">
        <f t="shared" si="3"/>
        <v>0</v>
      </c>
      <c r="P12" s="65"/>
      <c r="Q12" s="65"/>
      <c r="R12" s="65"/>
      <c r="S12" s="67">
        <f t="shared" si="2"/>
        <v>0</v>
      </c>
      <c r="T12" s="38" t="str">
        <f t="shared" si="4"/>
        <v>OK</v>
      </c>
      <c r="U12" s="91">
        <v>1</v>
      </c>
      <c r="V12" s="144">
        <v>1</v>
      </c>
      <c r="W12" s="49"/>
      <c r="X12" s="49"/>
      <c r="Y12" s="49"/>
      <c r="Z12" s="49"/>
      <c r="AA12" s="49"/>
      <c r="AB12" s="76"/>
      <c r="AC12" s="49"/>
      <c r="AD12" s="49"/>
      <c r="AE12" s="49"/>
      <c r="AF12" s="49"/>
      <c r="AG12" s="49"/>
      <c r="AH12" s="49"/>
    </row>
    <row r="13" spans="1:34" s="31" customFormat="1" ht="43.5" customHeight="1" x14ac:dyDescent="0.25">
      <c r="A13" s="107"/>
      <c r="B13" s="107"/>
      <c r="C13" s="114"/>
      <c r="D13" s="77">
        <v>10</v>
      </c>
      <c r="E13" s="78" t="s">
        <v>59</v>
      </c>
      <c r="F13" s="44" t="s">
        <v>20</v>
      </c>
      <c r="G13" s="79" t="s">
        <v>10</v>
      </c>
      <c r="H13" s="80">
        <v>500500002</v>
      </c>
      <c r="I13" s="80" t="s">
        <v>89</v>
      </c>
      <c r="J13" s="84">
        <v>150</v>
      </c>
      <c r="K13" s="36">
        <v>2</v>
      </c>
      <c r="L13" s="63">
        <f t="shared" si="0"/>
        <v>2</v>
      </c>
      <c r="M13" s="64">
        <f t="shared" si="1"/>
        <v>2</v>
      </c>
      <c r="N13" s="65"/>
      <c r="O13" s="66">
        <f t="shared" si="3"/>
        <v>0</v>
      </c>
      <c r="P13" s="65"/>
      <c r="Q13" s="65"/>
      <c r="R13" s="65"/>
      <c r="S13" s="67">
        <f t="shared" si="2"/>
        <v>0</v>
      </c>
      <c r="T13" s="38" t="str">
        <f t="shared" si="4"/>
        <v>OK</v>
      </c>
      <c r="U13" s="91">
        <v>1</v>
      </c>
      <c r="V13" s="144">
        <v>1</v>
      </c>
      <c r="W13" s="50"/>
      <c r="X13" s="49"/>
      <c r="Y13" s="50"/>
      <c r="Z13" s="49"/>
      <c r="AA13" s="50"/>
      <c r="AB13" s="76"/>
      <c r="AC13" s="49"/>
      <c r="AD13" s="49"/>
      <c r="AE13" s="49"/>
      <c r="AF13" s="49"/>
      <c r="AG13" s="49"/>
      <c r="AH13" s="49"/>
    </row>
    <row r="14" spans="1:34" s="3" customFormat="1" ht="43.5" customHeight="1" x14ac:dyDescent="0.25">
      <c r="A14" s="107"/>
      <c r="B14" s="107"/>
      <c r="C14" s="114" t="s">
        <v>60</v>
      </c>
      <c r="D14" s="77">
        <v>11</v>
      </c>
      <c r="E14" s="78" t="s">
        <v>61</v>
      </c>
      <c r="F14" s="44" t="s">
        <v>20</v>
      </c>
      <c r="G14" s="79" t="s">
        <v>10</v>
      </c>
      <c r="H14" s="80">
        <v>500500002</v>
      </c>
      <c r="I14" s="80" t="s">
        <v>89</v>
      </c>
      <c r="J14" s="84">
        <v>150</v>
      </c>
      <c r="K14" s="36">
        <v>2</v>
      </c>
      <c r="L14" s="63">
        <f t="shared" si="0"/>
        <v>2</v>
      </c>
      <c r="M14" s="64">
        <f t="shared" si="1"/>
        <v>2</v>
      </c>
      <c r="N14" s="65"/>
      <c r="O14" s="66">
        <f t="shared" si="3"/>
        <v>0</v>
      </c>
      <c r="P14" s="65"/>
      <c r="Q14" s="65"/>
      <c r="R14" s="65"/>
      <c r="S14" s="67">
        <f t="shared" si="2"/>
        <v>0</v>
      </c>
      <c r="T14" s="38" t="str">
        <f t="shared" si="4"/>
        <v>OK</v>
      </c>
      <c r="U14" s="91">
        <v>1</v>
      </c>
      <c r="V14" s="144">
        <v>1</v>
      </c>
      <c r="W14" s="49"/>
      <c r="X14" s="49"/>
      <c r="Y14" s="49"/>
      <c r="Z14" s="49"/>
      <c r="AA14" s="49"/>
      <c r="AB14" s="76"/>
      <c r="AC14" s="49"/>
      <c r="AD14" s="49"/>
      <c r="AE14" s="49"/>
      <c r="AF14" s="49"/>
      <c r="AG14" s="49"/>
      <c r="AH14" s="49"/>
    </row>
    <row r="15" spans="1:34" s="31" customFormat="1" ht="43.5" customHeight="1" x14ac:dyDescent="0.25">
      <c r="A15" s="107"/>
      <c r="B15" s="111"/>
      <c r="C15" s="114"/>
      <c r="D15" s="77">
        <v>12</v>
      </c>
      <c r="E15" s="78" t="s">
        <v>62</v>
      </c>
      <c r="F15" s="44" t="s">
        <v>20</v>
      </c>
      <c r="G15" s="79" t="s">
        <v>10</v>
      </c>
      <c r="H15" s="80">
        <v>500500002</v>
      </c>
      <c r="I15" s="80" t="s">
        <v>89</v>
      </c>
      <c r="J15" s="84">
        <v>150</v>
      </c>
      <c r="K15" s="36">
        <v>2</v>
      </c>
      <c r="L15" s="63">
        <f t="shared" si="0"/>
        <v>2</v>
      </c>
      <c r="M15" s="64">
        <f t="shared" si="1"/>
        <v>2</v>
      </c>
      <c r="N15" s="65"/>
      <c r="O15" s="66">
        <f t="shared" si="3"/>
        <v>0</v>
      </c>
      <c r="P15" s="65"/>
      <c r="Q15" s="65"/>
      <c r="R15" s="65"/>
      <c r="S15" s="67">
        <f t="shared" si="2"/>
        <v>0</v>
      </c>
      <c r="T15" s="38" t="str">
        <f t="shared" si="4"/>
        <v>OK</v>
      </c>
      <c r="U15" s="91">
        <v>1</v>
      </c>
      <c r="V15" s="144">
        <v>1</v>
      </c>
      <c r="W15" s="49"/>
      <c r="X15" s="49"/>
      <c r="Y15" s="50"/>
      <c r="Z15" s="49"/>
      <c r="AA15" s="50"/>
      <c r="AB15" s="76"/>
      <c r="AC15" s="49"/>
      <c r="AD15" s="49"/>
      <c r="AE15" s="49"/>
      <c r="AF15" s="49"/>
      <c r="AG15" s="49"/>
      <c r="AH15" s="49"/>
    </row>
    <row r="16" spans="1:34" s="3" customFormat="1" ht="43.5" customHeight="1" x14ac:dyDescent="0.25">
      <c r="A16" s="107"/>
      <c r="B16" s="110"/>
      <c r="C16" s="114"/>
      <c r="D16" s="77">
        <v>13</v>
      </c>
      <c r="E16" s="78" t="s">
        <v>63</v>
      </c>
      <c r="F16" s="44" t="s">
        <v>20</v>
      </c>
      <c r="G16" s="79" t="s">
        <v>10</v>
      </c>
      <c r="H16" s="80">
        <v>500500002</v>
      </c>
      <c r="I16" s="80" t="s">
        <v>89</v>
      </c>
      <c r="J16" s="84">
        <v>200</v>
      </c>
      <c r="K16" s="36">
        <v>2</v>
      </c>
      <c r="L16" s="63">
        <f t="shared" si="0"/>
        <v>2</v>
      </c>
      <c r="M16" s="64">
        <f t="shared" si="1"/>
        <v>2</v>
      </c>
      <c r="N16" s="65"/>
      <c r="O16" s="66">
        <f t="shared" si="3"/>
        <v>0</v>
      </c>
      <c r="P16" s="65"/>
      <c r="Q16" s="65"/>
      <c r="R16" s="65"/>
      <c r="S16" s="67">
        <f t="shared" si="2"/>
        <v>0</v>
      </c>
      <c r="T16" s="38" t="str">
        <f t="shared" si="4"/>
        <v>OK</v>
      </c>
      <c r="U16" s="91">
        <v>1</v>
      </c>
      <c r="V16" s="144">
        <v>1</v>
      </c>
      <c r="W16" s="49"/>
      <c r="X16" s="49"/>
      <c r="Y16" s="49"/>
      <c r="Z16" s="49"/>
      <c r="AA16" s="49"/>
      <c r="AB16" s="76"/>
      <c r="AC16" s="49"/>
      <c r="AD16" s="49"/>
      <c r="AE16" s="49"/>
      <c r="AF16" s="49"/>
      <c r="AG16" s="49"/>
      <c r="AH16" s="49"/>
    </row>
    <row r="17" spans="1:34" s="3" customFormat="1" ht="43.5" customHeight="1" x14ac:dyDescent="0.25">
      <c r="A17" s="107"/>
      <c r="B17" s="107"/>
      <c r="C17" s="114"/>
      <c r="D17" s="77">
        <v>14</v>
      </c>
      <c r="E17" s="78" t="s">
        <v>64</v>
      </c>
      <c r="F17" s="44" t="s">
        <v>20</v>
      </c>
      <c r="G17" s="79" t="s">
        <v>10</v>
      </c>
      <c r="H17" s="80">
        <v>500500002</v>
      </c>
      <c r="I17" s="80" t="s">
        <v>89</v>
      </c>
      <c r="J17" s="84">
        <v>300</v>
      </c>
      <c r="K17" s="36">
        <v>2</v>
      </c>
      <c r="L17" s="63">
        <f t="shared" si="0"/>
        <v>2</v>
      </c>
      <c r="M17" s="64">
        <f t="shared" si="1"/>
        <v>2</v>
      </c>
      <c r="N17" s="65"/>
      <c r="O17" s="66">
        <f t="shared" si="3"/>
        <v>0</v>
      </c>
      <c r="P17" s="65"/>
      <c r="Q17" s="65"/>
      <c r="R17" s="65"/>
      <c r="S17" s="67">
        <f t="shared" si="2"/>
        <v>0</v>
      </c>
      <c r="T17" s="38" t="str">
        <f t="shared" si="4"/>
        <v>OK</v>
      </c>
      <c r="U17" s="91">
        <v>1</v>
      </c>
      <c r="V17" s="144">
        <v>1</v>
      </c>
      <c r="W17" s="49"/>
      <c r="X17" s="49"/>
      <c r="Y17" s="49"/>
      <c r="Z17" s="49"/>
      <c r="AA17" s="49"/>
      <c r="AB17" s="76"/>
      <c r="AC17" s="49"/>
      <c r="AD17" s="49"/>
      <c r="AE17" s="49"/>
      <c r="AF17" s="49"/>
      <c r="AG17" s="49"/>
      <c r="AH17" s="49"/>
    </row>
    <row r="18" spans="1:34" s="3" customFormat="1" ht="43.5" customHeight="1" x14ac:dyDescent="0.25">
      <c r="A18" s="107"/>
      <c r="B18" s="107"/>
      <c r="C18" s="114"/>
      <c r="D18" s="77">
        <v>15</v>
      </c>
      <c r="E18" s="78" t="s">
        <v>65</v>
      </c>
      <c r="F18" s="44" t="s">
        <v>20</v>
      </c>
      <c r="G18" s="79" t="s">
        <v>10</v>
      </c>
      <c r="H18" s="80">
        <v>500500002</v>
      </c>
      <c r="I18" s="80" t="s">
        <v>89</v>
      </c>
      <c r="J18" s="84">
        <v>100</v>
      </c>
      <c r="K18" s="36">
        <v>2</v>
      </c>
      <c r="L18" s="63">
        <f t="shared" si="0"/>
        <v>2</v>
      </c>
      <c r="M18" s="64">
        <f t="shared" si="1"/>
        <v>2</v>
      </c>
      <c r="N18" s="65"/>
      <c r="O18" s="66">
        <f t="shared" si="3"/>
        <v>0</v>
      </c>
      <c r="P18" s="65"/>
      <c r="Q18" s="65"/>
      <c r="R18" s="65"/>
      <c r="S18" s="67">
        <f t="shared" si="2"/>
        <v>0</v>
      </c>
      <c r="T18" s="38" t="str">
        <f t="shared" si="4"/>
        <v>OK</v>
      </c>
      <c r="U18" s="91">
        <v>1</v>
      </c>
      <c r="V18" s="144">
        <v>1</v>
      </c>
      <c r="W18" s="49"/>
      <c r="X18" s="49"/>
      <c r="Y18" s="49"/>
      <c r="Z18" s="49"/>
      <c r="AA18" s="49"/>
      <c r="AB18" s="76"/>
      <c r="AC18" s="49"/>
      <c r="AD18" s="49"/>
      <c r="AE18" s="49"/>
      <c r="AF18" s="49"/>
      <c r="AG18" s="49"/>
      <c r="AH18" s="49"/>
    </row>
    <row r="19" spans="1:34" s="3" customFormat="1" ht="43.5" customHeight="1" x14ac:dyDescent="0.25">
      <c r="A19" s="107"/>
      <c r="B19" s="107"/>
      <c r="C19" s="114"/>
      <c r="D19" s="77">
        <v>16</v>
      </c>
      <c r="E19" s="78" t="s">
        <v>66</v>
      </c>
      <c r="F19" s="44" t="s">
        <v>20</v>
      </c>
      <c r="G19" s="79" t="s">
        <v>10</v>
      </c>
      <c r="H19" s="80">
        <v>500500002</v>
      </c>
      <c r="I19" s="80" t="s">
        <v>89</v>
      </c>
      <c r="J19" s="84">
        <v>150</v>
      </c>
      <c r="K19" s="36">
        <v>2</v>
      </c>
      <c r="L19" s="63">
        <f t="shared" si="0"/>
        <v>2</v>
      </c>
      <c r="M19" s="64">
        <f t="shared" si="1"/>
        <v>2</v>
      </c>
      <c r="N19" s="65"/>
      <c r="O19" s="66">
        <f t="shared" si="3"/>
        <v>0</v>
      </c>
      <c r="P19" s="65"/>
      <c r="Q19" s="65"/>
      <c r="R19" s="65"/>
      <c r="S19" s="67">
        <f t="shared" si="2"/>
        <v>0</v>
      </c>
      <c r="T19" s="38" t="str">
        <f t="shared" si="4"/>
        <v>OK</v>
      </c>
      <c r="U19" s="91">
        <v>1</v>
      </c>
      <c r="V19" s="144">
        <v>1</v>
      </c>
      <c r="W19" s="49"/>
      <c r="X19" s="49"/>
      <c r="Y19" s="49"/>
      <c r="Z19" s="49"/>
      <c r="AA19" s="49"/>
      <c r="AB19" s="76"/>
      <c r="AC19" s="49"/>
      <c r="AD19" s="49"/>
      <c r="AE19" s="49"/>
      <c r="AF19" s="49"/>
      <c r="AG19" s="49"/>
      <c r="AH19" s="49"/>
    </row>
    <row r="20" spans="1:34" s="31" customFormat="1" ht="43.5" customHeight="1" x14ac:dyDescent="0.25">
      <c r="A20" s="107"/>
      <c r="B20" s="111"/>
      <c r="C20" s="114"/>
      <c r="D20" s="77">
        <v>17</v>
      </c>
      <c r="E20" s="78" t="s">
        <v>67</v>
      </c>
      <c r="F20" s="44" t="s">
        <v>20</v>
      </c>
      <c r="G20" s="79" t="s">
        <v>10</v>
      </c>
      <c r="H20" s="80">
        <v>500500002</v>
      </c>
      <c r="I20" s="80" t="s">
        <v>89</v>
      </c>
      <c r="J20" s="84">
        <v>100</v>
      </c>
      <c r="K20" s="36">
        <v>2</v>
      </c>
      <c r="L20" s="63">
        <f t="shared" si="0"/>
        <v>2</v>
      </c>
      <c r="M20" s="64">
        <f t="shared" si="1"/>
        <v>2</v>
      </c>
      <c r="N20" s="65"/>
      <c r="O20" s="66">
        <f t="shared" si="3"/>
        <v>0</v>
      </c>
      <c r="P20" s="65"/>
      <c r="Q20" s="65"/>
      <c r="R20" s="65"/>
      <c r="S20" s="67">
        <f t="shared" si="2"/>
        <v>0</v>
      </c>
      <c r="T20" s="38" t="str">
        <f t="shared" si="4"/>
        <v>OK</v>
      </c>
      <c r="U20" s="91">
        <v>1</v>
      </c>
      <c r="V20" s="144">
        <v>1</v>
      </c>
      <c r="W20" s="50"/>
      <c r="X20" s="49"/>
      <c r="Y20" s="50"/>
      <c r="Z20" s="49"/>
      <c r="AA20" s="49"/>
      <c r="AB20" s="76"/>
      <c r="AC20" s="49"/>
      <c r="AD20" s="49"/>
      <c r="AE20" s="49"/>
      <c r="AF20" s="49"/>
      <c r="AG20" s="49"/>
      <c r="AH20" s="49"/>
    </row>
    <row r="21" spans="1:34" s="3" customFormat="1" ht="43.5" customHeight="1" x14ac:dyDescent="0.25">
      <c r="A21" s="107"/>
      <c r="B21" s="110"/>
      <c r="C21" s="114"/>
      <c r="D21" s="77">
        <v>18</v>
      </c>
      <c r="E21" s="78" t="s">
        <v>68</v>
      </c>
      <c r="F21" s="44" t="s">
        <v>20</v>
      </c>
      <c r="G21" s="79" t="s">
        <v>10</v>
      </c>
      <c r="H21" s="80">
        <v>500500002</v>
      </c>
      <c r="I21" s="80" t="s">
        <v>89</v>
      </c>
      <c r="J21" s="84">
        <v>300</v>
      </c>
      <c r="K21" s="36">
        <v>2</v>
      </c>
      <c r="L21" s="63">
        <f t="shared" si="0"/>
        <v>2</v>
      </c>
      <c r="M21" s="64">
        <f t="shared" si="1"/>
        <v>2</v>
      </c>
      <c r="N21" s="65"/>
      <c r="O21" s="66">
        <f t="shared" si="3"/>
        <v>0</v>
      </c>
      <c r="P21" s="65"/>
      <c r="Q21" s="65"/>
      <c r="R21" s="65"/>
      <c r="S21" s="67">
        <f t="shared" si="2"/>
        <v>0</v>
      </c>
      <c r="T21" s="38" t="str">
        <f t="shared" si="4"/>
        <v>OK</v>
      </c>
      <c r="U21" s="91">
        <v>1</v>
      </c>
      <c r="V21" s="144">
        <v>1</v>
      </c>
      <c r="W21" s="49"/>
      <c r="X21" s="49"/>
      <c r="Y21" s="49"/>
      <c r="Z21" s="49"/>
      <c r="AA21" s="49"/>
      <c r="AB21" s="76"/>
      <c r="AC21" s="49"/>
      <c r="AD21" s="49"/>
      <c r="AE21" s="49"/>
      <c r="AF21" s="49"/>
      <c r="AG21" s="49"/>
      <c r="AH21" s="49"/>
    </row>
    <row r="22" spans="1:34" ht="43.5" customHeight="1" x14ac:dyDescent="0.25">
      <c r="A22" s="107"/>
      <c r="B22" s="107"/>
      <c r="C22" s="114"/>
      <c r="D22" s="77">
        <v>19</v>
      </c>
      <c r="E22" s="78" t="s">
        <v>69</v>
      </c>
      <c r="F22" s="44" t="s">
        <v>20</v>
      </c>
      <c r="G22" s="79" t="s">
        <v>10</v>
      </c>
      <c r="H22" s="80">
        <v>500500002</v>
      </c>
      <c r="I22" s="80" t="s">
        <v>89</v>
      </c>
      <c r="J22" s="84">
        <v>150</v>
      </c>
      <c r="K22" s="37">
        <v>2</v>
      </c>
      <c r="L22" s="63">
        <f t="shared" si="0"/>
        <v>2</v>
      </c>
      <c r="M22" s="64">
        <f t="shared" si="1"/>
        <v>2</v>
      </c>
      <c r="N22" s="65"/>
      <c r="O22" s="66">
        <f t="shared" si="3"/>
        <v>0</v>
      </c>
      <c r="P22" s="65"/>
      <c r="Q22" s="65"/>
      <c r="R22" s="65"/>
      <c r="S22" s="67">
        <f t="shared" si="2"/>
        <v>0</v>
      </c>
      <c r="T22" s="38" t="str">
        <f t="shared" si="4"/>
        <v>OK</v>
      </c>
      <c r="U22" s="91">
        <v>1</v>
      </c>
      <c r="V22" s="144">
        <v>1</v>
      </c>
      <c r="W22" s="49"/>
      <c r="X22" s="49"/>
      <c r="Y22" s="49"/>
      <c r="Z22" s="49"/>
      <c r="AA22" s="49"/>
      <c r="AB22" s="76"/>
      <c r="AC22" s="49"/>
      <c r="AD22" s="49"/>
      <c r="AE22" s="49"/>
      <c r="AF22" s="49"/>
      <c r="AG22" s="49"/>
      <c r="AH22" s="49"/>
    </row>
    <row r="23" spans="1:34" ht="43.5" customHeight="1" x14ac:dyDescent="0.25">
      <c r="A23" s="107"/>
      <c r="B23" s="107"/>
      <c r="C23" s="114"/>
      <c r="D23" s="77">
        <v>20</v>
      </c>
      <c r="E23" s="78" t="s">
        <v>70</v>
      </c>
      <c r="F23" s="44" t="s">
        <v>20</v>
      </c>
      <c r="G23" s="79" t="s">
        <v>10</v>
      </c>
      <c r="H23" s="80">
        <v>500500002</v>
      </c>
      <c r="I23" s="80" t="s">
        <v>89</v>
      </c>
      <c r="J23" s="84">
        <v>1000</v>
      </c>
      <c r="K23" s="37">
        <v>2</v>
      </c>
      <c r="L23" s="63">
        <f t="shared" si="0"/>
        <v>2</v>
      </c>
      <c r="M23" s="64">
        <f t="shared" si="1"/>
        <v>2</v>
      </c>
      <c r="N23" s="65"/>
      <c r="O23" s="66">
        <f t="shared" si="3"/>
        <v>0</v>
      </c>
      <c r="P23" s="65"/>
      <c r="Q23" s="65"/>
      <c r="R23" s="65"/>
      <c r="S23" s="67">
        <f t="shared" si="2"/>
        <v>0</v>
      </c>
      <c r="T23" s="38" t="str">
        <f t="shared" si="4"/>
        <v>OK</v>
      </c>
      <c r="U23" s="91">
        <v>1</v>
      </c>
      <c r="V23" s="144">
        <v>1</v>
      </c>
      <c r="W23" s="49"/>
      <c r="X23" s="49"/>
      <c r="Y23" s="49"/>
      <c r="Z23" s="49"/>
      <c r="AA23" s="49"/>
      <c r="AB23" s="76"/>
      <c r="AC23" s="49"/>
      <c r="AD23" s="49"/>
      <c r="AE23" s="49"/>
      <c r="AF23" s="49"/>
      <c r="AG23" s="49"/>
      <c r="AH23" s="49"/>
    </row>
    <row r="24" spans="1:34" ht="43.5" customHeight="1" x14ac:dyDescent="0.25">
      <c r="A24" s="107"/>
      <c r="B24" s="107"/>
      <c r="C24" s="114"/>
      <c r="D24" s="77">
        <v>21</v>
      </c>
      <c r="E24" s="81" t="s">
        <v>71</v>
      </c>
      <c r="F24" s="44" t="s">
        <v>20</v>
      </c>
      <c r="G24" s="79" t="s">
        <v>10</v>
      </c>
      <c r="H24" s="80">
        <v>500500002</v>
      </c>
      <c r="I24" s="80" t="s">
        <v>89</v>
      </c>
      <c r="J24" s="84">
        <v>500</v>
      </c>
      <c r="K24" s="37">
        <v>2</v>
      </c>
      <c r="L24" s="63">
        <f t="shared" si="0"/>
        <v>2</v>
      </c>
      <c r="M24" s="64">
        <f t="shared" si="1"/>
        <v>2</v>
      </c>
      <c r="N24" s="65"/>
      <c r="O24" s="66">
        <f t="shared" si="3"/>
        <v>0</v>
      </c>
      <c r="P24" s="65"/>
      <c r="Q24" s="65"/>
      <c r="R24" s="65"/>
      <c r="S24" s="67">
        <f t="shared" si="2"/>
        <v>0</v>
      </c>
      <c r="T24" s="38" t="str">
        <f t="shared" si="4"/>
        <v>OK</v>
      </c>
      <c r="U24" s="91">
        <v>1</v>
      </c>
      <c r="V24" s="144">
        <v>1</v>
      </c>
      <c r="W24" s="51"/>
      <c r="X24" s="49"/>
      <c r="Y24" s="51"/>
      <c r="Z24" s="49"/>
      <c r="AA24" s="49"/>
      <c r="AB24" s="76"/>
      <c r="AC24" s="49"/>
      <c r="AD24" s="49"/>
      <c r="AE24" s="49"/>
      <c r="AF24" s="49"/>
      <c r="AG24" s="49"/>
      <c r="AH24" s="49"/>
    </row>
    <row r="25" spans="1:34" s="42" customFormat="1" ht="43.5" customHeight="1" x14ac:dyDescent="0.25">
      <c r="A25" s="107"/>
      <c r="B25" s="111"/>
      <c r="C25" s="115" t="s">
        <v>72</v>
      </c>
      <c r="D25" s="82">
        <v>22</v>
      </c>
      <c r="E25" s="81" t="s">
        <v>73</v>
      </c>
      <c r="F25" s="44" t="s">
        <v>20</v>
      </c>
      <c r="G25" s="79" t="s">
        <v>74</v>
      </c>
      <c r="H25" s="80">
        <v>500500002</v>
      </c>
      <c r="I25" s="80" t="s">
        <v>89</v>
      </c>
      <c r="J25" s="84">
        <v>8200</v>
      </c>
      <c r="K25" s="37">
        <v>2</v>
      </c>
      <c r="L25" s="63">
        <f t="shared" si="0"/>
        <v>2</v>
      </c>
      <c r="M25" s="64">
        <f t="shared" si="1"/>
        <v>2</v>
      </c>
      <c r="N25" s="65"/>
      <c r="O25" s="66">
        <f t="shared" si="3"/>
        <v>0</v>
      </c>
      <c r="P25" s="65"/>
      <c r="Q25" s="65"/>
      <c r="R25" s="65"/>
      <c r="S25" s="67">
        <f t="shared" si="2"/>
        <v>0</v>
      </c>
      <c r="T25" s="38" t="str">
        <f t="shared" si="4"/>
        <v>OK</v>
      </c>
      <c r="U25" s="91">
        <v>1</v>
      </c>
      <c r="V25" s="144">
        <v>1</v>
      </c>
      <c r="W25" s="51"/>
      <c r="X25" s="49"/>
      <c r="Y25" s="52"/>
      <c r="Z25" s="49"/>
      <c r="AA25" s="50"/>
      <c r="AB25" s="76"/>
      <c r="AC25" s="49"/>
      <c r="AD25" s="49"/>
      <c r="AE25" s="49"/>
      <c r="AF25" s="49"/>
      <c r="AG25" s="49"/>
      <c r="AH25" s="49"/>
    </row>
    <row r="26" spans="1:34" ht="43.5" customHeight="1" x14ac:dyDescent="0.25">
      <c r="A26" s="107"/>
      <c r="B26" s="111"/>
      <c r="C26" s="115"/>
      <c r="D26" s="82">
        <v>23</v>
      </c>
      <c r="E26" s="81" t="s">
        <v>75</v>
      </c>
      <c r="F26" s="44" t="s">
        <v>20</v>
      </c>
      <c r="G26" s="79" t="s">
        <v>11</v>
      </c>
      <c r="H26" s="80">
        <v>500500002</v>
      </c>
      <c r="I26" s="80" t="s">
        <v>89</v>
      </c>
      <c r="J26" s="84">
        <v>1950.08</v>
      </c>
      <c r="K26" s="37">
        <v>2</v>
      </c>
      <c r="L26" s="63">
        <f t="shared" si="0"/>
        <v>2</v>
      </c>
      <c r="M26" s="64">
        <f t="shared" si="1"/>
        <v>2</v>
      </c>
      <c r="N26" s="65"/>
      <c r="O26" s="66">
        <f t="shared" si="3"/>
        <v>0</v>
      </c>
      <c r="P26" s="65"/>
      <c r="Q26" s="65"/>
      <c r="R26" s="65"/>
      <c r="S26" s="67">
        <f t="shared" si="2"/>
        <v>0</v>
      </c>
      <c r="T26" s="38" t="str">
        <f t="shared" si="4"/>
        <v>OK</v>
      </c>
      <c r="U26" s="91">
        <v>1</v>
      </c>
      <c r="V26" s="144">
        <v>1</v>
      </c>
      <c r="W26" s="51"/>
      <c r="X26" s="49"/>
      <c r="Y26" s="51"/>
      <c r="Z26" s="49"/>
      <c r="AA26" s="49"/>
      <c r="AB26" s="76"/>
      <c r="AC26" s="49"/>
      <c r="AD26" s="49"/>
      <c r="AE26" s="49"/>
      <c r="AF26" s="49"/>
      <c r="AG26" s="49"/>
      <c r="AH26" s="49"/>
    </row>
    <row r="27" spans="1:34" ht="43.5" customHeight="1" x14ac:dyDescent="0.25">
      <c r="A27" s="107"/>
      <c r="B27" s="111"/>
      <c r="C27" s="115"/>
      <c r="D27" s="82">
        <v>24</v>
      </c>
      <c r="E27" s="81" t="s">
        <v>76</v>
      </c>
      <c r="F27" s="44" t="s">
        <v>20</v>
      </c>
      <c r="G27" s="79" t="s">
        <v>77</v>
      </c>
      <c r="H27" s="80">
        <v>500500002</v>
      </c>
      <c r="I27" s="80" t="s">
        <v>89</v>
      </c>
      <c r="J27" s="84">
        <v>3000</v>
      </c>
      <c r="K27" s="37">
        <v>2</v>
      </c>
      <c r="L27" s="63">
        <f t="shared" si="0"/>
        <v>2</v>
      </c>
      <c r="M27" s="64">
        <f t="shared" si="1"/>
        <v>2</v>
      </c>
      <c r="N27" s="65"/>
      <c r="O27" s="66">
        <f t="shared" si="3"/>
        <v>0</v>
      </c>
      <c r="P27" s="65"/>
      <c r="Q27" s="65"/>
      <c r="R27" s="65"/>
      <c r="S27" s="67">
        <f t="shared" si="2"/>
        <v>0</v>
      </c>
      <c r="T27" s="38" t="str">
        <f t="shared" si="4"/>
        <v>OK</v>
      </c>
      <c r="U27" s="91">
        <v>1</v>
      </c>
      <c r="V27" s="144">
        <v>1</v>
      </c>
      <c r="W27" s="51"/>
      <c r="X27" s="49"/>
      <c r="Y27" s="51"/>
      <c r="Z27" s="49"/>
      <c r="AA27" s="49"/>
      <c r="AB27" s="76"/>
      <c r="AC27" s="49"/>
      <c r="AD27" s="49"/>
      <c r="AE27" s="49"/>
      <c r="AF27" s="49"/>
      <c r="AG27" s="49"/>
      <c r="AH27" s="49"/>
    </row>
    <row r="28" spans="1:34" s="42" customFormat="1" ht="43.5" customHeight="1" x14ac:dyDescent="0.25">
      <c r="A28" s="107"/>
      <c r="B28" s="111"/>
      <c r="C28" s="115"/>
      <c r="D28" s="82">
        <v>25</v>
      </c>
      <c r="E28" s="83" t="s">
        <v>78</v>
      </c>
      <c r="F28" s="44" t="s">
        <v>20</v>
      </c>
      <c r="G28" s="79" t="s">
        <v>79</v>
      </c>
      <c r="H28" s="80">
        <v>500500002</v>
      </c>
      <c r="I28" s="80" t="s">
        <v>89</v>
      </c>
      <c r="J28" s="84">
        <v>3500</v>
      </c>
      <c r="K28" s="37">
        <v>2</v>
      </c>
      <c r="L28" s="63">
        <f t="shared" si="0"/>
        <v>2</v>
      </c>
      <c r="M28" s="64">
        <f t="shared" si="1"/>
        <v>2</v>
      </c>
      <c r="N28" s="65"/>
      <c r="O28" s="66">
        <f t="shared" si="3"/>
        <v>0</v>
      </c>
      <c r="P28" s="65"/>
      <c r="Q28" s="65"/>
      <c r="R28" s="65"/>
      <c r="S28" s="67">
        <f t="shared" si="2"/>
        <v>0</v>
      </c>
      <c r="T28" s="38" t="str">
        <f t="shared" si="4"/>
        <v>OK</v>
      </c>
      <c r="U28" s="91">
        <v>1</v>
      </c>
      <c r="V28" s="144">
        <v>1</v>
      </c>
      <c r="W28" s="52"/>
      <c r="X28" s="49"/>
      <c r="Y28" s="52"/>
      <c r="Z28" s="49"/>
      <c r="AA28" s="49"/>
      <c r="AB28" s="76"/>
      <c r="AC28" s="49"/>
      <c r="AD28" s="49"/>
      <c r="AE28" s="49"/>
      <c r="AF28" s="49"/>
      <c r="AG28" s="49"/>
      <c r="AH28" s="49"/>
    </row>
    <row r="29" spans="1:34" s="42" customFormat="1" ht="43.5" customHeight="1" x14ac:dyDescent="0.25">
      <c r="A29" s="107"/>
      <c r="B29" s="110"/>
      <c r="C29" s="115"/>
      <c r="D29" s="82">
        <v>26</v>
      </c>
      <c r="E29" s="81" t="s">
        <v>80</v>
      </c>
      <c r="F29" s="44" t="s">
        <v>20</v>
      </c>
      <c r="G29" s="79" t="s">
        <v>10</v>
      </c>
      <c r="H29" s="80">
        <v>500500002</v>
      </c>
      <c r="I29" s="80" t="s">
        <v>89</v>
      </c>
      <c r="J29" s="84">
        <v>2.8</v>
      </c>
      <c r="K29" s="37">
        <v>440</v>
      </c>
      <c r="L29" s="63">
        <f t="shared" si="0"/>
        <v>260</v>
      </c>
      <c r="M29" s="64">
        <f t="shared" si="1"/>
        <v>260</v>
      </c>
      <c r="N29" s="65"/>
      <c r="O29" s="66">
        <f t="shared" si="3"/>
        <v>110</v>
      </c>
      <c r="P29" s="65"/>
      <c r="Q29" s="65"/>
      <c r="R29" s="65"/>
      <c r="S29" s="67">
        <f t="shared" si="2"/>
        <v>180</v>
      </c>
      <c r="T29" s="38" t="str">
        <f t="shared" si="4"/>
        <v>OK</v>
      </c>
      <c r="U29" s="91">
        <v>110</v>
      </c>
      <c r="V29" s="144">
        <v>150</v>
      </c>
      <c r="W29" s="52"/>
      <c r="X29" s="49"/>
      <c r="Y29" s="52"/>
      <c r="Z29" s="49"/>
      <c r="AA29" s="50"/>
      <c r="AB29" s="76"/>
      <c r="AC29" s="49"/>
      <c r="AD29" s="49"/>
      <c r="AE29" s="49"/>
      <c r="AF29" s="49"/>
      <c r="AG29" s="49"/>
      <c r="AH29" s="49"/>
    </row>
    <row r="30" spans="1:34" ht="43.5" customHeight="1" x14ac:dyDescent="0.25">
      <c r="A30" s="107"/>
      <c r="B30" s="107"/>
      <c r="C30" s="115"/>
      <c r="D30" s="82">
        <v>27</v>
      </c>
      <c r="E30" s="81" t="s">
        <v>81</v>
      </c>
      <c r="F30" s="44" t="s">
        <v>82</v>
      </c>
      <c r="G30" s="79" t="s">
        <v>83</v>
      </c>
      <c r="H30" s="80">
        <v>500500002</v>
      </c>
      <c r="I30" s="80" t="s">
        <v>90</v>
      </c>
      <c r="J30" s="84">
        <v>3</v>
      </c>
      <c r="K30" s="37">
        <v>120</v>
      </c>
      <c r="L30" s="63">
        <f t="shared" si="0"/>
        <v>89</v>
      </c>
      <c r="M30" s="64">
        <f t="shared" si="1"/>
        <v>89</v>
      </c>
      <c r="N30" s="65"/>
      <c r="O30" s="66">
        <f t="shared" si="3"/>
        <v>30</v>
      </c>
      <c r="P30" s="65"/>
      <c r="Q30" s="65"/>
      <c r="R30" s="65"/>
      <c r="S30" s="67">
        <f t="shared" si="2"/>
        <v>31</v>
      </c>
      <c r="T30" s="38" t="str">
        <f t="shared" si="4"/>
        <v>OK</v>
      </c>
      <c r="U30" s="91">
        <v>39</v>
      </c>
      <c r="V30" s="144">
        <v>50</v>
      </c>
      <c r="W30" s="51"/>
      <c r="X30" s="49"/>
      <c r="Y30" s="51"/>
      <c r="Z30" s="49"/>
      <c r="AA30" s="49"/>
      <c r="AB30" s="76"/>
      <c r="AC30" s="49"/>
      <c r="AD30" s="49"/>
      <c r="AE30" s="49"/>
      <c r="AF30" s="49"/>
      <c r="AG30" s="49"/>
      <c r="AH30" s="49"/>
    </row>
    <row r="31" spans="1:34" ht="43.5" customHeight="1" x14ac:dyDescent="0.25">
      <c r="A31" s="107"/>
      <c r="B31" s="107"/>
      <c r="C31" s="115"/>
      <c r="D31" s="82">
        <v>28</v>
      </c>
      <c r="E31" s="81" t="s">
        <v>84</v>
      </c>
      <c r="F31" s="44" t="s">
        <v>20</v>
      </c>
      <c r="G31" s="79" t="s">
        <v>10</v>
      </c>
      <c r="H31" s="80">
        <v>500500002</v>
      </c>
      <c r="I31" s="80" t="s">
        <v>89</v>
      </c>
      <c r="J31" s="84">
        <v>38</v>
      </c>
      <c r="K31" s="37">
        <v>120</v>
      </c>
      <c r="L31" s="63">
        <f t="shared" si="0"/>
        <v>86</v>
      </c>
      <c r="M31" s="64">
        <f t="shared" si="1"/>
        <v>86</v>
      </c>
      <c r="N31" s="65"/>
      <c r="O31" s="66">
        <f t="shared" si="3"/>
        <v>30</v>
      </c>
      <c r="P31" s="65"/>
      <c r="Q31" s="65"/>
      <c r="R31" s="65"/>
      <c r="S31" s="67">
        <f t="shared" si="2"/>
        <v>34</v>
      </c>
      <c r="T31" s="38" t="str">
        <f t="shared" si="4"/>
        <v>OK</v>
      </c>
      <c r="U31" s="91">
        <v>39</v>
      </c>
      <c r="V31" s="144">
        <v>47</v>
      </c>
      <c r="W31" s="51"/>
      <c r="X31" s="49"/>
      <c r="Y31" s="54"/>
      <c r="Z31" s="49"/>
      <c r="AA31" s="49"/>
      <c r="AB31" s="76"/>
      <c r="AC31" s="49"/>
      <c r="AD31" s="49"/>
      <c r="AE31" s="49"/>
      <c r="AF31" s="49"/>
      <c r="AG31" s="49"/>
      <c r="AH31" s="49"/>
    </row>
    <row r="32" spans="1:34" ht="43.5" customHeight="1" x14ac:dyDescent="0.25">
      <c r="A32" s="108"/>
      <c r="B32" s="108"/>
      <c r="C32" s="115"/>
      <c r="D32" s="82">
        <v>29</v>
      </c>
      <c r="E32" s="81" t="s">
        <v>85</v>
      </c>
      <c r="F32" s="44" t="s">
        <v>20</v>
      </c>
      <c r="G32" s="79" t="s">
        <v>86</v>
      </c>
      <c r="H32" s="80">
        <v>500500002</v>
      </c>
      <c r="I32" s="80" t="s">
        <v>89</v>
      </c>
      <c r="J32" s="84">
        <v>194.02</v>
      </c>
      <c r="K32" s="37">
        <v>20</v>
      </c>
      <c r="L32" s="63">
        <f t="shared" si="0"/>
        <v>10</v>
      </c>
      <c r="M32" s="64">
        <f t="shared" si="1"/>
        <v>10</v>
      </c>
      <c r="N32" s="65"/>
      <c r="O32" s="66">
        <f t="shared" si="3"/>
        <v>5</v>
      </c>
      <c r="P32" s="65"/>
      <c r="Q32" s="65"/>
      <c r="R32" s="65"/>
      <c r="S32" s="67">
        <f t="shared" si="2"/>
        <v>10</v>
      </c>
      <c r="T32" s="38" t="str">
        <f t="shared" si="4"/>
        <v>OK</v>
      </c>
      <c r="U32" s="91">
        <v>5</v>
      </c>
      <c r="V32" s="144">
        <v>5</v>
      </c>
      <c r="W32" s="53"/>
      <c r="X32" s="49"/>
      <c r="Y32" s="53"/>
      <c r="Z32" s="49"/>
      <c r="AA32" s="49"/>
      <c r="AB32" s="76"/>
      <c r="AC32" s="49"/>
      <c r="AD32" s="49"/>
      <c r="AE32" s="49"/>
      <c r="AF32" s="49"/>
      <c r="AG32" s="49"/>
      <c r="AH32" s="49"/>
    </row>
    <row r="33" spans="10:34" ht="21" customHeight="1" x14ac:dyDescent="0.25">
      <c r="J33" s="40"/>
      <c r="K33" s="56">
        <f>SUM(K4:K32)</f>
        <v>750</v>
      </c>
      <c r="N33" s="56"/>
      <c r="O33" s="56"/>
      <c r="P33" s="56"/>
      <c r="Q33" s="56"/>
      <c r="R33" s="56"/>
      <c r="S33" s="56">
        <f>SUM(S4:S32)</f>
        <v>255</v>
      </c>
      <c r="U33" s="93" cm="1">
        <f t="array" ref="U33">SUMPRODUCT($J$4:$J$32*U4:U32)</f>
        <v>25057.18</v>
      </c>
      <c r="V33" s="93" cm="1">
        <f t="array" ref="V33">SUMPRODUCT($J$4:$J$32*V4:V32)</f>
        <v>25506.18</v>
      </c>
      <c r="W33" s="47" cm="1">
        <f t="array" ref="W33">SUMPRODUCT($J$4:$J$32*W4:W32)</f>
        <v>0</v>
      </c>
      <c r="X33" s="47" cm="1">
        <f t="array" ref="X33">SUMPRODUCT($J$4:$J$32*X4:X32)</f>
        <v>0</v>
      </c>
      <c r="Y33" s="47" cm="1">
        <f t="array" ref="Y33">SUMPRODUCT($J$4:$J$32*Y4:Y32)</f>
        <v>0</v>
      </c>
      <c r="Z33" s="47" cm="1">
        <f t="array" ref="Z33">SUMPRODUCT($J$4:$J$32*Z4:Z32)</f>
        <v>0</v>
      </c>
      <c r="AA33" s="47" cm="1">
        <f t="array" ref="AA33">SUMPRODUCT($J$4:$J$32*AA4:AA32)</f>
        <v>0</v>
      </c>
      <c r="AB33" s="47" cm="1">
        <f t="array" ref="AB33">SUMPRODUCT($J$4:$J$32*AB4:AB32)</f>
        <v>0</v>
      </c>
      <c r="AC33" s="47" cm="1">
        <f t="array" ref="AC33">SUMPRODUCT($J$4:$J$32*AC4:AC32)</f>
        <v>0</v>
      </c>
      <c r="AD33" s="47" cm="1">
        <f t="array" ref="AD33">SUMPRODUCT($J$4:$J$32*AD4:AD32)</f>
        <v>0</v>
      </c>
      <c r="AE33" s="47" cm="1">
        <f t="array" ref="AE33">SUMPRODUCT($J$4:$J$32*AE4:AE32)</f>
        <v>0</v>
      </c>
      <c r="AF33" s="47" cm="1">
        <f t="array" ref="AF33">SUMPRODUCT($J$4:$J$32*AF4:AF32)</f>
        <v>0</v>
      </c>
      <c r="AG33" s="47" cm="1">
        <f t="array" ref="AG33">SUMPRODUCT($J$4:$J$32*AG4:AG32)</f>
        <v>0</v>
      </c>
      <c r="AH33" s="47" cm="1">
        <f t="array" ref="AH33">SUMPRODUCT($J$4:$J$32*AH4:AH32)</f>
        <v>0</v>
      </c>
    </row>
    <row r="34" spans="10:34" ht="43.5" customHeight="1" x14ac:dyDescent="0.25">
      <c r="K34" s="85">
        <f>SUMPRODUCT($J$4:$J$32,K4:K32)</f>
        <v>54392.560000000005</v>
      </c>
      <c r="L34" s="85">
        <f>SUMPRODUCT($J$4:$J$32,L4:L32)</f>
        <v>50563.360000000001</v>
      </c>
      <c r="M34" s="85">
        <f>SUMPRODUCT($J$4:$J$32,M4:M32)</f>
        <v>50563.360000000001</v>
      </c>
      <c r="U34" s="94"/>
      <c r="V34" s="94"/>
    </row>
  </sheetData>
  <autoFilter ref="A3:AH34" xr:uid="{00000000-0001-0000-0000-000000000000}"/>
  <mergeCells count="26">
    <mergeCell ref="AA1:AA2"/>
    <mergeCell ref="AB1:AB2"/>
    <mergeCell ref="AC1:AC2"/>
    <mergeCell ref="A1:D1"/>
    <mergeCell ref="E1:J1"/>
    <mergeCell ref="K1:T1"/>
    <mergeCell ref="U1:U2"/>
    <mergeCell ref="V1:V2"/>
    <mergeCell ref="W1:W2"/>
    <mergeCell ref="A2:J2"/>
    <mergeCell ref="K2:T2"/>
    <mergeCell ref="X1:X2"/>
    <mergeCell ref="Y1:Y2"/>
    <mergeCell ref="Z1:Z2"/>
    <mergeCell ref="AD1:AD2"/>
    <mergeCell ref="AE1:AE2"/>
    <mergeCell ref="AF1:AF2"/>
    <mergeCell ref="AG1:AG2"/>
    <mergeCell ref="AH1:AH2"/>
    <mergeCell ref="C3:D3"/>
    <mergeCell ref="A4:A32"/>
    <mergeCell ref="B4:B32"/>
    <mergeCell ref="C4:C9"/>
    <mergeCell ref="C10:C13"/>
    <mergeCell ref="C14:C24"/>
    <mergeCell ref="C25:C32"/>
  </mergeCells>
  <conditionalFormatting sqref="W4:AH32">
    <cfRule type="cellIs" dxfId="1" priority="1" operator="greaterThan">
      <formula>0</formula>
    </cfRule>
  </conditionalFormatting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384C1-8926-48CB-B82F-FD70475A8776}">
  <dimension ref="A1:AH34"/>
  <sheetViews>
    <sheetView topLeftCell="A25" zoomScale="50" zoomScaleNormal="50" workbookViewId="0">
      <pane xSplit="20" topLeftCell="U1" activePane="topRight" state="frozen"/>
      <selection pane="topRight" activeCell="X30" sqref="X30"/>
    </sheetView>
  </sheetViews>
  <sheetFormatPr defaultColWidth="9.7265625" defaultRowHeight="43.5" customHeight="1" x14ac:dyDescent="0.25"/>
  <cols>
    <col min="1" max="1" width="6.453125" style="3" customWidth="1"/>
    <col min="2" max="2" width="15.453125" style="55" customWidth="1"/>
    <col min="3" max="3" width="5.453125" style="55" customWidth="1"/>
    <col min="4" max="4" width="7.81640625" style="1" customWidth="1"/>
    <col min="5" max="5" width="23.90625" style="1" customWidth="1"/>
    <col min="6" max="6" width="10.1796875" style="1" customWidth="1"/>
    <col min="7" max="7" width="9.26953125" style="1" customWidth="1"/>
    <col min="8" max="8" width="13" style="1" customWidth="1"/>
    <col min="9" max="9" width="12.453125" style="1" customWidth="1"/>
    <col min="10" max="10" width="13.453125" style="1" customWidth="1"/>
    <col min="11" max="11" width="10.81640625" style="45" customWidth="1"/>
    <col min="12" max="12" width="10.54296875" style="45" customWidth="1"/>
    <col min="13" max="13" width="10" style="45" customWidth="1"/>
    <col min="14" max="14" width="9.26953125" style="45" customWidth="1"/>
    <col min="15" max="15" width="7.81640625" style="45" customWidth="1"/>
    <col min="16" max="16" width="7.453125" style="45" customWidth="1"/>
    <col min="17" max="17" width="7.26953125" style="45" customWidth="1"/>
    <col min="18" max="18" width="7.453125" style="45" customWidth="1"/>
    <col min="19" max="19" width="11.453125" style="21" customWidth="1"/>
    <col min="20" max="20" width="13.81640625" style="46" customWidth="1"/>
    <col min="21" max="21" width="19.26953125" style="48" customWidth="1"/>
    <col min="22" max="22" width="19" style="48" customWidth="1"/>
    <col min="23" max="23" width="18.453125" style="48" customWidth="1"/>
    <col min="24" max="24" width="17.54296875" style="48" customWidth="1"/>
    <col min="25" max="25" width="16.26953125" style="48" customWidth="1"/>
    <col min="26" max="26" width="18.54296875" style="48" customWidth="1"/>
    <col min="27" max="27" width="16.81640625" style="48" customWidth="1"/>
    <col min="28" max="28" width="14.1796875" style="48" customWidth="1"/>
    <col min="29" max="29" width="18.81640625" style="48" bestFit="1" customWidth="1"/>
    <col min="30" max="34" width="13.7265625" style="48" customWidth="1"/>
    <col min="35" max="16384" width="9.7265625" style="41"/>
  </cols>
  <sheetData>
    <row r="1" spans="1:34" ht="36.75" customHeight="1" x14ac:dyDescent="0.25">
      <c r="A1" s="109" t="s">
        <v>44</v>
      </c>
      <c r="B1" s="109"/>
      <c r="C1" s="109"/>
      <c r="D1" s="109"/>
      <c r="E1" s="109" t="s">
        <v>87</v>
      </c>
      <c r="F1" s="109"/>
      <c r="G1" s="109"/>
      <c r="H1" s="109"/>
      <c r="I1" s="109"/>
      <c r="J1" s="109"/>
      <c r="K1" s="117" t="s">
        <v>46</v>
      </c>
      <c r="L1" s="117"/>
      <c r="M1" s="117"/>
      <c r="N1" s="117"/>
      <c r="O1" s="117"/>
      <c r="P1" s="117"/>
      <c r="Q1" s="117"/>
      <c r="R1" s="117"/>
      <c r="S1" s="117"/>
      <c r="T1" s="117"/>
      <c r="U1" s="134" t="s">
        <v>101</v>
      </c>
      <c r="V1" s="119" t="s">
        <v>126</v>
      </c>
      <c r="W1" s="116" t="s">
        <v>43</v>
      </c>
      <c r="X1" s="116" t="s">
        <v>43</v>
      </c>
      <c r="Y1" s="116" t="s">
        <v>43</v>
      </c>
      <c r="Z1" s="116" t="s">
        <v>43</v>
      </c>
      <c r="AA1" s="116" t="s">
        <v>43</v>
      </c>
      <c r="AB1" s="116" t="s">
        <v>43</v>
      </c>
      <c r="AC1" s="116" t="s">
        <v>43</v>
      </c>
      <c r="AD1" s="116" t="s">
        <v>43</v>
      </c>
      <c r="AE1" s="116" t="s">
        <v>43</v>
      </c>
      <c r="AF1" s="116" t="s">
        <v>43</v>
      </c>
      <c r="AG1" s="116" t="s">
        <v>43</v>
      </c>
      <c r="AH1" s="116" t="s">
        <v>43</v>
      </c>
    </row>
    <row r="2" spans="1:34" ht="19.5" customHeight="1" x14ac:dyDescent="0.25">
      <c r="A2" s="103" t="s">
        <v>26</v>
      </c>
      <c r="B2" s="104"/>
      <c r="C2" s="104"/>
      <c r="D2" s="104"/>
      <c r="E2" s="104"/>
      <c r="F2" s="104"/>
      <c r="G2" s="104"/>
      <c r="H2" s="104"/>
      <c r="I2" s="104"/>
      <c r="J2" s="105"/>
      <c r="K2" s="100" t="s">
        <v>88</v>
      </c>
      <c r="L2" s="101"/>
      <c r="M2" s="101"/>
      <c r="N2" s="101"/>
      <c r="O2" s="101"/>
      <c r="P2" s="101"/>
      <c r="Q2" s="101"/>
      <c r="R2" s="101"/>
      <c r="S2" s="101"/>
      <c r="T2" s="102"/>
      <c r="U2" s="145"/>
      <c r="V2" s="120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4" s="3" customFormat="1" ht="43.5" customHeight="1" x14ac:dyDescent="0.25">
      <c r="A3" s="32" t="s">
        <v>13</v>
      </c>
      <c r="B3" s="32" t="s">
        <v>15</v>
      </c>
      <c r="C3" s="112" t="s">
        <v>14</v>
      </c>
      <c r="D3" s="113"/>
      <c r="E3" s="32" t="s">
        <v>16</v>
      </c>
      <c r="F3" s="32" t="s">
        <v>18</v>
      </c>
      <c r="G3" s="32" t="s">
        <v>8</v>
      </c>
      <c r="H3" s="32" t="s">
        <v>19</v>
      </c>
      <c r="I3" s="32" t="s">
        <v>9</v>
      </c>
      <c r="J3" s="33" t="s">
        <v>17</v>
      </c>
      <c r="K3" s="34" t="s">
        <v>2</v>
      </c>
      <c r="L3" s="61" t="s">
        <v>32</v>
      </c>
      <c r="M3" s="61" t="s">
        <v>33</v>
      </c>
      <c r="N3" s="61" t="s">
        <v>34</v>
      </c>
      <c r="O3" s="61" t="s">
        <v>35</v>
      </c>
      <c r="P3" s="61" t="s">
        <v>36</v>
      </c>
      <c r="Q3" s="61" t="s">
        <v>37</v>
      </c>
      <c r="R3" s="61" t="s">
        <v>38</v>
      </c>
      <c r="S3" s="62" t="s">
        <v>0</v>
      </c>
      <c r="T3" s="35" t="s">
        <v>1</v>
      </c>
      <c r="U3" s="98">
        <v>45862</v>
      </c>
      <c r="V3" s="90">
        <v>46042</v>
      </c>
      <c r="W3" s="30" t="s">
        <v>12</v>
      </c>
      <c r="X3" s="30" t="s">
        <v>12</v>
      </c>
      <c r="Y3" s="30" t="s">
        <v>12</v>
      </c>
      <c r="Z3" s="30" t="s">
        <v>12</v>
      </c>
      <c r="AA3" s="30" t="s">
        <v>12</v>
      </c>
      <c r="AB3" s="30" t="s">
        <v>12</v>
      </c>
      <c r="AC3" s="30" t="s">
        <v>12</v>
      </c>
      <c r="AD3" s="30" t="s">
        <v>12</v>
      </c>
      <c r="AE3" s="30" t="s">
        <v>12</v>
      </c>
      <c r="AF3" s="30" t="s">
        <v>12</v>
      </c>
      <c r="AG3" s="30" t="s">
        <v>12</v>
      </c>
      <c r="AH3" s="30" t="s">
        <v>12</v>
      </c>
    </row>
    <row r="4" spans="1:34" s="3" customFormat="1" ht="43.5" customHeight="1" x14ac:dyDescent="0.25">
      <c r="A4" s="106">
        <v>1</v>
      </c>
      <c r="B4" s="106" t="s">
        <v>47</v>
      </c>
      <c r="C4" s="114" t="s">
        <v>48</v>
      </c>
      <c r="D4" s="77">
        <v>1</v>
      </c>
      <c r="E4" s="78" t="s">
        <v>49</v>
      </c>
      <c r="F4" s="44" t="s">
        <v>20</v>
      </c>
      <c r="G4" s="79" t="s">
        <v>10</v>
      </c>
      <c r="H4" s="80">
        <v>500500002</v>
      </c>
      <c r="I4" s="80" t="s">
        <v>89</v>
      </c>
      <c r="J4" s="84">
        <v>150</v>
      </c>
      <c r="K4" s="36">
        <v>2</v>
      </c>
      <c r="L4" s="63">
        <f t="shared" ref="L4:L32" si="0">IF(SUM(U4:AL4)&gt;K4+N4,K4+N4,SUM(U4:AL4))</f>
        <v>2</v>
      </c>
      <c r="M4" s="64">
        <f t="shared" ref="M4:M32" si="1">(SUM(U4:AL4))</f>
        <v>2</v>
      </c>
      <c r="N4" s="65"/>
      <c r="O4" s="66">
        <f>ROUND(IF(K4*0.25-0.5&lt;0,0,K4*0.25-0.5),0)-R4-P4</f>
        <v>0</v>
      </c>
      <c r="P4" s="65"/>
      <c r="Q4" s="65"/>
      <c r="R4" s="65"/>
      <c r="S4" s="67">
        <f t="shared" ref="S4:S32" si="2">K4-(SUM(U4:AH4))+N4</f>
        <v>0</v>
      </c>
      <c r="T4" s="38" t="str">
        <f>IF(S4&lt;0,"ATENÇÃO","OK")</f>
        <v>OK</v>
      </c>
      <c r="U4" s="49">
        <v>1</v>
      </c>
      <c r="V4" s="91">
        <v>1</v>
      </c>
      <c r="W4" s="49"/>
      <c r="X4" s="49"/>
      <c r="Y4" s="49"/>
      <c r="Z4" s="49"/>
      <c r="AA4" s="49"/>
      <c r="AB4" s="76"/>
      <c r="AC4" s="49"/>
      <c r="AD4" s="49"/>
      <c r="AE4" s="49"/>
      <c r="AF4" s="49"/>
      <c r="AG4" s="49"/>
      <c r="AH4" s="49"/>
    </row>
    <row r="5" spans="1:34" s="3" customFormat="1" ht="43.5" customHeight="1" x14ac:dyDescent="0.25">
      <c r="A5" s="107"/>
      <c r="B5" s="107"/>
      <c r="C5" s="114"/>
      <c r="D5" s="77">
        <v>2</v>
      </c>
      <c r="E5" s="78" t="s">
        <v>50</v>
      </c>
      <c r="F5" s="44" t="s">
        <v>20</v>
      </c>
      <c r="G5" s="79" t="s">
        <v>10</v>
      </c>
      <c r="H5" s="80">
        <v>500500002</v>
      </c>
      <c r="I5" s="80" t="s">
        <v>89</v>
      </c>
      <c r="J5" s="84">
        <v>120</v>
      </c>
      <c r="K5" s="36">
        <v>2</v>
      </c>
      <c r="L5" s="63">
        <f t="shared" si="0"/>
        <v>2</v>
      </c>
      <c r="M5" s="64">
        <f t="shared" si="1"/>
        <v>2</v>
      </c>
      <c r="N5" s="65"/>
      <c r="O5" s="66">
        <f t="shared" ref="O5:O32" si="3">ROUND(IF(K5*0.25-0.5&lt;0,0,K5*0.25-0.5),0)-R5-P5</f>
        <v>0</v>
      </c>
      <c r="P5" s="65"/>
      <c r="Q5" s="65"/>
      <c r="R5" s="65"/>
      <c r="S5" s="67">
        <f t="shared" si="2"/>
        <v>0</v>
      </c>
      <c r="T5" s="38" t="str">
        <f t="shared" ref="T5:T32" si="4">IF(S5&lt;0,"ATENÇÃO","OK")</f>
        <v>OK</v>
      </c>
      <c r="U5" s="49">
        <v>1</v>
      </c>
      <c r="V5" s="91">
        <v>1</v>
      </c>
      <c r="W5" s="49"/>
      <c r="X5" s="49"/>
      <c r="Y5" s="49"/>
      <c r="Z5" s="49"/>
      <c r="AA5" s="49"/>
      <c r="AB5" s="76"/>
      <c r="AC5" s="49"/>
      <c r="AD5" s="49"/>
      <c r="AE5" s="49"/>
      <c r="AF5" s="49"/>
      <c r="AG5" s="49"/>
      <c r="AH5" s="49"/>
    </row>
    <row r="6" spans="1:34" s="3" customFormat="1" ht="43.5" customHeight="1" x14ac:dyDescent="0.25">
      <c r="A6" s="107"/>
      <c r="B6" s="107"/>
      <c r="C6" s="114"/>
      <c r="D6" s="77">
        <v>3</v>
      </c>
      <c r="E6" s="78" t="s">
        <v>51</v>
      </c>
      <c r="F6" s="44" t="s">
        <v>20</v>
      </c>
      <c r="G6" s="79" t="s">
        <v>10</v>
      </c>
      <c r="H6" s="80">
        <v>500500002</v>
      </c>
      <c r="I6" s="80" t="s">
        <v>89</v>
      </c>
      <c r="J6" s="84">
        <v>120</v>
      </c>
      <c r="K6" s="36">
        <v>2</v>
      </c>
      <c r="L6" s="63">
        <f t="shared" si="0"/>
        <v>2</v>
      </c>
      <c r="M6" s="64">
        <f t="shared" si="1"/>
        <v>2</v>
      </c>
      <c r="N6" s="65"/>
      <c r="O6" s="66">
        <f t="shared" si="3"/>
        <v>0</v>
      </c>
      <c r="P6" s="65"/>
      <c r="Q6" s="65"/>
      <c r="R6" s="65"/>
      <c r="S6" s="67">
        <f t="shared" si="2"/>
        <v>0</v>
      </c>
      <c r="T6" s="38" t="str">
        <f t="shared" si="4"/>
        <v>OK</v>
      </c>
      <c r="U6" s="49">
        <v>1</v>
      </c>
      <c r="V6" s="91">
        <v>1</v>
      </c>
      <c r="W6" s="49"/>
      <c r="X6" s="49"/>
      <c r="Y6" s="49"/>
      <c r="Z6" s="49"/>
      <c r="AA6" s="49"/>
      <c r="AB6" s="76"/>
      <c r="AC6" s="49"/>
      <c r="AD6" s="49"/>
      <c r="AE6" s="49"/>
      <c r="AF6" s="49"/>
      <c r="AG6" s="49"/>
      <c r="AH6" s="49"/>
    </row>
    <row r="7" spans="1:34" s="3" customFormat="1" ht="43.5" customHeight="1" x14ac:dyDescent="0.25">
      <c r="A7" s="107"/>
      <c r="B7" s="110"/>
      <c r="C7" s="114"/>
      <c r="D7" s="77">
        <v>4</v>
      </c>
      <c r="E7" s="78" t="s">
        <v>52</v>
      </c>
      <c r="F7" s="44" t="s">
        <v>20</v>
      </c>
      <c r="G7" s="79" t="s">
        <v>10</v>
      </c>
      <c r="H7" s="80">
        <v>500500002</v>
      </c>
      <c r="I7" s="80" t="s">
        <v>89</v>
      </c>
      <c r="J7" s="84">
        <v>80</v>
      </c>
      <c r="K7" s="36">
        <v>2</v>
      </c>
      <c r="L7" s="63">
        <f t="shared" si="0"/>
        <v>2</v>
      </c>
      <c r="M7" s="64">
        <f t="shared" si="1"/>
        <v>2</v>
      </c>
      <c r="N7" s="65"/>
      <c r="O7" s="66">
        <f t="shared" si="3"/>
        <v>0</v>
      </c>
      <c r="P7" s="65"/>
      <c r="Q7" s="65"/>
      <c r="R7" s="65"/>
      <c r="S7" s="67">
        <f t="shared" si="2"/>
        <v>0</v>
      </c>
      <c r="T7" s="38" t="str">
        <f t="shared" si="4"/>
        <v>OK</v>
      </c>
      <c r="U7" s="49">
        <v>1</v>
      </c>
      <c r="V7" s="91">
        <v>1</v>
      </c>
      <c r="W7" s="49"/>
      <c r="X7" s="49"/>
      <c r="Y7" s="49"/>
      <c r="Z7" s="49"/>
      <c r="AA7" s="49"/>
      <c r="AB7" s="76"/>
      <c r="AC7" s="49"/>
      <c r="AD7" s="49"/>
      <c r="AE7" s="49"/>
      <c r="AF7" s="49"/>
      <c r="AG7" s="49"/>
      <c r="AH7" s="49"/>
    </row>
    <row r="8" spans="1:34" s="3" customFormat="1" ht="43.5" customHeight="1" x14ac:dyDescent="0.25">
      <c r="A8" s="107"/>
      <c r="B8" s="107"/>
      <c r="C8" s="114"/>
      <c r="D8" s="77">
        <v>5</v>
      </c>
      <c r="E8" s="78" t="s">
        <v>53</v>
      </c>
      <c r="F8" s="44" t="s">
        <v>20</v>
      </c>
      <c r="G8" s="79" t="s">
        <v>10</v>
      </c>
      <c r="H8" s="80">
        <v>500500002</v>
      </c>
      <c r="I8" s="80" t="s">
        <v>89</v>
      </c>
      <c r="J8" s="84">
        <v>260</v>
      </c>
      <c r="K8" s="36">
        <v>2</v>
      </c>
      <c r="L8" s="63">
        <f t="shared" si="0"/>
        <v>2</v>
      </c>
      <c r="M8" s="64">
        <f t="shared" si="1"/>
        <v>2</v>
      </c>
      <c r="N8" s="65"/>
      <c r="O8" s="66">
        <f t="shared" si="3"/>
        <v>0</v>
      </c>
      <c r="P8" s="65"/>
      <c r="Q8" s="65"/>
      <c r="R8" s="65"/>
      <c r="S8" s="67">
        <f t="shared" si="2"/>
        <v>0</v>
      </c>
      <c r="T8" s="38" t="str">
        <f t="shared" si="4"/>
        <v>OK</v>
      </c>
      <c r="U8" s="49">
        <v>1</v>
      </c>
      <c r="V8" s="91">
        <v>1</v>
      </c>
      <c r="W8" s="49"/>
      <c r="X8" s="49"/>
      <c r="Y8" s="49"/>
      <c r="Z8" s="49"/>
      <c r="AA8" s="49"/>
      <c r="AB8" s="76"/>
      <c r="AC8" s="49"/>
      <c r="AD8" s="49"/>
      <c r="AE8" s="49"/>
      <c r="AF8" s="49"/>
      <c r="AG8" s="49"/>
      <c r="AH8" s="49"/>
    </row>
    <row r="9" spans="1:34" s="3" customFormat="1" ht="43.5" customHeight="1" x14ac:dyDescent="0.25">
      <c r="A9" s="107"/>
      <c r="B9" s="110"/>
      <c r="C9" s="114"/>
      <c r="D9" s="77">
        <v>6</v>
      </c>
      <c r="E9" s="78" t="s">
        <v>54</v>
      </c>
      <c r="F9" s="44" t="s">
        <v>20</v>
      </c>
      <c r="G9" s="79" t="s">
        <v>10</v>
      </c>
      <c r="H9" s="80">
        <v>500500002</v>
      </c>
      <c r="I9" s="80" t="s">
        <v>89</v>
      </c>
      <c r="J9" s="84">
        <v>600</v>
      </c>
      <c r="K9" s="36">
        <v>2</v>
      </c>
      <c r="L9" s="63">
        <f t="shared" si="0"/>
        <v>2</v>
      </c>
      <c r="M9" s="64">
        <f t="shared" si="1"/>
        <v>2</v>
      </c>
      <c r="N9" s="65"/>
      <c r="O9" s="66">
        <f t="shared" si="3"/>
        <v>0</v>
      </c>
      <c r="P9" s="65"/>
      <c r="Q9" s="65"/>
      <c r="R9" s="65"/>
      <c r="S9" s="67">
        <f t="shared" si="2"/>
        <v>0</v>
      </c>
      <c r="T9" s="38" t="str">
        <f t="shared" si="4"/>
        <v>OK</v>
      </c>
      <c r="U9" s="49">
        <v>1</v>
      </c>
      <c r="V9" s="91">
        <v>1</v>
      </c>
      <c r="W9" s="49"/>
      <c r="X9" s="49"/>
      <c r="Y9" s="49"/>
      <c r="Z9" s="49"/>
      <c r="AA9" s="49"/>
      <c r="AB9" s="76"/>
      <c r="AC9" s="49"/>
      <c r="AD9" s="49"/>
      <c r="AE9" s="49"/>
      <c r="AF9" s="49"/>
      <c r="AG9" s="49"/>
      <c r="AH9" s="49"/>
    </row>
    <row r="10" spans="1:34" s="3" customFormat="1" ht="43.5" customHeight="1" x14ac:dyDescent="0.25">
      <c r="A10" s="107"/>
      <c r="B10" s="107"/>
      <c r="C10" s="114" t="s">
        <v>55</v>
      </c>
      <c r="D10" s="77">
        <v>7</v>
      </c>
      <c r="E10" s="78" t="s">
        <v>56</v>
      </c>
      <c r="F10" s="44" t="s">
        <v>20</v>
      </c>
      <c r="G10" s="79" t="s">
        <v>10</v>
      </c>
      <c r="H10" s="80">
        <v>500500002</v>
      </c>
      <c r="I10" s="80" t="s">
        <v>89</v>
      </c>
      <c r="J10" s="84">
        <v>300</v>
      </c>
      <c r="K10" s="36">
        <v>2</v>
      </c>
      <c r="L10" s="63">
        <f t="shared" si="0"/>
        <v>2</v>
      </c>
      <c r="M10" s="64">
        <f t="shared" si="1"/>
        <v>2</v>
      </c>
      <c r="N10" s="65"/>
      <c r="O10" s="66">
        <f t="shared" si="3"/>
        <v>0</v>
      </c>
      <c r="P10" s="65"/>
      <c r="Q10" s="65"/>
      <c r="R10" s="65"/>
      <c r="S10" s="67">
        <f t="shared" si="2"/>
        <v>0</v>
      </c>
      <c r="T10" s="38" t="str">
        <f t="shared" si="4"/>
        <v>OK</v>
      </c>
      <c r="U10" s="49">
        <v>1</v>
      </c>
      <c r="V10" s="91">
        <v>1</v>
      </c>
      <c r="W10" s="49"/>
      <c r="X10" s="49"/>
      <c r="Y10" s="49"/>
      <c r="Z10" s="49"/>
      <c r="AA10" s="49"/>
      <c r="AB10" s="76"/>
      <c r="AC10" s="49"/>
      <c r="AD10" s="49"/>
      <c r="AE10" s="49"/>
      <c r="AF10" s="49"/>
      <c r="AG10" s="49"/>
      <c r="AH10" s="49"/>
    </row>
    <row r="11" spans="1:34" s="3" customFormat="1" ht="43.5" customHeight="1" x14ac:dyDescent="0.25">
      <c r="A11" s="107"/>
      <c r="B11" s="107"/>
      <c r="C11" s="114"/>
      <c r="D11" s="77">
        <v>8</v>
      </c>
      <c r="E11" s="78" t="s">
        <v>57</v>
      </c>
      <c r="F11" s="44" t="s">
        <v>20</v>
      </c>
      <c r="G11" s="79" t="s">
        <v>10</v>
      </c>
      <c r="H11" s="80">
        <v>500500002</v>
      </c>
      <c r="I11" s="80" t="s">
        <v>89</v>
      </c>
      <c r="J11" s="84">
        <v>400</v>
      </c>
      <c r="K11" s="36">
        <v>2</v>
      </c>
      <c r="L11" s="63">
        <f t="shared" si="0"/>
        <v>2</v>
      </c>
      <c r="M11" s="64">
        <f t="shared" si="1"/>
        <v>2</v>
      </c>
      <c r="N11" s="65"/>
      <c r="O11" s="66">
        <f t="shared" si="3"/>
        <v>0</v>
      </c>
      <c r="P11" s="65"/>
      <c r="Q11" s="65"/>
      <c r="R11" s="65"/>
      <c r="S11" s="67">
        <f t="shared" si="2"/>
        <v>0</v>
      </c>
      <c r="T11" s="38" t="str">
        <f t="shared" si="4"/>
        <v>OK</v>
      </c>
      <c r="U11" s="49">
        <v>1</v>
      </c>
      <c r="V11" s="91">
        <v>1</v>
      </c>
      <c r="W11" s="49"/>
      <c r="X11" s="49"/>
      <c r="Y11" s="49"/>
      <c r="Z11" s="49"/>
      <c r="AA11" s="49"/>
      <c r="AB11" s="76"/>
      <c r="AC11" s="49"/>
      <c r="AD11" s="49"/>
      <c r="AE11" s="49"/>
      <c r="AF11" s="49"/>
      <c r="AG11" s="49"/>
      <c r="AH11" s="49"/>
    </row>
    <row r="12" spans="1:34" s="3" customFormat="1" ht="43.5" customHeight="1" x14ac:dyDescent="0.25">
      <c r="A12" s="107"/>
      <c r="B12" s="110"/>
      <c r="C12" s="114"/>
      <c r="D12" s="77">
        <v>9</v>
      </c>
      <c r="E12" s="78" t="s">
        <v>58</v>
      </c>
      <c r="F12" s="44" t="s">
        <v>20</v>
      </c>
      <c r="G12" s="79" t="s">
        <v>10</v>
      </c>
      <c r="H12" s="80">
        <v>500500002</v>
      </c>
      <c r="I12" s="80" t="s">
        <v>89</v>
      </c>
      <c r="J12" s="84">
        <v>250</v>
      </c>
      <c r="K12" s="36">
        <v>2</v>
      </c>
      <c r="L12" s="63">
        <f t="shared" si="0"/>
        <v>2</v>
      </c>
      <c r="M12" s="64">
        <f t="shared" si="1"/>
        <v>2</v>
      </c>
      <c r="N12" s="65"/>
      <c r="O12" s="66">
        <f t="shared" si="3"/>
        <v>0</v>
      </c>
      <c r="P12" s="65"/>
      <c r="Q12" s="65"/>
      <c r="R12" s="65"/>
      <c r="S12" s="67">
        <f t="shared" si="2"/>
        <v>0</v>
      </c>
      <c r="T12" s="38" t="str">
        <f t="shared" si="4"/>
        <v>OK</v>
      </c>
      <c r="U12" s="49">
        <v>1</v>
      </c>
      <c r="V12" s="91">
        <v>1</v>
      </c>
      <c r="W12" s="49"/>
      <c r="X12" s="49"/>
      <c r="Y12" s="49"/>
      <c r="Z12" s="49"/>
      <c r="AA12" s="49"/>
      <c r="AB12" s="76"/>
      <c r="AC12" s="49"/>
      <c r="AD12" s="49"/>
      <c r="AE12" s="49"/>
      <c r="AF12" s="49"/>
      <c r="AG12" s="49"/>
      <c r="AH12" s="49"/>
    </row>
    <row r="13" spans="1:34" s="31" customFormat="1" ht="43.5" customHeight="1" x14ac:dyDescent="0.25">
      <c r="A13" s="107"/>
      <c r="B13" s="107"/>
      <c r="C13" s="114"/>
      <c r="D13" s="77">
        <v>10</v>
      </c>
      <c r="E13" s="78" t="s">
        <v>59</v>
      </c>
      <c r="F13" s="44" t="s">
        <v>20</v>
      </c>
      <c r="G13" s="79" t="s">
        <v>10</v>
      </c>
      <c r="H13" s="80">
        <v>500500002</v>
      </c>
      <c r="I13" s="80" t="s">
        <v>89</v>
      </c>
      <c r="J13" s="84">
        <v>150</v>
      </c>
      <c r="K13" s="36">
        <v>2</v>
      </c>
      <c r="L13" s="63">
        <f t="shared" si="0"/>
        <v>2</v>
      </c>
      <c r="M13" s="64">
        <f t="shared" si="1"/>
        <v>2</v>
      </c>
      <c r="N13" s="65"/>
      <c r="O13" s="66">
        <f t="shared" si="3"/>
        <v>0</v>
      </c>
      <c r="P13" s="65"/>
      <c r="Q13" s="65"/>
      <c r="R13" s="65"/>
      <c r="S13" s="67">
        <f t="shared" si="2"/>
        <v>0</v>
      </c>
      <c r="T13" s="38" t="str">
        <f t="shared" si="4"/>
        <v>OK</v>
      </c>
      <c r="U13" s="49">
        <v>1</v>
      </c>
      <c r="V13" s="140">
        <v>1</v>
      </c>
      <c r="W13" s="50"/>
      <c r="X13" s="49"/>
      <c r="Y13" s="50"/>
      <c r="Z13" s="49"/>
      <c r="AA13" s="50"/>
      <c r="AB13" s="76"/>
      <c r="AC13" s="49"/>
      <c r="AD13" s="49"/>
      <c r="AE13" s="49"/>
      <c r="AF13" s="49"/>
      <c r="AG13" s="49"/>
      <c r="AH13" s="49"/>
    </row>
    <row r="14" spans="1:34" s="3" customFormat="1" ht="43.5" customHeight="1" x14ac:dyDescent="0.25">
      <c r="A14" s="107"/>
      <c r="B14" s="107"/>
      <c r="C14" s="114" t="s">
        <v>60</v>
      </c>
      <c r="D14" s="77">
        <v>11</v>
      </c>
      <c r="E14" s="78" t="s">
        <v>61</v>
      </c>
      <c r="F14" s="44" t="s">
        <v>20</v>
      </c>
      <c r="G14" s="79" t="s">
        <v>10</v>
      </c>
      <c r="H14" s="80">
        <v>500500002</v>
      </c>
      <c r="I14" s="80" t="s">
        <v>89</v>
      </c>
      <c r="J14" s="84">
        <v>150</v>
      </c>
      <c r="K14" s="36">
        <v>2</v>
      </c>
      <c r="L14" s="63">
        <f t="shared" si="0"/>
        <v>2</v>
      </c>
      <c r="M14" s="64">
        <f t="shared" si="1"/>
        <v>2</v>
      </c>
      <c r="N14" s="65"/>
      <c r="O14" s="66">
        <f t="shared" si="3"/>
        <v>0</v>
      </c>
      <c r="P14" s="65"/>
      <c r="Q14" s="65"/>
      <c r="R14" s="65"/>
      <c r="S14" s="67">
        <f t="shared" si="2"/>
        <v>0</v>
      </c>
      <c r="T14" s="38" t="str">
        <f t="shared" si="4"/>
        <v>OK</v>
      </c>
      <c r="U14" s="49">
        <v>1</v>
      </c>
      <c r="V14" s="91">
        <v>1</v>
      </c>
      <c r="W14" s="49"/>
      <c r="X14" s="49"/>
      <c r="Y14" s="49"/>
      <c r="Z14" s="49"/>
      <c r="AA14" s="49"/>
      <c r="AB14" s="76"/>
      <c r="AC14" s="49"/>
      <c r="AD14" s="49"/>
      <c r="AE14" s="49"/>
      <c r="AF14" s="49"/>
      <c r="AG14" s="49"/>
      <c r="AH14" s="49"/>
    </row>
    <row r="15" spans="1:34" s="31" customFormat="1" ht="43.5" customHeight="1" x14ac:dyDescent="0.25">
      <c r="A15" s="107"/>
      <c r="B15" s="111"/>
      <c r="C15" s="114"/>
      <c r="D15" s="77">
        <v>12</v>
      </c>
      <c r="E15" s="78" t="s">
        <v>62</v>
      </c>
      <c r="F15" s="44" t="s">
        <v>20</v>
      </c>
      <c r="G15" s="79" t="s">
        <v>10</v>
      </c>
      <c r="H15" s="80">
        <v>500500002</v>
      </c>
      <c r="I15" s="80" t="s">
        <v>89</v>
      </c>
      <c r="J15" s="84">
        <v>150</v>
      </c>
      <c r="K15" s="36">
        <v>2</v>
      </c>
      <c r="L15" s="63">
        <f t="shared" si="0"/>
        <v>2</v>
      </c>
      <c r="M15" s="64">
        <f t="shared" si="1"/>
        <v>2</v>
      </c>
      <c r="N15" s="65"/>
      <c r="O15" s="66">
        <f t="shared" si="3"/>
        <v>0</v>
      </c>
      <c r="P15" s="65"/>
      <c r="Q15" s="65"/>
      <c r="R15" s="65"/>
      <c r="S15" s="67">
        <f t="shared" si="2"/>
        <v>0</v>
      </c>
      <c r="T15" s="38" t="str">
        <f t="shared" si="4"/>
        <v>OK</v>
      </c>
      <c r="U15" s="49">
        <v>1</v>
      </c>
      <c r="V15" s="140">
        <v>1</v>
      </c>
      <c r="W15" s="49"/>
      <c r="X15" s="49"/>
      <c r="Y15" s="50"/>
      <c r="Z15" s="49"/>
      <c r="AA15" s="50"/>
      <c r="AB15" s="76"/>
      <c r="AC15" s="49"/>
      <c r="AD15" s="49"/>
      <c r="AE15" s="49"/>
      <c r="AF15" s="49"/>
      <c r="AG15" s="49"/>
      <c r="AH15" s="49"/>
    </row>
    <row r="16" spans="1:34" s="3" customFormat="1" ht="43.5" customHeight="1" x14ac:dyDescent="0.25">
      <c r="A16" s="107"/>
      <c r="B16" s="110"/>
      <c r="C16" s="114"/>
      <c r="D16" s="77">
        <v>13</v>
      </c>
      <c r="E16" s="78" t="s">
        <v>63</v>
      </c>
      <c r="F16" s="44" t="s">
        <v>20</v>
      </c>
      <c r="G16" s="79" t="s">
        <v>10</v>
      </c>
      <c r="H16" s="80">
        <v>500500002</v>
      </c>
      <c r="I16" s="80" t="s">
        <v>89</v>
      </c>
      <c r="J16" s="84">
        <v>200</v>
      </c>
      <c r="K16" s="36">
        <v>2</v>
      </c>
      <c r="L16" s="63">
        <f t="shared" si="0"/>
        <v>2</v>
      </c>
      <c r="M16" s="64">
        <f t="shared" si="1"/>
        <v>2</v>
      </c>
      <c r="N16" s="65"/>
      <c r="O16" s="66">
        <f t="shared" si="3"/>
        <v>0</v>
      </c>
      <c r="P16" s="65"/>
      <c r="Q16" s="65"/>
      <c r="R16" s="65"/>
      <c r="S16" s="67">
        <f t="shared" si="2"/>
        <v>0</v>
      </c>
      <c r="T16" s="38" t="str">
        <f t="shared" si="4"/>
        <v>OK</v>
      </c>
      <c r="U16" s="49">
        <v>1</v>
      </c>
      <c r="V16" s="91">
        <v>1</v>
      </c>
      <c r="W16" s="49"/>
      <c r="X16" s="49"/>
      <c r="Y16" s="49"/>
      <c r="Z16" s="49"/>
      <c r="AA16" s="49"/>
      <c r="AB16" s="76"/>
      <c r="AC16" s="49"/>
      <c r="AD16" s="49"/>
      <c r="AE16" s="49"/>
      <c r="AF16" s="49"/>
      <c r="AG16" s="49"/>
      <c r="AH16" s="49"/>
    </row>
    <row r="17" spans="1:34" s="3" customFormat="1" ht="43.5" customHeight="1" x14ac:dyDescent="0.25">
      <c r="A17" s="107"/>
      <c r="B17" s="107"/>
      <c r="C17" s="114"/>
      <c r="D17" s="77">
        <v>14</v>
      </c>
      <c r="E17" s="78" t="s">
        <v>64</v>
      </c>
      <c r="F17" s="44" t="s">
        <v>20</v>
      </c>
      <c r="G17" s="79" t="s">
        <v>10</v>
      </c>
      <c r="H17" s="80">
        <v>500500002</v>
      </c>
      <c r="I17" s="80" t="s">
        <v>89</v>
      </c>
      <c r="J17" s="84">
        <v>300</v>
      </c>
      <c r="K17" s="36">
        <v>2</v>
      </c>
      <c r="L17" s="63">
        <f t="shared" si="0"/>
        <v>2</v>
      </c>
      <c r="M17" s="64">
        <f t="shared" si="1"/>
        <v>2</v>
      </c>
      <c r="N17" s="65"/>
      <c r="O17" s="66">
        <f t="shared" si="3"/>
        <v>0</v>
      </c>
      <c r="P17" s="65"/>
      <c r="Q17" s="65"/>
      <c r="R17" s="65"/>
      <c r="S17" s="67">
        <f t="shared" si="2"/>
        <v>0</v>
      </c>
      <c r="T17" s="38" t="str">
        <f t="shared" si="4"/>
        <v>OK</v>
      </c>
      <c r="U17" s="49">
        <v>1</v>
      </c>
      <c r="V17" s="91">
        <v>1</v>
      </c>
      <c r="W17" s="49"/>
      <c r="X17" s="49"/>
      <c r="Y17" s="49"/>
      <c r="Z17" s="49"/>
      <c r="AA17" s="49"/>
      <c r="AB17" s="76"/>
      <c r="AC17" s="49"/>
      <c r="AD17" s="49"/>
      <c r="AE17" s="49"/>
      <c r="AF17" s="49"/>
      <c r="AG17" s="49"/>
      <c r="AH17" s="49"/>
    </row>
    <row r="18" spans="1:34" s="3" customFormat="1" ht="43.5" customHeight="1" x14ac:dyDescent="0.25">
      <c r="A18" s="107"/>
      <c r="B18" s="107"/>
      <c r="C18" s="114"/>
      <c r="D18" s="77">
        <v>15</v>
      </c>
      <c r="E18" s="78" t="s">
        <v>65</v>
      </c>
      <c r="F18" s="44" t="s">
        <v>20</v>
      </c>
      <c r="G18" s="79" t="s">
        <v>10</v>
      </c>
      <c r="H18" s="80">
        <v>500500002</v>
      </c>
      <c r="I18" s="80" t="s">
        <v>89</v>
      </c>
      <c r="J18" s="84">
        <v>100</v>
      </c>
      <c r="K18" s="36">
        <v>2</v>
      </c>
      <c r="L18" s="63">
        <f t="shared" si="0"/>
        <v>2</v>
      </c>
      <c r="M18" s="64">
        <f t="shared" si="1"/>
        <v>2</v>
      </c>
      <c r="N18" s="65"/>
      <c r="O18" s="66">
        <f t="shared" si="3"/>
        <v>0</v>
      </c>
      <c r="P18" s="65"/>
      <c r="Q18" s="65"/>
      <c r="R18" s="65"/>
      <c r="S18" s="67">
        <f t="shared" si="2"/>
        <v>0</v>
      </c>
      <c r="T18" s="38" t="str">
        <f t="shared" si="4"/>
        <v>OK</v>
      </c>
      <c r="U18" s="49">
        <v>1</v>
      </c>
      <c r="V18" s="91">
        <v>1</v>
      </c>
      <c r="W18" s="49"/>
      <c r="X18" s="49"/>
      <c r="Y18" s="49"/>
      <c r="Z18" s="49"/>
      <c r="AA18" s="49"/>
      <c r="AB18" s="76"/>
      <c r="AC18" s="49"/>
      <c r="AD18" s="49"/>
      <c r="AE18" s="49"/>
      <c r="AF18" s="49"/>
      <c r="AG18" s="49"/>
      <c r="AH18" s="49"/>
    </row>
    <row r="19" spans="1:34" s="3" customFormat="1" ht="43.5" customHeight="1" x14ac:dyDescent="0.25">
      <c r="A19" s="107"/>
      <c r="B19" s="107"/>
      <c r="C19" s="114"/>
      <c r="D19" s="77">
        <v>16</v>
      </c>
      <c r="E19" s="78" t="s">
        <v>66</v>
      </c>
      <c r="F19" s="44" t="s">
        <v>20</v>
      </c>
      <c r="G19" s="79" t="s">
        <v>10</v>
      </c>
      <c r="H19" s="80">
        <v>500500002</v>
      </c>
      <c r="I19" s="80" t="s">
        <v>89</v>
      </c>
      <c r="J19" s="84">
        <v>150</v>
      </c>
      <c r="K19" s="36">
        <v>2</v>
      </c>
      <c r="L19" s="63">
        <f t="shared" si="0"/>
        <v>2</v>
      </c>
      <c r="M19" s="64">
        <f t="shared" si="1"/>
        <v>2</v>
      </c>
      <c r="N19" s="65"/>
      <c r="O19" s="66">
        <f t="shared" si="3"/>
        <v>0</v>
      </c>
      <c r="P19" s="65"/>
      <c r="Q19" s="65"/>
      <c r="R19" s="65"/>
      <c r="S19" s="67">
        <f t="shared" si="2"/>
        <v>0</v>
      </c>
      <c r="T19" s="38" t="str">
        <f t="shared" si="4"/>
        <v>OK</v>
      </c>
      <c r="U19" s="49">
        <v>1</v>
      </c>
      <c r="V19" s="91">
        <v>1</v>
      </c>
      <c r="W19" s="49"/>
      <c r="X19" s="49"/>
      <c r="Y19" s="49"/>
      <c r="Z19" s="49"/>
      <c r="AA19" s="49"/>
      <c r="AB19" s="76"/>
      <c r="AC19" s="49"/>
      <c r="AD19" s="49"/>
      <c r="AE19" s="49"/>
      <c r="AF19" s="49"/>
      <c r="AG19" s="49"/>
      <c r="AH19" s="49"/>
    </row>
    <row r="20" spans="1:34" s="31" customFormat="1" ht="43.5" customHeight="1" x14ac:dyDescent="0.25">
      <c r="A20" s="107"/>
      <c r="B20" s="111"/>
      <c r="C20" s="114"/>
      <c r="D20" s="77">
        <v>17</v>
      </c>
      <c r="E20" s="78" t="s">
        <v>67</v>
      </c>
      <c r="F20" s="44" t="s">
        <v>20</v>
      </c>
      <c r="G20" s="79" t="s">
        <v>10</v>
      </c>
      <c r="H20" s="80">
        <v>500500002</v>
      </c>
      <c r="I20" s="80" t="s">
        <v>89</v>
      </c>
      <c r="J20" s="84">
        <v>100</v>
      </c>
      <c r="K20" s="36">
        <v>2</v>
      </c>
      <c r="L20" s="63">
        <f t="shared" si="0"/>
        <v>2</v>
      </c>
      <c r="M20" s="64">
        <f t="shared" si="1"/>
        <v>2</v>
      </c>
      <c r="N20" s="65"/>
      <c r="O20" s="66">
        <f t="shared" si="3"/>
        <v>0</v>
      </c>
      <c r="P20" s="65"/>
      <c r="Q20" s="65"/>
      <c r="R20" s="65"/>
      <c r="S20" s="67">
        <f t="shared" si="2"/>
        <v>0</v>
      </c>
      <c r="T20" s="38" t="str">
        <f t="shared" si="4"/>
        <v>OK</v>
      </c>
      <c r="U20" s="49">
        <v>1</v>
      </c>
      <c r="V20" s="140">
        <v>1</v>
      </c>
      <c r="W20" s="50"/>
      <c r="X20" s="49"/>
      <c r="Y20" s="50"/>
      <c r="Z20" s="49"/>
      <c r="AA20" s="49"/>
      <c r="AB20" s="76"/>
      <c r="AC20" s="49"/>
      <c r="AD20" s="49"/>
      <c r="AE20" s="49"/>
      <c r="AF20" s="49"/>
      <c r="AG20" s="49"/>
      <c r="AH20" s="49"/>
    </row>
    <row r="21" spans="1:34" s="3" customFormat="1" ht="43.5" customHeight="1" x14ac:dyDescent="0.25">
      <c r="A21" s="107"/>
      <c r="B21" s="110"/>
      <c r="C21" s="114"/>
      <c r="D21" s="77">
        <v>18</v>
      </c>
      <c r="E21" s="78" t="s">
        <v>68</v>
      </c>
      <c r="F21" s="44" t="s">
        <v>20</v>
      </c>
      <c r="G21" s="79" t="s">
        <v>10</v>
      </c>
      <c r="H21" s="80">
        <v>500500002</v>
      </c>
      <c r="I21" s="80" t="s">
        <v>89</v>
      </c>
      <c r="J21" s="84">
        <v>300</v>
      </c>
      <c r="K21" s="36">
        <v>2</v>
      </c>
      <c r="L21" s="63">
        <f t="shared" si="0"/>
        <v>2</v>
      </c>
      <c r="M21" s="64">
        <f t="shared" si="1"/>
        <v>2</v>
      </c>
      <c r="N21" s="65"/>
      <c r="O21" s="66">
        <f t="shared" si="3"/>
        <v>0</v>
      </c>
      <c r="P21" s="65"/>
      <c r="Q21" s="65"/>
      <c r="R21" s="65"/>
      <c r="S21" s="67">
        <f t="shared" si="2"/>
        <v>0</v>
      </c>
      <c r="T21" s="38" t="str">
        <f t="shared" si="4"/>
        <v>OK</v>
      </c>
      <c r="U21" s="49">
        <v>1</v>
      </c>
      <c r="V21" s="91">
        <v>1</v>
      </c>
      <c r="W21" s="49"/>
      <c r="X21" s="49"/>
      <c r="Y21" s="49"/>
      <c r="Z21" s="49"/>
      <c r="AA21" s="49"/>
      <c r="AB21" s="76"/>
      <c r="AC21" s="49"/>
      <c r="AD21" s="49"/>
      <c r="AE21" s="49"/>
      <c r="AF21" s="49"/>
      <c r="AG21" s="49"/>
      <c r="AH21" s="49"/>
    </row>
    <row r="22" spans="1:34" ht="43.5" customHeight="1" x14ac:dyDescent="0.25">
      <c r="A22" s="107"/>
      <c r="B22" s="107"/>
      <c r="C22" s="114"/>
      <c r="D22" s="77">
        <v>19</v>
      </c>
      <c r="E22" s="78" t="s">
        <v>69</v>
      </c>
      <c r="F22" s="44" t="s">
        <v>20</v>
      </c>
      <c r="G22" s="79" t="s">
        <v>10</v>
      </c>
      <c r="H22" s="80">
        <v>500500002</v>
      </c>
      <c r="I22" s="80" t="s">
        <v>89</v>
      </c>
      <c r="J22" s="84">
        <v>150</v>
      </c>
      <c r="K22" s="37">
        <v>2</v>
      </c>
      <c r="L22" s="63">
        <f t="shared" si="0"/>
        <v>2</v>
      </c>
      <c r="M22" s="64">
        <f t="shared" si="1"/>
        <v>2</v>
      </c>
      <c r="N22" s="65"/>
      <c r="O22" s="66">
        <f t="shared" si="3"/>
        <v>0</v>
      </c>
      <c r="P22" s="65"/>
      <c r="Q22" s="65"/>
      <c r="R22" s="65"/>
      <c r="S22" s="67">
        <f t="shared" si="2"/>
        <v>0</v>
      </c>
      <c r="T22" s="38" t="str">
        <f t="shared" si="4"/>
        <v>OK</v>
      </c>
      <c r="U22" s="49">
        <v>1</v>
      </c>
      <c r="V22" s="91">
        <v>1</v>
      </c>
      <c r="W22" s="49"/>
      <c r="X22" s="49"/>
      <c r="Y22" s="49"/>
      <c r="Z22" s="49"/>
      <c r="AA22" s="49"/>
      <c r="AB22" s="76"/>
      <c r="AC22" s="49"/>
      <c r="AD22" s="49"/>
      <c r="AE22" s="49"/>
      <c r="AF22" s="49"/>
      <c r="AG22" s="49"/>
      <c r="AH22" s="49"/>
    </row>
    <row r="23" spans="1:34" ht="43.5" customHeight="1" x14ac:dyDescent="0.25">
      <c r="A23" s="107"/>
      <c r="B23" s="107"/>
      <c r="C23" s="114"/>
      <c r="D23" s="77">
        <v>20</v>
      </c>
      <c r="E23" s="78" t="s">
        <v>70</v>
      </c>
      <c r="F23" s="44" t="s">
        <v>20</v>
      </c>
      <c r="G23" s="79" t="s">
        <v>10</v>
      </c>
      <c r="H23" s="80">
        <v>500500002</v>
      </c>
      <c r="I23" s="80" t="s">
        <v>89</v>
      </c>
      <c r="J23" s="84">
        <v>1000</v>
      </c>
      <c r="K23" s="37">
        <v>2</v>
      </c>
      <c r="L23" s="63">
        <f t="shared" si="0"/>
        <v>2</v>
      </c>
      <c r="M23" s="64">
        <f t="shared" si="1"/>
        <v>2</v>
      </c>
      <c r="N23" s="65"/>
      <c r="O23" s="66">
        <f t="shared" si="3"/>
        <v>0</v>
      </c>
      <c r="P23" s="65"/>
      <c r="Q23" s="65"/>
      <c r="R23" s="65"/>
      <c r="S23" s="67">
        <f t="shared" si="2"/>
        <v>0</v>
      </c>
      <c r="T23" s="38" t="str">
        <f t="shared" si="4"/>
        <v>OK</v>
      </c>
      <c r="U23" s="49">
        <v>1</v>
      </c>
      <c r="V23" s="91">
        <v>1</v>
      </c>
      <c r="W23" s="49"/>
      <c r="X23" s="49"/>
      <c r="Y23" s="49"/>
      <c r="Z23" s="49"/>
      <c r="AA23" s="49"/>
      <c r="AB23" s="76"/>
      <c r="AC23" s="49"/>
      <c r="AD23" s="49"/>
      <c r="AE23" s="49"/>
      <c r="AF23" s="49"/>
      <c r="AG23" s="49"/>
      <c r="AH23" s="49"/>
    </row>
    <row r="24" spans="1:34" ht="43.5" customHeight="1" x14ac:dyDescent="0.25">
      <c r="A24" s="107"/>
      <c r="B24" s="107"/>
      <c r="C24" s="114"/>
      <c r="D24" s="77">
        <v>21</v>
      </c>
      <c r="E24" s="81" t="s">
        <v>71</v>
      </c>
      <c r="F24" s="44" t="s">
        <v>20</v>
      </c>
      <c r="G24" s="79" t="s">
        <v>10</v>
      </c>
      <c r="H24" s="80">
        <v>500500002</v>
      </c>
      <c r="I24" s="80" t="s">
        <v>89</v>
      </c>
      <c r="J24" s="84">
        <v>500</v>
      </c>
      <c r="K24" s="37">
        <v>2</v>
      </c>
      <c r="L24" s="63">
        <f t="shared" si="0"/>
        <v>2</v>
      </c>
      <c r="M24" s="64">
        <f t="shared" si="1"/>
        <v>2</v>
      </c>
      <c r="N24" s="65"/>
      <c r="O24" s="66">
        <f t="shared" si="3"/>
        <v>0</v>
      </c>
      <c r="P24" s="65"/>
      <c r="Q24" s="65"/>
      <c r="R24" s="65"/>
      <c r="S24" s="67">
        <f t="shared" si="2"/>
        <v>0</v>
      </c>
      <c r="T24" s="38" t="str">
        <f t="shared" si="4"/>
        <v>OK</v>
      </c>
      <c r="U24" s="49">
        <v>1</v>
      </c>
      <c r="V24" s="91">
        <v>1</v>
      </c>
      <c r="W24" s="51"/>
      <c r="X24" s="49"/>
      <c r="Y24" s="51"/>
      <c r="Z24" s="49"/>
      <c r="AA24" s="49"/>
      <c r="AB24" s="76"/>
      <c r="AC24" s="49"/>
      <c r="AD24" s="49"/>
      <c r="AE24" s="49"/>
      <c r="AF24" s="49"/>
      <c r="AG24" s="49"/>
      <c r="AH24" s="49"/>
    </row>
    <row r="25" spans="1:34" s="42" customFormat="1" ht="43.5" customHeight="1" x14ac:dyDescent="0.25">
      <c r="A25" s="107"/>
      <c r="B25" s="111"/>
      <c r="C25" s="115" t="s">
        <v>72</v>
      </c>
      <c r="D25" s="82">
        <v>22</v>
      </c>
      <c r="E25" s="81" t="s">
        <v>73</v>
      </c>
      <c r="F25" s="44" t="s">
        <v>20</v>
      </c>
      <c r="G25" s="79" t="s">
        <v>74</v>
      </c>
      <c r="H25" s="80">
        <v>500500002</v>
      </c>
      <c r="I25" s="80" t="s">
        <v>89</v>
      </c>
      <c r="J25" s="84">
        <v>8200</v>
      </c>
      <c r="K25" s="37">
        <v>2</v>
      </c>
      <c r="L25" s="63">
        <f t="shared" si="0"/>
        <v>2</v>
      </c>
      <c r="M25" s="64">
        <f t="shared" si="1"/>
        <v>2</v>
      </c>
      <c r="N25" s="65"/>
      <c r="O25" s="66">
        <f t="shared" si="3"/>
        <v>0</v>
      </c>
      <c r="P25" s="65"/>
      <c r="Q25" s="65"/>
      <c r="R25" s="65"/>
      <c r="S25" s="67">
        <f t="shared" si="2"/>
        <v>0</v>
      </c>
      <c r="T25" s="38" t="str">
        <f t="shared" si="4"/>
        <v>OK</v>
      </c>
      <c r="U25" s="49">
        <v>1</v>
      </c>
      <c r="V25" s="140">
        <v>1</v>
      </c>
      <c r="W25" s="51"/>
      <c r="X25" s="49"/>
      <c r="Y25" s="52"/>
      <c r="Z25" s="49"/>
      <c r="AA25" s="50"/>
      <c r="AB25" s="76"/>
      <c r="AC25" s="49"/>
      <c r="AD25" s="49"/>
      <c r="AE25" s="49"/>
      <c r="AF25" s="49"/>
      <c r="AG25" s="49"/>
      <c r="AH25" s="49"/>
    </row>
    <row r="26" spans="1:34" ht="43.5" customHeight="1" x14ac:dyDescent="0.25">
      <c r="A26" s="107"/>
      <c r="B26" s="111"/>
      <c r="C26" s="115"/>
      <c r="D26" s="82">
        <v>23</v>
      </c>
      <c r="E26" s="81" t="s">
        <v>75</v>
      </c>
      <c r="F26" s="44" t="s">
        <v>20</v>
      </c>
      <c r="G26" s="79" t="s">
        <v>11</v>
      </c>
      <c r="H26" s="80">
        <v>500500002</v>
      </c>
      <c r="I26" s="80" t="s">
        <v>89</v>
      </c>
      <c r="J26" s="84">
        <v>1950.08</v>
      </c>
      <c r="K26" s="37">
        <v>2</v>
      </c>
      <c r="L26" s="63">
        <f t="shared" si="0"/>
        <v>2</v>
      </c>
      <c r="M26" s="64">
        <f t="shared" si="1"/>
        <v>2</v>
      </c>
      <c r="N26" s="65"/>
      <c r="O26" s="66">
        <f t="shared" si="3"/>
        <v>0</v>
      </c>
      <c r="P26" s="65"/>
      <c r="Q26" s="65"/>
      <c r="R26" s="65"/>
      <c r="S26" s="67">
        <f t="shared" si="2"/>
        <v>0</v>
      </c>
      <c r="T26" s="38" t="str">
        <f t="shared" si="4"/>
        <v>OK</v>
      </c>
      <c r="U26" s="49">
        <v>1</v>
      </c>
      <c r="V26" s="91">
        <v>1</v>
      </c>
      <c r="W26" s="51"/>
      <c r="X26" s="49"/>
      <c r="Y26" s="51"/>
      <c r="Z26" s="49"/>
      <c r="AA26" s="49"/>
      <c r="AB26" s="76"/>
      <c r="AC26" s="49"/>
      <c r="AD26" s="49"/>
      <c r="AE26" s="49"/>
      <c r="AF26" s="49"/>
      <c r="AG26" s="49"/>
      <c r="AH26" s="49"/>
    </row>
    <row r="27" spans="1:34" ht="43.5" customHeight="1" x14ac:dyDescent="0.25">
      <c r="A27" s="107"/>
      <c r="B27" s="111"/>
      <c r="C27" s="115"/>
      <c r="D27" s="82">
        <v>24</v>
      </c>
      <c r="E27" s="81" t="s">
        <v>76</v>
      </c>
      <c r="F27" s="44" t="s">
        <v>20</v>
      </c>
      <c r="G27" s="79" t="s">
        <v>77</v>
      </c>
      <c r="H27" s="80">
        <v>500500002</v>
      </c>
      <c r="I27" s="80" t="s">
        <v>89</v>
      </c>
      <c r="J27" s="84">
        <v>3000</v>
      </c>
      <c r="K27" s="37">
        <v>2</v>
      </c>
      <c r="L27" s="63">
        <f t="shared" si="0"/>
        <v>2</v>
      </c>
      <c r="M27" s="64">
        <f t="shared" si="1"/>
        <v>2</v>
      </c>
      <c r="N27" s="65"/>
      <c r="O27" s="66">
        <f t="shared" si="3"/>
        <v>0</v>
      </c>
      <c r="P27" s="65"/>
      <c r="Q27" s="65"/>
      <c r="R27" s="65"/>
      <c r="S27" s="67">
        <f t="shared" si="2"/>
        <v>0</v>
      </c>
      <c r="T27" s="38" t="str">
        <f t="shared" si="4"/>
        <v>OK</v>
      </c>
      <c r="U27" s="49">
        <v>1</v>
      </c>
      <c r="V27" s="91">
        <v>1</v>
      </c>
      <c r="W27" s="51"/>
      <c r="X27" s="49"/>
      <c r="Y27" s="51"/>
      <c r="Z27" s="49"/>
      <c r="AA27" s="49"/>
      <c r="AB27" s="76"/>
      <c r="AC27" s="49"/>
      <c r="AD27" s="49"/>
      <c r="AE27" s="49"/>
      <c r="AF27" s="49"/>
      <c r="AG27" s="49"/>
      <c r="AH27" s="49"/>
    </row>
    <row r="28" spans="1:34" s="42" customFormat="1" ht="43.5" customHeight="1" x14ac:dyDescent="0.25">
      <c r="A28" s="107"/>
      <c r="B28" s="111"/>
      <c r="C28" s="115"/>
      <c r="D28" s="82">
        <v>25</v>
      </c>
      <c r="E28" s="83" t="s">
        <v>78</v>
      </c>
      <c r="F28" s="44" t="s">
        <v>20</v>
      </c>
      <c r="G28" s="79" t="s">
        <v>79</v>
      </c>
      <c r="H28" s="80">
        <v>500500002</v>
      </c>
      <c r="I28" s="80" t="s">
        <v>89</v>
      </c>
      <c r="J28" s="84">
        <v>3500</v>
      </c>
      <c r="K28" s="37">
        <v>2</v>
      </c>
      <c r="L28" s="63">
        <f t="shared" si="0"/>
        <v>2</v>
      </c>
      <c r="M28" s="64">
        <f t="shared" si="1"/>
        <v>2</v>
      </c>
      <c r="N28" s="65"/>
      <c r="O28" s="66">
        <f t="shared" si="3"/>
        <v>0</v>
      </c>
      <c r="P28" s="65"/>
      <c r="Q28" s="65"/>
      <c r="R28" s="65"/>
      <c r="S28" s="67">
        <f t="shared" si="2"/>
        <v>0</v>
      </c>
      <c r="T28" s="38" t="str">
        <f t="shared" si="4"/>
        <v>OK</v>
      </c>
      <c r="U28" s="49">
        <v>1</v>
      </c>
      <c r="V28" s="140">
        <v>1</v>
      </c>
      <c r="W28" s="52"/>
      <c r="X28" s="49"/>
      <c r="Y28" s="52"/>
      <c r="Z28" s="49"/>
      <c r="AA28" s="49"/>
      <c r="AB28" s="76"/>
      <c r="AC28" s="49"/>
      <c r="AD28" s="49"/>
      <c r="AE28" s="49"/>
      <c r="AF28" s="49"/>
      <c r="AG28" s="49"/>
      <c r="AH28" s="49"/>
    </row>
    <row r="29" spans="1:34" s="42" customFormat="1" ht="43.5" customHeight="1" x14ac:dyDescent="0.25">
      <c r="A29" s="107"/>
      <c r="B29" s="110"/>
      <c r="C29" s="115"/>
      <c r="D29" s="82">
        <v>26</v>
      </c>
      <c r="E29" s="81" t="s">
        <v>80</v>
      </c>
      <c r="F29" s="44" t="s">
        <v>20</v>
      </c>
      <c r="G29" s="79" t="s">
        <v>10</v>
      </c>
      <c r="H29" s="80">
        <v>500500002</v>
      </c>
      <c r="I29" s="80" t="s">
        <v>89</v>
      </c>
      <c r="J29" s="84">
        <v>2.8</v>
      </c>
      <c r="K29" s="37">
        <v>660</v>
      </c>
      <c r="L29" s="63">
        <f t="shared" si="0"/>
        <v>660</v>
      </c>
      <c r="M29" s="64">
        <f t="shared" si="1"/>
        <v>660</v>
      </c>
      <c r="N29" s="65"/>
      <c r="O29" s="66">
        <f t="shared" si="3"/>
        <v>165</v>
      </c>
      <c r="P29" s="65"/>
      <c r="Q29" s="65"/>
      <c r="R29" s="65"/>
      <c r="S29" s="67">
        <f t="shared" si="2"/>
        <v>0</v>
      </c>
      <c r="T29" s="38" t="str">
        <f t="shared" si="4"/>
        <v>OK</v>
      </c>
      <c r="U29" s="49">
        <v>260</v>
      </c>
      <c r="V29" s="91">
        <v>400</v>
      </c>
      <c r="W29" s="52"/>
      <c r="X29" s="49"/>
      <c r="Y29" s="52"/>
      <c r="Z29" s="49"/>
      <c r="AA29" s="50"/>
      <c r="AB29" s="76"/>
      <c r="AC29" s="49"/>
      <c r="AD29" s="49"/>
      <c r="AE29" s="49"/>
      <c r="AF29" s="49"/>
      <c r="AG29" s="49"/>
      <c r="AH29" s="49"/>
    </row>
    <row r="30" spans="1:34" ht="43.5" customHeight="1" x14ac:dyDescent="0.25">
      <c r="A30" s="107"/>
      <c r="B30" s="107"/>
      <c r="C30" s="115"/>
      <c r="D30" s="82">
        <v>27</v>
      </c>
      <c r="E30" s="81" t="s">
        <v>81</v>
      </c>
      <c r="F30" s="44" t="s">
        <v>82</v>
      </c>
      <c r="G30" s="79" t="s">
        <v>83</v>
      </c>
      <c r="H30" s="80">
        <v>500500002</v>
      </c>
      <c r="I30" s="80" t="s">
        <v>90</v>
      </c>
      <c r="J30" s="84">
        <v>3</v>
      </c>
      <c r="K30" s="37">
        <v>60</v>
      </c>
      <c r="L30" s="63">
        <f t="shared" si="0"/>
        <v>40</v>
      </c>
      <c r="M30" s="64">
        <f t="shared" si="1"/>
        <v>40</v>
      </c>
      <c r="N30" s="65"/>
      <c r="O30" s="66">
        <f t="shared" si="3"/>
        <v>15</v>
      </c>
      <c r="P30" s="65"/>
      <c r="Q30" s="65"/>
      <c r="R30" s="65"/>
      <c r="S30" s="67">
        <f t="shared" si="2"/>
        <v>20</v>
      </c>
      <c r="T30" s="38" t="str">
        <f t="shared" si="4"/>
        <v>OK</v>
      </c>
      <c r="U30" s="49">
        <v>20</v>
      </c>
      <c r="V30" s="91">
        <v>20</v>
      </c>
      <c r="W30" s="51"/>
      <c r="X30" s="49"/>
      <c r="Y30" s="51"/>
      <c r="Z30" s="49"/>
      <c r="AA30" s="49"/>
      <c r="AB30" s="76"/>
      <c r="AC30" s="49"/>
      <c r="AD30" s="49"/>
      <c r="AE30" s="49"/>
      <c r="AF30" s="49"/>
      <c r="AG30" s="49"/>
      <c r="AH30" s="49"/>
    </row>
    <row r="31" spans="1:34" ht="43.5" customHeight="1" x14ac:dyDescent="0.25">
      <c r="A31" s="107"/>
      <c r="B31" s="107"/>
      <c r="C31" s="115"/>
      <c r="D31" s="82">
        <v>28</v>
      </c>
      <c r="E31" s="81" t="s">
        <v>84</v>
      </c>
      <c r="F31" s="44" t="s">
        <v>20</v>
      </c>
      <c r="G31" s="79" t="s">
        <v>10</v>
      </c>
      <c r="H31" s="80">
        <v>500500002</v>
      </c>
      <c r="I31" s="80" t="s">
        <v>89</v>
      </c>
      <c r="J31" s="84">
        <v>38</v>
      </c>
      <c r="K31" s="37">
        <v>60</v>
      </c>
      <c r="L31" s="63">
        <f t="shared" si="0"/>
        <v>60</v>
      </c>
      <c r="M31" s="64">
        <f t="shared" si="1"/>
        <v>60</v>
      </c>
      <c r="N31" s="65"/>
      <c r="O31" s="66">
        <f t="shared" si="3"/>
        <v>15</v>
      </c>
      <c r="P31" s="65"/>
      <c r="Q31" s="65"/>
      <c r="R31" s="65"/>
      <c r="S31" s="67">
        <f t="shared" si="2"/>
        <v>0</v>
      </c>
      <c r="T31" s="38" t="str">
        <f t="shared" si="4"/>
        <v>OK</v>
      </c>
      <c r="U31" s="49">
        <v>30</v>
      </c>
      <c r="V31" s="91">
        <v>30</v>
      </c>
      <c r="W31" s="51"/>
      <c r="X31" s="49"/>
      <c r="Y31" s="54"/>
      <c r="Z31" s="49"/>
      <c r="AA31" s="49"/>
      <c r="AB31" s="76"/>
      <c r="AC31" s="49"/>
      <c r="AD31" s="49"/>
      <c r="AE31" s="49"/>
      <c r="AF31" s="49"/>
      <c r="AG31" s="49"/>
      <c r="AH31" s="49"/>
    </row>
    <row r="32" spans="1:34" ht="43.5" customHeight="1" x14ac:dyDescent="0.25">
      <c r="A32" s="108"/>
      <c r="B32" s="108"/>
      <c r="C32" s="115"/>
      <c r="D32" s="82">
        <v>29</v>
      </c>
      <c r="E32" s="81" t="s">
        <v>85</v>
      </c>
      <c r="F32" s="44" t="s">
        <v>20</v>
      </c>
      <c r="G32" s="79" t="s">
        <v>86</v>
      </c>
      <c r="H32" s="80">
        <v>500500002</v>
      </c>
      <c r="I32" s="80" t="s">
        <v>89</v>
      </c>
      <c r="J32" s="84">
        <v>194.02</v>
      </c>
      <c r="K32" s="37">
        <v>10</v>
      </c>
      <c r="L32" s="63">
        <f t="shared" si="0"/>
        <v>10</v>
      </c>
      <c r="M32" s="64">
        <f t="shared" si="1"/>
        <v>10</v>
      </c>
      <c r="N32" s="65"/>
      <c r="O32" s="66">
        <f t="shared" si="3"/>
        <v>2</v>
      </c>
      <c r="P32" s="65"/>
      <c r="Q32" s="65"/>
      <c r="R32" s="65"/>
      <c r="S32" s="67">
        <f t="shared" si="2"/>
        <v>0</v>
      </c>
      <c r="T32" s="38" t="str">
        <f t="shared" si="4"/>
        <v>OK</v>
      </c>
      <c r="U32" s="49">
        <v>5</v>
      </c>
      <c r="V32" s="91">
        <v>5</v>
      </c>
      <c r="W32" s="53"/>
      <c r="X32" s="49"/>
      <c r="Y32" s="53"/>
      <c r="Z32" s="49"/>
      <c r="AA32" s="49"/>
      <c r="AB32" s="76"/>
      <c r="AC32" s="49"/>
      <c r="AD32" s="49"/>
      <c r="AE32" s="49"/>
      <c r="AF32" s="49"/>
      <c r="AG32" s="49"/>
      <c r="AH32" s="49"/>
    </row>
    <row r="33" spans="10:34" ht="21" customHeight="1" x14ac:dyDescent="0.25">
      <c r="J33" s="40"/>
      <c r="K33" s="56">
        <f>SUM(K4:K32)</f>
        <v>840</v>
      </c>
      <c r="N33" s="56"/>
      <c r="O33" s="56"/>
      <c r="P33" s="56"/>
      <c r="Q33" s="56"/>
      <c r="R33" s="56"/>
      <c r="S33" s="56">
        <f>SUM(S4:S32)</f>
        <v>20</v>
      </c>
      <c r="U33" s="88" cm="1">
        <f t="array" ref="U33">SUMPRODUCT($J$4:$J$32*U4:U32)</f>
        <v>25078.18</v>
      </c>
      <c r="V33" s="88" cm="1">
        <f t="array" ref="V33">SUMPRODUCT($J$4:$J$32*V4:V32)</f>
        <v>25470.18</v>
      </c>
      <c r="W33" s="47" cm="1">
        <f t="array" ref="W33">SUMPRODUCT($J$4:$J$32*W4:W32)</f>
        <v>0</v>
      </c>
      <c r="X33" s="47" cm="1">
        <f t="array" ref="X33">SUMPRODUCT($J$4:$J$32*X4:X32)</f>
        <v>0</v>
      </c>
      <c r="Y33" s="47" cm="1">
        <f t="array" ref="Y33">SUMPRODUCT($J$4:$J$32*Y4:Y32)</f>
        <v>0</v>
      </c>
      <c r="Z33" s="47" cm="1">
        <f t="array" ref="Z33">SUMPRODUCT($J$4:$J$32*Z4:Z32)</f>
        <v>0</v>
      </c>
      <c r="AA33" s="47" cm="1">
        <f t="array" ref="AA33">SUMPRODUCT($J$4:$J$32*AA4:AA32)</f>
        <v>0</v>
      </c>
      <c r="AB33" s="47" cm="1">
        <f t="array" ref="AB33">SUMPRODUCT($J$4:$J$32*AB4:AB32)</f>
        <v>0</v>
      </c>
      <c r="AC33" s="47" cm="1">
        <f t="array" ref="AC33">SUMPRODUCT($J$4:$J$32*AC4:AC32)</f>
        <v>0</v>
      </c>
      <c r="AD33" s="47" cm="1">
        <f t="array" ref="AD33">SUMPRODUCT($J$4:$J$32*AD4:AD32)</f>
        <v>0</v>
      </c>
      <c r="AE33" s="47" cm="1">
        <f t="array" ref="AE33">SUMPRODUCT($J$4:$J$32*AE4:AE32)</f>
        <v>0</v>
      </c>
      <c r="AF33" s="47" cm="1">
        <f t="array" ref="AF33">SUMPRODUCT($J$4:$J$32*AF4:AF32)</f>
        <v>0</v>
      </c>
      <c r="AG33" s="47" cm="1">
        <f t="array" ref="AG33">SUMPRODUCT($J$4:$J$32*AG4:AG32)</f>
        <v>0</v>
      </c>
      <c r="AH33" s="47" cm="1">
        <f t="array" ref="AH33">SUMPRODUCT($J$4:$J$32*AH4:AH32)</f>
        <v>0</v>
      </c>
    </row>
    <row r="34" spans="10:34" ht="43.5" customHeight="1" x14ac:dyDescent="0.25">
      <c r="K34" s="85">
        <f>SUMPRODUCT($J$4:$J$32,K4:K32)</f>
        <v>50608.36</v>
      </c>
      <c r="L34" s="85">
        <f>SUMPRODUCT($J$4:$J$32,L4:L32)</f>
        <v>50548.36</v>
      </c>
      <c r="M34" s="85">
        <f>SUMPRODUCT($J$4:$J$32,M4:M32)</f>
        <v>50548.36</v>
      </c>
      <c r="V34" s="94"/>
    </row>
  </sheetData>
  <autoFilter ref="A3:AH34" xr:uid="{00000000-0001-0000-0000-000000000000}"/>
  <mergeCells count="25">
    <mergeCell ref="AA1:AA2"/>
    <mergeCell ref="AB1:AB2"/>
    <mergeCell ref="AC1:AC2"/>
    <mergeCell ref="A1:D1"/>
    <mergeCell ref="E1:J1"/>
    <mergeCell ref="K1:T1"/>
    <mergeCell ref="V1:V2"/>
    <mergeCell ref="W1:W2"/>
    <mergeCell ref="A2:J2"/>
    <mergeCell ref="K2:T2"/>
    <mergeCell ref="X1:X2"/>
    <mergeCell ref="Y1:Y2"/>
    <mergeCell ref="Z1:Z2"/>
    <mergeCell ref="AD1:AD2"/>
    <mergeCell ref="AE1:AE2"/>
    <mergeCell ref="AF1:AF2"/>
    <mergeCell ref="AG1:AG2"/>
    <mergeCell ref="AH1:AH2"/>
    <mergeCell ref="C3:D3"/>
    <mergeCell ref="A4:A32"/>
    <mergeCell ref="B4:B32"/>
    <mergeCell ref="C4:C9"/>
    <mergeCell ref="C10:C13"/>
    <mergeCell ref="C14:C24"/>
    <mergeCell ref="C25:C32"/>
  </mergeCells>
  <conditionalFormatting sqref="U4:U32 W4:AH32">
    <cfRule type="cellIs" dxfId="0" priority="1" operator="greaterThan">
      <formula>0</formula>
    </cfRule>
  </conditionalFormatting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N217"/>
  <sheetViews>
    <sheetView tabSelected="1" zoomScale="85" zoomScaleNormal="85" workbookViewId="0">
      <pane xSplit="1" ySplit="3" topLeftCell="B27" activePane="bottomRight" state="frozen"/>
      <selection pane="topRight" activeCell="B1" sqref="B1"/>
      <selection pane="bottomLeft" activeCell="A4" sqref="A4"/>
      <selection pane="bottomRight" activeCell="F44" sqref="F44"/>
    </sheetView>
  </sheetViews>
  <sheetFormatPr defaultColWidth="9.7265625" defaultRowHeight="14.5" x14ac:dyDescent="0.35"/>
  <cols>
    <col min="1" max="1" width="5.54296875" style="1" customWidth="1"/>
    <col min="2" max="2" width="7.54296875" style="1" customWidth="1"/>
    <col min="3" max="3" width="11" style="20" customWidth="1"/>
    <col min="4" max="4" width="33.54296875" style="1" customWidth="1"/>
    <col min="5" max="5" width="12.1796875" style="1" customWidth="1"/>
    <col min="6" max="7" width="12.54296875" style="5" customWidth="1"/>
    <col min="8" max="10" width="13.26953125" style="21" customWidth="1"/>
    <col min="11" max="11" width="12.54296875" style="4" customWidth="1"/>
    <col min="12" max="13" width="16" style="2" customWidth="1"/>
    <col min="14" max="14" width="18.26953125" style="2" customWidth="1"/>
    <col min="15" max="16384" width="9.7265625" style="2"/>
  </cols>
  <sheetData>
    <row r="1" spans="1:14" ht="39" customHeight="1" x14ac:dyDescent="0.35">
      <c r="A1" s="125" t="s">
        <v>95</v>
      </c>
      <c r="B1" s="126"/>
      <c r="C1" s="127"/>
      <c r="D1" s="131" t="s">
        <v>96</v>
      </c>
      <c r="E1" s="132"/>
      <c r="F1" s="132"/>
      <c r="G1" s="133"/>
      <c r="H1" s="125" t="s">
        <v>45</v>
      </c>
      <c r="I1" s="126"/>
      <c r="J1" s="126"/>
      <c r="K1" s="126"/>
      <c r="L1" s="126"/>
      <c r="M1" s="126"/>
      <c r="N1" s="127"/>
    </row>
    <row r="2" spans="1:14" ht="18.5" x14ac:dyDescent="0.35">
      <c r="A2" s="128" t="s">
        <v>31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</row>
    <row r="3" spans="1:14" s="3" customFormat="1" ht="43.5" x14ac:dyDescent="0.25">
      <c r="A3" s="60" t="s">
        <v>13</v>
      </c>
      <c r="B3" s="60" t="s">
        <v>14</v>
      </c>
      <c r="C3" s="60" t="s">
        <v>15</v>
      </c>
      <c r="D3" s="60" t="s">
        <v>16</v>
      </c>
      <c r="E3" s="19" t="s">
        <v>17</v>
      </c>
      <c r="F3" s="22" t="s">
        <v>2</v>
      </c>
      <c r="G3" s="68" t="s">
        <v>39</v>
      </c>
      <c r="H3" s="69" t="s">
        <v>3</v>
      </c>
      <c r="I3" s="69" t="s">
        <v>40</v>
      </c>
      <c r="J3" s="69" t="s">
        <v>41</v>
      </c>
      <c r="K3" s="70" t="s">
        <v>4</v>
      </c>
      <c r="L3" s="99" t="s">
        <v>5</v>
      </c>
      <c r="M3" s="69" t="s">
        <v>42</v>
      </c>
      <c r="N3" s="99" t="s">
        <v>113</v>
      </c>
    </row>
    <row r="4" spans="1:14" s="3" customFormat="1" ht="29" x14ac:dyDescent="0.25">
      <c r="A4" s="106">
        <v>1</v>
      </c>
      <c r="B4" s="27">
        <v>1</v>
      </c>
      <c r="C4" s="106" t="s">
        <v>47</v>
      </c>
      <c r="D4" s="39" t="s">
        <v>49</v>
      </c>
      <c r="E4" s="57">
        <v>150</v>
      </c>
      <c r="F4" s="17">
        <f>CEART!K4+CEFID!K4+ESAG!K4+FAED!K4+'CEAD (Fpolis)'!K4+'CEAD (outras cidades)'!K4+CAV!K4+CCT!K4+CEAVI!K4+'CEO (Chapecó)'!K4+'CEO (Pinhalzinho)'!K4+CEPLAN!K4+CERES!K4+CESFI!K4</f>
        <v>36</v>
      </c>
      <c r="G4" s="71">
        <f>CEART!L4+CEFID!L4+ESAG!L4+FAED!L4+'CEAD (Fpolis)'!L4+'CEAD (outras cidades)'!L4+CAV!L4+CCT!L4+CEAVI!L4+'CEO (Chapecó)'!L4+'CEO (Pinhalzinho)'!L4+CEPLAN!L4+CERES!L4+CESFI!L4</f>
        <v>32</v>
      </c>
      <c r="H4" s="71">
        <f>CEART!M4+CEFID!M4+ESAG!M4+FAED!M4+'CEAD (Fpolis)'!M4+'CEAD (outras cidades)'!M4+CAV!M4+CCT!M4+CEAVI!M4+'CEO (Chapecó)'!M4+'CEO (Pinhalzinho)'!M4+CEPLAN!M4+CERES!M4+CESFI!M4</f>
        <v>32</v>
      </c>
      <c r="I4" s="72">
        <f>CEART!O4+CEFID!O4+ESAG!O4+FAED!O4+'CEAD (Fpolis)'!O4+'CEAD (outras cidades)'!O4+CAV!O4+CCT!O4+CEAVI!O4+'CEO (Chapecó)'!O4+'CEO (Pinhalzinho)'!O4+CEPLAN!O4+CERES!O4+CESFI!O4</f>
        <v>2</v>
      </c>
      <c r="J4" s="73">
        <f>CEART!P4+CEART!R4+CEFID!P4+CEFID!R4+ESAG!P4+ESAG!R4+FAED!P4+FAED!R4+'CEAD (Fpolis)'!P4+'CEAD (Fpolis)'!R4+'CEAD (outras cidades)'!P4+'CEAD (outras cidades)'!R4+CAV!P4+CAV!R4+CCT!P4+CCT!R4+CEAVI!P4+CEAVI!R4+'CEO (Chapecó)'!P4+'CEO (Chapecó)'!R4+'CEO (Pinhalzinho)'!P4+'CEO (Pinhalzinho)'!R4+CEPLAN!P4+CEPLAN!R4+CERES!P4+CERES!R4+CESFI!P4+CESFI!R4</f>
        <v>0</v>
      </c>
      <c r="K4" s="74">
        <f>F4-H4+J4</f>
        <v>4</v>
      </c>
      <c r="L4" s="18">
        <f t="shared" ref="L4:L21" si="0">F4*E4</f>
        <v>5400</v>
      </c>
      <c r="M4" s="18">
        <f>J4*E4</f>
        <v>0</v>
      </c>
      <c r="N4" s="18">
        <f>H4*E4+M4</f>
        <v>4800</v>
      </c>
    </row>
    <row r="5" spans="1:14" s="3" customFormat="1" x14ac:dyDescent="0.25">
      <c r="A5" s="107"/>
      <c r="B5" s="27">
        <v>2</v>
      </c>
      <c r="C5" s="107"/>
      <c r="D5" s="39" t="s">
        <v>50</v>
      </c>
      <c r="E5" s="57">
        <v>120</v>
      </c>
      <c r="F5" s="17">
        <f>CEART!K5+CEFID!K5+ESAG!K5+FAED!K5+'CEAD (Fpolis)'!K5+'CEAD (outras cidades)'!K5+CAV!K5+CCT!K5+CEAVI!K5+'CEO (Chapecó)'!K5+'CEO (Pinhalzinho)'!K5+CEPLAN!K5+CERES!K5+CESFI!K5</f>
        <v>36</v>
      </c>
      <c r="G5" s="71">
        <f>CEART!L5+CEFID!L5+ESAG!L5+FAED!L5+'CEAD (Fpolis)'!L5+'CEAD (outras cidades)'!L5+CAV!L5+CCT!L5+CEAVI!L5+'CEO (Chapecó)'!L5+'CEO (Pinhalzinho)'!L5+CEPLAN!L5+CERES!L5+CESFI!L5</f>
        <v>29</v>
      </c>
      <c r="H5" s="71">
        <f>CEART!M5+CEFID!M5+ESAG!M5+FAED!M5+'CEAD (Fpolis)'!M5+'CEAD (outras cidades)'!M5+CAV!M5+CCT!M5+CEAVI!M5+'CEO (Chapecó)'!M5+'CEO (Pinhalzinho)'!M5+CEPLAN!M5+CERES!M5+CESFI!M5</f>
        <v>29</v>
      </c>
      <c r="I5" s="72">
        <f>CEART!O5+CEFID!O5+ESAG!O5+FAED!O5+'CEAD (Fpolis)'!O5+'CEAD (outras cidades)'!O5+CAV!O5+CCT!O5+CEAVI!O5+'CEO (Chapecó)'!O5+'CEO (Pinhalzinho)'!O5+CEPLAN!O5+CERES!O5+CESFI!O5</f>
        <v>2</v>
      </c>
      <c r="J5" s="73">
        <f>CEART!P5+CEART!R5+CEFID!P5+CEFID!R5+ESAG!P5+ESAG!R5+FAED!P5+FAED!R5+'CEAD (Fpolis)'!P5+'CEAD (Fpolis)'!R5+'CEAD (outras cidades)'!P5+'CEAD (outras cidades)'!R5+CAV!P5+CAV!R5+CCT!P5+CCT!R5+CEAVI!P5+CEAVI!R5+'CEO (Chapecó)'!P5+'CEO (Chapecó)'!R5+'CEO (Pinhalzinho)'!P5+'CEO (Pinhalzinho)'!R5+CEPLAN!P5+CEPLAN!R5+CERES!P5+CERES!R5+CESFI!P5+CESFI!R5</f>
        <v>0</v>
      </c>
      <c r="K5" s="74">
        <f t="shared" ref="K5:K32" si="1">F5-H5+J5</f>
        <v>7</v>
      </c>
      <c r="L5" s="18">
        <f t="shared" si="0"/>
        <v>4320</v>
      </c>
      <c r="M5" s="18">
        <f t="shared" ref="M5:M32" si="2">J5*E5</f>
        <v>0</v>
      </c>
      <c r="N5" s="18">
        <f t="shared" ref="N5:N32" si="3">H5*E5+M5</f>
        <v>3480</v>
      </c>
    </row>
    <row r="6" spans="1:14" s="3" customFormat="1" ht="29" x14ac:dyDescent="0.25">
      <c r="A6" s="107"/>
      <c r="B6" s="27">
        <v>3</v>
      </c>
      <c r="C6" s="107"/>
      <c r="D6" s="39" t="s">
        <v>51</v>
      </c>
      <c r="E6" s="57">
        <v>120</v>
      </c>
      <c r="F6" s="17">
        <f>CEART!K6+CEFID!K6+ESAG!K6+FAED!K6+'CEAD (Fpolis)'!K6+'CEAD (outras cidades)'!K6+CAV!K6+CCT!K6+CEAVI!K6+'CEO (Chapecó)'!K6+'CEO (Pinhalzinho)'!K6+CEPLAN!K6+CERES!K6+CESFI!K6</f>
        <v>36</v>
      </c>
      <c r="G6" s="71">
        <f>CEART!L6+CEFID!L6+ESAG!L6+FAED!L6+'CEAD (Fpolis)'!L6+'CEAD (outras cidades)'!L6+CAV!L6+CCT!L6+CEAVI!L6+'CEO (Chapecó)'!L6+'CEO (Pinhalzinho)'!L6+CEPLAN!L6+CERES!L6+CESFI!L6</f>
        <v>32</v>
      </c>
      <c r="H6" s="71">
        <f>CEART!M6+CEFID!M6+ESAG!M6+FAED!M6+'CEAD (Fpolis)'!M6+'CEAD (outras cidades)'!M6+CAV!M6+CCT!M6+CEAVI!M6+'CEO (Chapecó)'!M6+'CEO (Pinhalzinho)'!M6+CEPLAN!M6+CERES!M6+CESFI!M6</f>
        <v>32</v>
      </c>
      <c r="I6" s="72">
        <f>CEART!O6+CEFID!O6+ESAG!O6+FAED!O6+'CEAD (Fpolis)'!O6+'CEAD (outras cidades)'!O6+CAV!O6+CCT!O6+CEAVI!O6+'CEO (Chapecó)'!O6+'CEO (Pinhalzinho)'!O6+CEPLAN!O6+CERES!O6+CESFI!O6</f>
        <v>2</v>
      </c>
      <c r="J6" s="73">
        <f>CEART!P6+CEART!R6+CEFID!P6+CEFID!R6+ESAG!P6+ESAG!R6+FAED!P6+FAED!R6+'CEAD (Fpolis)'!P6+'CEAD (Fpolis)'!R6+'CEAD (outras cidades)'!P6+'CEAD (outras cidades)'!R6+CAV!P6+CAV!R6+CCT!P6+CCT!R6+CEAVI!P6+CEAVI!R6+'CEO (Chapecó)'!P6+'CEO (Chapecó)'!R6+'CEO (Pinhalzinho)'!P6+'CEO (Pinhalzinho)'!R6+CEPLAN!P6+CEPLAN!R6+CERES!P6+CERES!R6+CESFI!P6+CESFI!R6</f>
        <v>0</v>
      </c>
      <c r="K6" s="74">
        <f t="shared" si="1"/>
        <v>4</v>
      </c>
      <c r="L6" s="18">
        <f t="shared" si="0"/>
        <v>4320</v>
      </c>
      <c r="M6" s="18">
        <f t="shared" si="2"/>
        <v>0</v>
      </c>
      <c r="N6" s="18">
        <f t="shared" si="3"/>
        <v>3840</v>
      </c>
    </row>
    <row r="7" spans="1:14" s="3" customFormat="1" ht="29" x14ac:dyDescent="0.25">
      <c r="A7" s="107"/>
      <c r="B7" s="27">
        <v>4</v>
      </c>
      <c r="C7" s="107"/>
      <c r="D7" s="39" t="s">
        <v>52</v>
      </c>
      <c r="E7" s="57">
        <v>80</v>
      </c>
      <c r="F7" s="17">
        <f>CEART!K7+CEFID!K7+ESAG!K7+FAED!K7+'CEAD (Fpolis)'!K7+'CEAD (outras cidades)'!K7+CAV!K7+CCT!K7+CEAVI!K7+'CEO (Chapecó)'!K7+'CEO (Pinhalzinho)'!K7+CEPLAN!K7+CERES!K7+CESFI!K7</f>
        <v>36</v>
      </c>
      <c r="G7" s="71">
        <f>CEART!L7+CEFID!L7+ESAG!L7+FAED!L7+'CEAD (Fpolis)'!L7+'CEAD (outras cidades)'!L7+CAV!L7+CCT!L7+CEAVI!L7+'CEO (Chapecó)'!L7+'CEO (Pinhalzinho)'!L7+CEPLAN!L7+CERES!L7+CESFI!L7</f>
        <v>22</v>
      </c>
      <c r="H7" s="71">
        <f>CEART!M7+CEFID!M7+ESAG!M7+FAED!M7+'CEAD (Fpolis)'!M7+'CEAD (outras cidades)'!M7+CAV!M7+CCT!M7+CEAVI!M7+'CEO (Chapecó)'!M7+'CEO (Pinhalzinho)'!M7+CEPLAN!M7+CERES!M7+CESFI!M7</f>
        <v>22</v>
      </c>
      <c r="I7" s="72">
        <f>CEART!O7+CEFID!O7+ESAG!O7+FAED!O7+'CEAD (Fpolis)'!O7+'CEAD (outras cidades)'!O7+CAV!O7+CCT!O7+CEAVI!O7+'CEO (Chapecó)'!O7+'CEO (Pinhalzinho)'!O7+CEPLAN!O7+CERES!O7+CESFI!O7</f>
        <v>2</v>
      </c>
      <c r="J7" s="73">
        <f>CEART!P7+CEART!R7+CEFID!P7+CEFID!R7+ESAG!P7+ESAG!R7+FAED!P7+FAED!R7+'CEAD (Fpolis)'!P7+'CEAD (Fpolis)'!R7+'CEAD (outras cidades)'!P7+'CEAD (outras cidades)'!R7+CAV!P7+CAV!R7+CCT!P7+CCT!R7+CEAVI!P7+CEAVI!R7+'CEO (Chapecó)'!P7+'CEO (Chapecó)'!R7+'CEO (Pinhalzinho)'!P7+'CEO (Pinhalzinho)'!R7+CEPLAN!P7+CEPLAN!R7+CERES!P7+CERES!R7+CESFI!P7+CESFI!R7</f>
        <v>0</v>
      </c>
      <c r="K7" s="74">
        <f t="shared" si="1"/>
        <v>14</v>
      </c>
      <c r="L7" s="18">
        <f t="shared" si="0"/>
        <v>2880</v>
      </c>
      <c r="M7" s="18">
        <f t="shared" si="2"/>
        <v>0</v>
      </c>
      <c r="N7" s="18">
        <f t="shared" si="3"/>
        <v>1760</v>
      </c>
    </row>
    <row r="8" spans="1:14" s="3" customFormat="1" x14ac:dyDescent="0.25">
      <c r="A8" s="107"/>
      <c r="B8" s="27">
        <v>5</v>
      </c>
      <c r="C8" s="107"/>
      <c r="D8" s="39" t="s">
        <v>53</v>
      </c>
      <c r="E8" s="57">
        <v>260</v>
      </c>
      <c r="F8" s="17">
        <f>CEART!K8+CEFID!K8+ESAG!K8+FAED!K8+'CEAD (Fpolis)'!K8+'CEAD (outras cidades)'!K8+CAV!K8+CCT!K8+CEAVI!K8+'CEO (Chapecó)'!K8+'CEO (Pinhalzinho)'!K8+CEPLAN!K8+CERES!K8+CESFI!K8</f>
        <v>36</v>
      </c>
      <c r="G8" s="71">
        <f>CEART!L8+CEFID!L8+ESAG!L8+FAED!L8+'CEAD (Fpolis)'!L8+'CEAD (outras cidades)'!L8+CAV!L8+CCT!L8+CEAVI!L8+'CEO (Chapecó)'!L8+'CEO (Pinhalzinho)'!L8+CEPLAN!L8+CERES!L8+CESFI!L8</f>
        <v>22</v>
      </c>
      <c r="H8" s="71">
        <f>CEART!M8+CEFID!M8+ESAG!M8+FAED!M8+'CEAD (Fpolis)'!M8+'CEAD (outras cidades)'!M8+CAV!M8+CCT!M8+CEAVI!M8+'CEO (Chapecó)'!M8+'CEO (Pinhalzinho)'!M8+CEPLAN!M8+CERES!M8+CESFI!M8</f>
        <v>22</v>
      </c>
      <c r="I8" s="72">
        <f>CEART!O8+CEFID!O8+ESAG!O8+FAED!O8+'CEAD (Fpolis)'!O8+'CEAD (outras cidades)'!O8+CAV!O8+CCT!O8+CEAVI!O8+'CEO (Chapecó)'!O8+'CEO (Pinhalzinho)'!O8+CEPLAN!O8+CERES!O8+CESFI!O8</f>
        <v>2</v>
      </c>
      <c r="J8" s="73">
        <f>CEART!P8+CEART!R8+CEFID!P8+CEFID!R8+ESAG!P8+ESAG!R8+FAED!P8+FAED!R8+'CEAD (Fpolis)'!P8+'CEAD (Fpolis)'!R8+'CEAD (outras cidades)'!P8+'CEAD (outras cidades)'!R8+CAV!P8+CAV!R8+CCT!P8+CCT!R8+CEAVI!P8+CEAVI!R8+'CEO (Chapecó)'!P8+'CEO (Chapecó)'!R8+'CEO (Pinhalzinho)'!P8+'CEO (Pinhalzinho)'!R8+CEPLAN!P8+CEPLAN!R8+CERES!P8+CERES!R8+CESFI!P8+CESFI!R8</f>
        <v>0</v>
      </c>
      <c r="K8" s="74">
        <f t="shared" si="1"/>
        <v>14</v>
      </c>
      <c r="L8" s="18">
        <f t="shared" si="0"/>
        <v>9360</v>
      </c>
      <c r="M8" s="18">
        <f t="shared" si="2"/>
        <v>0</v>
      </c>
      <c r="N8" s="18">
        <f t="shared" si="3"/>
        <v>5720</v>
      </c>
    </row>
    <row r="9" spans="1:14" s="3" customFormat="1" ht="29" x14ac:dyDescent="0.25">
      <c r="A9" s="107"/>
      <c r="B9" s="27">
        <v>6</v>
      </c>
      <c r="C9" s="107"/>
      <c r="D9" s="39" t="s">
        <v>54</v>
      </c>
      <c r="E9" s="57">
        <v>600</v>
      </c>
      <c r="F9" s="17">
        <f>CEART!K9+CEFID!K9+ESAG!K9+FAED!K9+'CEAD (Fpolis)'!K9+'CEAD (outras cidades)'!K9+CAV!K9+CCT!K9+CEAVI!K9+'CEO (Chapecó)'!K9+'CEO (Pinhalzinho)'!K9+CEPLAN!K9+CERES!K9+CESFI!K9</f>
        <v>36</v>
      </c>
      <c r="G9" s="71">
        <f>CEART!L9+CEFID!L9+ESAG!L9+FAED!L9+'CEAD (Fpolis)'!L9+'CEAD (outras cidades)'!L9+CAV!L9+CCT!L9+CEAVI!L9+'CEO (Chapecó)'!L9+'CEO (Pinhalzinho)'!L9+CEPLAN!L9+CERES!L9+CESFI!L9</f>
        <v>32</v>
      </c>
      <c r="H9" s="71">
        <f>CEART!M9+CEFID!M9+ESAG!M9+FAED!M9+'CEAD (Fpolis)'!M9+'CEAD (outras cidades)'!M9+CAV!M9+CCT!M9+CEAVI!M9+'CEO (Chapecó)'!M9+'CEO (Pinhalzinho)'!M9+CEPLAN!M9+CERES!M9+CESFI!M9</f>
        <v>32</v>
      </c>
      <c r="I9" s="72">
        <f>CEART!O9+CEFID!O9+ESAG!O9+FAED!O9+'CEAD (Fpolis)'!O9+'CEAD (outras cidades)'!O9+CAV!O9+CCT!O9+CEAVI!O9+'CEO (Chapecó)'!O9+'CEO (Pinhalzinho)'!O9+CEPLAN!O9+CERES!O9+CESFI!O9</f>
        <v>2</v>
      </c>
      <c r="J9" s="73">
        <f>CEART!P9+CEART!R9+CEFID!P9+CEFID!R9+ESAG!P9+ESAG!R9+FAED!P9+FAED!R9+'CEAD (Fpolis)'!P9+'CEAD (Fpolis)'!R9+'CEAD (outras cidades)'!P9+'CEAD (outras cidades)'!R9+CAV!P9+CAV!R9+CCT!P9+CCT!R9+CEAVI!P9+CEAVI!R9+'CEO (Chapecó)'!P9+'CEO (Chapecó)'!R9+'CEO (Pinhalzinho)'!P9+'CEO (Pinhalzinho)'!R9+CEPLAN!P9+CEPLAN!R9+CERES!P9+CERES!R9+CESFI!P9+CESFI!R9</f>
        <v>0</v>
      </c>
      <c r="K9" s="74">
        <f t="shared" si="1"/>
        <v>4</v>
      </c>
      <c r="L9" s="18">
        <f t="shared" si="0"/>
        <v>21600</v>
      </c>
      <c r="M9" s="18">
        <f t="shared" si="2"/>
        <v>0</v>
      </c>
      <c r="N9" s="18">
        <f t="shared" si="3"/>
        <v>19200</v>
      </c>
    </row>
    <row r="10" spans="1:14" s="3" customFormat="1" x14ac:dyDescent="0.25">
      <c r="A10" s="107"/>
      <c r="B10" s="27">
        <v>7</v>
      </c>
      <c r="C10" s="107"/>
      <c r="D10" s="39" t="s">
        <v>56</v>
      </c>
      <c r="E10" s="57">
        <v>300</v>
      </c>
      <c r="F10" s="17">
        <f>CEART!K10+CEFID!K10+ESAG!K10+FAED!K10+'CEAD (Fpolis)'!K10+'CEAD (outras cidades)'!K10+CAV!K10+CCT!K10+CEAVI!K10+'CEO (Chapecó)'!K10+'CEO (Pinhalzinho)'!K10+CEPLAN!K10+CERES!K10+CESFI!K10</f>
        <v>36</v>
      </c>
      <c r="G10" s="71">
        <f>CEART!L10+CEFID!L10+ESAG!L10+FAED!L10+'CEAD (Fpolis)'!L10+'CEAD (outras cidades)'!L10+CAV!L10+CCT!L10+CEAVI!L10+'CEO (Chapecó)'!L10+'CEO (Pinhalzinho)'!L10+CEPLAN!L10+CERES!L10+CESFI!L10</f>
        <v>32</v>
      </c>
      <c r="H10" s="71">
        <f>CEART!M10+CEFID!M10+ESAG!M10+FAED!M10+'CEAD (Fpolis)'!M10+'CEAD (outras cidades)'!M10+CAV!M10+CCT!M10+CEAVI!M10+'CEO (Chapecó)'!M10+'CEO (Pinhalzinho)'!M10+CEPLAN!M10+CERES!M10+CESFI!M10</f>
        <v>32</v>
      </c>
      <c r="I10" s="72">
        <f>CEART!O10+CEFID!O10+ESAG!O10+FAED!O10+'CEAD (Fpolis)'!O10+'CEAD (outras cidades)'!O10+CAV!O10+CCT!O10+CEAVI!O10+'CEO (Chapecó)'!O10+'CEO (Pinhalzinho)'!O10+CEPLAN!O10+CERES!O10+CESFI!O10</f>
        <v>2</v>
      </c>
      <c r="J10" s="73">
        <f>CEART!P10+CEART!R10+CEFID!P10+CEFID!R10+ESAG!P10+ESAG!R10+FAED!P10+FAED!R10+'CEAD (Fpolis)'!P10+'CEAD (Fpolis)'!R10+'CEAD (outras cidades)'!P10+'CEAD (outras cidades)'!R10+CAV!P10+CAV!R10+CCT!P10+CCT!R10+CEAVI!P10+CEAVI!R10+'CEO (Chapecó)'!P10+'CEO (Chapecó)'!R10+'CEO (Pinhalzinho)'!P10+'CEO (Pinhalzinho)'!R10+CEPLAN!P10+CEPLAN!R10+CERES!P10+CERES!R10+CESFI!P10+CESFI!R10</f>
        <v>0</v>
      </c>
      <c r="K10" s="74">
        <f t="shared" si="1"/>
        <v>4</v>
      </c>
      <c r="L10" s="18">
        <f t="shared" si="0"/>
        <v>10800</v>
      </c>
      <c r="M10" s="18">
        <f t="shared" si="2"/>
        <v>0</v>
      </c>
      <c r="N10" s="18">
        <f t="shared" si="3"/>
        <v>9600</v>
      </c>
    </row>
    <row r="11" spans="1:14" s="3" customFormat="1" x14ac:dyDescent="0.25">
      <c r="A11" s="107"/>
      <c r="B11" s="27">
        <v>8</v>
      </c>
      <c r="C11" s="107"/>
      <c r="D11" s="39" t="s">
        <v>57</v>
      </c>
      <c r="E11" s="57">
        <v>400</v>
      </c>
      <c r="F11" s="17">
        <f>CEART!K11+CEFID!K11+ESAG!K11+FAED!K11+'CEAD (Fpolis)'!K11+'CEAD (outras cidades)'!K11+CAV!K11+CCT!K11+CEAVI!K11+'CEO (Chapecó)'!K11+'CEO (Pinhalzinho)'!K11+CEPLAN!K11+CERES!K11+CESFI!K11</f>
        <v>36</v>
      </c>
      <c r="G11" s="71">
        <f>CEART!L11+CEFID!L11+ESAG!L11+FAED!L11+'CEAD (Fpolis)'!L11+'CEAD (outras cidades)'!L11+CAV!L11+CCT!L11+CEAVI!L11+'CEO (Chapecó)'!L11+'CEO (Pinhalzinho)'!L11+CEPLAN!L11+CERES!L11+CESFI!L11</f>
        <v>32</v>
      </c>
      <c r="H11" s="71">
        <f>CEART!M11+CEFID!M11+ESAG!M11+FAED!M11+'CEAD (Fpolis)'!M11+'CEAD (outras cidades)'!M11+CAV!M11+CCT!M11+CEAVI!M11+'CEO (Chapecó)'!M11+'CEO (Pinhalzinho)'!M11+CEPLAN!M11+CERES!M11+CESFI!M11</f>
        <v>32</v>
      </c>
      <c r="I11" s="72">
        <f>CEART!O11+CEFID!O11+ESAG!O11+FAED!O11+'CEAD (Fpolis)'!O11+'CEAD (outras cidades)'!O11+CAV!O11+CCT!O11+CEAVI!O11+'CEO (Chapecó)'!O11+'CEO (Pinhalzinho)'!O11+CEPLAN!O11+CERES!O11+CESFI!O11</f>
        <v>2</v>
      </c>
      <c r="J11" s="73">
        <f>CEART!P11+CEART!R11+CEFID!P11+CEFID!R11+ESAG!P11+ESAG!R11+FAED!P11+FAED!R11+'CEAD (Fpolis)'!P11+'CEAD (Fpolis)'!R11+'CEAD (outras cidades)'!P11+'CEAD (outras cidades)'!R11+CAV!P11+CAV!R11+CCT!P11+CCT!R11+CEAVI!P11+CEAVI!R11+'CEO (Chapecó)'!P11+'CEO (Chapecó)'!R11+'CEO (Pinhalzinho)'!P11+'CEO (Pinhalzinho)'!R11+CEPLAN!P11+CEPLAN!R11+CERES!P11+CERES!R11+CESFI!P11+CESFI!R11</f>
        <v>0</v>
      </c>
      <c r="K11" s="74">
        <f t="shared" si="1"/>
        <v>4</v>
      </c>
      <c r="L11" s="18">
        <f t="shared" si="0"/>
        <v>14400</v>
      </c>
      <c r="M11" s="18">
        <f t="shared" si="2"/>
        <v>0</v>
      </c>
      <c r="N11" s="18">
        <f t="shared" si="3"/>
        <v>12800</v>
      </c>
    </row>
    <row r="12" spans="1:14" s="3" customFormat="1" ht="29" x14ac:dyDescent="0.25">
      <c r="A12" s="107"/>
      <c r="B12" s="27">
        <v>9</v>
      </c>
      <c r="C12" s="107"/>
      <c r="D12" s="39" t="s">
        <v>58</v>
      </c>
      <c r="E12" s="57">
        <v>250</v>
      </c>
      <c r="F12" s="17">
        <f>CEART!K12+CEFID!K12+ESAG!K12+FAED!K12+'CEAD (Fpolis)'!K12+'CEAD (outras cidades)'!K12+CAV!K12+CCT!K12+CEAVI!K12+'CEO (Chapecó)'!K12+'CEO (Pinhalzinho)'!K12+CEPLAN!K12+CERES!K12+CESFI!K12</f>
        <v>36</v>
      </c>
      <c r="G12" s="71">
        <f>CEART!L12+CEFID!L12+ESAG!L12+FAED!L12+'CEAD (Fpolis)'!L12+'CEAD (outras cidades)'!L12+CAV!L12+CCT!L12+CEAVI!L12+'CEO (Chapecó)'!L12+'CEO (Pinhalzinho)'!L12+CEPLAN!L12+CERES!L12+CESFI!L12</f>
        <v>32</v>
      </c>
      <c r="H12" s="71">
        <f>CEART!M12+CEFID!M12+ESAG!M12+FAED!M12+'CEAD (Fpolis)'!M12+'CEAD (outras cidades)'!M12+CAV!M12+CCT!M12+CEAVI!M12+'CEO (Chapecó)'!M12+'CEO (Pinhalzinho)'!M12+CEPLAN!M12+CERES!M12+CESFI!M12</f>
        <v>32</v>
      </c>
      <c r="I12" s="72">
        <f>CEART!O12+CEFID!O12+ESAG!O12+FAED!O12+'CEAD (Fpolis)'!O12+'CEAD (outras cidades)'!O12+CAV!O12+CCT!O12+CEAVI!O12+'CEO (Chapecó)'!O12+'CEO (Pinhalzinho)'!O12+CEPLAN!O12+CERES!O12+CESFI!O12</f>
        <v>2</v>
      </c>
      <c r="J12" s="73">
        <f>CEART!P12+CEART!R12+CEFID!P12+CEFID!R12+ESAG!P12+ESAG!R12+FAED!P12+FAED!R12+'CEAD (Fpolis)'!P12+'CEAD (Fpolis)'!R12+'CEAD (outras cidades)'!P12+'CEAD (outras cidades)'!R12+CAV!P12+CAV!R12+CCT!P12+CCT!R12+CEAVI!P12+CEAVI!R12+'CEO (Chapecó)'!P12+'CEO (Chapecó)'!R12+'CEO (Pinhalzinho)'!P12+'CEO (Pinhalzinho)'!R12+CEPLAN!P12+CEPLAN!R12+CERES!P12+CERES!R12+CESFI!P12+CESFI!R12</f>
        <v>0</v>
      </c>
      <c r="K12" s="74">
        <f t="shared" si="1"/>
        <v>4</v>
      </c>
      <c r="L12" s="18">
        <f t="shared" si="0"/>
        <v>9000</v>
      </c>
      <c r="M12" s="18">
        <f t="shared" si="2"/>
        <v>0</v>
      </c>
      <c r="N12" s="18">
        <f t="shared" si="3"/>
        <v>8000</v>
      </c>
    </row>
    <row r="13" spans="1:14" s="3" customFormat="1" x14ac:dyDescent="0.25">
      <c r="A13" s="107"/>
      <c r="B13" s="27">
        <v>10</v>
      </c>
      <c r="C13" s="107"/>
      <c r="D13" s="39" t="s">
        <v>59</v>
      </c>
      <c r="E13" s="57">
        <v>150</v>
      </c>
      <c r="F13" s="17">
        <f>CEART!K13+CEFID!K13+ESAG!K13+FAED!K13+'CEAD (Fpolis)'!K13+'CEAD (outras cidades)'!K13+CAV!K13+CCT!K13+CEAVI!K13+'CEO (Chapecó)'!K13+'CEO (Pinhalzinho)'!K13+CEPLAN!K13+CERES!K13+CESFI!K13</f>
        <v>36</v>
      </c>
      <c r="G13" s="71">
        <f>CEART!L13+CEFID!L13+ESAG!L13+FAED!L13+'CEAD (Fpolis)'!L13+'CEAD (outras cidades)'!L13+CAV!L13+CCT!L13+CEAVI!L13+'CEO (Chapecó)'!L13+'CEO (Pinhalzinho)'!L13+CEPLAN!L13+CERES!L13+CESFI!L13</f>
        <v>32</v>
      </c>
      <c r="H13" s="71">
        <f>CEART!M13+CEFID!M13+ESAG!M13+FAED!M13+'CEAD (Fpolis)'!M13+'CEAD (outras cidades)'!M13+CAV!M13+CCT!M13+CEAVI!M13+'CEO (Chapecó)'!M13+'CEO (Pinhalzinho)'!M13+CEPLAN!M13+CERES!M13+CESFI!M13</f>
        <v>32</v>
      </c>
      <c r="I13" s="72">
        <f>CEART!O13+CEFID!O13+ESAG!O13+FAED!O13+'CEAD (Fpolis)'!O13+'CEAD (outras cidades)'!O13+CAV!O13+CCT!O13+CEAVI!O13+'CEO (Chapecó)'!O13+'CEO (Pinhalzinho)'!O13+CEPLAN!O13+CERES!O13+CESFI!O13</f>
        <v>2</v>
      </c>
      <c r="J13" s="73">
        <f>CEART!P13+CEART!R13+CEFID!P13+CEFID!R13+ESAG!P13+ESAG!R13+FAED!P13+FAED!R13+'CEAD (Fpolis)'!P13+'CEAD (Fpolis)'!R13+'CEAD (outras cidades)'!P13+'CEAD (outras cidades)'!R13+CAV!P13+CAV!R13+CCT!P13+CCT!R13+CEAVI!P13+CEAVI!R13+'CEO (Chapecó)'!P13+'CEO (Chapecó)'!R13+'CEO (Pinhalzinho)'!P13+'CEO (Pinhalzinho)'!R13+CEPLAN!P13+CEPLAN!R13+CERES!P13+CERES!R13+CESFI!P13+CESFI!R13</f>
        <v>0</v>
      </c>
      <c r="K13" s="74">
        <f t="shared" si="1"/>
        <v>4</v>
      </c>
      <c r="L13" s="18">
        <f t="shared" si="0"/>
        <v>5400</v>
      </c>
      <c r="M13" s="18">
        <f t="shared" si="2"/>
        <v>0</v>
      </c>
      <c r="N13" s="18">
        <f t="shared" si="3"/>
        <v>4800</v>
      </c>
    </row>
    <row r="14" spans="1:14" s="3" customFormat="1" x14ac:dyDescent="0.25">
      <c r="A14" s="107"/>
      <c r="B14" s="27">
        <v>11</v>
      </c>
      <c r="C14" s="107"/>
      <c r="D14" s="39" t="s">
        <v>61</v>
      </c>
      <c r="E14" s="57">
        <v>150</v>
      </c>
      <c r="F14" s="17">
        <f>CEART!K14+CEFID!K14+ESAG!K14+FAED!K14+'CEAD (Fpolis)'!K14+'CEAD (outras cidades)'!K14+CAV!K14+CCT!K14+CEAVI!K14+'CEO (Chapecó)'!K14+'CEO (Pinhalzinho)'!K14+CEPLAN!K14+CERES!K14+CESFI!K14</f>
        <v>36</v>
      </c>
      <c r="G14" s="71">
        <f>CEART!L14+CEFID!L14+ESAG!L14+FAED!L14+'CEAD (Fpolis)'!L14+'CEAD (outras cidades)'!L14+CAV!L14+CCT!L14+CEAVI!L14+'CEO (Chapecó)'!L14+'CEO (Pinhalzinho)'!L14+CEPLAN!L14+CERES!L14+CESFI!L14</f>
        <v>22</v>
      </c>
      <c r="H14" s="71">
        <f>CEART!M14+CEFID!M14+ESAG!M14+FAED!M14+'CEAD (Fpolis)'!M14+'CEAD (outras cidades)'!M14+CAV!M14+CCT!M14+CEAVI!M14+'CEO (Chapecó)'!M14+'CEO (Pinhalzinho)'!M14+CEPLAN!M14+CERES!M14+CESFI!M14</f>
        <v>22</v>
      </c>
      <c r="I14" s="72">
        <f>CEART!O14+CEFID!O14+ESAG!O14+FAED!O14+'CEAD (Fpolis)'!O14+'CEAD (outras cidades)'!O14+CAV!O14+CCT!O14+CEAVI!O14+'CEO (Chapecó)'!O14+'CEO (Pinhalzinho)'!O14+CEPLAN!O14+CERES!O14+CESFI!O14</f>
        <v>2</v>
      </c>
      <c r="J14" s="73">
        <f>CEART!P14+CEART!R14+CEFID!P14+CEFID!R14+ESAG!P14+ESAG!R14+FAED!P14+FAED!R14+'CEAD (Fpolis)'!P14+'CEAD (Fpolis)'!R14+'CEAD (outras cidades)'!P14+'CEAD (outras cidades)'!R14+CAV!P14+CAV!R14+CCT!P14+CCT!R14+CEAVI!P14+CEAVI!R14+'CEO (Chapecó)'!P14+'CEO (Chapecó)'!R14+'CEO (Pinhalzinho)'!P14+'CEO (Pinhalzinho)'!R14+CEPLAN!P14+CEPLAN!R14+CERES!P14+CERES!R14+CESFI!P14+CESFI!R14</f>
        <v>0</v>
      </c>
      <c r="K14" s="74">
        <f t="shared" si="1"/>
        <v>14</v>
      </c>
      <c r="L14" s="18">
        <f t="shared" si="0"/>
        <v>5400</v>
      </c>
      <c r="M14" s="18">
        <f t="shared" si="2"/>
        <v>0</v>
      </c>
      <c r="N14" s="18">
        <f t="shared" si="3"/>
        <v>3300</v>
      </c>
    </row>
    <row r="15" spans="1:14" s="3" customFormat="1" x14ac:dyDescent="0.25">
      <c r="A15" s="107"/>
      <c r="B15" s="27">
        <v>12</v>
      </c>
      <c r="C15" s="107"/>
      <c r="D15" s="39" t="s">
        <v>62</v>
      </c>
      <c r="E15" s="57">
        <v>150</v>
      </c>
      <c r="F15" s="17">
        <f>CEART!K15+CEFID!K15+ESAG!K15+FAED!K15+'CEAD (Fpolis)'!K15+'CEAD (outras cidades)'!K15+CAV!K15+CCT!K15+CEAVI!K15+'CEO (Chapecó)'!K15+'CEO (Pinhalzinho)'!K15+CEPLAN!K15+CERES!K15+CESFI!K15</f>
        <v>36</v>
      </c>
      <c r="G15" s="71">
        <f>CEART!L15+CEFID!L15+ESAG!L15+FAED!L15+'CEAD (Fpolis)'!L15+'CEAD (outras cidades)'!L15+CAV!L15+CCT!L15+CEAVI!L15+'CEO (Chapecó)'!L15+'CEO (Pinhalzinho)'!L15+CEPLAN!L15+CERES!L15+CESFI!L15</f>
        <v>25</v>
      </c>
      <c r="H15" s="71">
        <f>CEART!M15+CEFID!M15+ESAG!M15+FAED!M15+'CEAD (Fpolis)'!M15+'CEAD (outras cidades)'!M15+CAV!M15+CCT!M15+CEAVI!M15+'CEO (Chapecó)'!M15+'CEO (Pinhalzinho)'!M15+CEPLAN!M15+CERES!M15+CESFI!M15</f>
        <v>25</v>
      </c>
      <c r="I15" s="72">
        <f>CEART!O15+CEFID!O15+ESAG!O15+FAED!O15+'CEAD (Fpolis)'!O15+'CEAD (outras cidades)'!O15+CAV!O15+CCT!O15+CEAVI!O15+'CEO (Chapecó)'!O15+'CEO (Pinhalzinho)'!O15+CEPLAN!O15+CERES!O15+CESFI!O15</f>
        <v>2</v>
      </c>
      <c r="J15" s="73">
        <f>CEART!P15+CEART!R15+CEFID!P15+CEFID!R15+ESAG!P15+ESAG!R15+FAED!P15+FAED!R15+'CEAD (Fpolis)'!P15+'CEAD (Fpolis)'!R15+'CEAD (outras cidades)'!P15+'CEAD (outras cidades)'!R15+CAV!P15+CAV!R15+CCT!P15+CCT!R15+CEAVI!P15+CEAVI!R15+'CEO (Chapecó)'!P15+'CEO (Chapecó)'!R15+'CEO (Pinhalzinho)'!P15+'CEO (Pinhalzinho)'!R15+CEPLAN!P15+CEPLAN!R15+CERES!P15+CERES!R15+CESFI!P15+CESFI!R15</f>
        <v>0</v>
      </c>
      <c r="K15" s="74">
        <f t="shared" si="1"/>
        <v>11</v>
      </c>
      <c r="L15" s="18">
        <f t="shared" si="0"/>
        <v>5400</v>
      </c>
      <c r="M15" s="18">
        <f t="shared" si="2"/>
        <v>0</v>
      </c>
      <c r="N15" s="18">
        <f t="shared" si="3"/>
        <v>3750</v>
      </c>
    </row>
    <row r="16" spans="1:14" s="3" customFormat="1" x14ac:dyDescent="0.25">
      <c r="A16" s="107"/>
      <c r="B16" s="27">
        <v>13</v>
      </c>
      <c r="C16" s="107"/>
      <c r="D16" s="39" t="s">
        <v>63</v>
      </c>
      <c r="E16" s="57">
        <v>200</v>
      </c>
      <c r="F16" s="17">
        <f>CEART!K16+CEFID!K16+ESAG!K16+FAED!K16+'CEAD (Fpolis)'!K16+'CEAD (outras cidades)'!K16+CAV!K16+CCT!K16+CEAVI!K16+'CEO (Chapecó)'!K16+'CEO (Pinhalzinho)'!K16+CEPLAN!K16+CERES!K16+CESFI!K16</f>
        <v>36</v>
      </c>
      <c r="G16" s="71">
        <f>CEART!L16+CEFID!L16+ESAG!L16+FAED!L16+'CEAD (Fpolis)'!L16+'CEAD (outras cidades)'!L16+CAV!L16+CCT!L16+CEAVI!L16+'CEO (Chapecó)'!L16+'CEO (Pinhalzinho)'!L16+CEPLAN!L16+CERES!L16+CESFI!L16</f>
        <v>32</v>
      </c>
      <c r="H16" s="71">
        <f>CEART!M16+CEFID!M16+ESAG!M16+FAED!M16+'CEAD (Fpolis)'!M16+'CEAD (outras cidades)'!M16+CAV!M16+CCT!M16+CEAVI!M16+'CEO (Chapecó)'!M16+'CEO (Pinhalzinho)'!M16+CEPLAN!M16+CERES!M16+CESFI!M16</f>
        <v>32</v>
      </c>
      <c r="I16" s="72">
        <f>CEART!O16+CEFID!O16+ESAG!O16+FAED!O16+'CEAD (Fpolis)'!O16+'CEAD (outras cidades)'!O16+CAV!O16+CCT!O16+CEAVI!O16+'CEO (Chapecó)'!O16+'CEO (Pinhalzinho)'!O16+CEPLAN!O16+CERES!O16+CESFI!O16</f>
        <v>2</v>
      </c>
      <c r="J16" s="73">
        <f>CEART!P16+CEART!R16+CEFID!P16+CEFID!R16+ESAG!P16+ESAG!R16+FAED!P16+FAED!R16+'CEAD (Fpolis)'!P16+'CEAD (Fpolis)'!R16+'CEAD (outras cidades)'!P16+'CEAD (outras cidades)'!R16+CAV!P16+CAV!R16+CCT!P16+CCT!R16+CEAVI!P16+CEAVI!R16+'CEO (Chapecó)'!P16+'CEO (Chapecó)'!R16+'CEO (Pinhalzinho)'!P16+'CEO (Pinhalzinho)'!R16+CEPLAN!P16+CEPLAN!R16+CERES!P16+CERES!R16+CESFI!P16+CESFI!R16</f>
        <v>0</v>
      </c>
      <c r="K16" s="74">
        <f t="shared" si="1"/>
        <v>4</v>
      </c>
      <c r="L16" s="18">
        <f t="shared" si="0"/>
        <v>7200</v>
      </c>
      <c r="M16" s="18">
        <f t="shared" si="2"/>
        <v>0</v>
      </c>
      <c r="N16" s="18">
        <f t="shared" si="3"/>
        <v>6400</v>
      </c>
    </row>
    <row r="17" spans="1:14" s="3" customFormat="1" x14ac:dyDescent="0.25">
      <c r="A17" s="107"/>
      <c r="B17" s="27">
        <v>14</v>
      </c>
      <c r="C17" s="107"/>
      <c r="D17" s="39" t="s">
        <v>64</v>
      </c>
      <c r="E17" s="57">
        <v>300</v>
      </c>
      <c r="F17" s="17">
        <f>CEART!K17+CEFID!K17+ESAG!K17+FAED!K17+'CEAD (Fpolis)'!K17+'CEAD (outras cidades)'!K17+CAV!K17+CCT!K17+CEAVI!K17+'CEO (Chapecó)'!K17+'CEO (Pinhalzinho)'!K17+CEPLAN!K17+CERES!K17+CESFI!K17</f>
        <v>36</v>
      </c>
      <c r="G17" s="71">
        <f>CEART!L17+CEFID!L17+ESAG!L17+FAED!L17+'CEAD (Fpolis)'!L17+'CEAD (outras cidades)'!L17+CAV!L17+CCT!L17+CEAVI!L17+'CEO (Chapecó)'!L17+'CEO (Pinhalzinho)'!L17+CEPLAN!L17+CERES!L17+CESFI!L17</f>
        <v>29</v>
      </c>
      <c r="H17" s="71">
        <f>CEART!M17+CEFID!M17+ESAG!M17+FAED!M17+'CEAD (Fpolis)'!M17+'CEAD (outras cidades)'!M17+CAV!M17+CCT!M17+CEAVI!M17+'CEO (Chapecó)'!M17+'CEO (Pinhalzinho)'!M17+CEPLAN!M17+CERES!M17+CESFI!M17</f>
        <v>29</v>
      </c>
      <c r="I17" s="72">
        <f>CEART!O17+CEFID!O17+ESAG!O17+FAED!O17+'CEAD (Fpolis)'!O17+'CEAD (outras cidades)'!O17+CAV!O17+CCT!O17+CEAVI!O17+'CEO (Chapecó)'!O17+'CEO (Pinhalzinho)'!O17+CEPLAN!O17+CERES!O17+CESFI!O17</f>
        <v>2</v>
      </c>
      <c r="J17" s="73">
        <f>CEART!P17+CEART!R17+CEFID!P17+CEFID!R17+ESAG!P17+ESAG!R17+FAED!P17+FAED!R17+'CEAD (Fpolis)'!P17+'CEAD (Fpolis)'!R17+'CEAD (outras cidades)'!P17+'CEAD (outras cidades)'!R17+CAV!P17+CAV!R17+CCT!P17+CCT!R17+CEAVI!P17+CEAVI!R17+'CEO (Chapecó)'!P17+'CEO (Chapecó)'!R17+'CEO (Pinhalzinho)'!P17+'CEO (Pinhalzinho)'!R17+CEPLAN!P17+CEPLAN!R17+CERES!P17+CERES!R17+CESFI!P17+CESFI!R17</f>
        <v>0</v>
      </c>
      <c r="K17" s="74">
        <f t="shared" si="1"/>
        <v>7</v>
      </c>
      <c r="L17" s="18">
        <f t="shared" si="0"/>
        <v>10800</v>
      </c>
      <c r="M17" s="18">
        <f t="shared" si="2"/>
        <v>0</v>
      </c>
      <c r="N17" s="18">
        <f t="shared" si="3"/>
        <v>8700</v>
      </c>
    </row>
    <row r="18" spans="1:14" s="3" customFormat="1" x14ac:dyDescent="0.25">
      <c r="A18" s="107"/>
      <c r="B18" s="27">
        <v>15</v>
      </c>
      <c r="C18" s="107"/>
      <c r="D18" s="39" t="s">
        <v>65</v>
      </c>
      <c r="E18" s="57">
        <v>100</v>
      </c>
      <c r="F18" s="17">
        <f>CEART!K18+CEFID!K18+ESAG!K18+FAED!K18+'CEAD (Fpolis)'!K18+'CEAD (outras cidades)'!K18+CAV!K18+CCT!K18+CEAVI!K18+'CEO (Chapecó)'!K18+'CEO (Pinhalzinho)'!K18+CEPLAN!K18+CERES!K18+CESFI!K18</f>
        <v>36</v>
      </c>
      <c r="G18" s="71">
        <f>CEART!L18+CEFID!L18+ESAG!L18+FAED!L18+'CEAD (Fpolis)'!L18+'CEAD (outras cidades)'!L18+CAV!L18+CCT!L18+CEAVI!L18+'CEO (Chapecó)'!L18+'CEO (Pinhalzinho)'!L18+CEPLAN!L18+CERES!L18+CESFI!L18</f>
        <v>22</v>
      </c>
      <c r="H18" s="71">
        <f>CEART!M18+CEFID!M18+ESAG!M18+FAED!M18+'CEAD (Fpolis)'!M18+'CEAD (outras cidades)'!M18+CAV!M18+CCT!M18+CEAVI!M18+'CEO (Chapecó)'!M18+'CEO (Pinhalzinho)'!M18+CEPLAN!M18+CERES!M18+CESFI!M18</f>
        <v>22</v>
      </c>
      <c r="I18" s="72">
        <f>CEART!O18+CEFID!O18+ESAG!O18+FAED!O18+'CEAD (Fpolis)'!O18+'CEAD (outras cidades)'!O18+CAV!O18+CCT!O18+CEAVI!O18+'CEO (Chapecó)'!O18+'CEO (Pinhalzinho)'!O18+CEPLAN!O18+CERES!O18+CESFI!O18</f>
        <v>2</v>
      </c>
      <c r="J18" s="73">
        <f>CEART!P18+CEART!R18+CEFID!P18+CEFID!R18+ESAG!P18+ESAG!R18+FAED!P18+FAED!R18+'CEAD (Fpolis)'!P18+'CEAD (Fpolis)'!R18+'CEAD (outras cidades)'!P18+'CEAD (outras cidades)'!R18+CAV!P18+CAV!R18+CCT!P18+CCT!R18+CEAVI!P18+CEAVI!R18+'CEO (Chapecó)'!P18+'CEO (Chapecó)'!R18+'CEO (Pinhalzinho)'!P18+'CEO (Pinhalzinho)'!R18+CEPLAN!P18+CEPLAN!R18+CERES!P18+CERES!R18+CESFI!P18+CESFI!R18</f>
        <v>0</v>
      </c>
      <c r="K18" s="74">
        <f t="shared" si="1"/>
        <v>14</v>
      </c>
      <c r="L18" s="18">
        <f t="shared" si="0"/>
        <v>3600</v>
      </c>
      <c r="M18" s="18">
        <f t="shared" si="2"/>
        <v>0</v>
      </c>
      <c r="N18" s="18">
        <f t="shared" si="3"/>
        <v>2200</v>
      </c>
    </row>
    <row r="19" spans="1:14" s="3" customFormat="1" x14ac:dyDescent="0.25">
      <c r="A19" s="107"/>
      <c r="B19" s="27">
        <v>16</v>
      </c>
      <c r="C19" s="107"/>
      <c r="D19" s="39" t="s">
        <v>66</v>
      </c>
      <c r="E19" s="57">
        <v>150</v>
      </c>
      <c r="F19" s="17">
        <f>CEART!K19+CEFID!K19+ESAG!K19+FAED!K19+'CEAD (Fpolis)'!K19+'CEAD (outras cidades)'!K19+CAV!K19+CCT!K19+CEAVI!K19+'CEO (Chapecó)'!K19+'CEO (Pinhalzinho)'!K19+CEPLAN!K19+CERES!K19+CESFI!K19</f>
        <v>36</v>
      </c>
      <c r="G19" s="71">
        <f>CEART!L19+CEFID!L19+ESAG!L19+FAED!L19+'CEAD (Fpolis)'!L19+'CEAD (outras cidades)'!L19+CAV!L19+CCT!L19+CEAVI!L19+'CEO (Chapecó)'!L19+'CEO (Pinhalzinho)'!L19+CEPLAN!L19+CERES!L19+CESFI!L19</f>
        <v>32</v>
      </c>
      <c r="H19" s="71">
        <f>CEART!M19+CEFID!M19+ESAG!M19+FAED!M19+'CEAD (Fpolis)'!M19+'CEAD (outras cidades)'!M19+CAV!M19+CCT!M19+CEAVI!M19+'CEO (Chapecó)'!M19+'CEO (Pinhalzinho)'!M19+CEPLAN!M19+CERES!M19+CESFI!M19</f>
        <v>32</v>
      </c>
      <c r="I19" s="72">
        <f>CEART!O19+CEFID!O19+ESAG!O19+FAED!O19+'CEAD (Fpolis)'!O19+'CEAD (outras cidades)'!O19+CAV!O19+CCT!O19+CEAVI!O19+'CEO (Chapecó)'!O19+'CEO (Pinhalzinho)'!O19+CEPLAN!O19+CERES!O19+CESFI!O19</f>
        <v>2</v>
      </c>
      <c r="J19" s="73">
        <f>CEART!P19+CEART!R19+CEFID!P19+CEFID!R19+ESAG!P19+ESAG!R19+FAED!P19+FAED!R19+'CEAD (Fpolis)'!P19+'CEAD (Fpolis)'!R19+'CEAD (outras cidades)'!P19+'CEAD (outras cidades)'!R19+CAV!P19+CAV!R19+CCT!P19+CCT!R19+CEAVI!P19+CEAVI!R19+'CEO (Chapecó)'!P19+'CEO (Chapecó)'!R19+'CEO (Pinhalzinho)'!P19+'CEO (Pinhalzinho)'!R19+CEPLAN!P19+CEPLAN!R19+CERES!P19+CERES!R19+CESFI!P19+CESFI!R19</f>
        <v>0</v>
      </c>
      <c r="K19" s="74">
        <f t="shared" si="1"/>
        <v>4</v>
      </c>
      <c r="L19" s="18">
        <f t="shared" si="0"/>
        <v>5400</v>
      </c>
      <c r="M19" s="18">
        <f t="shared" si="2"/>
        <v>0</v>
      </c>
      <c r="N19" s="18">
        <f t="shared" si="3"/>
        <v>4800</v>
      </c>
    </row>
    <row r="20" spans="1:14" s="3" customFormat="1" ht="29" x14ac:dyDescent="0.25">
      <c r="A20" s="107"/>
      <c r="B20" s="27">
        <v>17</v>
      </c>
      <c r="C20" s="107"/>
      <c r="D20" s="39" t="s">
        <v>67</v>
      </c>
      <c r="E20" s="57">
        <v>100</v>
      </c>
      <c r="F20" s="17">
        <f>CEART!K20+CEFID!K20+ESAG!K20+FAED!K20+'CEAD (Fpolis)'!K20+'CEAD (outras cidades)'!K20+CAV!K20+CCT!K20+CEAVI!K20+'CEO (Chapecó)'!K20+'CEO (Pinhalzinho)'!K20+CEPLAN!K20+CERES!K20+CESFI!K20</f>
        <v>36</v>
      </c>
      <c r="G20" s="71">
        <f>CEART!L20+CEFID!L20+ESAG!L20+FAED!L20+'CEAD (Fpolis)'!L20+'CEAD (outras cidades)'!L20+CAV!L20+CCT!L20+CEAVI!L20+'CEO (Chapecó)'!L20+'CEO (Pinhalzinho)'!L20+CEPLAN!L20+CERES!L20+CESFI!L20</f>
        <v>32</v>
      </c>
      <c r="H20" s="71">
        <f>CEART!M20+CEFID!M20+ESAG!M20+FAED!M20+'CEAD (Fpolis)'!M20+'CEAD (outras cidades)'!M20+CAV!M20+CCT!M20+CEAVI!M20+'CEO (Chapecó)'!M20+'CEO (Pinhalzinho)'!M20+CEPLAN!M20+CERES!M20+CESFI!M20</f>
        <v>32</v>
      </c>
      <c r="I20" s="72">
        <f>CEART!O20+CEFID!O20+ESAG!O20+FAED!O20+'CEAD (Fpolis)'!O20+'CEAD (outras cidades)'!O20+CAV!O20+CCT!O20+CEAVI!O20+'CEO (Chapecó)'!O20+'CEO (Pinhalzinho)'!O20+CEPLAN!O20+CERES!O20+CESFI!O20</f>
        <v>2</v>
      </c>
      <c r="J20" s="73">
        <f>CEART!P20+CEART!R20+CEFID!P20+CEFID!R20+ESAG!P20+ESAG!R20+FAED!P20+FAED!R20+'CEAD (Fpolis)'!P20+'CEAD (Fpolis)'!R20+'CEAD (outras cidades)'!P20+'CEAD (outras cidades)'!R20+CAV!P20+CAV!R20+CCT!P20+CCT!R20+CEAVI!P20+CEAVI!R20+'CEO (Chapecó)'!P20+'CEO (Chapecó)'!R20+'CEO (Pinhalzinho)'!P20+'CEO (Pinhalzinho)'!R20+CEPLAN!P20+CEPLAN!R20+CERES!P20+CERES!R20+CESFI!P20+CESFI!R20</f>
        <v>0</v>
      </c>
      <c r="K20" s="74">
        <f t="shared" si="1"/>
        <v>4</v>
      </c>
      <c r="L20" s="18">
        <f t="shared" si="0"/>
        <v>3600</v>
      </c>
      <c r="M20" s="18">
        <f t="shared" si="2"/>
        <v>0</v>
      </c>
      <c r="N20" s="18">
        <f t="shared" si="3"/>
        <v>3200</v>
      </c>
    </row>
    <row r="21" spans="1:14" s="3" customFormat="1" ht="29" x14ac:dyDescent="0.25">
      <c r="A21" s="107"/>
      <c r="B21" s="27">
        <v>18</v>
      </c>
      <c r="C21" s="107"/>
      <c r="D21" s="39" t="s">
        <v>68</v>
      </c>
      <c r="E21" s="57">
        <v>300</v>
      </c>
      <c r="F21" s="17">
        <f>CEART!K21+CEFID!K21+ESAG!K21+FAED!K21+'CEAD (Fpolis)'!K21+'CEAD (outras cidades)'!K21+CAV!K21+CCT!K21+CEAVI!K21+'CEO (Chapecó)'!K21+'CEO (Pinhalzinho)'!K21+CEPLAN!K21+CERES!K21+CESFI!K21</f>
        <v>36</v>
      </c>
      <c r="G21" s="71">
        <f>CEART!L21+CEFID!L21+ESAG!L21+FAED!L21+'CEAD (Fpolis)'!L21+'CEAD (outras cidades)'!L21+CAV!L21+CCT!L21+CEAVI!L21+'CEO (Chapecó)'!L21+'CEO (Pinhalzinho)'!L21+CEPLAN!L21+CERES!L21+CESFI!L21</f>
        <v>32</v>
      </c>
      <c r="H21" s="71">
        <f>CEART!M21+CEFID!M21+ESAG!M21+FAED!M21+'CEAD (Fpolis)'!M21+'CEAD (outras cidades)'!M21+CAV!M21+CCT!M21+CEAVI!M21+'CEO (Chapecó)'!M21+'CEO (Pinhalzinho)'!M21+CEPLAN!M21+CERES!M21+CESFI!M21</f>
        <v>32</v>
      </c>
      <c r="I21" s="72">
        <f>CEART!O21+CEFID!O21+ESAG!O21+FAED!O21+'CEAD (Fpolis)'!O21+'CEAD (outras cidades)'!O21+CAV!O21+CCT!O21+CEAVI!O21+'CEO (Chapecó)'!O21+'CEO (Pinhalzinho)'!O21+CEPLAN!O21+CERES!O21+CESFI!O21</f>
        <v>2</v>
      </c>
      <c r="J21" s="73">
        <f>CEART!P21+CEART!R21+CEFID!P21+CEFID!R21+ESAG!P21+ESAG!R21+FAED!P21+FAED!R21+'CEAD (Fpolis)'!P21+'CEAD (Fpolis)'!R21+'CEAD (outras cidades)'!P21+'CEAD (outras cidades)'!R21+CAV!P21+CAV!R21+CCT!P21+CCT!R21+CEAVI!P21+CEAVI!R21+'CEO (Chapecó)'!P21+'CEO (Chapecó)'!R21+'CEO (Pinhalzinho)'!P21+'CEO (Pinhalzinho)'!R21+CEPLAN!P21+CEPLAN!R21+CERES!P21+CERES!R21+CESFI!P21+CESFI!R21</f>
        <v>0</v>
      </c>
      <c r="K21" s="74">
        <f t="shared" si="1"/>
        <v>4</v>
      </c>
      <c r="L21" s="18">
        <f t="shared" si="0"/>
        <v>10800</v>
      </c>
      <c r="M21" s="18">
        <f t="shared" si="2"/>
        <v>0</v>
      </c>
      <c r="N21" s="18">
        <f t="shared" si="3"/>
        <v>9600</v>
      </c>
    </row>
    <row r="22" spans="1:14" x14ac:dyDescent="0.35">
      <c r="A22" s="107"/>
      <c r="B22" s="27">
        <v>19</v>
      </c>
      <c r="C22" s="107"/>
      <c r="D22" s="39" t="s">
        <v>69</v>
      </c>
      <c r="E22" s="58">
        <v>150</v>
      </c>
      <c r="F22" s="17">
        <f>CEART!K22+CEFID!K22+ESAG!K22+FAED!K22+'CEAD (Fpolis)'!K22+'CEAD (outras cidades)'!K22+CAV!K22+CCT!K22+CEAVI!K22+'CEO (Chapecó)'!K22+'CEO (Pinhalzinho)'!K22+CEPLAN!K22+CERES!K22+CESFI!K22</f>
        <v>36</v>
      </c>
      <c r="G22" s="71">
        <f>CEART!L22+CEFID!L22+ESAG!L22+FAED!L22+'CEAD (Fpolis)'!L22+'CEAD (outras cidades)'!L22+CAV!L22+CCT!L22+CEAVI!L22+'CEO (Chapecó)'!L22+'CEO (Pinhalzinho)'!L22+CEPLAN!L22+CERES!L22+CESFI!L22</f>
        <v>32</v>
      </c>
      <c r="H22" s="71">
        <f>CEART!M22+CEFID!M22+ESAG!M22+FAED!M22+'CEAD (Fpolis)'!M22+'CEAD (outras cidades)'!M22+CAV!M22+CCT!M22+CEAVI!M22+'CEO (Chapecó)'!M22+'CEO (Pinhalzinho)'!M22+CEPLAN!M22+CERES!M22+CESFI!M22</f>
        <v>32</v>
      </c>
      <c r="I22" s="72">
        <f>CEART!O22+CEFID!O22+ESAG!O22+FAED!O22+'CEAD (Fpolis)'!O22+'CEAD (outras cidades)'!O22+CAV!O22+CCT!O22+CEAVI!O22+'CEO (Chapecó)'!O22+'CEO (Pinhalzinho)'!O22+CEPLAN!O22+CERES!O22+CESFI!O22</f>
        <v>2</v>
      </c>
      <c r="J22" s="73">
        <f>CEART!P22+CEART!R22+CEFID!P22+CEFID!R22+ESAG!P22+ESAG!R22+FAED!P22+FAED!R22+'CEAD (Fpolis)'!P22+'CEAD (Fpolis)'!R22+'CEAD (outras cidades)'!P22+'CEAD (outras cidades)'!R22+CAV!P22+CAV!R22+CCT!P22+CCT!R22+CEAVI!P22+CEAVI!R22+'CEO (Chapecó)'!P22+'CEO (Chapecó)'!R22+'CEO (Pinhalzinho)'!P22+'CEO (Pinhalzinho)'!R22+CEPLAN!P22+CEPLAN!R22+CERES!P22+CERES!R22+CESFI!P22+CESFI!R22</f>
        <v>0</v>
      </c>
      <c r="K22" s="74">
        <f t="shared" si="1"/>
        <v>4</v>
      </c>
      <c r="L22" s="18">
        <f>F22*E22</f>
        <v>5400</v>
      </c>
      <c r="M22" s="18">
        <f t="shared" si="2"/>
        <v>0</v>
      </c>
      <c r="N22" s="18">
        <f t="shared" si="3"/>
        <v>4800</v>
      </c>
    </row>
    <row r="23" spans="1:14" ht="43.5" x14ac:dyDescent="0.35">
      <c r="A23" s="107"/>
      <c r="B23" s="27">
        <v>20</v>
      </c>
      <c r="C23" s="107"/>
      <c r="D23" s="39" t="s">
        <v>70</v>
      </c>
      <c r="E23" s="58">
        <v>1000</v>
      </c>
      <c r="F23" s="17">
        <f>CEART!K23+CEFID!K23+ESAG!K23+FAED!K23+'CEAD (Fpolis)'!K23+'CEAD (outras cidades)'!K23+CAV!K23+CCT!K23+CEAVI!K23+'CEO (Chapecó)'!K23+'CEO (Pinhalzinho)'!K23+CEPLAN!K23+CERES!K23+CESFI!K23</f>
        <v>36</v>
      </c>
      <c r="G23" s="71">
        <f>CEART!L23+CEFID!L23+ESAG!L23+FAED!L23+'CEAD (Fpolis)'!L23+'CEAD (outras cidades)'!L23+CAV!L23+CCT!L23+CEAVI!L23+'CEO (Chapecó)'!L23+'CEO (Pinhalzinho)'!L23+CEPLAN!L23+CERES!L23+CESFI!L23</f>
        <v>32</v>
      </c>
      <c r="H23" s="71">
        <f>CEART!M23+CEFID!M23+ESAG!M23+FAED!M23+'CEAD (Fpolis)'!M23+'CEAD (outras cidades)'!M23+CAV!M23+CCT!M23+CEAVI!M23+'CEO (Chapecó)'!M23+'CEO (Pinhalzinho)'!M23+CEPLAN!M23+CERES!M23+CESFI!M23</f>
        <v>32</v>
      </c>
      <c r="I23" s="72">
        <f>CEART!O23+CEFID!O23+ESAG!O23+FAED!O23+'CEAD (Fpolis)'!O23+'CEAD (outras cidades)'!O23+CAV!O23+CCT!O23+CEAVI!O23+'CEO (Chapecó)'!O23+'CEO (Pinhalzinho)'!O23+CEPLAN!O23+CERES!O23+CESFI!O23</f>
        <v>2</v>
      </c>
      <c r="J23" s="73">
        <f>CEART!P23+CEART!R23+CEFID!P23+CEFID!R23+ESAG!P23+ESAG!R23+FAED!P23+FAED!R23+'CEAD (Fpolis)'!P23+'CEAD (Fpolis)'!R23+'CEAD (outras cidades)'!P23+'CEAD (outras cidades)'!R23+CAV!P23+CAV!R23+CCT!P23+CCT!R23+CEAVI!P23+CEAVI!R23+'CEO (Chapecó)'!P23+'CEO (Chapecó)'!R23+'CEO (Pinhalzinho)'!P23+'CEO (Pinhalzinho)'!R23+CEPLAN!P23+CEPLAN!R23+CERES!P23+CERES!R23+CESFI!P23+CESFI!R23</f>
        <v>0</v>
      </c>
      <c r="K23" s="74">
        <f t="shared" si="1"/>
        <v>4</v>
      </c>
      <c r="L23" s="18">
        <f t="shared" ref="L23:L32" si="4">F23*E23</f>
        <v>36000</v>
      </c>
      <c r="M23" s="18">
        <f t="shared" si="2"/>
        <v>0</v>
      </c>
      <c r="N23" s="18">
        <f t="shared" si="3"/>
        <v>32000</v>
      </c>
    </row>
    <row r="24" spans="1:14" ht="29" x14ac:dyDescent="0.35">
      <c r="A24" s="107"/>
      <c r="B24" s="27">
        <v>21</v>
      </c>
      <c r="C24" s="107"/>
      <c r="D24" s="39" t="s">
        <v>71</v>
      </c>
      <c r="E24" s="29">
        <v>500</v>
      </c>
      <c r="F24" s="17">
        <f>CEART!K24+CEFID!K24+ESAG!K24+FAED!K24+'CEAD (Fpolis)'!K24+'CEAD (outras cidades)'!K24+CAV!K24+CCT!K24+CEAVI!K24+'CEO (Chapecó)'!K24+'CEO (Pinhalzinho)'!K24+CEPLAN!K24+CERES!K24+CESFI!K24</f>
        <v>36</v>
      </c>
      <c r="G24" s="71">
        <f>CEART!L24+CEFID!L24+ESAG!L24+FAED!L24+'CEAD (Fpolis)'!L24+'CEAD (outras cidades)'!L24+CAV!L24+CCT!L24+CEAVI!L24+'CEO (Chapecó)'!L24+'CEO (Pinhalzinho)'!L24+CEPLAN!L24+CERES!L24+CESFI!L24</f>
        <v>32</v>
      </c>
      <c r="H24" s="71">
        <f>CEART!M24+CEFID!M24+ESAG!M24+FAED!M24+'CEAD (Fpolis)'!M24+'CEAD (outras cidades)'!M24+CAV!M24+CCT!M24+CEAVI!M24+'CEO (Chapecó)'!M24+'CEO (Pinhalzinho)'!M24+CEPLAN!M24+CERES!M24+CESFI!M24</f>
        <v>32</v>
      </c>
      <c r="I24" s="72">
        <f>CEART!O24+CEFID!O24+ESAG!O24+FAED!O24+'CEAD (Fpolis)'!O24+'CEAD (outras cidades)'!O24+CAV!O24+CCT!O24+CEAVI!O24+'CEO (Chapecó)'!O24+'CEO (Pinhalzinho)'!O24+CEPLAN!O24+CERES!O24+CESFI!O24</f>
        <v>2</v>
      </c>
      <c r="J24" s="73">
        <f>CEART!P24+CEART!R24+CEFID!P24+CEFID!R24+ESAG!P24+ESAG!R24+FAED!P24+FAED!R24+'CEAD (Fpolis)'!P24+'CEAD (Fpolis)'!R24+'CEAD (outras cidades)'!P24+'CEAD (outras cidades)'!R24+CAV!P24+CAV!R24+CCT!P24+CCT!R24+CEAVI!P24+CEAVI!R24+'CEO (Chapecó)'!P24+'CEO (Chapecó)'!R24+'CEO (Pinhalzinho)'!P24+'CEO (Pinhalzinho)'!R24+CEPLAN!P24+CEPLAN!R24+CERES!P24+CERES!R24+CESFI!P24+CESFI!R24</f>
        <v>0</v>
      </c>
      <c r="K24" s="74">
        <f t="shared" si="1"/>
        <v>4</v>
      </c>
      <c r="L24" s="18">
        <f t="shared" si="4"/>
        <v>18000</v>
      </c>
      <c r="M24" s="18">
        <f t="shared" si="2"/>
        <v>0</v>
      </c>
      <c r="N24" s="18">
        <f t="shared" si="3"/>
        <v>16000</v>
      </c>
    </row>
    <row r="25" spans="1:14" x14ac:dyDescent="0.35">
      <c r="A25" s="107"/>
      <c r="B25" s="27">
        <v>22</v>
      </c>
      <c r="C25" s="107"/>
      <c r="D25" s="39" t="s">
        <v>73</v>
      </c>
      <c r="E25" s="29">
        <v>8200</v>
      </c>
      <c r="F25" s="17">
        <f>CEART!K25+CEFID!K25+ESAG!K25+FAED!K25+'CEAD (Fpolis)'!K25+'CEAD (outras cidades)'!K25+CAV!K25+CCT!K25+CEAVI!K25+'CEO (Chapecó)'!K25+'CEO (Pinhalzinho)'!K25+CEPLAN!K25+CERES!K25+CESFI!K25</f>
        <v>36</v>
      </c>
      <c r="G25" s="71">
        <f>CEART!L25+CEFID!L25+ESAG!L25+FAED!L25+'CEAD (Fpolis)'!L25+'CEAD (outras cidades)'!L25+CAV!L25+CCT!L25+CEAVI!L25+'CEO (Chapecó)'!L25+'CEO (Pinhalzinho)'!L25+CEPLAN!L25+CERES!L25+CESFI!L25</f>
        <v>32</v>
      </c>
      <c r="H25" s="71">
        <f>CEART!M25+CEFID!M25+ESAG!M25+FAED!M25+'CEAD (Fpolis)'!M25+'CEAD (outras cidades)'!M25+CAV!M25+CCT!M25+CEAVI!M25+'CEO (Chapecó)'!M25+'CEO (Pinhalzinho)'!M25+CEPLAN!M25+CERES!M25+CESFI!M25</f>
        <v>32</v>
      </c>
      <c r="I25" s="72">
        <f>CEART!O25+CEFID!O25+ESAG!O25+FAED!O25+'CEAD (Fpolis)'!O25+'CEAD (outras cidades)'!O25+CAV!O25+CCT!O25+CEAVI!O25+'CEO (Chapecó)'!O25+'CEO (Pinhalzinho)'!O25+CEPLAN!O25+CERES!O25+CESFI!O25</f>
        <v>2</v>
      </c>
      <c r="J25" s="73">
        <f>CEART!P25+CEART!R25+CEFID!P25+CEFID!R25+ESAG!P25+ESAG!R25+FAED!P25+FAED!R25+'CEAD (Fpolis)'!P25+'CEAD (Fpolis)'!R25+'CEAD (outras cidades)'!P25+'CEAD (outras cidades)'!R25+CAV!P25+CAV!R25+CCT!P25+CCT!R25+CEAVI!P25+CEAVI!R25+'CEO (Chapecó)'!P25+'CEO (Chapecó)'!R25+'CEO (Pinhalzinho)'!P25+'CEO (Pinhalzinho)'!R25+CEPLAN!P25+CEPLAN!R25+CERES!P25+CERES!R25+CESFI!P25+CESFI!R25</f>
        <v>0</v>
      </c>
      <c r="K25" s="74">
        <f t="shared" si="1"/>
        <v>4</v>
      </c>
      <c r="L25" s="18">
        <f t="shared" si="4"/>
        <v>295200</v>
      </c>
      <c r="M25" s="18">
        <f t="shared" si="2"/>
        <v>0</v>
      </c>
      <c r="N25" s="18">
        <f t="shared" si="3"/>
        <v>262400</v>
      </c>
    </row>
    <row r="26" spans="1:14" x14ac:dyDescent="0.35">
      <c r="A26" s="107"/>
      <c r="B26" s="27">
        <v>23</v>
      </c>
      <c r="C26" s="107"/>
      <c r="D26" s="39" t="s">
        <v>75</v>
      </c>
      <c r="E26" s="29">
        <v>1950.08</v>
      </c>
      <c r="F26" s="17">
        <f>CEART!K26+CEFID!K26+ESAG!K26+FAED!K26+'CEAD (Fpolis)'!K26+'CEAD (outras cidades)'!K26+CAV!K26+CCT!K26+CEAVI!K26+'CEO (Chapecó)'!K26+'CEO (Pinhalzinho)'!K26+CEPLAN!K26+CERES!K26+CESFI!K26</f>
        <v>36</v>
      </c>
      <c r="G26" s="71">
        <f>CEART!L26+CEFID!L26+ESAG!L26+FAED!L26+'CEAD (Fpolis)'!L26+'CEAD (outras cidades)'!L26+CAV!L26+CCT!L26+CEAVI!L26+'CEO (Chapecó)'!L26+'CEO (Pinhalzinho)'!L26+CEPLAN!L26+CERES!L26+CESFI!L26</f>
        <v>32</v>
      </c>
      <c r="H26" s="71">
        <f>CEART!M26+CEFID!M26+ESAG!M26+FAED!M26+'CEAD (Fpolis)'!M26+'CEAD (outras cidades)'!M26+CAV!M26+CCT!M26+CEAVI!M26+'CEO (Chapecó)'!M26+'CEO (Pinhalzinho)'!M26+CEPLAN!M26+CERES!M26+CESFI!M26</f>
        <v>32</v>
      </c>
      <c r="I26" s="72">
        <f>CEART!O26+CEFID!O26+ESAG!O26+FAED!O26+'CEAD (Fpolis)'!O26+'CEAD (outras cidades)'!O26+CAV!O26+CCT!O26+CEAVI!O26+'CEO (Chapecó)'!O26+'CEO (Pinhalzinho)'!O26+CEPLAN!O26+CERES!O26+CESFI!O26</f>
        <v>2</v>
      </c>
      <c r="J26" s="73">
        <f>CEART!P26+CEART!R26+CEFID!P26+CEFID!R26+ESAG!P26+ESAG!R26+FAED!P26+FAED!R26+'CEAD (Fpolis)'!P26+'CEAD (Fpolis)'!R26+'CEAD (outras cidades)'!P26+'CEAD (outras cidades)'!R26+CAV!P26+CAV!R26+CCT!P26+CCT!R26+CEAVI!P26+CEAVI!R26+'CEO (Chapecó)'!P26+'CEO (Chapecó)'!R26+'CEO (Pinhalzinho)'!P26+'CEO (Pinhalzinho)'!R26+CEPLAN!P26+CEPLAN!R26+CERES!P26+CERES!R26+CESFI!P26+CESFI!R26</f>
        <v>0</v>
      </c>
      <c r="K26" s="74">
        <f t="shared" si="1"/>
        <v>4</v>
      </c>
      <c r="L26" s="18">
        <f t="shared" si="4"/>
        <v>70202.880000000005</v>
      </c>
      <c r="M26" s="18">
        <f t="shared" si="2"/>
        <v>0</v>
      </c>
      <c r="N26" s="18">
        <f t="shared" si="3"/>
        <v>62402.559999999998</v>
      </c>
    </row>
    <row r="27" spans="1:14" x14ac:dyDescent="0.35">
      <c r="A27" s="107"/>
      <c r="B27" s="27">
        <v>24</v>
      </c>
      <c r="C27" s="107"/>
      <c r="D27" s="39" t="s">
        <v>76</v>
      </c>
      <c r="E27" s="29">
        <v>3000</v>
      </c>
      <c r="F27" s="17">
        <f>CEART!K27+CEFID!K27+ESAG!K27+FAED!K27+'CEAD (Fpolis)'!K27+'CEAD (outras cidades)'!K27+CAV!K27+CCT!K27+CEAVI!K27+'CEO (Chapecó)'!K27+'CEO (Pinhalzinho)'!K27+CEPLAN!K27+CERES!K27+CESFI!K27</f>
        <v>36</v>
      </c>
      <c r="G27" s="71">
        <f>CEART!L27+CEFID!L27+ESAG!L27+FAED!L27+'CEAD (Fpolis)'!L27+'CEAD (outras cidades)'!L27+CAV!L27+CCT!L27+CEAVI!L27+'CEO (Chapecó)'!L27+'CEO (Pinhalzinho)'!L27+CEPLAN!L27+CERES!L27+CESFI!L27</f>
        <v>32</v>
      </c>
      <c r="H27" s="71">
        <f>CEART!M27+CEFID!M27+ESAG!M27+FAED!M27+'CEAD (Fpolis)'!M27+'CEAD (outras cidades)'!M27+CAV!M27+CCT!M27+CEAVI!M27+'CEO (Chapecó)'!M27+'CEO (Pinhalzinho)'!M27+CEPLAN!M27+CERES!M27+CESFI!M27</f>
        <v>32</v>
      </c>
      <c r="I27" s="72">
        <f>CEART!O27+CEFID!O27+ESAG!O27+FAED!O27+'CEAD (Fpolis)'!O27+'CEAD (outras cidades)'!O27+CAV!O27+CCT!O27+CEAVI!O27+'CEO (Chapecó)'!O27+'CEO (Pinhalzinho)'!O27+CEPLAN!O27+CERES!O27+CESFI!O27</f>
        <v>2</v>
      </c>
      <c r="J27" s="73">
        <f>CEART!P27+CEART!R27+CEFID!P27+CEFID!R27+ESAG!P27+ESAG!R27+FAED!P27+FAED!R27+'CEAD (Fpolis)'!P27+'CEAD (Fpolis)'!R27+'CEAD (outras cidades)'!P27+'CEAD (outras cidades)'!R27+CAV!P27+CAV!R27+CCT!P27+CCT!R27+CEAVI!P27+CEAVI!R27+'CEO (Chapecó)'!P27+'CEO (Chapecó)'!R27+'CEO (Pinhalzinho)'!P27+'CEO (Pinhalzinho)'!R27+CEPLAN!P27+CEPLAN!R27+CERES!P27+CERES!R27+CESFI!P27+CESFI!R27</f>
        <v>0</v>
      </c>
      <c r="K27" s="74">
        <f t="shared" si="1"/>
        <v>4</v>
      </c>
      <c r="L27" s="18">
        <f t="shared" si="4"/>
        <v>108000</v>
      </c>
      <c r="M27" s="18">
        <f t="shared" si="2"/>
        <v>0</v>
      </c>
      <c r="N27" s="18">
        <f t="shared" si="3"/>
        <v>96000</v>
      </c>
    </row>
    <row r="28" spans="1:14" ht="29" x14ac:dyDescent="0.35">
      <c r="A28" s="107"/>
      <c r="B28" s="27">
        <v>25</v>
      </c>
      <c r="C28" s="107"/>
      <c r="D28" s="39" t="s">
        <v>78</v>
      </c>
      <c r="E28" s="29">
        <v>3500</v>
      </c>
      <c r="F28" s="17">
        <f>CEART!K28+CEFID!K28+ESAG!K28+FAED!K28+'CEAD (Fpolis)'!K28+'CEAD (outras cidades)'!K28+CAV!K28+CCT!K28+CEAVI!K28+'CEO (Chapecó)'!K28+'CEO (Pinhalzinho)'!K28+CEPLAN!K28+CERES!K28+CESFI!K28</f>
        <v>36</v>
      </c>
      <c r="G28" s="71">
        <f>CEART!L28+CEFID!L28+ESAG!L28+FAED!L28+'CEAD (Fpolis)'!L28+'CEAD (outras cidades)'!L28+CAV!L28+CCT!L28+CEAVI!L28+'CEO (Chapecó)'!L28+'CEO (Pinhalzinho)'!L28+CEPLAN!L28+CERES!L28+CESFI!L28</f>
        <v>32</v>
      </c>
      <c r="H28" s="71">
        <f>CEART!M28+CEFID!M28+ESAG!M28+FAED!M28+'CEAD (Fpolis)'!M28+'CEAD (outras cidades)'!M28+CAV!M28+CCT!M28+CEAVI!M28+'CEO (Chapecó)'!M28+'CEO (Pinhalzinho)'!M28+CEPLAN!M28+CERES!M28+CESFI!M28</f>
        <v>32</v>
      </c>
      <c r="I28" s="72">
        <f>CEART!O28+CEFID!O28+ESAG!O28+FAED!O28+'CEAD (Fpolis)'!O28+'CEAD (outras cidades)'!O28+CAV!O28+CCT!O28+CEAVI!O28+'CEO (Chapecó)'!O28+'CEO (Pinhalzinho)'!O28+CEPLAN!O28+CERES!O28+CESFI!O28</f>
        <v>2</v>
      </c>
      <c r="J28" s="73">
        <f>CEART!P28+CEART!R28+CEFID!P28+CEFID!R28+ESAG!P28+ESAG!R28+FAED!P28+FAED!R28+'CEAD (Fpolis)'!P28+'CEAD (Fpolis)'!R28+'CEAD (outras cidades)'!P28+'CEAD (outras cidades)'!R28+CAV!P28+CAV!R28+CCT!P28+CCT!R28+CEAVI!P28+CEAVI!R28+'CEO (Chapecó)'!P28+'CEO (Chapecó)'!R28+'CEO (Pinhalzinho)'!P28+'CEO (Pinhalzinho)'!R28+CEPLAN!P28+CEPLAN!R28+CERES!P28+CERES!R28+CESFI!P28+CESFI!R28</f>
        <v>0</v>
      </c>
      <c r="K28" s="74">
        <f t="shared" si="1"/>
        <v>4</v>
      </c>
      <c r="L28" s="18">
        <f t="shared" si="4"/>
        <v>126000</v>
      </c>
      <c r="M28" s="18">
        <f t="shared" si="2"/>
        <v>0</v>
      </c>
      <c r="N28" s="18">
        <f t="shared" si="3"/>
        <v>112000</v>
      </c>
    </row>
    <row r="29" spans="1:14" x14ac:dyDescent="0.35">
      <c r="A29" s="107"/>
      <c r="B29" s="27">
        <v>26</v>
      </c>
      <c r="C29" s="107"/>
      <c r="D29" s="39" t="s">
        <v>80</v>
      </c>
      <c r="E29" s="29">
        <v>2.8</v>
      </c>
      <c r="F29" s="17">
        <f>CEART!K29+CEFID!K29+ESAG!K29+FAED!K29+'CEAD (Fpolis)'!K29+'CEAD (outras cidades)'!K29+CAV!K29+CCT!K29+CEAVI!K29+'CEO (Chapecó)'!K29+'CEO (Pinhalzinho)'!K29+CEPLAN!K29+CERES!K29+CESFI!K29</f>
        <v>14390</v>
      </c>
      <c r="G29" s="71">
        <f>CEART!L29+CEFID!L29+ESAG!L29+FAED!L29+'CEAD (Fpolis)'!L29+'CEAD (outras cidades)'!L29+CAV!L29+CCT!L29+CEAVI!L29+'CEO (Chapecó)'!L29+'CEO (Pinhalzinho)'!L29+CEPLAN!L29+CERES!L29+CESFI!L29</f>
        <v>10009</v>
      </c>
      <c r="H29" s="71">
        <f>CEART!M29+CEFID!M29+ESAG!M29+FAED!M29+'CEAD (Fpolis)'!M29+'CEAD (outras cidades)'!M29+CAV!M29+CCT!M29+CEAVI!M29+'CEO (Chapecó)'!M29+'CEO (Pinhalzinho)'!M29+CEPLAN!M29+CERES!M29+CESFI!M29</f>
        <v>10009</v>
      </c>
      <c r="I29" s="72">
        <f>CEART!O29+CEFID!O29+ESAG!O29+FAED!O29+'CEAD (Fpolis)'!O29+'CEAD (outras cidades)'!O29+CAV!O29+CCT!O29+CEAVI!O29+'CEO (Chapecó)'!O29+'CEO (Pinhalzinho)'!O29+CEPLAN!O29+CERES!O29+CESFI!O29</f>
        <v>3597</v>
      </c>
      <c r="J29" s="73">
        <f>CEART!P29+CEART!R29+CEFID!P29+CEFID!R29+ESAG!P29+ESAG!R29+FAED!P29+FAED!R29+'CEAD (Fpolis)'!P29+'CEAD (Fpolis)'!R29+'CEAD (outras cidades)'!P29+'CEAD (outras cidades)'!R29+CAV!P29+CAV!R29+CCT!P29+CCT!R29+CEAVI!P29+CEAVI!R29+'CEO (Chapecó)'!P29+'CEO (Chapecó)'!R29+'CEO (Pinhalzinho)'!P29+'CEO (Pinhalzinho)'!R29+CEPLAN!P29+CEPLAN!R29+CERES!P29+CERES!R29+CESFI!P29+CESFI!R29</f>
        <v>0</v>
      </c>
      <c r="K29" s="74">
        <f t="shared" si="1"/>
        <v>4381</v>
      </c>
      <c r="L29" s="18">
        <f t="shared" si="4"/>
        <v>40292</v>
      </c>
      <c r="M29" s="18">
        <f t="shared" si="2"/>
        <v>0</v>
      </c>
      <c r="N29" s="18">
        <f t="shared" si="3"/>
        <v>28025.199999999997</v>
      </c>
    </row>
    <row r="30" spans="1:14" ht="14.25" customHeight="1" x14ac:dyDescent="0.35">
      <c r="A30" s="107"/>
      <c r="B30" s="27">
        <v>27</v>
      </c>
      <c r="C30" s="107"/>
      <c r="D30" s="39" t="s">
        <v>81</v>
      </c>
      <c r="E30" s="29">
        <v>3</v>
      </c>
      <c r="F30" s="17">
        <f>CEART!K30+CEFID!K30+ESAG!K30+FAED!K30+'CEAD (Fpolis)'!K30+'CEAD (outras cidades)'!K30+CAV!K30+CCT!K30+CEAVI!K30+'CEO (Chapecó)'!K30+'CEO (Pinhalzinho)'!K30+CEPLAN!K30+CERES!K30+CESFI!K30</f>
        <v>2070</v>
      </c>
      <c r="G30" s="71">
        <f>CEART!L30+CEFID!L30+ESAG!L30+FAED!L30+'CEAD (Fpolis)'!L30+'CEAD (outras cidades)'!L30+CAV!L30+CCT!L30+CEAVI!L30+'CEO (Chapecó)'!L30+'CEO (Pinhalzinho)'!L30+CEPLAN!L30+CERES!L30+CESFI!L30</f>
        <v>1415</v>
      </c>
      <c r="H30" s="71">
        <f>CEART!M30+CEFID!M30+ESAG!M30+FAED!M30+'CEAD (Fpolis)'!M30+'CEAD (outras cidades)'!M30+CAV!M30+CCT!M30+CEAVI!M30+'CEO (Chapecó)'!M30+'CEO (Pinhalzinho)'!M30+CEPLAN!M30+CERES!M30+CESFI!M30</f>
        <v>1415</v>
      </c>
      <c r="I30" s="72">
        <f>CEART!O30+CEFID!O30+ESAG!O30+FAED!O30+'CEAD (Fpolis)'!O30+'CEAD (outras cidades)'!O30+CAV!O30+CCT!O30+CEAVI!O30+'CEO (Chapecó)'!O30+'CEO (Pinhalzinho)'!O30+CEPLAN!O30+CERES!O30+CESFI!O30</f>
        <v>514</v>
      </c>
      <c r="J30" s="73">
        <f>CEART!P30+CEART!R30+CEFID!P30+CEFID!R30+ESAG!P30+ESAG!R30+FAED!P30+FAED!R30+'CEAD (Fpolis)'!P30+'CEAD (Fpolis)'!R30+'CEAD (outras cidades)'!P30+'CEAD (outras cidades)'!R30+CAV!P30+CAV!R30+CCT!P30+CCT!R30+CEAVI!P30+CEAVI!R30+'CEO (Chapecó)'!P30+'CEO (Chapecó)'!R30+'CEO (Pinhalzinho)'!P30+'CEO (Pinhalzinho)'!R30+CEPLAN!P30+CEPLAN!R30+CERES!P30+CERES!R30+CESFI!P30+CESFI!R30</f>
        <v>0</v>
      </c>
      <c r="K30" s="74">
        <f t="shared" si="1"/>
        <v>655</v>
      </c>
      <c r="L30" s="18">
        <f t="shared" si="4"/>
        <v>6210</v>
      </c>
      <c r="M30" s="18">
        <f t="shared" si="2"/>
        <v>0</v>
      </c>
      <c r="N30" s="18">
        <f t="shared" si="3"/>
        <v>4245</v>
      </c>
    </row>
    <row r="31" spans="1:14" x14ac:dyDescent="0.35">
      <c r="A31" s="107"/>
      <c r="B31" s="27">
        <v>28</v>
      </c>
      <c r="C31" s="107"/>
      <c r="D31" s="39" t="s">
        <v>84</v>
      </c>
      <c r="E31" s="29">
        <v>38</v>
      </c>
      <c r="F31" s="17">
        <f>CEART!K31+CEFID!K31+ESAG!K31+FAED!K31+'CEAD (Fpolis)'!K31+'CEAD (outras cidades)'!K31+CAV!K31+CCT!K31+CEAVI!K31+'CEO (Chapecó)'!K31+'CEO (Pinhalzinho)'!K31+CEPLAN!K31+CERES!K31+CESFI!K31</f>
        <v>2070</v>
      </c>
      <c r="G31" s="71">
        <f>CEART!L31+CEFID!L31+ESAG!L31+FAED!L31+'CEAD (Fpolis)'!L31+'CEAD (outras cidades)'!L31+CAV!L31+CCT!L31+CEAVI!L31+'CEO (Chapecó)'!L31+'CEO (Pinhalzinho)'!L31+CEPLAN!L31+CERES!L31+CESFI!L31</f>
        <v>1609</v>
      </c>
      <c r="H31" s="71">
        <f>CEART!M31+CEFID!M31+ESAG!M31+FAED!M31+'CEAD (Fpolis)'!M31+'CEAD (outras cidades)'!M31+CAV!M31+CCT!M31+CEAVI!M31+'CEO (Chapecó)'!M31+'CEO (Pinhalzinho)'!M31+CEPLAN!M31+CERES!M31+CESFI!M31</f>
        <v>1609</v>
      </c>
      <c r="I31" s="72">
        <f>CEART!O31+CEFID!O31+ESAG!O31+FAED!O31+'CEAD (Fpolis)'!O31+'CEAD (outras cidades)'!O31+CAV!O31+CCT!O31+CEAVI!O31+'CEO (Chapecó)'!O31+'CEO (Pinhalzinho)'!O31+CEPLAN!O31+CERES!O31+CESFI!O31</f>
        <v>514</v>
      </c>
      <c r="J31" s="73">
        <f>CEART!P31+CEART!R31+CEFID!P31+CEFID!R31+ESAG!P31+ESAG!R31+FAED!P31+FAED!R31+'CEAD (Fpolis)'!P31+'CEAD (Fpolis)'!R31+'CEAD (outras cidades)'!P31+'CEAD (outras cidades)'!R31+CAV!P31+CAV!R31+CCT!P31+CCT!R31+CEAVI!P31+CEAVI!R31+'CEO (Chapecó)'!P31+'CEO (Chapecó)'!R31+'CEO (Pinhalzinho)'!P31+'CEO (Pinhalzinho)'!R31+CEPLAN!P31+CEPLAN!R31+CERES!P31+CERES!R31+CESFI!P31+CESFI!R31</f>
        <v>0</v>
      </c>
      <c r="K31" s="74">
        <f t="shared" si="1"/>
        <v>461</v>
      </c>
      <c r="L31" s="18">
        <f t="shared" si="4"/>
        <v>78660</v>
      </c>
      <c r="M31" s="18">
        <f t="shared" si="2"/>
        <v>0</v>
      </c>
      <c r="N31" s="18">
        <f t="shared" si="3"/>
        <v>61142</v>
      </c>
    </row>
    <row r="32" spans="1:14" x14ac:dyDescent="0.35">
      <c r="A32" s="108"/>
      <c r="B32" s="27">
        <v>29</v>
      </c>
      <c r="C32" s="108"/>
      <c r="D32" s="43" t="s">
        <v>85</v>
      </c>
      <c r="E32" s="29">
        <v>194.02</v>
      </c>
      <c r="F32" s="17">
        <f>CEART!K32+CEFID!K32+ESAG!K32+FAED!K32+'CEAD (Fpolis)'!K32+'CEAD (outras cidades)'!K32+CAV!K32+CCT!K32+CEAVI!K32+'CEO (Chapecó)'!K32+'CEO (Pinhalzinho)'!K32+CEPLAN!K32+CERES!K32+CESFI!K32</f>
        <v>342</v>
      </c>
      <c r="G32" s="71">
        <f>CEART!L32+CEFID!L32+ESAG!L32+FAED!L32+'CEAD (Fpolis)'!L32+'CEAD (outras cidades)'!L32+CAV!L32+CCT!L32+CEAVI!L32+'CEO (Chapecó)'!L32+'CEO (Pinhalzinho)'!L32+CEPLAN!L32+CERES!L32+CESFI!L32</f>
        <v>216</v>
      </c>
      <c r="H32" s="71">
        <f>CEART!M32+CEFID!M32+ESAG!M32+FAED!M32+'CEAD (Fpolis)'!M32+'CEAD (outras cidades)'!M32+CAV!M32+CCT!M32+CEAVI!M32+'CEO (Chapecó)'!M32+'CEO (Pinhalzinho)'!M32+CEPLAN!M32+CERES!M32+CESFI!M32</f>
        <v>216</v>
      </c>
      <c r="I32" s="72">
        <f>CEART!O32+CEFID!O32+ESAG!O32+FAED!O32+'CEAD (Fpolis)'!O32+'CEAD (outras cidades)'!O32+CAV!O32+CCT!O32+CEAVI!O32+'CEO (Chapecó)'!O32+'CEO (Pinhalzinho)'!O32+CEPLAN!O32+CERES!O32+CESFI!O32</f>
        <v>84</v>
      </c>
      <c r="J32" s="73">
        <f>CEART!P32+CEART!R32+CEFID!P32+CEFID!R32+ESAG!P32+ESAG!R32+FAED!P32+FAED!R32+'CEAD (Fpolis)'!P32+'CEAD (Fpolis)'!R32+'CEAD (outras cidades)'!P32+'CEAD (outras cidades)'!R32+CAV!P32+CAV!R32+CCT!P32+CCT!R32+CEAVI!P32+CEAVI!R32+'CEO (Chapecó)'!P32+'CEO (Chapecó)'!R32+'CEO (Pinhalzinho)'!P32+'CEO (Pinhalzinho)'!R32+CEPLAN!P32+CEPLAN!R32+CERES!P32+CERES!R32+CESFI!P32+CESFI!R32</f>
        <v>0</v>
      </c>
      <c r="K32" s="74">
        <f t="shared" si="1"/>
        <v>126</v>
      </c>
      <c r="L32" s="18">
        <f t="shared" si="4"/>
        <v>66354.84</v>
      </c>
      <c r="M32" s="18">
        <f t="shared" si="2"/>
        <v>0</v>
      </c>
      <c r="N32" s="18">
        <f t="shared" si="3"/>
        <v>41908.32</v>
      </c>
    </row>
    <row r="33" spans="1:14" s="6" customFormat="1" x14ac:dyDescent="0.35">
      <c r="A33" s="25"/>
      <c r="B33" s="25"/>
      <c r="D33" s="28"/>
      <c r="F33" s="59">
        <f>SUM(F4:F32)</f>
        <v>19772</v>
      </c>
      <c r="G33" s="59"/>
      <c r="L33" s="26">
        <f>SUM(L4:L32)</f>
        <v>989999.72</v>
      </c>
      <c r="M33" s="26">
        <f>SUM(M4:M32)</f>
        <v>0</v>
      </c>
      <c r="N33" s="26">
        <f>SUM(N4:N32)</f>
        <v>836873.08</v>
      </c>
    </row>
    <row r="34" spans="1:14" s="6" customFormat="1" x14ac:dyDescent="0.35">
      <c r="A34" s="25"/>
      <c r="B34" s="25"/>
      <c r="D34" s="28"/>
    </row>
    <row r="35" spans="1:14" s="6" customFormat="1" x14ac:dyDescent="0.35">
      <c r="A35" s="25"/>
      <c r="B35" s="25"/>
    </row>
    <row r="36" spans="1:14" s="6" customFormat="1" ht="15.5" x14ac:dyDescent="0.35">
      <c r="A36" s="25"/>
      <c r="B36" s="25"/>
      <c r="F36" s="124" t="str">
        <f>A1</f>
        <v>PE 0681/2025 SRP (SGPE DE ORIGEM: 8443/2025)</v>
      </c>
      <c r="G36" s="124"/>
      <c r="H36" s="124"/>
      <c r="I36" s="124"/>
      <c r="J36" s="124"/>
      <c r="K36" s="124"/>
      <c r="L36" s="124"/>
      <c r="M36" s="124"/>
      <c r="N36" s="124"/>
    </row>
    <row r="37" spans="1:14" s="6" customFormat="1" ht="15.5" x14ac:dyDescent="0.35">
      <c r="A37" s="25"/>
      <c r="B37" s="25"/>
      <c r="F37" s="124" t="str">
        <f>D1</f>
        <v>OBJETO: Contratação de empresa especializada em organização de eventos para realização dos eventos de colação de grau da UDESC.</v>
      </c>
      <c r="G37" s="124"/>
      <c r="H37" s="124"/>
      <c r="I37" s="124"/>
      <c r="J37" s="124"/>
      <c r="K37" s="124"/>
      <c r="L37" s="124"/>
      <c r="M37" s="124"/>
      <c r="N37" s="124"/>
    </row>
    <row r="38" spans="1:14" s="6" customFormat="1" ht="15.5" x14ac:dyDescent="0.35">
      <c r="A38" s="25"/>
      <c r="B38" s="25"/>
      <c r="F38" s="124" t="str">
        <f>H1</f>
        <v>VIGÊNCIA DA ATA: 23/06/2025 até 23/06/2026</v>
      </c>
      <c r="G38" s="124"/>
      <c r="H38" s="124"/>
      <c r="I38" s="124"/>
      <c r="J38" s="124"/>
      <c r="K38" s="124"/>
      <c r="L38" s="124"/>
      <c r="M38" s="124"/>
      <c r="N38" s="124"/>
    </row>
    <row r="39" spans="1:14" s="6" customFormat="1" ht="15.5" x14ac:dyDescent="0.35">
      <c r="A39" s="1"/>
      <c r="B39" s="1"/>
      <c r="C39" s="20"/>
      <c r="D39" s="1"/>
      <c r="E39" s="1"/>
      <c r="F39" s="11" t="s">
        <v>115</v>
      </c>
      <c r="G39" s="12"/>
      <c r="H39" s="12"/>
      <c r="I39" s="12"/>
      <c r="J39" s="12"/>
      <c r="K39" s="12"/>
      <c r="L39" s="12"/>
      <c r="M39" s="12"/>
      <c r="N39" s="8">
        <f>L33</f>
        <v>989999.72</v>
      </c>
    </row>
    <row r="40" spans="1:14" s="6" customFormat="1" ht="15.5" x14ac:dyDescent="0.35">
      <c r="A40" s="1"/>
      <c r="B40" s="1"/>
      <c r="C40" s="20"/>
      <c r="D40" s="1"/>
      <c r="E40" s="1"/>
      <c r="F40" s="13" t="s">
        <v>114</v>
      </c>
      <c r="G40" s="14"/>
      <c r="H40" s="14"/>
      <c r="I40" s="14"/>
      <c r="J40" s="14"/>
      <c r="K40" s="14"/>
      <c r="L40" s="14"/>
      <c r="M40" s="14"/>
      <c r="N40" s="9">
        <f>N33</f>
        <v>836873.08</v>
      </c>
    </row>
    <row r="41" spans="1:14" s="6" customFormat="1" ht="15.5" x14ac:dyDescent="0.35">
      <c r="A41" s="1"/>
      <c r="B41" s="1"/>
      <c r="C41" s="20"/>
      <c r="D41" s="1"/>
      <c r="E41" s="1"/>
      <c r="F41" s="13" t="s">
        <v>6</v>
      </c>
      <c r="G41" s="14"/>
      <c r="H41" s="14"/>
      <c r="I41" s="14"/>
      <c r="J41" s="14"/>
      <c r="K41" s="14"/>
      <c r="L41" s="14"/>
      <c r="M41" s="14"/>
      <c r="N41" s="10"/>
    </row>
    <row r="42" spans="1:14" s="6" customFormat="1" ht="15.5" x14ac:dyDescent="0.35">
      <c r="A42" s="1"/>
      <c r="B42" s="1"/>
      <c r="C42" s="20"/>
      <c r="D42" s="1"/>
      <c r="E42" s="1"/>
      <c r="F42" s="15" t="s">
        <v>7</v>
      </c>
      <c r="G42" s="16"/>
      <c r="H42" s="16"/>
      <c r="I42" s="16"/>
      <c r="J42" s="16"/>
      <c r="K42" s="16"/>
      <c r="L42" s="16"/>
      <c r="M42" s="16"/>
      <c r="N42" s="75">
        <f>N40/N39</f>
        <v>0.84532658251660919</v>
      </c>
    </row>
    <row r="43" spans="1:14" s="6" customFormat="1" ht="15.5" x14ac:dyDescent="0.35">
      <c r="A43" s="1"/>
      <c r="B43" s="1"/>
      <c r="C43" s="20"/>
      <c r="D43" s="1"/>
      <c r="E43" s="1"/>
      <c r="F43" s="121" t="s">
        <v>134</v>
      </c>
      <c r="G43" s="122"/>
      <c r="H43" s="122"/>
      <c r="I43" s="122"/>
      <c r="J43" s="122"/>
      <c r="K43" s="122"/>
      <c r="L43" s="122"/>
      <c r="M43" s="122"/>
      <c r="N43" s="123"/>
    </row>
    <row r="44" spans="1:14" s="6" customFormat="1" x14ac:dyDescent="0.35">
      <c r="A44" s="1"/>
      <c r="B44" s="1"/>
      <c r="C44" s="20"/>
      <c r="D44" s="1"/>
      <c r="E44" s="1"/>
      <c r="F44" s="23"/>
      <c r="G44" s="23"/>
      <c r="H44" s="24"/>
      <c r="I44" s="24"/>
      <c r="J44" s="24"/>
      <c r="K44" s="7"/>
    </row>
    <row r="45" spans="1:14" s="6" customFormat="1" x14ac:dyDescent="0.35">
      <c r="A45" s="1"/>
      <c r="B45" s="1"/>
      <c r="C45" s="20"/>
      <c r="D45" s="1"/>
      <c r="E45" s="1"/>
      <c r="F45" s="5"/>
      <c r="G45" s="5"/>
      <c r="H45" s="21"/>
      <c r="I45" s="21"/>
      <c r="J45" s="21"/>
      <c r="K45" s="7"/>
    </row>
    <row r="46" spans="1:14" s="6" customFormat="1" x14ac:dyDescent="0.35">
      <c r="A46" s="1"/>
      <c r="B46" s="1"/>
      <c r="C46" s="20"/>
      <c r="D46" s="1"/>
      <c r="E46" s="1"/>
      <c r="F46" s="5"/>
      <c r="G46" s="5"/>
      <c r="H46" s="21"/>
      <c r="I46" s="21"/>
      <c r="J46" s="21"/>
      <c r="K46" s="7"/>
    </row>
    <row r="47" spans="1:14" s="6" customFormat="1" x14ac:dyDescent="0.35">
      <c r="A47" s="1"/>
      <c r="B47" s="1"/>
      <c r="C47" s="20"/>
      <c r="D47" s="1"/>
      <c r="E47" s="1"/>
      <c r="F47" s="5"/>
      <c r="G47" s="5"/>
      <c r="H47" s="21"/>
      <c r="I47" s="21"/>
      <c r="J47" s="21"/>
      <c r="K47" s="7"/>
    </row>
    <row r="48" spans="1:14" s="6" customFormat="1" x14ac:dyDescent="0.35">
      <c r="A48" s="1"/>
      <c r="B48" s="1"/>
      <c r="C48" s="20"/>
      <c r="D48" s="1"/>
      <c r="E48" s="1"/>
      <c r="F48" s="5"/>
      <c r="G48" s="5"/>
      <c r="H48" s="21"/>
      <c r="I48" s="21"/>
      <c r="J48" s="21"/>
      <c r="K48" s="7"/>
    </row>
    <row r="49" spans="1:11" s="6" customFormat="1" x14ac:dyDescent="0.35">
      <c r="A49" s="1"/>
      <c r="B49" s="1"/>
      <c r="C49" s="20"/>
      <c r="D49" s="1"/>
      <c r="E49" s="1"/>
      <c r="F49" s="5"/>
      <c r="G49" s="5"/>
      <c r="H49" s="21"/>
      <c r="I49" s="21"/>
      <c r="J49" s="21"/>
      <c r="K49" s="7"/>
    </row>
    <row r="50" spans="1:11" s="6" customFormat="1" x14ac:dyDescent="0.35">
      <c r="A50" s="1"/>
      <c r="B50" s="1"/>
      <c r="C50" s="20"/>
      <c r="D50" s="1"/>
      <c r="E50" s="1"/>
      <c r="F50" s="5"/>
      <c r="G50" s="5"/>
      <c r="H50" s="21"/>
      <c r="I50" s="21"/>
      <c r="J50" s="21"/>
      <c r="K50" s="7"/>
    </row>
    <row r="51" spans="1:11" s="6" customFormat="1" x14ac:dyDescent="0.35">
      <c r="A51" s="1"/>
      <c r="B51" s="1"/>
      <c r="C51" s="20"/>
      <c r="D51" s="1"/>
      <c r="E51" s="1"/>
      <c r="F51" s="5"/>
      <c r="G51" s="5"/>
      <c r="H51" s="21"/>
      <c r="I51" s="21"/>
      <c r="J51" s="21"/>
      <c r="K51" s="7"/>
    </row>
    <row r="52" spans="1:11" s="6" customFormat="1" x14ac:dyDescent="0.35">
      <c r="A52" s="1"/>
      <c r="B52" s="1"/>
      <c r="C52" s="20"/>
      <c r="D52" s="1"/>
      <c r="E52" s="1"/>
      <c r="F52" s="5"/>
      <c r="G52" s="5"/>
      <c r="H52" s="21"/>
      <c r="I52" s="21"/>
      <c r="J52" s="21"/>
      <c r="K52" s="7"/>
    </row>
    <row r="53" spans="1:11" s="6" customFormat="1" x14ac:dyDescent="0.35">
      <c r="A53" s="1"/>
      <c r="B53" s="1"/>
      <c r="C53" s="20"/>
      <c r="D53" s="1"/>
      <c r="E53" s="1"/>
      <c r="F53" s="5"/>
      <c r="G53" s="5"/>
      <c r="H53" s="21"/>
      <c r="I53" s="21"/>
      <c r="J53" s="21"/>
      <c r="K53" s="7"/>
    </row>
    <row r="54" spans="1:11" s="6" customFormat="1" x14ac:dyDescent="0.35">
      <c r="A54" s="1"/>
      <c r="B54" s="1"/>
      <c r="C54" s="20"/>
      <c r="D54" s="1"/>
      <c r="E54" s="1"/>
      <c r="F54" s="5"/>
      <c r="G54" s="5"/>
      <c r="H54" s="21"/>
      <c r="I54" s="21"/>
      <c r="J54" s="21"/>
      <c r="K54" s="7"/>
    </row>
    <row r="55" spans="1:11" s="6" customFormat="1" x14ac:dyDescent="0.35">
      <c r="A55" s="1"/>
      <c r="B55" s="1"/>
      <c r="C55" s="20"/>
      <c r="D55" s="1"/>
      <c r="E55" s="1"/>
      <c r="F55" s="5"/>
      <c r="G55" s="5"/>
      <c r="H55" s="21"/>
      <c r="I55" s="21"/>
      <c r="J55" s="21"/>
      <c r="K55" s="7"/>
    </row>
    <row r="56" spans="1:11" s="6" customFormat="1" x14ac:dyDescent="0.35">
      <c r="A56" s="1"/>
      <c r="B56" s="1"/>
      <c r="C56" s="20"/>
      <c r="D56" s="1"/>
      <c r="E56" s="1"/>
      <c r="F56" s="5"/>
      <c r="G56" s="5"/>
      <c r="H56" s="21"/>
      <c r="I56" s="21"/>
      <c r="J56" s="21"/>
      <c r="K56" s="7"/>
    </row>
    <row r="57" spans="1:11" s="6" customFormat="1" x14ac:dyDescent="0.35">
      <c r="A57" s="1"/>
      <c r="B57" s="1"/>
      <c r="C57" s="20"/>
      <c r="D57" s="1"/>
      <c r="E57" s="1"/>
      <c r="F57" s="5"/>
      <c r="G57" s="5"/>
      <c r="H57" s="21"/>
      <c r="I57" s="21"/>
      <c r="J57" s="21"/>
      <c r="K57" s="7"/>
    </row>
    <row r="58" spans="1:11" s="6" customFormat="1" x14ac:dyDescent="0.35">
      <c r="A58" s="1"/>
      <c r="B58" s="1"/>
      <c r="C58" s="20"/>
      <c r="D58" s="1"/>
      <c r="E58" s="1"/>
      <c r="F58" s="5"/>
      <c r="G58" s="5"/>
      <c r="H58" s="21"/>
      <c r="I58" s="21"/>
      <c r="J58" s="21"/>
      <c r="K58" s="7"/>
    </row>
    <row r="59" spans="1:11" s="6" customFormat="1" x14ac:dyDescent="0.35">
      <c r="A59" s="1"/>
      <c r="B59" s="1"/>
      <c r="C59" s="20"/>
      <c r="D59" s="1"/>
      <c r="E59" s="1"/>
      <c r="F59" s="5"/>
      <c r="G59" s="5"/>
      <c r="H59" s="21"/>
      <c r="I59" s="21"/>
      <c r="J59" s="21"/>
      <c r="K59" s="7"/>
    </row>
    <row r="60" spans="1:11" s="6" customFormat="1" x14ac:dyDescent="0.35">
      <c r="A60" s="1"/>
      <c r="B60" s="1"/>
      <c r="C60" s="20"/>
      <c r="D60" s="1"/>
      <c r="E60" s="1"/>
      <c r="F60" s="5"/>
      <c r="G60" s="5"/>
      <c r="H60" s="21"/>
      <c r="I60" s="21"/>
      <c r="J60" s="21"/>
      <c r="K60" s="7"/>
    </row>
    <row r="61" spans="1:11" s="6" customFormat="1" x14ac:dyDescent="0.35">
      <c r="A61" s="1"/>
      <c r="B61" s="1"/>
      <c r="C61" s="20"/>
      <c r="D61" s="1"/>
      <c r="E61" s="1"/>
      <c r="F61" s="5"/>
      <c r="G61" s="5"/>
      <c r="H61" s="21"/>
      <c r="I61" s="21"/>
      <c r="J61" s="21"/>
      <c r="K61" s="7"/>
    </row>
    <row r="62" spans="1:11" s="6" customFormat="1" x14ac:dyDescent="0.35">
      <c r="A62" s="1"/>
      <c r="B62" s="1"/>
      <c r="C62" s="20"/>
      <c r="D62" s="1"/>
      <c r="E62" s="1"/>
      <c r="F62" s="5"/>
      <c r="G62" s="5"/>
      <c r="H62" s="21"/>
      <c r="I62" s="21"/>
      <c r="J62" s="21"/>
      <c r="K62" s="7"/>
    </row>
    <row r="63" spans="1:11" s="6" customFormat="1" x14ac:dyDescent="0.35">
      <c r="A63" s="1"/>
      <c r="B63" s="1"/>
      <c r="C63" s="20"/>
      <c r="D63" s="1"/>
      <c r="E63" s="1"/>
      <c r="F63" s="5"/>
      <c r="G63" s="5"/>
      <c r="H63" s="21"/>
      <c r="I63" s="21"/>
      <c r="J63" s="21"/>
      <c r="K63" s="7"/>
    </row>
    <row r="64" spans="1:11" s="6" customFormat="1" x14ac:dyDescent="0.35">
      <c r="A64" s="1"/>
      <c r="B64" s="1"/>
      <c r="C64" s="20"/>
      <c r="D64" s="1"/>
      <c r="E64" s="1"/>
      <c r="F64" s="5"/>
      <c r="G64" s="5"/>
      <c r="H64" s="21"/>
      <c r="I64" s="21"/>
      <c r="J64" s="21"/>
      <c r="K64" s="7"/>
    </row>
    <row r="65" spans="1:11" s="6" customFormat="1" x14ac:dyDescent="0.35">
      <c r="A65" s="1"/>
      <c r="B65" s="1"/>
      <c r="C65" s="20"/>
      <c r="D65" s="1"/>
      <c r="E65" s="1"/>
      <c r="F65" s="5"/>
      <c r="G65" s="5"/>
      <c r="H65" s="21"/>
      <c r="I65" s="21"/>
      <c r="J65" s="21"/>
      <c r="K65" s="7"/>
    </row>
    <row r="66" spans="1:11" s="6" customFormat="1" x14ac:dyDescent="0.35">
      <c r="A66" s="1"/>
      <c r="B66" s="1"/>
      <c r="C66" s="20"/>
      <c r="D66" s="1"/>
      <c r="E66" s="1"/>
      <c r="F66" s="5"/>
      <c r="G66" s="5"/>
      <c r="H66" s="21"/>
      <c r="I66" s="21"/>
      <c r="J66" s="21"/>
      <c r="K66" s="7"/>
    </row>
    <row r="67" spans="1:11" s="6" customFormat="1" x14ac:dyDescent="0.35">
      <c r="A67" s="1"/>
      <c r="B67" s="1"/>
      <c r="C67" s="20"/>
      <c r="D67" s="1"/>
      <c r="E67" s="1"/>
      <c r="F67" s="5"/>
      <c r="G67" s="5"/>
      <c r="H67" s="21"/>
      <c r="I67" s="21"/>
      <c r="J67" s="21"/>
      <c r="K67" s="7"/>
    </row>
    <row r="68" spans="1:11" s="6" customFormat="1" x14ac:dyDescent="0.35">
      <c r="A68" s="1"/>
      <c r="B68" s="1"/>
      <c r="C68" s="20"/>
      <c r="D68" s="1"/>
      <c r="E68" s="1"/>
      <c r="F68" s="5"/>
      <c r="G68" s="5"/>
      <c r="H68" s="21"/>
      <c r="I68" s="21"/>
      <c r="J68" s="21"/>
      <c r="K68" s="7"/>
    </row>
    <row r="69" spans="1:11" s="6" customFormat="1" x14ac:dyDescent="0.35">
      <c r="A69" s="1"/>
      <c r="B69" s="1"/>
      <c r="C69" s="20"/>
      <c r="D69" s="1"/>
      <c r="E69" s="1"/>
      <c r="F69" s="5"/>
      <c r="G69" s="5"/>
      <c r="H69" s="21"/>
      <c r="I69" s="21"/>
      <c r="J69" s="21"/>
      <c r="K69" s="7"/>
    </row>
    <row r="70" spans="1:11" s="6" customFormat="1" x14ac:dyDescent="0.35">
      <c r="A70" s="1"/>
      <c r="B70" s="1"/>
      <c r="C70" s="20"/>
      <c r="D70" s="1"/>
      <c r="E70" s="1"/>
      <c r="F70" s="5"/>
      <c r="G70" s="5"/>
      <c r="H70" s="21"/>
      <c r="I70" s="21"/>
      <c r="J70" s="21"/>
      <c r="K70" s="7"/>
    </row>
    <row r="71" spans="1:11" s="6" customFormat="1" x14ac:dyDescent="0.35">
      <c r="A71" s="1"/>
      <c r="B71" s="1"/>
      <c r="C71" s="20"/>
      <c r="D71" s="1"/>
      <c r="E71" s="1"/>
      <c r="F71" s="5"/>
      <c r="G71" s="5"/>
      <c r="H71" s="21"/>
      <c r="I71" s="21"/>
      <c r="J71" s="21"/>
      <c r="K71" s="7"/>
    </row>
    <row r="72" spans="1:11" s="6" customFormat="1" x14ac:dyDescent="0.35">
      <c r="A72" s="1"/>
      <c r="B72" s="1"/>
      <c r="C72" s="20"/>
      <c r="D72" s="1"/>
      <c r="E72" s="1"/>
      <c r="F72" s="5"/>
      <c r="G72" s="5"/>
      <c r="H72" s="21"/>
      <c r="I72" s="21"/>
      <c r="J72" s="21"/>
      <c r="K72" s="7"/>
    </row>
    <row r="73" spans="1:11" s="6" customFormat="1" x14ac:dyDescent="0.35">
      <c r="A73" s="1"/>
      <c r="B73" s="1"/>
      <c r="C73" s="20"/>
      <c r="D73" s="1"/>
      <c r="E73" s="1"/>
      <c r="F73" s="5"/>
      <c r="G73" s="5"/>
      <c r="H73" s="21"/>
      <c r="I73" s="21"/>
      <c r="J73" s="21"/>
      <c r="K73" s="7"/>
    </row>
    <row r="74" spans="1:11" s="6" customFormat="1" x14ac:dyDescent="0.35">
      <c r="A74" s="1"/>
      <c r="B74" s="1"/>
      <c r="C74" s="20"/>
      <c r="D74" s="1"/>
      <c r="E74" s="1"/>
      <c r="F74" s="5"/>
      <c r="G74" s="5"/>
      <c r="H74" s="21"/>
      <c r="I74" s="21"/>
      <c r="J74" s="21"/>
      <c r="K74" s="7"/>
    </row>
    <row r="75" spans="1:11" s="6" customFormat="1" x14ac:dyDescent="0.35">
      <c r="A75" s="1"/>
      <c r="B75" s="1"/>
      <c r="C75" s="20"/>
      <c r="D75" s="1"/>
      <c r="E75" s="1"/>
      <c r="F75" s="5"/>
      <c r="G75" s="5"/>
      <c r="H75" s="21"/>
      <c r="I75" s="21"/>
      <c r="J75" s="21"/>
      <c r="K75" s="7"/>
    </row>
    <row r="76" spans="1:11" s="6" customFormat="1" x14ac:dyDescent="0.35">
      <c r="A76" s="1"/>
      <c r="B76" s="1"/>
      <c r="C76" s="20"/>
      <c r="D76" s="1"/>
      <c r="E76" s="1"/>
      <c r="F76" s="5"/>
      <c r="G76" s="5"/>
      <c r="H76" s="21"/>
      <c r="I76" s="21"/>
      <c r="J76" s="21"/>
      <c r="K76" s="7"/>
    </row>
    <row r="77" spans="1:11" s="6" customFormat="1" x14ac:dyDescent="0.35">
      <c r="A77" s="1"/>
      <c r="B77" s="1"/>
      <c r="C77" s="20"/>
      <c r="D77" s="1"/>
      <c r="E77" s="1"/>
      <c r="F77" s="5"/>
      <c r="G77" s="5"/>
      <c r="H77" s="21"/>
      <c r="I77" s="21"/>
      <c r="J77" s="21"/>
      <c r="K77" s="7"/>
    </row>
    <row r="78" spans="1:11" s="6" customFormat="1" x14ac:dyDescent="0.35">
      <c r="A78" s="1"/>
      <c r="B78" s="1"/>
      <c r="C78" s="20"/>
      <c r="D78" s="1"/>
      <c r="E78" s="1"/>
    </row>
    <row r="79" spans="1:11" s="6" customFormat="1" x14ac:dyDescent="0.35">
      <c r="A79" s="1"/>
      <c r="B79" s="1"/>
      <c r="C79" s="20"/>
      <c r="D79" s="1"/>
      <c r="E79" s="1"/>
    </row>
    <row r="80" spans="1:11" s="6" customFormat="1" x14ac:dyDescent="0.35">
      <c r="A80" s="1"/>
      <c r="B80" s="1"/>
      <c r="C80" s="20"/>
      <c r="D80" s="1"/>
      <c r="E80" s="1"/>
    </row>
    <row r="81" spans="1:11" s="6" customFormat="1" x14ac:dyDescent="0.35">
      <c r="A81" s="1"/>
      <c r="B81" s="1"/>
      <c r="C81" s="20"/>
      <c r="D81" s="1"/>
      <c r="E81" s="1"/>
    </row>
    <row r="82" spans="1:11" s="6" customFormat="1" x14ac:dyDescent="0.35">
      <c r="A82" s="1"/>
      <c r="B82" s="1"/>
      <c r="C82" s="20"/>
      <c r="D82" s="1"/>
      <c r="E82" s="1"/>
    </row>
    <row r="83" spans="1:11" s="6" customFormat="1" x14ac:dyDescent="0.35">
      <c r="A83" s="1"/>
      <c r="B83" s="1"/>
      <c r="C83" s="20"/>
      <c r="D83" s="1"/>
      <c r="E83" s="1"/>
    </row>
    <row r="84" spans="1:11" s="6" customFormat="1" x14ac:dyDescent="0.35">
      <c r="A84" s="1"/>
      <c r="B84" s="1"/>
      <c r="C84" s="20"/>
      <c r="D84" s="1"/>
      <c r="E84" s="1"/>
    </row>
    <row r="85" spans="1:11" s="6" customFormat="1" x14ac:dyDescent="0.35">
      <c r="A85" s="1"/>
      <c r="B85" s="1"/>
      <c r="C85" s="20"/>
      <c r="D85" s="1"/>
      <c r="E85" s="1"/>
    </row>
    <row r="86" spans="1:11" s="6" customFormat="1" x14ac:dyDescent="0.35">
      <c r="A86" s="1"/>
      <c r="B86" s="1"/>
      <c r="C86" s="20"/>
      <c r="D86" s="1"/>
      <c r="E86" s="1"/>
      <c r="F86" s="5"/>
      <c r="G86" s="5"/>
      <c r="H86" s="21"/>
      <c r="I86" s="21"/>
      <c r="J86" s="21"/>
      <c r="K86" s="7"/>
    </row>
    <row r="87" spans="1:11" s="6" customFormat="1" x14ac:dyDescent="0.35">
      <c r="A87" s="1"/>
      <c r="B87" s="1"/>
      <c r="C87" s="20"/>
      <c r="D87" s="1"/>
      <c r="E87" s="1"/>
      <c r="F87" s="5"/>
      <c r="G87" s="5"/>
      <c r="H87" s="21"/>
      <c r="I87" s="21"/>
      <c r="J87" s="21"/>
      <c r="K87" s="7"/>
    </row>
    <row r="88" spans="1:11" s="6" customFormat="1" x14ac:dyDescent="0.35">
      <c r="A88" s="1"/>
      <c r="B88" s="1"/>
      <c r="C88" s="20"/>
      <c r="D88" s="1"/>
      <c r="E88" s="1"/>
      <c r="F88" s="5"/>
      <c r="G88" s="5"/>
      <c r="H88" s="21"/>
      <c r="I88" s="21"/>
      <c r="J88" s="21"/>
      <c r="K88" s="7"/>
    </row>
    <row r="89" spans="1:11" s="6" customFormat="1" x14ac:dyDescent="0.35">
      <c r="A89" s="1"/>
      <c r="B89" s="1"/>
      <c r="C89" s="20"/>
      <c r="D89" s="1"/>
      <c r="E89" s="1"/>
      <c r="F89" s="5"/>
      <c r="G89" s="5"/>
      <c r="H89" s="21"/>
      <c r="I89" s="21"/>
      <c r="J89" s="21"/>
      <c r="K89" s="7"/>
    </row>
    <row r="90" spans="1:11" s="6" customFormat="1" x14ac:dyDescent="0.35">
      <c r="A90" s="1"/>
      <c r="B90" s="1"/>
      <c r="C90" s="20"/>
      <c r="D90" s="1"/>
      <c r="E90" s="1"/>
      <c r="F90" s="5"/>
      <c r="G90" s="5"/>
      <c r="H90" s="21"/>
      <c r="I90" s="21"/>
      <c r="J90" s="21"/>
      <c r="K90" s="7"/>
    </row>
    <row r="91" spans="1:11" s="6" customFormat="1" x14ac:dyDescent="0.35">
      <c r="A91" s="1"/>
      <c r="B91" s="1"/>
      <c r="C91" s="20"/>
      <c r="D91" s="1"/>
      <c r="E91" s="1"/>
      <c r="F91" s="5"/>
      <c r="G91" s="5"/>
      <c r="H91" s="21"/>
      <c r="I91" s="21"/>
      <c r="J91" s="21"/>
      <c r="K91" s="7"/>
    </row>
    <row r="92" spans="1:11" s="6" customFormat="1" x14ac:dyDescent="0.35">
      <c r="A92" s="1"/>
      <c r="B92" s="1"/>
      <c r="C92" s="20"/>
      <c r="D92" s="1"/>
      <c r="E92" s="1"/>
      <c r="F92" s="5"/>
      <c r="G92" s="5"/>
      <c r="H92" s="21"/>
      <c r="I92" s="21"/>
      <c r="J92" s="21"/>
      <c r="K92" s="7"/>
    </row>
    <row r="93" spans="1:11" s="6" customFormat="1" x14ac:dyDescent="0.35">
      <c r="A93" s="1"/>
      <c r="B93" s="1"/>
      <c r="C93" s="20"/>
      <c r="D93" s="1"/>
      <c r="E93" s="1"/>
      <c r="F93" s="5"/>
      <c r="G93" s="5"/>
      <c r="H93" s="21"/>
      <c r="I93" s="21"/>
      <c r="J93" s="21"/>
      <c r="K93" s="7"/>
    </row>
    <row r="94" spans="1:11" s="6" customFormat="1" x14ac:dyDescent="0.35">
      <c r="A94" s="1"/>
      <c r="B94" s="1"/>
      <c r="C94" s="20"/>
      <c r="D94" s="1"/>
      <c r="E94" s="1"/>
      <c r="F94" s="5"/>
      <c r="G94" s="5"/>
      <c r="H94" s="21"/>
      <c r="I94" s="21"/>
      <c r="J94" s="21"/>
      <c r="K94" s="7"/>
    </row>
    <row r="95" spans="1:11" s="6" customFormat="1" x14ac:dyDescent="0.35">
      <c r="A95" s="1"/>
      <c r="B95" s="1"/>
      <c r="C95" s="20"/>
      <c r="D95" s="1"/>
      <c r="E95" s="1"/>
      <c r="F95" s="5"/>
      <c r="G95" s="5"/>
      <c r="H95" s="21"/>
      <c r="I95" s="21"/>
      <c r="J95" s="21"/>
      <c r="K95" s="7"/>
    </row>
    <row r="96" spans="1:11" s="6" customFormat="1" x14ac:dyDescent="0.35">
      <c r="A96" s="1"/>
      <c r="B96" s="1"/>
      <c r="C96" s="20"/>
      <c r="D96" s="1"/>
      <c r="E96" s="1"/>
      <c r="F96" s="5"/>
      <c r="G96" s="5"/>
      <c r="H96" s="21"/>
      <c r="I96" s="21"/>
      <c r="J96" s="21"/>
      <c r="K96" s="7"/>
    </row>
    <row r="97" spans="1:11" s="6" customFormat="1" x14ac:dyDescent="0.35">
      <c r="A97" s="1"/>
      <c r="B97" s="1"/>
      <c r="C97" s="20"/>
      <c r="D97" s="1"/>
      <c r="E97" s="1"/>
      <c r="F97" s="5"/>
      <c r="G97" s="5"/>
      <c r="H97" s="21"/>
      <c r="I97" s="21"/>
      <c r="J97" s="21"/>
      <c r="K97" s="7"/>
    </row>
    <row r="98" spans="1:11" s="6" customFormat="1" x14ac:dyDescent="0.35">
      <c r="A98" s="1"/>
      <c r="B98" s="1"/>
      <c r="C98" s="20"/>
      <c r="D98" s="1"/>
      <c r="E98" s="1"/>
      <c r="F98" s="5"/>
      <c r="G98" s="5"/>
      <c r="H98" s="21"/>
      <c r="I98" s="21"/>
      <c r="J98" s="21"/>
      <c r="K98" s="7"/>
    </row>
    <row r="99" spans="1:11" s="6" customFormat="1" x14ac:dyDescent="0.35">
      <c r="A99" s="1"/>
      <c r="B99" s="1"/>
      <c r="C99" s="20"/>
      <c r="D99" s="1"/>
      <c r="E99" s="1"/>
      <c r="F99" s="5"/>
      <c r="G99" s="5"/>
      <c r="H99" s="21"/>
      <c r="I99" s="21"/>
      <c r="J99" s="21"/>
      <c r="K99" s="7"/>
    </row>
    <row r="100" spans="1:11" s="6" customFormat="1" x14ac:dyDescent="0.35">
      <c r="A100" s="1"/>
      <c r="B100" s="1"/>
      <c r="C100" s="20"/>
      <c r="D100" s="1"/>
      <c r="E100" s="1"/>
      <c r="F100" s="5"/>
      <c r="G100" s="5"/>
      <c r="H100" s="21"/>
      <c r="I100" s="21"/>
      <c r="J100" s="21"/>
      <c r="K100" s="7"/>
    </row>
    <row r="101" spans="1:11" s="6" customFormat="1" x14ac:dyDescent="0.35">
      <c r="A101" s="1"/>
      <c r="B101" s="1"/>
      <c r="C101" s="20"/>
      <c r="D101" s="1"/>
      <c r="E101" s="1"/>
      <c r="F101" s="5"/>
      <c r="G101" s="5"/>
      <c r="H101" s="21"/>
      <c r="I101" s="21"/>
      <c r="J101" s="21"/>
      <c r="K101" s="7"/>
    </row>
    <row r="102" spans="1:11" s="6" customFormat="1" x14ac:dyDescent="0.35">
      <c r="A102" s="1"/>
      <c r="B102" s="1"/>
      <c r="C102" s="20"/>
      <c r="D102" s="1"/>
      <c r="E102" s="1"/>
      <c r="F102" s="5"/>
      <c r="G102" s="5"/>
      <c r="H102" s="21"/>
      <c r="I102" s="21"/>
      <c r="J102" s="21"/>
      <c r="K102" s="7"/>
    </row>
    <row r="103" spans="1:11" s="6" customFormat="1" x14ac:dyDescent="0.35">
      <c r="A103" s="1"/>
      <c r="B103" s="1"/>
      <c r="C103" s="20"/>
      <c r="D103" s="1"/>
      <c r="E103" s="1"/>
      <c r="F103" s="5"/>
      <c r="G103" s="5"/>
      <c r="H103" s="21"/>
      <c r="I103" s="21"/>
      <c r="J103" s="21"/>
      <c r="K103" s="7"/>
    </row>
    <row r="104" spans="1:11" s="6" customFormat="1" x14ac:dyDescent="0.35">
      <c r="A104" s="1"/>
      <c r="B104" s="1"/>
      <c r="C104" s="20"/>
      <c r="D104" s="1"/>
      <c r="E104" s="1"/>
      <c r="F104" s="5"/>
      <c r="G104" s="5"/>
      <c r="H104" s="21"/>
      <c r="I104" s="21"/>
      <c r="J104" s="21"/>
      <c r="K104" s="7"/>
    </row>
    <row r="105" spans="1:11" s="6" customFormat="1" x14ac:dyDescent="0.35">
      <c r="A105" s="1"/>
      <c r="B105" s="1"/>
      <c r="C105" s="20"/>
      <c r="D105" s="1"/>
      <c r="E105" s="1"/>
      <c r="F105" s="5"/>
      <c r="G105" s="5"/>
      <c r="H105" s="21"/>
      <c r="I105" s="21"/>
      <c r="J105" s="21"/>
      <c r="K105" s="7"/>
    </row>
    <row r="106" spans="1:11" s="6" customFormat="1" x14ac:dyDescent="0.35">
      <c r="A106" s="1"/>
      <c r="B106" s="1"/>
      <c r="C106" s="20"/>
      <c r="D106" s="1"/>
      <c r="E106" s="1"/>
      <c r="F106" s="5"/>
      <c r="G106" s="5"/>
      <c r="H106" s="21"/>
      <c r="I106" s="21"/>
      <c r="J106" s="21"/>
      <c r="K106" s="7"/>
    </row>
    <row r="107" spans="1:11" s="6" customFormat="1" x14ac:dyDescent="0.35">
      <c r="A107" s="1"/>
      <c r="B107" s="1"/>
      <c r="C107" s="20"/>
      <c r="D107" s="1"/>
      <c r="E107" s="1"/>
      <c r="F107" s="5"/>
      <c r="G107" s="5"/>
      <c r="H107" s="21"/>
      <c r="I107" s="21"/>
      <c r="J107" s="21"/>
      <c r="K107" s="7"/>
    </row>
    <row r="108" spans="1:11" s="6" customFormat="1" x14ac:dyDescent="0.35">
      <c r="A108" s="1"/>
      <c r="B108" s="1"/>
      <c r="C108" s="20"/>
      <c r="D108" s="1"/>
      <c r="E108" s="1"/>
      <c r="F108" s="5"/>
      <c r="G108" s="5"/>
      <c r="H108" s="21"/>
      <c r="I108" s="21"/>
      <c r="J108" s="21"/>
      <c r="K108" s="7"/>
    </row>
    <row r="109" spans="1:11" s="6" customFormat="1" x14ac:dyDescent="0.35">
      <c r="A109" s="1"/>
      <c r="B109" s="1"/>
      <c r="C109" s="20"/>
      <c r="D109" s="1"/>
      <c r="E109" s="1"/>
      <c r="F109" s="5"/>
      <c r="G109" s="5"/>
      <c r="H109" s="21"/>
      <c r="I109" s="21"/>
      <c r="J109" s="21"/>
      <c r="K109" s="7"/>
    </row>
    <row r="110" spans="1:11" s="6" customFormat="1" x14ac:dyDescent="0.35">
      <c r="A110" s="1"/>
      <c r="B110" s="1"/>
      <c r="C110" s="20"/>
      <c r="D110" s="1"/>
      <c r="E110" s="1"/>
      <c r="F110" s="5"/>
      <c r="G110" s="5"/>
      <c r="H110" s="21"/>
      <c r="I110" s="21"/>
      <c r="J110" s="21"/>
      <c r="K110" s="7"/>
    </row>
    <row r="111" spans="1:11" s="6" customFormat="1" x14ac:dyDescent="0.35">
      <c r="A111" s="1"/>
      <c r="B111" s="1"/>
      <c r="C111" s="20"/>
      <c r="D111" s="1"/>
      <c r="E111" s="1"/>
      <c r="F111" s="5"/>
      <c r="G111" s="5"/>
      <c r="H111" s="21"/>
      <c r="I111" s="21"/>
      <c r="J111" s="21"/>
      <c r="K111" s="7"/>
    </row>
    <row r="112" spans="1:11" s="6" customFormat="1" x14ac:dyDescent="0.35">
      <c r="A112" s="1"/>
      <c r="B112" s="1"/>
      <c r="C112" s="20"/>
      <c r="D112" s="1"/>
      <c r="E112" s="1"/>
      <c r="F112" s="5"/>
      <c r="G112" s="5"/>
      <c r="H112" s="21"/>
      <c r="I112" s="21"/>
      <c r="J112" s="21"/>
      <c r="K112" s="7"/>
    </row>
    <row r="113" spans="1:11" s="6" customFormat="1" x14ac:dyDescent="0.35">
      <c r="A113" s="1"/>
      <c r="B113" s="1"/>
      <c r="C113" s="20"/>
      <c r="D113" s="1"/>
      <c r="E113" s="1"/>
      <c r="F113" s="5"/>
      <c r="G113" s="5"/>
      <c r="H113" s="21"/>
      <c r="I113" s="21"/>
      <c r="J113" s="21"/>
      <c r="K113" s="7"/>
    </row>
    <row r="114" spans="1:11" s="6" customFormat="1" x14ac:dyDescent="0.35">
      <c r="A114" s="1"/>
      <c r="B114" s="1"/>
      <c r="C114" s="20"/>
      <c r="D114" s="1"/>
      <c r="E114" s="1"/>
      <c r="F114" s="5"/>
      <c r="G114" s="5"/>
      <c r="H114" s="21"/>
      <c r="I114" s="21"/>
      <c r="J114" s="21"/>
      <c r="K114" s="7"/>
    </row>
    <row r="115" spans="1:11" s="6" customFormat="1" x14ac:dyDescent="0.35">
      <c r="A115" s="1"/>
      <c r="B115" s="1"/>
      <c r="C115" s="20"/>
      <c r="D115" s="1"/>
      <c r="E115" s="1"/>
      <c r="F115" s="5"/>
      <c r="G115" s="5"/>
      <c r="H115" s="21"/>
      <c r="I115" s="21"/>
      <c r="J115" s="21"/>
      <c r="K115" s="7"/>
    </row>
    <row r="116" spans="1:11" s="6" customFormat="1" x14ac:dyDescent="0.35">
      <c r="A116" s="1"/>
      <c r="B116" s="1"/>
      <c r="C116" s="20"/>
      <c r="D116" s="1"/>
      <c r="E116" s="1"/>
      <c r="F116" s="5"/>
      <c r="G116" s="5"/>
      <c r="H116" s="21"/>
      <c r="I116" s="21"/>
      <c r="J116" s="21"/>
      <c r="K116" s="7"/>
    </row>
    <row r="117" spans="1:11" s="6" customFormat="1" x14ac:dyDescent="0.35">
      <c r="A117" s="1"/>
      <c r="B117" s="1"/>
      <c r="C117" s="20"/>
      <c r="D117" s="1"/>
      <c r="E117" s="1"/>
      <c r="F117" s="5"/>
      <c r="G117" s="5"/>
      <c r="H117" s="21"/>
      <c r="I117" s="21"/>
      <c r="J117" s="21"/>
      <c r="K117" s="7"/>
    </row>
    <row r="118" spans="1:11" s="6" customFormat="1" x14ac:dyDescent="0.35">
      <c r="A118" s="1"/>
      <c r="B118" s="1"/>
      <c r="C118" s="20"/>
      <c r="D118" s="1"/>
      <c r="E118" s="1"/>
      <c r="F118" s="5"/>
      <c r="G118" s="5"/>
      <c r="H118" s="21"/>
      <c r="I118" s="21"/>
      <c r="J118" s="21"/>
      <c r="K118" s="7"/>
    </row>
    <row r="119" spans="1:11" s="6" customFormat="1" x14ac:dyDescent="0.35">
      <c r="A119" s="1"/>
      <c r="B119" s="1"/>
      <c r="C119" s="20"/>
      <c r="D119" s="1"/>
      <c r="E119" s="1"/>
      <c r="F119" s="5"/>
      <c r="G119" s="5"/>
      <c r="H119" s="21"/>
      <c r="I119" s="21"/>
      <c r="J119" s="21"/>
      <c r="K119" s="7"/>
    </row>
    <row r="120" spans="1:11" s="6" customFormat="1" x14ac:dyDescent="0.35">
      <c r="A120" s="1"/>
      <c r="B120" s="1"/>
      <c r="C120" s="20"/>
      <c r="D120" s="1"/>
      <c r="E120" s="1"/>
      <c r="F120" s="5"/>
      <c r="G120" s="5"/>
      <c r="H120" s="21"/>
      <c r="I120" s="21"/>
      <c r="J120" s="21"/>
      <c r="K120" s="7"/>
    </row>
    <row r="121" spans="1:11" s="6" customFormat="1" x14ac:dyDescent="0.35">
      <c r="A121" s="1"/>
      <c r="B121" s="1"/>
      <c r="C121" s="20"/>
      <c r="D121" s="1"/>
      <c r="E121" s="1"/>
      <c r="F121" s="5"/>
      <c r="G121" s="5"/>
      <c r="H121" s="21"/>
      <c r="I121" s="21"/>
      <c r="J121" s="21"/>
      <c r="K121" s="7"/>
    </row>
    <row r="122" spans="1:11" s="6" customFormat="1" x14ac:dyDescent="0.35">
      <c r="A122" s="1"/>
      <c r="B122" s="1"/>
      <c r="C122" s="20"/>
      <c r="D122" s="1"/>
      <c r="E122" s="1"/>
      <c r="F122" s="5"/>
      <c r="G122" s="5"/>
      <c r="H122" s="21"/>
      <c r="I122" s="21"/>
      <c r="J122" s="21"/>
      <c r="K122" s="7"/>
    </row>
    <row r="123" spans="1:11" s="6" customFormat="1" x14ac:dyDescent="0.35">
      <c r="A123" s="1"/>
      <c r="B123" s="1"/>
      <c r="C123" s="20"/>
      <c r="D123" s="1"/>
      <c r="E123" s="1"/>
      <c r="F123" s="5"/>
      <c r="G123" s="5"/>
      <c r="H123" s="21"/>
      <c r="I123" s="21"/>
      <c r="J123" s="21"/>
      <c r="K123" s="7"/>
    </row>
    <row r="124" spans="1:11" s="6" customFormat="1" x14ac:dyDescent="0.35">
      <c r="A124" s="1"/>
      <c r="B124" s="1"/>
      <c r="C124" s="20"/>
      <c r="D124" s="1"/>
      <c r="E124" s="1"/>
      <c r="F124" s="5"/>
      <c r="G124" s="5"/>
      <c r="H124" s="21"/>
      <c r="I124" s="21"/>
      <c r="J124" s="21"/>
      <c r="K124" s="7"/>
    </row>
    <row r="125" spans="1:11" s="6" customFormat="1" x14ac:dyDescent="0.35">
      <c r="A125" s="1"/>
      <c r="B125" s="1"/>
      <c r="C125" s="20"/>
      <c r="D125" s="1"/>
      <c r="E125" s="1"/>
      <c r="F125" s="5"/>
      <c r="G125" s="5"/>
      <c r="H125" s="21"/>
      <c r="I125" s="21"/>
      <c r="J125" s="21"/>
      <c r="K125" s="7"/>
    </row>
    <row r="126" spans="1:11" s="6" customFormat="1" x14ac:dyDescent="0.35">
      <c r="A126" s="1"/>
      <c r="B126" s="1"/>
      <c r="C126" s="20"/>
      <c r="D126" s="1"/>
      <c r="E126" s="1"/>
      <c r="F126" s="5"/>
      <c r="G126" s="5"/>
      <c r="H126" s="21"/>
      <c r="I126" s="21"/>
      <c r="J126" s="21"/>
      <c r="K126" s="7"/>
    </row>
    <row r="127" spans="1:11" s="6" customFormat="1" x14ac:dyDescent="0.35">
      <c r="A127" s="1"/>
      <c r="B127" s="1"/>
      <c r="C127" s="20"/>
      <c r="D127" s="1"/>
      <c r="E127" s="1"/>
      <c r="F127" s="5"/>
      <c r="G127" s="5"/>
      <c r="H127" s="21"/>
      <c r="I127" s="21"/>
      <c r="J127" s="21"/>
      <c r="K127" s="7"/>
    </row>
    <row r="128" spans="1:11" s="6" customFormat="1" x14ac:dyDescent="0.35">
      <c r="A128" s="1"/>
      <c r="B128" s="1"/>
      <c r="C128" s="20"/>
      <c r="D128" s="1"/>
      <c r="E128" s="1"/>
      <c r="F128" s="5"/>
      <c r="G128" s="5"/>
      <c r="H128" s="21"/>
      <c r="I128" s="21"/>
      <c r="J128" s="21"/>
      <c r="K128" s="7"/>
    </row>
    <row r="129" spans="1:11" s="6" customFormat="1" x14ac:dyDescent="0.35">
      <c r="A129" s="1"/>
      <c r="B129" s="1"/>
      <c r="C129" s="20"/>
      <c r="D129" s="1"/>
      <c r="E129" s="1"/>
      <c r="F129" s="5"/>
      <c r="G129" s="5"/>
      <c r="H129" s="21"/>
      <c r="I129" s="21"/>
      <c r="J129" s="21"/>
      <c r="K129" s="7"/>
    </row>
    <row r="130" spans="1:11" s="6" customFormat="1" x14ac:dyDescent="0.35">
      <c r="A130" s="1"/>
      <c r="B130" s="1"/>
      <c r="C130" s="20"/>
      <c r="D130" s="1"/>
      <c r="E130" s="1"/>
      <c r="F130" s="5"/>
      <c r="G130" s="5"/>
      <c r="H130" s="21"/>
      <c r="I130" s="21"/>
      <c r="J130" s="21"/>
      <c r="K130" s="7"/>
    </row>
    <row r="131" spans="1:11" s="6" customFormat="1" x14ac:dyDescent="0.35">
      <c r="A131" s="1"/>
      <c r="B131" s="1"/>
      <c r="C131" s="20"/>
      <c r="D131" s="1"/>
      <c r="E131" s="1"/>
      <c r="F131" s="5"/>
      <c r="G131" s="5"/>
      <c r="H131" s="21"/>
      <c r="I131" s="21"/>
      <c r="J131" s="21"/>
      <c r="K131" s="7"/>
    </row>
    <row r="132" spans="1:11" s="6" customFormat="1" x14ac:dyDescent="0.35">
      <c r="A132" s="1"/>
      <c r="B132" s="1"/>
      <c r="C132" s="20"/>
      <c r="D132" s="1"/>
      <c r="E132" s="1"/>
      <c r="F132" s="5"/>
      <c r="G132" s="5"/>
      <c r="H132" s="21"/>
      <c r="I132" s="21"/>
      <c r="J132" s="21"/>
      <c r="K132" s="7"/>
    </row>
    <row r="133" spans="1:11" s="6" customFormat="1" x14ac:dyDescent="0.35">
      <c r="A133" s="1"/>
      <c r="B133" s="1"/>
      <c r="C133" s="20"/>
      <c r="D133" s="1"/>
      <c r="E133" s="1"/>
      <c r="F133" s="5"/>
      <c r="G133" s="5"/>
      <c r="H133" s="21"/>
      <c r="I133" s="21"/>
      <c r="J133" s="21"/>
      <c r="K133" s="7"/>
    </row>
    <row r="134" spans="1:11" s="6" customFormat="1" x14ac:dyDescent="0.35">
      <c r="A134" s="1"/>
      <c r="B134" s="1"/>
      <c r="C134" s="20"/>
      <c r="D134" s="1"/>
      <c r="E134" s="1"/>
      <c r="F134" s="5"/>
      <c r="G134" s="5"/>
      <c r="H134" s="21"/>
      <c r="I134" s="21"/>
      <c r="J134" s="21"/>
      <c r="K134" s="7"/>
    </row>
    <row r="135" spans="1:11" s="6" customFormat="1" x14ac:dyDescent="0.35">
      <c r="A135" s="1"/>
      <c r="B135" s="1"/>
      <c r="C135" s="20"/>
      <c r="D135" s="1"/>
      <c r="E135" s="1"/>
      <c r="F135" s="5"/>
      <c r="G135" s="5"/>
      <c r="H135" s="21"/>
      <c r="I135" s="21"/>
      <c r="J135" s="21"/>
      <c r="K135" s="7"/>
    </row>
    <row r="136" spans="1:11" s="6" customFormat="1" x14ac:dyDescent="0.35">
      <c r="A136" s="1"/>
      <c r="B136" s="1"/>
      <c r="C136" s="20"/>
      <c r="D136" s="1"/>
      <c r="E136" s="1"/>
      <c r="F136" s="5"/>
      <c r="G136" s="5"/>
      <c r="H136" s="21"/>
      <c r="I136" s="21"/>
      <c r="J136" s="21"/>
      <c r="K136" s="7"/>
    </row>
    <row r="137" spans="1:11" s="6" customFormat="1" x14ac:dyDescent="0.35">
      <c r="A137" s="1"/>
      <c r="B137" s="1"/>
      <c r="C137" s="20"/>
      <c r="D137" s="1"/>
      <c r="E137" s="1"/>
      <c r="F137" s="5"/>
      <c r="G137" s="5"/>
      <c r="H137" s="21"/>
      <c r="I137" s="21"/>
      <c r="J137" s="21"/>
      <c r="K137" s="7"/>
    </row>
    <row r="138" spans="1:11" s="6" customFormat="1" x14ac:dyDescent="0.35">
      <c r="A138" s="1"/>
      <c r="B138" s="1"/>
      <c r="C138" s="20"/>
      <c r="D138" s="1"/>
      <c r="E138" s="1"/>
      <c r="F138" s="5"/>
      <c r="G138" s="5"/>
      <c r="H138" s="21"/>
      <c r="I138" s="21"/>
      <c r="J138" s="21"/>
      <c r="K138" s="7"/>
    </row>
    <row r="139" spans="1:11" s="6" customFormat="1" x14ac:dyDescent="0.35">
      <c r="A139" s="1"/>
      <c r="B139" s="1"/>
      <c r="C139" s="20"/>
      <c r="D139" s="1"/>
      <c r="E139" s="1"/>
      <c r="F139" s="5"/>
      <c r="G139" s="5"/>
      <c r="H139" s="21"/>
      <c r="I139" s="21"/>
      <c r="J139" s="21"/>
      <c r="K139" s="7"/>
    </row>
    <row r="140" spans="1:11" s="6" customFormat="1" x14ac:dyDescent="0.35">
      <c r="A140" s="1"/>
      <c r="B140" s="1"/>
      <c r="C140" s="20"/>
      <c r="D140" s="1"/>
      <c r="E140" s="1"/>
      <c r="F140" s="5"/>
      <c r="G140" s="5"/>
      <c r="H140" s="21"/>
      <c r="I140" s="21"/>
      <c r="J140" s="21"/>
      <c r="K140" s="7"/>
    </row>
    <row r="141" spans="1:11" s="6" customFormat="1" x14ac:dyDescent="0.35">
      <c r="A141" s="1"/>
      <c r="B141" s="1"/>
      <c r="C141" s="20"/>
      <c r="D141" s="1"/>
      <c r="E141" s="1"/>
      <c r="F141" s="5"/>
      <c r="G141" s="5"/>
      <c r="H141" s="21"/>
      <c r="I141" s="21"/>
      <c r="J141" s="21"/>
      <c r="K141" s="7"/>
    </row>
    <row r="142" spans="1:11" s="6" customFormat="1" x14ac:dyDescent="0.35">
      <c r="A142" s="1"/>
      <c r="B142" s="1"/>
      <c r="C142" s="20"/>
      <c r="D142" s="1"/>
      <c r="E142" s="1"/>
      <c r="F142" s="5"/>
      <c r="G142" s="5"/>
      <c r="H142" s="21"/>
      <c r="I142" s="21"/>
      <c r="J142" s="21"/>
      <c r="K142" s="7"/>
    </row>
    <row r="143" spans="1:11" s="6" customFormat="1" x14ac:dyDescent="0.35">
      <c r="A143" s="1"/>
      <c r="B143" s="1"/>
      <c r="C143" s="20"/>
      <c r="D143" s="1"/>
      <c r="E143" s="1"/>
      <c r="F143" s="5"/>
      <c r="G143" s="5"/>
      <c r="H143" s="21"/>
      <c r="I143" s="21"/>
      <c r="J143" s="21"/>
      <c r="K143" s="7"/>
    </row>
    <row r="144" spans="1:11" s="6" customFormat="1" x14ac:dyDescent="0.35">
      <c r="A144" s="1"/>
      <c r="B144" s="1"/>
      <c r="C144" s="20"/>
      <c r="D144" s="1"/>
      <c r="E144" s="1"/>
      <c r="F144" s="5"/>
      <c r="G144" s="5"/>
      <c r="H144" s="21"/>
      <c r="I144" s="21"/>
      <c r="J144" s="21"/>
      <c r="K144" s="7"/>
    </row>
    <row r="145" spans="1:11" s="6" customFormat="1" x14ac:dyDescent="0.35">
      <c r="A145" s="1"/>
      <c r="B145" s="1"/>
      <c r="C145" s="20"/>
      <c r="D145" s="1"/>
      <c r="E145" s="1"/>
      <c r="F145" s="5"/>
      <c r="G145" s="5"/>
      <c r="H145" s="21"/>
      <c r="I145" s="21"/>
      <c r="J145" s="21"/>
      <c r="K145" s="7"/>
    </row>
    <row r="146" spans="1:11" s="6" customFormat="1" x14ac:dyDescent="0.35">
      <c r="A146" s="1"/>
      <c r="B146" s="1"/>
      <c r="C146" s="20"/>
      <c r="D146" s="1"/>
      <c r="E146" s="1"/>
      <c r="F146" s="5"/>
      <c r="G146" s="5"/>
      <c r="H146" s="21"/>
      <c r="I146" s="21"/>
      <c r="J146" s="21"/>
      <c r="K146" s="7"/>
    </row>
    <row r="147" spans="1:11" s="6" customFormat="1" x14ac:dyDescent="0.35">
      <c r="A147" s="1"/>
      <c r="B147" s="1"/>
      <c r="C147" s="20"/>
      <c r="D147" s="1"/>
      <c r="E147" s="1"/>
      <c r="F147" s="5"/>
      <c r="G147" s="5"/>
      <c r="H147" s="21"/>
      <c r="I147" s="21"/>
      <c r="J147" s="21"/>
      <c r="K147" s="7"/>
    </row>
    <row r="148" spans="1:11" s="6" customFormat="1" x14ac:dyDescent="0.35">
      <c r="A148" s="1"/>
      <c r="B148" s="1"/>
      <c r="C148" s="20"/>
      <c r="D148" s="1"/>
      <c r="E148" s="1"/>
      <c r="F148" s="5"/>
      <c r="G148" s="5"/>
      <c r="H148" s="21"/>
      <c r="I148" s="21"/>
      <c r="J148" s="21"/>
      <c r="K148" s="7"/>
    </row>
    <row r="149" spans="1:11" s="6" customFormat="1" x14ac:dyDescent="0.35">
      <c r="A149" s="1"/>
      <c r="B149" s="1"/>
      <c r="C149" s="20"/>
      <c r="D149" s="1"/>
      <c r="E149" s="1"/>
      <c r="F149" s="5"/>
      <c r="G149" s="5"/>
      <c r="H149" s="21"/>
      <c r="I149" s="21"/>
      <c r="J149" s="21"/>
      <c r="K149" s="7"/>
    </row>
    <row r="150" spans="1:11" s="6" customFormat="1" x14ac:dyDescent="0.35">
      <c r="A150" s="1"/>
      <c r="B150" s="1"/>
      <c r="C150" s="20"/>
      <c r="D150" s="1"/>
      <c r="E150" s="1"/>
      <c r="F150" s="5"/>
      <c r="G150" s="5"/>
      <c r="H150" s="21"/>
      <c r="I150" s="21"/>
      <c r="J150" s="21"/>
      <c r="K150" s="7"/>
    </row>
    <row r="151" spans="1:11" s="6" customFormat="1" x14ac:dyDescent="0.35">
      <c r="A151" s="1"/>
      <c r="B151" s="1"/>
      <c r="C151" s="20"/>
      <c r="D151" s="1"/>
      <c r="E151" s="1"/>
      <c r="F151" s="5"/>
      <c r="G151" s="5"/>
      <c r="H151" s="21"/>
      <c r="I151" s="21"/>
      <c r="J151" s="21"/>
      <c r="K151" s="7"/>
    </row>
    <row r="152" spans="1:11" s="6" customFormat="1" x14ac:dyDescent="0.35">
      <c r="A152" s="1"/>
      <c r="B152" s="1"/>
      <c r="C152" s="20"/>
      <c r="D152" s="1"/>
      <c r="E152" s="1"/>
      <c r="F152" s="5"/>
      <c r="G152" s="5"/>
      <c r="H152" s="21"/>
      <c r="I152" s="21"/>
      <c r="J152" s="21"/>
      <c r="K152" s="7"/>
    </row>
    <row r="153" spans="1:11" s="6" customFormat="1" x14ac:dyDescent="0.35">
      <c r="A153" s="1"/>
      <c r="B153" s="1"/>
      <c r="C153" s="20"/>
      <c r="D153" s="1"/>
      <c r="E153" s="1"/>
      <c r="F153" s="5"/>
      <c r="G153" s="5"/>
      <c r="H153" s="21"/>
      <c r="I153" s="21"/>
      <c r="J153" s="21"/>
      <c r="K153" s="7"/>
    </row>
    <row r="154" spans="1:11" s="6" customFormat="1" x14ac:dyDescent="0.35">
      <c r="A154" s="1"/>
      <c r="B154" s="1"/>
      <c r="C154" s="20"/>
      <c r="D154" s="1"/>
      <c r="E154" s="1"/>
      <c r="F154" s="5"/>
      <c r="G154" s="5"/>
      <c r="H154" s="21"/>
      <c r="I154" s="21"/>
      <c r="J154" s="21"/>
      <c r="K154" s="7"/>
    </row>
    <row r="155" spans="1:11" s="6" customFormat="1" x14ac:dyDescent="0.35">
      <c r="A155" s="1"/>
      <c r="B155" s="1"/>
      <c r="C155" s="20"/>
      <c r="D155" s="1"/>
      <c r="E155" s="1"/>
      <c r="F155" s="5"/>
      <c r="G155" s="5"/>
      <c r="H155" s="21"/>
      <c r="I155" s="21"/>
      <c r="J155" s="21"/>
      <c r="K155" s="7"/>
    </row>
    <row r="156" spans="1:11" s="6" customFormat="1" x14ac:dyDescent="0.35">
      <c r="A156" s="1"/>
      <c r="B156" s="1"/>
      <c r="C156" s="20"/>
      <c r="D156" s="1"/>
      <c r="E156" s="1"/>
      <c r="F156" s="5"/>
      <c r="G156" s="5"/>
      <c r="H156" s="21"/>
      <c r="I156" s="21"/>
      <c r="J156" s="21"/>
      <c r="K156" s="7"/>
    </row>
    <row r="157" spans="1:11" s="6" customFormat="1" x14ac:dyDescent="0.35">
      <c r="A157" s="1"/>
      <c r="B157" s="1"/>
      <c r="C157" s="20"/>
      <c r="D157" s="1"/>
      <c r="E157" s="1"/>
      <c r="F157" s="5"/>
      <c r="G157" s="5"/>
      <c r="H157" s="21"/>
      <c r="I157" s="21"/>
      <c r="J157" s="21"/>
      <c r="K157" s="7"/>
    </row>
    <row r="158" spans="1:11" s="6" customFormat="1" x14ac:dyDescent="0.35">
      <c r="A158" s="1"/>
      <c r="B158" s="1"/>
      <c r="C158" s="20"/>
      <c r="D158" s="1"/>
      <c r="E158" s="1"/>
      <c r="F158" s="5"/>
      <c r="G158" s="5"/>
      <c r="H158" s="21"/>
      <c r="I158" s="21"/>
      <c r="J158" s="21"/>
      <c r="K158" s="7"/>
    </row>
    <row r="159" spans="1:11" s="6" customFormat="1" x14ac:dyDescent="0.35">
      <c r="A159" s="1"/>
      <c r="B159" s="1"/>
      <c r="C159" s="20"/>
      <c r="D159" s="1"/>
      <c r="E159" s="1"/>
      <c r="F159" s="5"/>
      <c r="G159" s="5"/>
      <c r="H159" s="21"/>
      <c r="I159" s="21"/>
      <c r="J159" s="21"/>
      <c r="K159" s="7"/>
    </row>
    <row r="160" spans="1:11" s="6" customFormat="1" x14ac:dyDescent="0.35">
      <c r="A160" s="1"/>
      <c r="B160" s="1"/>
      <c r="C160" s="20"/>
      <c r="D160" s="1"/>
      <c r="E160" s="1"/>
      <c r="F160" s="5"/>
      <c r="G160" s="5"/>
      <c r="H160" s="21"/>
      <c r="I160" s="21"/>
      <c r="J160" s="21"/>
      <c r="K160" s="7"/>
    </row>
    <row r="161" spans="1:11" s="6" customFormat="1" x14ac:dyDescent="0.35">
      <c r="A161" s="1"/>
      <c r="B161" s="1"/>
      <c r="C161" s="20"/>
      <c r="D161" s="1"/>
      <c r="E161" s="1"/>
      <c r="F161" s="5"/>
      <c r="G161" s="5"/>
      <c r="H161" s="21"/>
      <c r="I161" s="21"/>
      <c r="J161" s="21"/>
      <c r="K161" s="7"/>
    </row>
    <row r="162" spans="1:11" s="6" customFormat="1" x14ac:dyDescent="0.35">
      <c r="A162" s="1"/>
      <c r="B162" s="1"/>
      <c r="C162" s="20"/>
      <c r="D162" s="1"/>
      <c r="E162" s="1"/>
      <c r="F162" s="5"/>
      <c r="G162" s="5"/>
      <c r="H162" s="21"/>
      <c r="I162" s="21"/>
      <c r="J162" s="21"/>
      <c r="K162" s="7"/>
    </row>
    <row r="163" spans="1:11" s="6" customFormat="1" x14ac:dyDescent="0.35">
      <c r="A163" s="1"/>
      <c r="B163" s="1"/>
      <c r="C163" s="20"/>
      <c r="D163" s="1"/>
      <c r="E163" s="1"/>
      <c r="F163" s="5"/>
      <c r="G163" s="5"/>
      <c r="H163" s="21"/>
      <c r="I163" s="21"/>
      <c r="J163" s="21"/>
      <c r="K163" s="7"/>
    </row>
    <row r="164" spans="1:11" s="6" customFormat="1" x14ac:dyDescent="0.35">
      <c r="A164" s="1"/>
      <c r="B164" s="1"/>
      <c r="C164" s="20"/>
      <c r="D164" s="1"/>
      <c r="E164" s="1"/>
      <c r="F164" s="5"/>
      <c r="G164" s="5"/>
      <c r="H164" s="21"/>
      <c r="I164" s="21"/>
      <c r="J164" s="21"/>
      <c r="K164" s="7"/>
    </row>
    <row r="165" spans="1:11" s="6" customFormat="1" x14ac:dyDescent="0.35">
      <c r="A165" s="1"/>
      <c r="B165" s="1"/>
      <c r="C165" s="20"/>
      <c r="D165" s="1"/>
      <c r="E165" s="1"/>
      <c r="F165" s="5"/>
      <c r="G165" s="5"/>
      <c r="H165" s="21"/>
      <c r="I165" s="21"/>
      <c r="J165" s="21"/>
      <c r="K165" s="7"/>
    </row>
    <row r="166" spans="1:11" s="6" customFormat="1" x14ac:dyDescent="0.35">
      <c r="A166" s="1"/>
      <c r="B166" s="1"/>
      <c r="C166" s="20"/>
      <c r="D166" s="1"/>
      <c r="E166" s="1"/>
      <c r="F166" s="5"/>
      <c r="G166" s="5"/>
      <c r="H166" s="21"/>
      <c r="I166" s="21"/>
      <c r="J166" s="21"/>
      <c r="K166" s="7"/>
    </row>
    <row r="167" spans="1:11" s="6" customFormat="1" x14ac:dyDescent="0.35">
      <c r="A167" s="1"/>
      <c r="B167" s="1"/>
      <c r="C167" s="20"/>
      <c r="D167" s="1"/>
      <c r="E167" s="1"/>
      <c r="F167" s="5"/>
      <c r="G167" s="5"/>
      <c r="H167" s="21"/>
      <c r="I167" s="21"/>
      <c r="J167" s="21"/>
      <c r="K167" s="7"/>
    </row>
    <row r="168" spans="1:11" s="6" customFormat="1" x14ac:dyDescent="0.35">
      <c r="A168" s="1"/>
      <c r="B168" s="1"/>
      <c r="C168" s="20"/>
      <c r="D168" s="1"/>
      <c r="E168" s="1"/>
      <c r="F168" s="5"/>
      <c r="G168" s="5"/>
      <c r="H168" s="21"/>
      <c r="I168" s="21"/>
      <c r="J168" s="21"/>
      <c r="K168" s="7"/>
    </row>
    <row r="169" spans="1:11" s="6" customFormat="1" x14ac:dyDescent="0.35">
      <c r="A169" s="1"/>
      <c r="B169" s="1"/>
      <c r="C169" s="20"/>
      <c r="D169" s="1"/>
      <c r="E169" s="1"/>
      <c r="F169" s="5"/>
      <c r="G169" s="5"/>
      <c r="H169" s="21"/>
      <c r="I169" s="21"/>
      <c r="J169" s="21"/>
      <c r="K169" s="7"/>
    </row>
    <row r="170" spans="1:11" s="6" customFormat="1" x14ac:dyDescent="0.35">
      <c r="A170" s="1"/>
      <c r="B170" s="1"/>
      <c r="C170" s="20"/>
      <c r="D170" s="1"/>
      <c r="E170" s="1"/>
      <c r="F170" s="5"/>
      <c r="G170" s="5"/>
      <c r="H170" s="21"/>
      <c r="I170" s="21"/>
      <c r="J170" s="21"/>
      <c r="K170" s="7"/>
    </row>
    <row r="171" spans="1:11" s="6" customFormat="1" x14ac:dyDescent="0.35">
      <c r="A171" s="1"/>
      <c r="B171" s="1"/>
      <c r="C171" s="20"/>
      <c r="D171" s="1"/>
      <c r="E171" s="1"/>
      <c r="F171" s="5"/>
      <c r="G171" s="5"/>
      <c r="H171" s="21"/>
      <c r="I171" s="21"/>
      <c r="J171" s="21"/>
      <c r="K171" s="7"/>
    </row>
    <row r="172" spans="1:11" s="6" customFormat="1" x14ac:dyDescent="0.35">
      <c r="A172" s="1"/>
      <c r="B172" s="1"/>
      <c r="C172" s="20"/>
      <c r="D172" s="1"/>
      <c r="E172" s="1"/>
      <c r="F172" s="5"/>
      <c r="G172" s="5"/>
      <c r="H172" s="21"/>
      <c r="I172" s="21"/>
      <c r="J172" s="21"/>
      <c r="K172" s="7"/>
    </row>
    <row r="173" spans="1:11" s="6" customFormat="1" x14ac:dyDescent="0.35">
      <c r="A173" s="1"/>
      <c r="B173" s="1"/>
      <c r="C173" s="20"/>
      <c r="D173" s="1"/>
      <c r="E173" s="1"/>
      <c r="F173" s="5"/>
      <c r="G173" s="5"/>
      <c r="H173" s="21"/>
      <c r="I173" s="21"/>
      <c r="J173" s="21"/>
      <c r="K173" s="7"/>
    </row>
    <row r="174" spans="1:11" s="6" customFormat="1" x14ac:dyDescent="0.35">
      <c r="A174" s="1"/>
      <c r="B174" s="1"/>
      <c r="C174" s="20"/>
      <c r="D174" s="1"/>
      <c r="E174" s="1"/>
      <c r="F174" s="5"/>
      <c r="G174" s="5"/>
      <c r="H174" s="21"/>
      <c r="I174" s="21"/>
      <c r="J174" s="21"/>
      <c r="K174" s="7"/>
    </row>
    <row r="175" spans="1:11" s="6" customFormat="1" x14ac:dyDescent="0.35">
      <c r="A175" s="1"/>
      <c r="B175" s="1"/>
      <c r="C175" s="20"/>
      <c r="D175" s="1"/>
      <c r="E175" s="1"/>
      <c r="F175" s="5"/>
      <c r="G175" s="5"/>
      <c r="H175" s="21"/>
      <c r="I175" s="21"/>
      <c r="J175" s="21"/>
      <c r="K175" s="7"/>
    </row>
    <row r="176" spans="1:11" s="6" customFormat="1" x14ac:dyDescent="0.35">
      <c r="A176" s="1"/>
      <c r="B176" s="1"/>
      <c r="C176" s="20"/>
      <c r="D176" s="1"/>
      <c r="E176" s="1"/>
      <c r="F176" s="5"/>
      <c r="G176" s="5"/>
      <c r="H176" s="21"/>
      <c r="I176" s="21"/>
      <c r="J176" s="21"/>
      <c r="K176" s="7"/>
    </row>
    <row r="177" spans="1:11" s="6" customFormat="1" x14ac:dyDescent="0.35">
      <c r="A177" s="1"/>
      <c r="B177" s="1"/>
      <c r="C177" s="20"/>
      <c r="D177" s="1"/>
      <c r="E177" s="1"/>
      <c r="F177" s="5"/>
      <c r="G177" s="5"/>
      <c r="H177" s="21"/>
      <c r="I177" s="21"/>
      <c r="J177" s="21"/>
      <c r="K177" s="7"/>
    </row>
    <row r="178" spans="1:11" s="6" customFormat="1" x14ac:dyDescent="0.35">
      <c r="A178" s="1"/>
      <c r="B178" s="1"/>
      <c r="C178" s="20"/>
      <c r="D178" s="1"/>
      <c r="E178" s="1"/>
      <c r="F178" s="5"/>
      <c r="G178" s="5"/>
      <c r="H178" s="21"/>
      <c r="I178" s="21"/>
      <c r="J178" s="21"/>
      <c r="K178" s="7"/>
    </row>
    <row r="179" spans="1:11" s="6" customFormat="1" x14ac:dyDescent="0.35">
      <c r="A179" s="1"/>
      <c r="B179" s="1"/>
      <c r="C179" s="20"/>
      <c r="D179" s="1"/>
      <c r="E179" s="1"/>
      <c r="F179" s="5"/>
      <c r="G179" s="5"/>
      <c r="H179" s="21"/>
      <c r="I179" s="21"/>
      <c r="J179" s="21"/>
      <c r="K179" s="7"/>
    </row>
    <row r="180" spans="1:11" s="6" customFormat="1" x14ac:dyDescent="0.35">
      <c r="A180" s="1"/>
      <c r="B180" s="1"/>
      <c r="C180" s="20"/>
      <c r="D180" s="1"/>
      <c r="E180" s="1"/>
      <c r="F180" s="5"/>
      <c r="G180" s="5"/>
      <c r="H180" s="21"/>
      <c r="I180" s="21"/>
      <c r="J180" s="21"/>
      <c r="K180" s="7"/>
    </row>
    <row r="181" spans="1:11" s="6" customFormat="1" x14ac:dyDescent="0.35">
      <c r="A181" s="1"/>
      <c r="B181" s="1"/>
      <c r="C181" s="20"/>
      <c r="D181" s="1"/>
      <c r="E181" s="1"/>
      <c r="F181" s="5"/>
      <c r="G181" s="5"/>
      <c r="H181" s="21"/>
      <c r="I181" s="21"/>
      <c r="J181" s="21"/>
      <c r="K181" s="7"/>
    </row>
    <row r="182" spans="1:11" s="6" customFormat="1" x14ac:dyDescent="0.35">
      <c r="A182" s="1"/>
      <c r="B182" s="1"/>
      <c r="C182" s="20"/>
      <c r="D182" s="1"/>
      <c r="E182" s="1"/>
      <c r="F182" s="5"/>
      <c r="G182" s="5"/>
      <c r="H182" s="21"/>
      <c r="I182" s="21"/>
      <c r="J182" s="21"/>
      <c r="K182" s="7"/>
    </row>
    <row r="183" spans="1:11" s="6" customFormat="1" x14ac:dyDescent="0.35">
      <c r="A183" s="1"/>
      <c r="B183" s="1"/>
      <c r="C183" s="20"/>
      <c r="D183" s="1"/>
      <c r="E183" s="1"/>
      <c r="F183" s="5"/>
      <c r="G183" s="5"/>
      <c r="H183" s="21"/>
      <c r="I183" s="21"/>
      <c r="J183" s="21"/>
      <c r="K183" s="7"/>
    </row>
    <row r="184" spans="1:11" s="6" customFormat="1" x14ac:dyDescent="0.35">
      <c r="A184" s="1"/>
      <c r="B184" s="1"/>
      <c r="C184" s="20"/>
      <c r="D184" s="1"/>
      <c r="E184" s="1"/>
      <c r="F184" s="5"/>
      <c r="G184" s="5"/>
      <c r="H184" s="21"/>
      <c r="I184" s="21"/>
      <c r="J184" s="21"/>
      <c r="K184" s="7"/>
    </row>
    <row r="185" spans="1:11" s="6" customFormat="1" x14ac:dyDescent="0.35">
      <c r="A185" s="1"/>
      <c r="B185" s="1"/>
      <c r="C185" s="20"/>
      <c r="D185" s="1"/>
      <c r="E185" s="1"/>
      <c r="F185" s="5"/>
      <c r="G185" s="5"/>
      <c r="H185" s="21"/>
      <c r="I185" s="21"/>
      <c r="J185" s="21"/>
      <c r="K185" s="7"/>
    </row>
    <row r="186" spans="1:11" s="6" customFormat="1" x14ac:dyDescent="0.35">
      <c r="A186" s="1"/>
      <c r="B186" s="1"/>
      <c r="C186" s="20"/>
      <c r="D186" s="1"/>
      <c r="E186" s="1"/>
      <c r="F186" s="5"/>
      <c r="G186" s="5"/>
      <c r="H186" s="21"/>
      <c r="I186" s="21"/>
      <c r="J186" s="21"/>
      <c r="K186" s="7"/>
    </row>
    <row r="187" spans="1:11" s="6" customFormat="1" x14ac:dyDescent="0.35">
      <c r="A187" s="1"/>
      <c r="B187" s="1"/>
      <c r="C187" s="20"/>
      <c r="D187" s="1"/>
      <c r="E187" s="1"/>
      <c r="F187" s="5"/>
      <c r="G187" s="5"/>
      <c r="H187" s="21"/>
      <c r="I187" s="21"/>
      <c r="J187" s="21"/>
      <c r="K187" s="7"/>
    </row>
    <row r="188" spans="1:11" s="6" customFormat="1" x14ac:dyDescent="0.35">
      <c r="A188" s="1"/>
      <c r="B188" s="1"/>
      <c r="C188" s="20"/>
      <c r="D188" s="1"/>
      <c r="E188" s="1"/>
      <c r="F188" s="5"/>
      <c r="G188" s="5"/>
      <c r="H188" s="21"/>
      <c r="I188" s="21"/>
      <c r="J188" s="21"/>
      <c r="K188" s="7"/>
    </row>
    <row r="189" spans="1:11" s="6" customFormat="1" x14ac:dyDescent="0.35">
      <c r="A189" s="1"/>
      <c r="B189" s="1"/>
      <c r="C189" s="20"/>
      <c r="D189" s="1"/>
      <c r="E189" s="1"/>
      <c r="F189" s="5"/>
      <c r="G189" s="5"/>
      <c r="H189" s="21"/>
      <c r="I189" s="21"/>
      <c r="J189" s="21"/>
      <c r="K189" s="7"/>
    </row>
    <row r="190" spans="1:11" s="6" customFormat="1" x14ac:dyDescent="0.35">
      <c r="A190" s="1"/>
      <c r="B190" s="1"/>
      <c r="C190" s="20"/>
      <c r="D190" s="1"/>
      <c r="E190" s="1"/>
      <c r="F190" s="5"/>
      <c r="G190" s="5"/>
      <c r="H190" s="21"/>
      <c r="I190" s="21"/>
      <c r="J190" s="21"/>
      <c r="K190" s="7"/>
    </row>
    <row r="191" spans="1:11" s="6" customFormat="1" x14ac:dyDescent="0.35">
      <c r="A191" s="1"/>
      <c r="B191" s="1"/>
      <c r="C191" s="20"/>
      <c r="D191" s="1"/>
      <c r="E191" s="1"/>
      <c r="F191" s="5"/>
      <c r="G191" s="5"/>
      <c r="H191" s="21"/>
      <c r="I191" s="21"/>
      <c r="J191" s="21"/>
      <c r="K191" s="7"/>
    </row>
    <row r="192" spans="1:11" s="6" customFormat="1" x14ac:dyDescent="0.35">
      <c r="A192" s="1"/>
      <c r="B192" s="1"/>
      <c r="C192" s="20"/>
      <c r="D192" s="1"/>
      <c r="E192" s="1"/>
      <c r="F192" s="5"/>
      <c r="G192" s="5"/>
      <c r="H192" s="21"/>
      <c r="I192" s="21"/>
      <c r="J192" s="21"/>
      <c r="K192" s="7"/>
    </row>
    <row r="193" spans="1:11" s="6" customFormat="1" x14ac:dyDescent="0.35">
      <c r="A193" s="1"/>
      <c r="B193" s="1"/>
      <c r="C193" s="20"/>
      <c r="D193" s="1"/>
      <c r="E193" s="1"/>
      <c r="F193" s="5"/>
      <c r="G193" s="5"/>
      <c r="H193" s="21"/>
      <c r="I193" s="21"/>
      <c r="J193" s="21"/>
      <c r="K193" s="7"/>
    </row>
    <row r="194" spans="1:11" s="6" customFormat="1" x14ac:dyDescent="0.35">
      <c r="A194" s="1"/>
      <c r="B194" s="1"/>
      <c r="C194" s="20"/>
      <c r="D194" s="1"/>
      <c r="E194" s="1"/>
      <c r="F194" s="5"/>
      <c r="G194" s="5"/>
      <c r="H194" s="21"/>
      <c r="I194" s="21"/>
      <c r="J194" s="21"/>
      <c r="K194" s="7"/>
    </row>
    <row r="195" spans="1:11" s="6" customFormat="1" x14ac:dyDescent="0.35">
      <c r="A195" s="1"/>
      <c r="B195" s="1"/>
      <c r="C195" s="20"/>
      <c r="D195" s="1"/>
      <c r="E195" s="1"/>
      <c r="F195" s="5"/>
      <c r="G195" s="5"/>
      <c r="H195" s="21"/>
      <c r="I195" s="21"/>
      <c r="J195" s="21"/>
      <c r="K195" s="7"/>
    </row>
    <row r="196" spans="1:11" s="6" customFormat="1" x14ac:dyDescent="0.35">
      <c r="A196" s="1"/>
      <c r="B196" s="1"/>
      <c r="C196" s="20"/>
      <c r="D196" s="1"/>
      <c r="E196" s="1"/>
      <c r="F196" s="5"/>
      <c r="G196" s="5"/>
      <c r="H196" s="21"/>
      <c r="I196" s="21"/>
      <c r="J196" s="21"/>
      <c r="K196" s="7"/>
    </row>
    <row r="197" spans="1:11" s="6" customFormat="1" x14ac:dyDescent="0.35">
      <c r="A197" s="1"/>
      <c r="B197" s="1"/>
      <c r="C197" s="20"/>
      <c r="D197" s="1"/>
      <c r="E197" s="1"/>
      <c r="F197" s="5"/>
      <c r="G197" s="5"/>
      <c r="H197" s="21"/>
      <c r="I197" s="21"/>
      <c r="J197" s="21"/>
      <c r="K197" s="7"/>
    </row>
    <row r="198" spans="1:11" s="6" customFormat="1" x14ac:dyDescent="0.35">
      <c r="A198" s="1"/>
      <c r="B198" s="1"/>
      <c r="C198" s="20"/>
      <c r="D198" s="1"/>
      <c r="E198" s="1"/>
      <c r="F198" s="5"/>
      <c r="G198" s="5"/>
      <c r="H198" s="21"/>
      <c r="I198" s="21"/>
      <c r="J198" s="21"/>
      <c r="K198" s="7"/>
    </row>
    <row r="199" spans="1:11" s="6" customFormat="1" x14ac:dyDescent="0.35">
      <c r="A199" s="1"/>
      <c r="B199" s="1"/>
      <c r="C199" s="20"/>
      <c r="D199" s="1"/>
      <c r="E199" s="1"/>
      <c r="F199" s="5"/>
      <c r="G199" s="5"/>
      <c r="H199" s="21"/>
      <c r="I199" s="21"/>
      <c r="J199" s="21"/>
      <c r="K199" s="7"/>
    </row>
    <row r="200" spans="1:11" s="6" customFormat="1" x14ac:dyDescent="0.35">
      <c r="A200" s="1"/>
      <c r="B200" s="1"/>
      <c r="C200" s="20"/>
      <c r="D200" s="1"/>
      <c r="E200" s="1"/>
      <c r="F200" s="5"/>
      <c r="G200" s="5"/>
      <c r="H200" s="21"/>
      <c r="I200" s="21"/>
      <c r="J200" s="21"/>
      <c r="K200" s="7"/>
    </row>
    <row r="201" spans="1:11" s="6" customFormat="1" x14ac:dyDescent="0.35">
      <c r="A201" s="1"/>
      <c r="B201" s="1"/>
      <c r="C201" s="20"/>
      <c r="D201" s="1"/>
      <c r="E201" s="1"/>
      <c r="F201" s="5"/>
      <c r="G201" s="5"/>
      <c r="H201" s="21"/>
      <c r="I201" s="21"/>
      <c r="J201" s="21"/>
      <c r="K201" s="7"/>
    </row>
    <row r="202" spans="1:11" s="6" customFormat="1" x14ac:dyDescent="0.35">
      <c r="A202" s="1"/>
      <c r="B202" s="1"/>
      <c r="C202" s="20"/>
      <c r="D202" s="1"/>
      <c r="E202" s="1"/>
      <c r="F202" s="5"/>
      <c r="G202" s="5"/>
      <c r="H202" s="21"/>
      <c r="I202" s="21"/>
      <c r="J202" s="21"/>
      <c r="K202" s="7"/>
    </row>
    <row r="203" spans="1:11" s="6" customFormat="1" x14ac:dyDescent="0.35">
      <c r="A203" s="1"/>
      <c r="B203" s="1"/>
      <c r="C203" s="20"/>
      <c r="D203" s="1"/>
      <c r="E203" s="1"/>
      <c r="F203" s="5"/>
      <c r="G203" s="5"/>
      <c r="H203" s="21"/>
      <c r="I203" s="21"/>
      <c r="J203" s="21"/>
      <c r="K203" s="7"/>
    </row>
    <row r="204" spans="1:11" s="6" customFormat="1" x14ac:dyDescent="0.35">
      <c r="A204" s="1"/>
      <c r="B204" s="1"/>
      <c r="C204" s="20"/>
      <c r="D204" s="1"/>
      <c r="E204" s="1"/>
      <c r="F204" s="5"/>
      <c r="G204" s="5"/>
      <c r="H204" s="21"/>
      <c r="I204" s="21"/>
      <c r="J204" s="21"/>
      <c r="K204" s="7"/>
    </row>
    <row r="205" spans="1:11" s="6" customFormat="1" x14ac:dyDescent="0.35">
      <c r="A205" s="1"/>
      <c r="B205" s="1"/>
      <c r="C205" s="20"/>
      <c r="D205" s="1"/>
      <c r="E205" s="1"/>
      <c r="F205" s="5"/>
      <c r="G205" s="5"/>
      <c r="H205" s="21"/>
      <c r="I205" s="21"/>
      <c r="J205" s="21"/>
      <c r="K205" s="7"/>
    </row>
    <row r="206" spans="1:11" s="6" customFormat="1" x14ac:dyDescent="0.35">
      <c r="A206" s="1"/>
      <c r="B206" s="1"/>
      <c r="C206" s="20"/>
      <c r="D206" s="1"/>
      <c r="E206" s="1"/>
      <c r="F206" s="5"/>
      <c r="G206" s="5"/>
      <c r="H206" s="21"/>
      <c r="I206" s="21"/>
      <c r="J206" s="21"/>
      <c r="K206" s="7"/>
    </row>
    <row r="207" spans="1:11" s="6" customFormat="1" x14ac:dyDescent="0.35">
      <c r="A207" s="1"/>
      <c r="B207" s="1"/>
      <c r="C207" s="20"/>
      <c r="D207" s="1"/>
      <c r="E207" s="1"/>
      <c r="F207" s="5"/>
      <c r="G207" s="5"/>
      <c r="H207" s="21"/>
      <c r="I207" s="21"/>
      <c r="J207" s="21"/>
      <c r="K207" s="7"/>
    </row>
    <row r="208" spans="1:11" s="6" customFormat="1" x14ac:dyDescent="0.35">
      <c r="A208" s="1"/>
      <c r="B208" s="1"/>
      <c r="C208" s="20"/>
      <c r="D208" s="1"/>
      <c r="E208" s="1"/>
      <c r="F208" s="5"/>
      <c r="G208" s="5"/>
      <c r="H208" s="21"/>
      <c r="I208" s="21"/>
      <c r="J208" s="21"/>
      <c r="K208" s="7"/>
    </row>
    <row r="209" spans="1:11" s="6" customFormat="1" x14ac:dyDescent="0.35">
      <c r="A209" s="1"/>
      <c r="B209" s="1"/>
      <c r="C209" s="20"/>
      <c r="D209" s="1"/>
      <c r="E209" s="1"/>
      <c r="F209" s="5"/>
      <c r="G209" s="5"/>
      <c r="H209" s="21"/>
      <c r="I209" s="21"/>
      <c r="J209" s="21"/>
      <c r="K209" s="7"/>
    </row>
    <row r="210" spans="1:11" s="6" customFormat="1" x14ac:dyDescent="0.35">
      <c r="A210" s="1"/>
      <c r="B210" s="1"/>
      <c r="C210" s="20"/>
      <c r="D210" s="1"/>
      <c r="E210" s="1"/>
      <c r="F210" s="5"/>
      <c r="G210" s="5"/>
      <c r="H210" s="21"/>
      <c r="I210" s="21"/>
      <c r="J210" s="21"/>
      <c r="K210" s="7"/>
    </row>
    <row r="211" spans="1:11" s="6" customFormat="1" x14ac:dyDescent="0.35">
      <c r="A211" s="1"/>
      <c r="B211" s="1"/>
      <c r="C211" s="20"/>
      <c r="D211" s="1"/>
      <c r="E211" s="1"/>
      <c r="F211" s="5"/>
      <c r="G211" s="5"/>
      <c r="H211" s="21"/>
      <c r="I211" s="21"/>
      <c r="J211" s="21"/>
      <c r="K211" s="7"/>
    </row>
    <row r="212" spans="1:11" s="6" customFormat="1" x14ac:dyDescent="0.35">
      <c r="A212" s="1"/>
      <c r="B212" s="1"/>
      <c r="C212" s="20"/>
      <c r="D212" s="1"/>
      <c r="E212" s="1"/>
      <c r="F212" s="5"/>
      <c r="G212" s="5"/>
      <c r="H212" s="21"/>
      <c r="I212" s="21"/>
      <c r="J212" s="21"/>
      <c r="K212" s="7"/>
    </row>
    <row r="213" spans="1:11" s="6" customFormat="1" x14ac:dyDescent="0.35">
      <c r="A213" s="1"/>
      <c r="B213" s="1"/>
      <c r="C213" s="20"/>
      <c r="D213" s="1"/>
      <c r="E213" s="1"/>
      <c r="F213" s="5"/>
      <c r="G213" s="5"/>
      <c r="H213" s="21"/>
      <c r="I213" s="21"/>
      <c r="J213" s="21"/>
      <c r="K213" s="7"/>
    </row>
    <row r="214" spans="1:11" s="6" customFormat="1" x14ac:dyDescent="0.35">
      <c r="A214" s="1"/>
      <c r="B214" s="1"/>
      <c r="C214" s="20"/>
      <c r="D214" s="1"/>
      <c r="E214" s="1"/>
      <c r="F214" s="5"/>
      <c r="G214" s="5"/>
      <c r="H214" s="21"/>
      <c r="I214" s="21"/>
      <c r="J214" s="21"/>
      <c r="K214" s="7"/>
    </row>
    <row r="215" spans="1:11" s="6" customFormat="1" x14ac:dyDescent="0.35">
      <c r="A215" s="1"/>
      <c r="B215" s="1"/>
      <c r="C215" s="20"/>
      <c r="D215" s="1"/>
      <c r="E215" s="1"/>
      <c r="F215" s="5"/>
      <c r="G215" s="5"/>
      <c r="H215" s="21"/>
      <c r="I215" s="21"/>
      <c r="J215" s="21"/>
      <c r="K215" s="7"/>
    </row>
    <row r="216" spans="1:11" s="6" customFormat="1" x14ac:dyDescent="0.35">
      <c r="A216" s="1"/>
      <c r="B216" s="1"/>
      <c r="C216" s="20"/>
      <c r="D216" s="1"/>
      <c r="E216" s="1"/>
      <c r="F216" s="5"/>
      <c r="G216" s="5"/>
      <c r="H216" s="21"/>
      <c r="I216" s="21"/>
      <c r="J216" s="21"/>
      <c r="K216" s="7"/>
    </row>
    <row r="217" spans="1:11" s="6" customFormat="1" x14ac:dyDescent="0.35">
      <c r="A217" s="1"/>
      <c r="B217" s="1"/>
      <c r="C217" s="20"/>
      <c r="D217" s="1"/>
      <c r="E217" s="1"/>
      <c r="F217" s="5"/>
      <c r="G217" s="5"/>
      <c r="H217" s="21"/>
      <c r="I217" s="21"/>
      <c r="J217" s="21"/>
      <c r="K217" s="7"/>
    </row>
  </sheetData>
  <mergeCells count="10">
    <mergeCell ref="C4:C32"/>
    <mergeCell ref="F43:N43"/>
    <mergeCell ref="F36:N36"/>
    <mergeCell ref="F37:N37"/>
    <mergeCell ref="A1:C1"/>
    <mergeCell ref="F38:N38"/>
    <mergeCell ref="A2:N2"/>
    <mergeCell ref="H1:N1"/>
    <mergeCell ref="A4:A32"/>
    <mergeCell ref="D1:G1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A4DC-3B62-429C-8792-4002E2B08A7A}">
  <dimension ref="A1:AH34"/>
  <sheetViews>
    <sheetView topLeftCell="A25" zoomScale="50" zoomScaleNormal="50" workbookViewId="0">
      <pane xSplit="20" topLeftCell="U1" activePane="topRight" state="frozen"/>
      <selection pane="topRight" activeCell="V35" sqref="V35"/>
    </sheetView>
  </sheetViews>
  <sheetFormatPr defaultColWidth="9.7265625" defaultRowHeight="43.5" customHeight="1" x14ac:dyDescent="0.25"/>
  <cols>
    <col min="1" max="1" width="6.453125" style="3" customWidth="1"/>
    <col min="2" max="2" width="15.453125" style="55" customWidth="1"/>
    <col min="3" max="3" width="5.453125" style="55" customWidth="1"/>
    <col min="4" max="4" width="7.81640625" style="1" customWidth="1"/>
    <col min="5" max="5" width="32.81640625" style="1" customWidth="1"/>
    <col min="6" max="6" width="10.1796875" style="1" customWidth="1"/>
    <col min="7" max="7" width="9.26953125" style="1" customWidth="1"/>
    <col min="8" max="8" width="13" style="1" customWidth="1"/>
    <col min="9" max="9" width="12.453125" style="1" customWidth="1"/>
    <col min="10" max="10" width="13.7265625" style="1" customWidth="1"/>
    <col min="11" max="11" width="10.81640625" style="45" customWidth="1"/>
    <col min="12" max="12" width="10.54296875" style="45" customWidth="1"/>
    <col min="13" max="13" width="10" style="45" customWidth="1"/>
    <col min="14" max="14" width="9.26953125" style="45" customWidth="1"/>
    <col min="15" max="15" width="7.81640625" style="45" customWidth="1"/>
    <col min="16" max="16" width="7.453125" style="45" customWidth="1"/>
    <col min="17" max="17" width="7.26953125" style="45" customWidth="1"/>
    <col min="18" max="18" width="7.453125" style="45" customWidth="1"/>
    <col min="19" max="19" width="11.453125" style="21" customWidth="1"/>
    <col min="20" max="20" width="13.81640625" style="46" customWidth="1"/>
    <col min="21" max="21" width="19.26953125" style="48" customWidth="1"/>
    <col min="22" max="22" width="19" style="48" customWidth="1"/>
    <col min="23" max="23" width="18.453125" style="48" customWidth="1"/>
    <col min="24" max="24" width="17.54296875" style="48" customWidth="1"/>
    <col min="25" max="25" width="16.26953125" style="48" customWidth="1"/>
    <col min="26" max="26" width="18.54296875" style="48" customWidth="1"/>
    <col min="27" max="27" width="16.81640625" style="48" customWidth="1"/>
    <col min="28" max="28" width="14.1796875" style="48" customWidth="1"/>
    <col min="29" max="29" width="18.81640625" style="48" bestFit="1" customWidth="1"/>
    <col min="30" max="34" width="13.7265625" style="48" customWidth="1"/>
    <col min="35" max="16384" width="9.7265625" style="41"/>
  </cols>
  <sheetData>
    <row r="1" spans="1:34" ht="36.75" customHeight="1" x14ac:dyDescent="0.25">
      <c r="A1" s="109" t="s">
        <v>44</v>
      </c>
      <c r="B1" s="109"/>
      <c r="C1" s="109"/>
      <c r="D1" s="109"/>
      <c r="E1" s="109" t="s">
        <v>87</v>
      </c>
      <c r="F1" s="109"/>
      <c r="G1" s="109"/>
      <c r="H1" s="109"/>
      <c r="I1" s="109"/>
      <c r="J1" s="109"/>
      <c r="K1" s="117" t="s">
        <v>46</v>
      </c>
      <c r="L1" s="117"/>
      <c r="M1" s="117"/>
      <c r="N1" s="117"/>
      <c r="O1" s="117"/>
      <c r="P1" s="117"/>
      <c r="Q1" s="117"/>
      <c r="R1" s="117"/>
      <c r="S1" s="117"/>
      <c r="T1" s="117"/>
      <c r="U1" s="86" t="s">
        <v>100</v>
      </c>
      <c r="V1" s="141" t="s">
        <v>124</v>
      </c>
      <c r="W1" s="116" t="s">
        <v>43</v>
      </c>
      <c r="X1" s="116" t="s">
        <v>43</v>
      </c>
      <c r="Y1" s="116" t="s">
        <v>43</v>
      </c>
      <c r="Z1" s="116" t="s">
        <v>43</v>
      </c>
      <c r="AA1" s="116" t="s">
        <v>43</v>
      </c>
      <c r="AB1" s="116" t="s">
        <v>43</v>
      </c>
      <c r="AC1" s="116" t="s">
        <v>43</v>
      </c>
      <c r="AD1" s="116" t="s">
        <v>43</v>
      </c>
      <c r="AE1" s="116" t="s">
        <v>43</v>
      </c>
      <c r="AF1" s="116" t="s">
        <v>43</v>
      </c>
      <c r="AG1" s="116" t="s">
        <v>43</v>
      </c>
      <c r="AH1" s="116" t="s">
        <v>43</v>
      </c>
    </row>
    <row r="2" spans="1:34" ht="19.5" customHeight="1" x14ac:dyDescent="0.25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5"/>
      <c r="K2" s="100" t="s">
        <v>88</v>
      </c>
      <c r="L2" s="101"/>
      <c r="M2" s="101"/>
      <c r="N2" s="101"/>
      <c r="O2" s="101"/>
      <c r="P2" s="101"/>
      <c r="Q2" s="101"/>
      <c r="R2" s="101"/>
      <c r="S2" s="101"/>
      <c r="T2" s="102"/>
      <c r="U2" s="87"/>
      <c r="V2" s="142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4" s="3" customFormat="1" ht="43.5" customHeight="1" x14ac:dyDescent="0.25">
      <c r="A3" s="32" t="s">
        <v>13</v>
      </c>
      <c r="B3" s="32" t="s">
        <v>15</v>
      </c>
      <c r="C3" s="112" t="s">
        <v>14</v>
      </c>
      <c r="D3" s="113"/>
      <c r="E3" s="32" t="s">
        <v>16</v>
      </c>
      <c r="F3" s="32" t="s">
        <v>18</v>
      </c>
      <c r="G3" s="32" t="s">
        <v>8</v>
      </c>
      <c r="H3" s="32" t="s">
        <v>19</v>
      </c>
      <c r="I3" s="32" t="s">
        <v>9</v>
      </c>
      <c r="J3" s="33" t="s">
        <v>17</v>
      </c>
      <c r="K3" s="34" t="s">
        <v>2</v>
      </c>
      <c r="L3" s="61" t="s">
        <v>32</v>
      </c>
      <c r="M3" s="61" t="s">
        <v>33</v>
      </c>
      <c r="N3" s="61" t="s">
        <v>34</v>
      </c>
      <c r="O3" s="61" t="s">
        <v>35</v>
      </c>
      <c r="P3" s="61" t="s">
        <v>36</v>
      </c>
      <c r="Q3" s="61" t="s">
        <v>37</v>
      </c>
      <c r="R3" s="61" t="s">
        <v>38</v>
      </c>
      <c r="S3" s="62" t="s">
        <v>0</v>
      </c>
      <c r="T3" s="35" t="s">
        <v>1</v>
      </c>
      <c r="U3" s="30" t="s">
        <v>12</v>
      </c>
      <c r="V3" s="139">
        <v>46050</v>
      </c>
      <c r="W3" s="30" t="s">
        <v>12</v>
      </c>
      <c r="X3" s="30" t="s">
        <v>12</v>
      </c>
      <c r="Y3" s="30" t="s">
        <v>12</v>
      </c>
      <c r="Z3" s="30" t="s">
        <v>12</v>
      </c>
      <c r="AA3" s="30" t="s">
        <v>12</v>
      </c>
      <c r="AB3" s="30" t="s">
        <v>12</v>
      </c>
      <c r="AC3" s="30" t="s">
        <v>12</v>
      </c>
      <c r="AD3" s="30" t="s">
        <v>12</v>
      </c>
      <c r="AE3" s="30" t="s">
        <v>12</v>
      </c>
      <c r="AF3" s="30" t="s">
        <v>12</v>
      </c>
      <c r="AG3" s="30" t="s">
        <v>12</v>
      </c>
      <c r="AH3" s="30" t="s">
        <v>12</v>
      </c>
    </row>
    <row r="4" spans="1:34" s="3" customFormat="1" ht="43.5" customHeight="1" x14ac:dyDescent="0.25">
      <c r="A4" s="106">
        <v>1</v>
      </c>
      <c r="B4" s="106" t="s">
        <v>47</v>
      </c>
      <c r="C4" s="114" t="s">
        <v>48</v>
      </c>
      <c r="D4" s="77">
        <v>1</v>
      </c>
      <c r="E4" s="78" t="s">
        <v>49</v>
      </c>
      <c r="F4" s="44" t="s">
        <v>20</v>
      </c>
      <c r="G4" s="79" t="s">
        <v>10</v>
      </c>
      <c r="H4" s="80">
        <v>500500002</v>
      </c>
      <c r="I4" s="80" t="s">
        <v>89</v>
      </c>
      <c r="J4" s="84">
        <v>150</v>
      </c>
      <c r="K4" s="36">
        <v>2</v>
      </c>
      <c r="L4" s="63">
        <f t="shared" ref="L4:L32" si="0">IF(SUM(U4:AL4)&gt;K4+N4,K4+N4,SUM(U4:AL4))</f>
        <v>2</v>
      </c>
      <c r="M4" s="64">
        <f t="shared" ref="M4:M32" si="1">(SUM(U4:AL4))</f>
        <v>2</v>
      </c>
      <c r="N4" s="65"/>
      <c r="O4" s="66">
        <f>ROUND(IF(K4*0.25-0.5&lt;0,0,K4*0.25-0.5),0)-R4-P4</f>
        <v>0</v>
      </c>
      <c r="P4" s="65"/>
      <c r="Q4" s="65"/>
      <c r="R4" s="65"/>
      <c r="S4" s="67">
        <f t="shared" ref="S4:S32" si="2">K4-(SUM(U4:AH4))+N4</f>
        <v>0</v>
      </c>
      <c r="T4" s="38" t="str">
        <f>IF(S4&lt;0,"ATENÇÃO","OK")</f>
        <v>OK</v>
      </c>
      <c r="U4" s="49">
        <v>1</v>
      </c>
      <c r="V4" s="91">
        <v>1</v>
      </c>
      <c r="W4" s="49"/>
      <c r="X4" s="49"/>
      <c r="Y4" s="49"/>
      <c r="Z4" s="49"/>
      <c r="AA4" s="49"/>
      <c r="AB4" s="76"/>
      <c r="AC4" s="49"/>
      <c r="AD4" s="49"/>
      <c r="AE4" s="49"/>
      <c r="AF4" s="49"/>
      <c r="AG4" s="49"/>
      <c r="AH4" s="49"/>
    </row>
    <row r="5" spans="1:34" s="3" customFormat="1" ht="43.5" customHeight="1" x14ac:dyDescent="0.25">
      <c r="A5" s="107"/>
      <c r="B5" s="107"/>
      <c r="C5" s="114"/>
      <c r="D5" s="77">
        <v>2</v>
      </c>
      <c r="E5" s="78" t="s">
        <v>50</v>
      </c>
      <c r="F5" s="44" t="s">
        <v>20</v>
      </c>
      <c r="G5" s="79" t="s">
        <v>10</v>
      </c>
      <c r="H5" s="80">
        <v>500500002</v>
      </c>
      <c r="I5" s="80" t="s">
        <v>89</v>
      </c>
      <c r="J5" s="84">
        <v>120</v>
      </c>
      <c r="K5" s="36">
        <v>2</v>
      </c>
      <c r="L5" s="63">
        <f t="shared" si="0"/>
        <v>2</v>
      </c>
      <c r="M5" s="64">
        <f t="shared" si="1"/>
        <v>2</v>
      </c>
      <c r="N5" s="65"/>
      <c r="O5" s="66">
        <f t="shared" ref="O5:O32" si="3">ROUND(IF(K5*0.25-0.5&lt;0,0,K5*0.25-0.5),0)-R5-P5</f>
        <v>0</v>
      </c>
      <c r="P5" s="65"/>
      <c r="Q5" s="65"/>
      <c r="R5" s="65"/>
      <c r="S5" s="67">
        <f t="shared" si="2"/>
        <v>0</v>
      </c>
      <c r="T5" s="38" t="str">
        <f t="shared" ref="T5:T32" si="4">IF(S5&lt;0,"ATENÇÃO","OK")</f>
        <v>OK</v>
      </c>
      <c r="U5" s="49">
        <v>1</v>
      </c>
      <c r="V5" s="91">
        <v>1</v>
      </c>
      <c r="W5" s="49"/>
      <c r="X5" s="49"/>
      <c r="Y5" s="49"/>
      <c r="Z5" s="49"/>
      <c r="AA5" s="49"/>
      <c r="AB5" s="76"/>
      <c r="AC5" s="49"/>
      <c r="AD5" s="49"/>
      <c r="AE5" s="49"/>
      <c r="AF5" s="49"/>
      <c r="AG5" s="49"/>
      <c r="AH5" s="49"/>
    </row>
    <row r="6" spans="1:34" s="3" customFormat="1" ht="43.5" customHeight="1" x14ac:dyDescent="0.25">
      <c r="A6" s="107"/>
      <c r="B6" s="107"/>
      <c r="C6" s="114"/>
      <c r="D6" s="77">
        <v>3</v>
      </c>
      <c r="E6" s="78" t="s">
        <v>51</v>
      </c>
      <c r="F6" s="44" t="s">
        <v>20</v>
      </c>
      <c r="G6" s="79" t="s">
        <v>10</v>
      </c>
      <c r="H6" s="80">
        <v>500500002</v>
      </c>
      <c r="I6" s="80" t="s">
        <v>89</v>
      </c>
      <c r="J6" s="84">
        <v>120</v>
      </c>
      <c r="K6" s="36">
        <v>2</v>
      </c>
      <c r="L6" s="63">
        <f t="shared" si="0"/>
        <v>2</v>
      </c>
      <c r="M6" s="64">
        <f t="shared" si="1"/>
        <v>2</v>
      </c>
      <c r="N6" s="65"/>
      <c r="O6" s="66">
        <f t="shared" si="3"/>
        <v>0</v>
      </c>
      <c r="P6" s="65"/>
      <c r="Q6" s="65"/>
      <c r="R6" s="65"/>
      <c r="S6" s="67">
        <f t="shared" si="2"/>
        <v>0</v>
      </c>
      <c r="T6" s="38" t="str">
        <f t="shared" si="4"/>
        <v>OK</v>
      </c>
      <c r="U6" s="49">
        <v>1</v>
      </c>
      <c r="V6" s="91">
        <v>1</v>
      </c>
      <c r="W6" s="49"/>
      <c r="X6" s="49"/>
      <c r="Y6" s="49"/>
      <c r="Z6" s="49"/>
      <c r="AA6" s="49"/>
      <c r="AB6" s="76"/>
      <c r="AC6" s="49"/>
      <c r="AD6" s="49"/>
      <c r="AE6" s="49"/>
      <c r="AF6" s="49"/>
      <c r="AG6" s="49"/>
      <c r="AH6" s="49"/>
    </row>
    <row r="7" spans="1:34" s="3" customFormat="1" ht="43.5" customHeight="1" x14ac:dyDescent="0.25">
      <c r="A7" s="107"/>
      <c r="B7" s="110"/>
      <c r="C7" s="114"/>
      <c r="D7" s="77">
        <v>4</v>
      </c>
      <c r="E7" s="78" t="s">
        <v>52</v>
      </c>
      <c r="F7" s="44" t="s">
        <v>20</v>
      </c>
      <c r="G7" s="79" t="s">
        <v>10</v>
      </c>
      <c r="H7" s="80">
        <v>500500002</v>
      </c>
      <c r="I7" s="80" t="s">
        <v>89</v>
      </c>
      <c r="J7" s="84">
        <v>80</v>
      </c>
      <c r="K7" s="36">
        <v>2</v>
      </c>
      <c r="L7" s="63">
        <f t="shared" si="0"/>
        <v>0</v>
      </c>
      <c r="M7" s="64">
        <f t="shared" si="1"/>
        <v>0</v>
      </c>
      <c r="N7" s="65"/>
      <c r="O7" s="66">
        <f t="shared" si="3"/>
        <v>0</v>
      </c>
      <c r="P7" s="65"/>
      <c r="Q7" s="65"/>
      <c r="R7" s="65"/>
      <c r="S7" s="67">
        <f t="shared" si="2"/>
        <v>2</v>
      </c>
      <c r="T7" s="38" t="str">
        <f t="shared" si="4"/>
        <v>OK</v>
      </c>
      <c r="U7" s="49"/>
      <c r="V7" s="92"/>
      <c r="W7" s="49"/>
      <c r="X7" s="49"/>
      <c r="Y7" s="49"/>
      <c r="Z7" s="49"/>
      <c r="AA7" s="49"/>
      <c r="AB7" s="76"/>
      <c r="AC7" s="49"/>
      <c r="AD7" s="49"/>
      <c r="AE7" s="49"/>
      <c r="AF7" s="49"/>
      <c r="AG7" s="49"/>
      <c r="AH7" s="49"/>
    </row>
    <row r="8" spans="1:34" s="3" customFormat="1" ht="43.5" customHeight="1" x14ac:dyDescent="0.25">
      <c r="A8" s="107"/>
      <c r="B8" s="107"/>
      <c r="C8" s="114"/>
      <c r="D8" s="77">
        <v>5</v>
      </c>
      <c r="E8" s="78" t="s">
        <v>53</v>
      </c>
      <c r="F8" s="44" t="s">
        <v>20</v>
      </c>
      <c r="G8" s="79" t="s">
        <v>10</v>
      </c>
      <c r="H8" s="80">
        <v>500500002</v>
      </c>
      <c r="I8" s="80" t="s">
        <v>89</v>
      </c>
      <c r="J8" s="84">
        <v>260</v>
      </c>
      <c r="K8" s="36">
        <v>2</v>
      </c>
      <c r="L8" s="63">
        <f t="shared" si="0"/>
        <v>0</v>
      </c>
      <c r="M8" s="64">
        <f t="shared" si="1"/>
        <v>0</v>
      </c>
      <c r="N8" s="65"/>
      <c r="O8" s="66">
        <f t="shared" si="3"/>
        <v>0</v>
      </c>
      <c r="P8" s="65"/>
      <c r="Q8" s="65"/>
      <c r="R8" s="65"/>
      <c r="S8" s="67">
        <f t="shared" si="2"/>
        <v>2</v>
      </c>
      <c r="T8" s="38" t="str">
        <f t="shared" si="4"/>
        <v>OK</v>
      </c>
      <c r="U8" s="49"/>
      <c r="V8" s="92"/>
      <c r="W8" s="49"/>
      <c r="X8" s="49"/>
      <c r="Y8" s="49"/>
      <c r="Z8" s="49"/>
      <c r="AA8" s="49"/>
      <c r="AB8" s="76"/>
      <c r="AC8" s="49"/>
      <c r="AD8" s="49"/>
      <c r="AE8" s="49"/>
      <c r="AF8" s="49"/>
      <c r="AG8" s="49"/>
      <c r="AH8" s="49"/>
    </row>
    <row r="9" spans="1:34" s="3" customFormat="1" ht="43.5" customHeight="1" x14ac:dyDescent="0.25">
      <c r="A9" s="107"/>
      <c r="B9" s="110"/>
      <c r="C9" s="114"/>
      <c r="D9" s="77">
        <v>6</v>
      </c>
      <c r="E9" s="78" t="s">
        <v>54</v>
      </c>
      <c r="F9" s="44" t="s">
        <v>20</v>
      </c>
      <c r="G9" s="79" t="s">
        <v>10</v>
      </c>
      <c r="H9" s="80">
        <v>500500002</v>
      </c>
      <c r="I9" s="80" t="s">
        <v>89</v>
      </c>
      <c r="J9" s="84">
        <v>600</v>
      </c>
      <c r="K9" s="36">
        <v>2</v>
      </c>
      <c r="L9" s="63">
        <f t="shared" si="0"/>
        <v>2</v>
      </c>
      <c r="M9" s="64">
        <f t="shared" si="1"/>
        <v>2</v>
      </c>
      <c r="N9" s="65"/>
      <c r="O9" s="66">
        <f t="shared" si="3"/>
        <v>0</v>
      </c>
      <c r="P9" s="65"/>
      <c r="Q9" s="65"/>
      <c r="R9" s="65"/>
      <c r="S9" s="67">
        <f t="shared" si="2"/>
        <v>0</v>
      </c>
      <c r="T9" s="38" t="str">
        <f t="shared" si="4"/>
        <v>OK</v>
      </c>
      <c r="U9" s="49">
        <v>1</v>
      </c>
      <c r="V9" s="91">
        <v>1</v>
      </c>
      <c r="W9" s="49"/>
      <c r="X9" s="49"/>
      <c r="Y9" s="49"/>
      <c r="Z9" s="49"/>
      <c r="AA9" s="49"/>
      <c r="AB9" s="76"/>
      <c r="AC9" s="49"/>
      <c r="AD9" s="49"/>
      <c r="AE9" s="49"/>
      <c r="AF9" s="49"/>
      <c r="AG9" s="49"/>
      <c r="AH9" s="49"/>
    </row>
    <row r="10" spans="1:34" s="3" customFormat="1" ht="43.5" customHeight="1" x14ac:dyDescent="0.25">
      <c r="A10" s="107"/>
      <c r="B10" s="107"/>
      <c r="C10" s="114" t="s">
        <v>55</v>
      </c>
      <c r="D10" s="77">
        <v>7</v>
      </c>
      <c r="E10" s="78" t="s">
        <v>56</v>
      </c>
      <c r="F10" s="44" t="s">
        <v>20</v>
      </c>
      <c r="G10" s="79" t="s">
        <v>10</v>
      </c>
      <c r="H10" s="80">
        <v>500500002</v>
      </c>
      <c r="I10" s="80" t="s">
        <v>89</v>
      </c>
      <c r="J10" s="84">
        <v>300</v>
      </c>
      <c r="K10" s="36">
        <v>2</v>
      </c>
      <c r="L10" s="63">
        <f t="shared" si="0"/>
        <v>2</v>
      </c>
      <c r="M10" s="64">
        <f t="shared" si="1"/>
        <v>2</v>
      </c>
      <c r="N10" s="65"/>
      <c r="O10" s="66">
        <f t="shared" si="3"/>
        <v>0</v>
      </c>
      <c r="P10" s="65"/>
      <c r="Q10" s="65"/>
      <c r="R10" s="65"/>
      <c r="S10" s="67">
        <f t="shared" si="2"/>
        <v>0</v>
      </c>
      <c r="T10" s="38" t="str">
        <f t="shared" si="4"/>
        <v>OK</v>
      </c>
      <c r="U10" s="49">
        <v>1</v>
      </c>
      <c r="V10" s="91">
        <v>1</v>
      </c>
      <c r="W10" s="49"/>
      <c r="X10" s="49"/>
      <c r="Y10" s="49"/>
      <c r="Z10" s="49"/>
      <c r="AA10" s="49"/>
      <c r="AB10" s="76"/>
      <c r="AC10" s="49"/>
      <c r="AD10" s="49"/>
      <c r="AE10" s="49"/>
      <c r="AF10" s="49"/>
      <c r="AG10" s="49"/>
      <c r="AH10" s="49"/>
    </row>
    <row r="11" spans="1:34" s="3" customFormat="1" ht="43.5" customHeight="1" x14ac:dyDescent="0.25">
      <c r="A11" s="107"/>
      <c r="B11" s="107"/>
      <c r="C11" s="114"/>
      <c r="D11" s="77">
        <v>8</v>
      </c>
      <c r="E11" s="78" t="s">
        <v>57</v>
      </c>
      <c r="F11" s="44" t="s">
        <v>20</v>
      </c>
      <c r="G11" s="79" t="s">
        <v>10</v>
      </c>
      <c r="H11" s="80">
        <v>500500002</v>
      </c>
      <c r="I11" s="80" t="s">
        <v>89</v>
      </c>
      <c r="J11" s="84">
        <v>400</v>
      </c>
      <c r="K11" s="36">
        <v>2</v>
      </c>
      <c r="L11" s="63">
        <f t="shared" si="0"/>
        <v>2</v>
      </c>
      <c r="M11" s="64">
        <f t="shared" si="1"/>
        <v>2</v>
      </c>
      <c r="N11" s="65"/>
      <c r="O11" s="66">
        <f t="shared" si="3"/>
        <v>0</v>
      </c>
      <c r="P11" s="65"/>
      <c r="Q11" s="65"/>
      <c r="R11" s="65"/>
      <c r="S11" s="67">
        <f t="shared" si="2"/>
        <v>0</v>
      </c>
      <c r="T11" s="38" t="str">
        <f t="shared" si="4"/>
        <v>OK</v>
      </c>
      <c r="U11" s="49">
        <v>1</v>
      </c>
      <c r="V11" s="91">
        <v>1</v>
      </c>
      <c r="W11" s="49"/>
      <c r="X11" s="49"/>
      <c r="Y11" s="49"/>
      <c r="Z11" s="49"/>
      <c r="AA11" s="49"/>
      <c r="AB11" s="76"/>
      <c r="AC11" s="49"/>
      <c r="AD11" s="49"/>
      <c r="AE11" s="49"/>
      <c r="AF11" s="49"/>
      <c r="AG11" s="49"/>
      <c r="AH11" s="49"/>
    </row>
    <row r="12" spans="1:34" s="3" customFormat="1" ht="43.5" customHeight="1" x14ac:dyDescent="0.25">
      <c r="A12" s="107"/>
      <c r="B12" s="110"/>
      <c r="C12" s="114"/>
      <c r="D12" s="77">
        <v>9</v>
      </c>
      <c r="E12" s="78" t="s">
        <v>58</v>
      </c>
      <c r="F12" s="44" t="s">
        <v>20</v>
      </c>
      <c r="G12" s="79" t="s">
        <v>10</v>
      </c>
      <c r="H12" s="80">
        <v>500500002</v>
      </c>
      <c r="I12" s="80" t="s">
        <v>89</v>
      </c>
      <c r="J12" s="84">
        <v>250</v>
      </c>
      <c r="K12" s="36">
        <v>2</v>
      </c>
      <c r="L12" s="63">
        <f t="shared" si="0"/>
        <v>2</v>
      </c>
      <c r="M12" s="64">
        <f t="shared" si="1"/>
        <v>2</v>
      </c>
      <c r="N12" s="65"/>
      <c r="O12" s="66">
        <f t="shared" si="3"/>
        <v>0</v>
      </c>
      <c r="P12" s="65"/>
      <c r="Q12" s="65"/>
      <c r="R12" s="65"/>
      <c r="S12" s="67">
        <f t="shared" si="2"/>
        <v>0</v>
      </c>
      <c r="T12" s="38" t="str">
        <f t="shared" si="4"/>
        <v>OK</v>
      </c>
      <c r="U12" s="49">
        <v>1</v>
      </c>
      <c r="V12" s="91">
        <v>1</v>
      </c>
      <c r="W12" s="49"/>
      <c r="X12" s="49"/>
      <c r="Y12" s="49"/>
      <c r="Z12" s="49"/>
      <c r="AA12" s="49"/>
      <c r="AB12" s="76"/>
      <c r="AC12" s="49"/>
      <c r="AD12" s="49"/>
      <c r="AE12" s="49"/>
      <c r="AF12" s="49"/>
      <c r="AG12" s="49"/>
      <c r="AH12" s="49"/>
    </row>
    <row r="13" spans="1:34" s="31" customFormat="1" ht="43.5" customHeight="1" x14ac:dyDescent="0.25">
      <c r="A13" s="107"/>
      <c r="B13" s="107"/>
      <c r="C13" s="114"/>
      <c r="D13" s="77">
        <v>10</v>
      </c>
      <c r="E13" s="78" t="s">
        <v>59</v>
      </c>
      <c r="F13" s="44" t="s">
        <v>20</v>
      </c>
      <c r="G13" s="79" t="s">
        <v>10</v>
      </c>
      <c r="H13" s="80">
        <v>500500002</v>
      </c>
      <c r="I13" s="80" t="s">
        <v>89</v>
      </c>
      <c r="J13" s="84">
        <v>150</v>
      </c>
      <c r="K13" s="36">
        <v>2</v>
      </c>
      <c r="L13" s="63">
        <f t="shared" si="0"/>
        <v>2</v>
      </c>
      <c r="M13" s="64">
        <f t="shared" si="1"/>
        <v>2</v>
      </c>
      <c r="N13" s="65"/>
      <c r="O13" s="66">
        <f t="shared" si="3"/>
        <v>0</v>
      </c>
      <c r="P13" s="65"/>
      <c r="Q13" s="65"/>
      <c r="R13" s="65"/>
      <c r="S13" s="67">
        <f t="shared" si="2"/>
        <v>0</v>
      </c>
      <c r="T13" s="38" t="str">
        <f t="shared" si="4"/>
        <v>OK</v>
      </c>
      <c r="U13" s="49">
        <v>1</v>
      </c>
      <c r="V13" s="140">
        <v>1</v>
      </c>
      <c r="W13" s="50"/>
      <c r="X13" s="49"/>
      <c r="Y13" s="50"/>
      <c r="Z13" s="49"/>
      <c r="AA13" s="50"/>
      <c r="AB13" s="76"/>
      <c r="AC13" s="49"/>
      <c r="AD13" s="49"/>
      <c r="AE13" s="49"/>
      <c r="AF13" s="49"/>
      <c r="AG13" s="49"/>
      <c r="AH13" s="49"/>
    </row>
    <row r="14" spans="1:34" s="3" customFormat="1" ht="43.5" customHeight="1" x14ac:dyDescent="0.25">
      <c r="A14" s="107"/>
      <c r="B14" s="107"/>
      <c r="C14" s="114" t="s">
        <v>60</v>
      </c>
      <c r="D14" s="77">
        <v>11</v>
      </c>
      <c r="E14" s="78" t="s">
        <v>61</v>
      </c>
      <c r="F14" s="44" t="s">
        <v>20</v>
      </c>
      <c r="G14" s="79" t="s">
        <v>10</v>
      </c>
      <c r="H14" s="80">
        <v>500500002</v>
      </c>
      <c r="I14" s="80" t="s">
        <v>89</v>
      </c>
      <c r="J14" s="84">
        <v>150</v>
      </c>
      <c r="K14" s="36">
        <v>2</v>
      </c>
      <c r="L14" s="63">
        <f t="shared" si="0"/>
        <v>0</v>
      </c>
      <c r="M14" s="64">
        <f t="shared" si="1"/>
        <v>0</v>
      </c>
      <c r="N14" s="65"/>
      <c r="O14" s="66">
        <f t="shared" si="3"/>
        <v>0</v>
      </c>
      <c r="P14" s="65"/>
      <c r="Q14" s="65"/>
      <c r="R14" s="65"/>
      <c r="S14" s="67">
        <f t="shared" si="2"/>
        <v>2</v>
      </c>
      <c r="T14" s="38" t="str">
        <f t="shared" si="4"/>
        <v>OK</v>
      </c>
      <c r="U14" s="49"/>
      <c r="V14" s="92"/>
      <c r="W14" s="49"/>
      <c r="X14" s="49"/>
      <c r="Y14" s="49"/>
      <c r="Z14" s="49"/>
      <c r="AA14" s="49"/>
      <c r="AB14" s="76"/>
      <c r="AC14" s="49"/>
      <c r="AD14" s="49"/>
      <c r="AE14" s="49"/>
      <c r="AF14" s="49"/>
      <c r="AG14" s="49"/>
      <c r="AH14" s="49"/>
    </row>
    <row r="15" spans="1:34" s="31" customFormat="1" ht="43.5" customHeight="1" x14ac:dyDescent="0.25">
      <c r="A15" s="107"/>
      <c r="B15" s="111"/>
      <c r="C15" s="114"/>
      <c r="D15" s="77">
        <v>12</v>
      </c>
      <c r="E15" s="78" t="s">
        <v>62</v>
      </c>
      <c r="F15" s="44" t="s">
        <v>20</v>
      </c>
      <c r="G15" s="79" t="s">
        <v>10</v>
      </c>
      <c r="H15" s="80">
        <v>500500002</v>
      </c>
      <c r="I15" s="80" t="s">
        <v>89</v>
      </c>
      <c r="J15" s="84">
        <v>150</v>
      </c>
      <c r="K15" s="36">
        <v>2</v>
      </c>
      <c r="L15" s="63">
        <f t="shared" si="0"/>
        <v>0</v>
      </c>
      <c r="M15" s="64">
        <f t="shared" si="1"/>
        <v>0</v>
      </c>
      <c r="N15" s="65"/>
      <c r="O15" s="66">
        <f t="shared" si="3"/>
        <v>0</v>
      </c>
      <c r="P15" s="65"/>
      <c r="Q15" s="65"/>
      <c r="R15" s="65"/>
      <c r="S15" s="67">
        <f t="shared" si="2"/>
        <v>2</v>
      </c>
      <c r="T15" s="38" t="str">
        <f t="shared" si="4"/>
        <v>OK</v>
      </c>
      <c r="U15" s="49"/>
      <c r="V15" s="95"/>
      <c r="W15" s="49"/>
      <c r="X15" s="49"/>
      <c r="Y15" s="50"/>
      <c r="Z15" s="49"/>
      <c r="AA15" s="50"/>
      <c r="AB15" s="76"/>
      <c r="AC15" s="49"/>
      <c r="AD15" s="49"/>
      <c r="AE15" s="49"/>
      <c r="AF15" s="49"/>
      <c r="AG15" s="49"/>
      <c r="AH15" s="49"/>
    </row>
    <row r="16" spans="1:34" s="3" customFormat="1" ht="43.5" customHeight="1" x14ac:dyDescent="0.25">
      <c r="A16" s="107"/>
      <c r="B16" s="110"/>
      <c r="C16" s="114"/>
      <c r="D16" s="77">
        <v>13</v>
      </c>
      <c r="E16" s="78" t="s">
        <v>63</v>
      </c>
      <c r="F16" s="44" t="s">
        <v>20</v>
      </c>
      <c r="G16" s="79" t="s">
        <v>10</v>
      </c>
      <c r="H16" s="80">
        <v>500500002</v>
      </c>
      <c r="I16" s="80" t="s">
        <v>89</v>
      </c>
      <c r="J16" s="84">
        <v>200</v>
      </c>
      <c r="K16" s="36">
        <v>2</v>
      </c>
      <c r="L16" s="63">
        <f t="shared" si="0"/>
        <v>2</v>
      </c>
      <c r="M16" s="64">
        <f t="shared" si="1"/>
        <v>2</v>
      </c>
      <c r="N16" s="65"/>
      <c r="O16" s="66">
        <f t="shared" si="3"/>
        <v>0</v>
      </c>
      <c r="P16" s="65"/>
      <c r="Q16" s="65"/>
      <c r="R16" s="65"/>
      <c r="S16" s="67">
        <f t="shared" si="2"/>
        <v>0</v>
      </c>
      <c r="T16" s="38" t="str">
        <f t="shared" si="4"/>
        <v>OK</v>
      </c>
      <c r="U16" s="49">
        <v>1</v>
      </c>
      <c r="V16" s="91">
        <v>1</v>
      </c>
      <c r="W16" s="49"/>
      <c r="X16" s="49"/>
      <c r="Y16" s="49"/>
      <c r="Z16" s="49"/>
      <c r="AA16" s="49"/>
      <c r="AB16" s="76"/>
      <c r="AC16" s="49"/>
      <c r="AD16" s="49"/>
      <c r="AE16" s="49"/>
      <c r="AF16" s="49"/>
      <c r="AG16" s="49"/>
      <c r="AH16" s="49"/>
    </row>
    <row r="17" spans="1:34" s="3" customFormat="1" ht="43.5" customHeight="1" x14ac:dyDescent="0.25">
      <c r="A17" s="107"/>
      <c r="B17" s="107"/>
      <c r="C17" s="114"/>
      <c r="D17" s="77">
        <v>14</v>
      </c>
      <c r="E17" s="78" t="s">
        <v>64</v>
      </c>
      <c r="F17" s="44" t="s">
        <v>20</v>
      </c>
      <c r="G17" s="79" t="s">
        <v>10</v>
      </c>
      <c r="H17" s="80">
        <v>500500002</v>
      </c>
      <c r="I17" s="80" t="s">
        <v>89</v>
      </c>
      <c r="J17" s="84">
        <v>300</v>
      </c>
      <c r="K17" s="36">
        <v>2</v>
      </c>
      <c r="L17" s="63">
        <f t="shared" si="0"/>
        <v>2</v>
      </c>
      <c r="M17" s="64">
        <f t="shared" si="1"/>
        <v>2</v>
      </c>
      <c r="N17" s="65"/>
      <c r="O17" s="66">
        <f t="shared" si="3"/>
        <v>0</v>
      </c>
      <c r="P17" s="65"/>
      <c r="Q17" s="65"/>
      <c r="R17" s="65"/>
      <c r="S17" s="67">
        <f t="shared" si="2"/>
        <v>0</v>
      </c>
      <c r="T17" s="38" t="str">
        <f t="shared" si="4"/>
        <v>OK</v>
      </c>
      <c r="U17" s="49">
        <v>1</v>
      </c>
      <c r="V17" s="91">
        <v>1</v>
      </c>
      <c r="W17" s="49"/>
      <c r="X17" s="49"/>
      <c r="Y17" s="49"/>
      <c r="Z17" s="49"/>
      <c r="AA17" s="49"/>
      <c r="AB17" s="76"/>
      <c r="AC17" s="49"/>
      <c r="AD17" s="49"/>
      <c r="AE17" s="49"/>
      <c r="AF17" s="49"/>
      <c r="AG17" s="49"/>
      <c r="AH17" s="49"/>
    </row>
    <row r="18" spans="1:34" s="3" customFormat="1" ht="43.5" customHeight="1" x14ac:dyDescent="0.25">
      <c r="A18" s="107"/>
      <c r="B18" s="107"/>
      <c r="C18" s="114"/>
      <c r="D18" s="77">
        <v>15</v>
      </c>
      <c r="E18" s="78" t="s">
        <v>65</v>
      </c>
      <c r="F18" s="44" t="s">
        <v>20</v>
      </c>
      <c r="G18" s="79" t="s">
        <v>10</v>
      </c>
      <c r="H18" s="80">
        <v>500500002</v>
      </c>
      <c r="I18" s="80" t="s">
        <v>89</v>
      </c>
      <c r="J18" s="84">
        <v>100</v>
      </c>
      <c r="K18" s="36">
        <v>2</v>
      </c>
      <c r="L18" s="63">
        <f t="shared" si="0"/>
        <v>0</v>
      </c>
      <c r="M18" s="64">
        <f t="shared" si="1"/>
        <v>0</v>
      </c>
      <c r="N18" s="65"/>
      <c r="O18" s="66">
        <f t="shared" si="3"/>
        <v>0</v>
      </c>
      <c r="P18" s="65"/>
      <c r="Q18" s="65"/>
      <c r="R18" s="65"/>
      <c r="S18" s="67">
        <f t="shared" si="2"/>
        <v>2</v>
      </c>
      <c r="T18" s="38" t="str">
        <f t="shared" si="4"/>
        <v>OK</v>
      </c>
      <c r="U18" s="49"/>
      <c r="V18" s="92"/>
      <c r="W18" s="49"/>
      <c r="X18" s="49"/>
      <c r="Y18" s="49"/>
      <c r="Z18" s="49"/>
      <c r="AA18" s="49"/>
      <c r="AB18" s="76"/>
      <c r="AC18" s="49"/>
      <c r="AD18" s="49"/>
      <c r="AE18" s="49"/>
      <c r="AF18" s="49"/>
      <c r="AG18" s="49"/>
      <c r="AH18" s="49"/>
    </row>
    <row r="19" spans="1:34" s="3" customFormat="1" ht="43.5" customHeight="1" x14ac:dyDescent="0.25">
      <c r="A19" s="107"/>
      <c r="B19" s="107"/>
      <c r="C19" s="114"/>
      <c r="D19" s="77">
        <v>16</v>
      </c>
      <c r="E19" s="78" t="s">
        <v>66</v>
      </c>
      <c r="F19" s="44" t="s">
        <v>20</v>
      </c>
      <c r="G19" s="79" t="s">
        <v>10</v>
      </c>
      <c r="H19" s="80">
        <v>500500002</v>
      </c>
      <c r="I19" s="80" t="s">
        <v>89</v>
      </c>
      <c r="J19" s="84">
        <v>150</v>
      </c>
      <c r="K19" s="36">
        <v>2</v>
      </c>
      <c r="L19" s="63">
        <f t="shared" si="0"/>
        <v>2</v>
      </c>
      <c r="M19" s="64">
        <f t="shared" si="1"/>
        <v>2</v>
      </c>
      <c r="N19" s="65"/>
      <c r="O19" s="66">
        <f t="shared" si="3"/>
        <v>0</v>
      </c>
      <c r="P19" s="65"/>
      <c r="Q19" s="65"/>
      <c r="R19" s="65"/>
      <c r="S19" s="67">
        <f t="shared" si="2"/>
        <v>0</v>
      </c>
      <c r="T19" s="38" t="str">
        <f t="shared" si="4"/>
        <v>OK</v>
      </c>
      <c r="U19" s="49">
        <v>1</v>
      </c>
      <c r="V19" s="91">
        <v>1</v>
      </c>
      <c r="W19" s="49"/>
      <c r="X19" s="49"/>
      <c r="Y19" s="49"/>
      <c r="Z19" s="49"/>
      <c r="AA19" s="49"/>
      <c r="AB19" s="76"/>
      <c r="AC19" s="49"/>
      <c r="AD19" s="49"/>
      <c r="AE19" s="49"/>
      <c r="AF19" s="49"/>
      <c r="AG19" s="49"/>
      <c r="AH19" s="49"/>
    </row>
    <row r="20" spans="1:34" s="31" customFormat="1" ht="43.5" customHeight="1" x14ac:dyDescent="0.25">
      <c r="A20" s="107"/>
      <c r="B20" s="111"/>
      <c r="C20" s="114"/>
      <c r="D20" s="77">
        <v>17</v>
      </c>
      <c r="E20" s="78" t="s">
        <v>67</v>
      </c>
      <c r="F20" s="44" t="s">
        <v>20</v>
      </c>
      <c r="G20" s="79" t="s">
        <v>10</v>
      </c>
      <c r="H20" s="80">
        <v>500500002</v>
      </c>
      <c r="I20" s="80" t="s">
        <v>89</v>
      </c>
      <c r="J20" s="84">
        <v>100</v>
      </c>
      <c r="K20" s="36">
        <v>2</v>
      </c>
      <c r="L20" s="63">
        <f t="shared" si="0"/>
        <v>2</v>
      </c>
      <c r="M20" s="64">
        <f t="shared" si="1"/>
        <v>2</v>
      </c>
      <c r="N20" s="65"/>
      <c r="O20" s="66">
        <f t="shared" si="3"/>
        <v>0</v>
      </c>
      <c r="P20" s="65"/>
      <c r="Q20" s="65"/>
      <c r="R20" s="65"/>
      <c r="S20" s="67">
        <f t="shared" si="2"/>
        <v>0</v>
      </c>
      <c r="T20" s="38" t="str">
        <f t="shared" si="4"/>
        <v>OK</v>
      </c>
      <c r="U20" s="49">
        <v>1</v>
      </c>
      <c r="V20" s="140">
        <v>1</v>
      </c>
      <c r="W20" s="50"/>
      <c r="X20" s="49"/>
      <c r="Y20" s="50"/>
      <c r="Z20" s="49"/>
      <c r="AA20" s="49"/>
      <c r="AB20" s="76"/>
      <c r="AC20" s="49"/>
      <c r="AD20" s="49"/>
      <c r="AE20" s="49"/>
      <c r="AF20" s="49"/>
      <c r="AG20" s="49"/>
      <c r="AH20" s="49"/>
    </row>
    <row r="21" spans="1:34" s="3" customFormat="1" ht="43.5" customHeight="1" x14ac:dyDescent="0.25">
      <c r="A21" s="107"/>
      <c r="B21" s="110"/>
      <c r="C21" s="114"/>
      <c r="D21" s="77">
        <v>18</v>
      </c>
      <c r="E21" s="78" t="s">
        <v>68</v>
      </c>
      <c r="F21" s="44" t="s">
        <v>20</v>
      </c>
      <c r="G21" s="79" t="s">
        <v>10</v>
      </c>
      <c r="H21" s="80">
        <v>500500002</v>
      </c>
      <c r="I21" s="80" t="s">
        <v>89</v>
      </c>
      <c r="J21" s="84">
        <v>300</v>
      </c>
      <c r="K21" s="36">
        <v>2</v>
      </c>
      <c r="L21" s="63">
        <f t="shared" si="0"/>
        <v>2</v>
      </c>
      <c r="M21" s="64">
        <f t="shared" si="1"/>
        <v>2</v>
      </c>
      <c r="N21" s="65"/>
      <c r="O21" s="66">
        <f t="shared" si="3"/>
        <v>0</v>
      </c>
      <c r="P21" s="65"/>
      <c r="Q21" s="65"/>
      <c r="R21" s="65"/>
      <c r="S21" s="67">
        <f t="shared" si="2"/>
        <v>0</v>
      </c>
      <c r="T21" s="38" t="str">
        <f t="shared" si="4"/>
        <v>OK</v>
      </c>
      <c r="U21" s="49">
        <v>1</v>
      </c>
      <c r="V21" s="91">
        <v>1</v>
      </c>
      <c r="W21" s="49"/>
      <c r="X21" s="49"/>
      <c r="Y21" s="49"/>
      <c r="Z21" s="49"/>
      <c r="AA21" s="49"/>
      <c r="AB21" s="76"/>
      <c r="AC21" s="49"/>
      <c r="AD21" s="49"/>
      <c r="AE21" s="49"/>
      <c r="AF21" s="49"/>
      <c r="AG21" s="49"/>
      <c r="AH21" s="49"/>
    </row>
    <row r="22" spans="1:34" ht="43.5" customHeight="1" x14ac:dyDescent="0.25">
      <c r="A22" s="107"/>
      <c r="B22" s="107"/>
      <c r="C22" s="114"/>
      <c r="D22" s="77">
        <v>19</v>
      </c>
      <c r="E22" s="78" t="s">
        <v>69</v>
      </c>
      <c r="F22" s="44" t="s">
        <v>20</v>
      </c>
      <c r="G22" s="79" t="s">
        <v>10</v>
      </c>
      <c r="H22" s="80">
        <v>500500002</v>
      </c>
      <c r="I22" s="80" t="s">
        <v>89</v>
      </c>
      <c r="J22" s="84">
        <v>150</v>
      </c>
      <c r="K22" s="37">
        <v>2</v>
      </c>
      <c r="L22" s="63">
        <f t="shared" si="0"/>
        <v>2</v>
      </c>
      <c r="M22" s="64">
        <f t="shared" si="1"/>
        <v>2</v>
      </c>
      <c r="N22" s="65"/>
      <c r="O22" s="66">
        <f t="shared" si="3"/>
        <v>0</v>
      </c>
      <c r="P22" s="65"/>
      <c r="Q22" s="65"/>
      <c r="R22" s="65"/>
      <c r="S22" s="67">
        <f t="shared" si="2"/>
        <v>0</v>
      </c>
      <c r="T22" s="38" t="str">
        <f t="shared" si="4"/>
        <v>OK</v>
      </c>
      <c r="U22" s="49">
        <v>1</v>
      </c>
      <c r="V22" s="91">
        <v>1</v>
      </c>
      <c r="W22" s="49"/>
      <c r="X22" s="49"/>
      <c r="Y22" s="49"/>
      <c r="Z22" s="49"/>
      <c r="AA22" s="49"/>
      <c r="AB22" s="76"/>
      <c r="AC22" s="49"/>
      <c r="AD22" s="49"/>
      <c r="AE22" s="49"/>
      <c r="AF22" s="49"/>
      <c r="AG22" s="49"/>
      <c r="AH22" s="49"/>
    </row>
    <row r="23" spans="1:34" ht="43.5" customHeight="1" x14ac:dyDescent="0.25">
      <c r="A23" s="107"/>
      <c r="B23" s="107"/>
      <c r="C23" s="114"/>
      <c r="D23" s="77">
        <v>20</v>
      </c>
      <c r="E23" s="78" t="s">
        <v>70</v>
      </c>
      <c r="F23" s="44" t="s">
        <v>20</v>
      </c>
      <c r="G23" s="79" t="s">
        <v>10</v>
      </c>
      <c r="H23" s="80">
        <v>500500002</v>
      </c>
      <c r="I23" s="80" t="s">
        <v>89</v>
      </c>
      <c r="J23" s="84">
        <v>1000</v>
      </c>
      <c r="K23" s="37">
        <v>2</v>
      </c>
      <c r="L23" s="63">
        <f t="shared" si="0"/>
        <v>2</v>
      </c>
      <c r="M23" s="64">
        <f t="shared" si="1"/>
        <v>2</v>
      </c>
      <c r="N23" s="65"/>
      <c r="O23" s="66">
        <f t="shared" si="3"/>
        <v>0</v>
      </c>
      <c r="P23" s="65"/>
      <c r="Q23" s="65"/>
      <c r="R23" s="65"/>
      <c r="S23" s="67">
        <f t="shared" si="2"/>
        <v>0</v>
      </c>
      <c r="T23" s="38" t="str">
        <f t="shared" si="4"/>
        <v>OK</v>
      </c>
      <c r="U23" s="49">
        <v>1</v>
      </c>
      <c r="V23" s="91">
        <v>1</v>
      </c>
      <c r="W23" s="49"/>
      <c r="X23" s="49"/>
      <c r="Y23" s="49"/>
      <c r="Z23" s="49"/>
      <c r="AA23" s="49"/>
      <c r="AB23" s="76"/>
      <c r="AC23" s="49"/>
      <c r="AD23" s="49"/>
      <c r="AE23" s="49"/>
      <c r="AF23" s="49"/>
      <c r="AG23" s="49"/>
      <c r="AH23" s="49"/>
    </row>
    <row r="24" spans="1:34" ht="43.5" customHeight="1" x14ac:dyDescent="0.25">
      <c r="A24" s="107"/>
      <c r="B24" s="107"/>
      <c r="C24" s="114"/>
      <c r="D24" s="77">
        <v>21</v>
      </c>
      <c r="E24" s="81" t="s">
        <v>71</v>
      </c>
      <c r="F24" s="44" t="s">
        <v>20</v>
      </c>
      <c r="G24" s="79" t="s">
        <v>10</v>
      </c>
      <c r="H24" s="80">
        <v>500500002</v>
      </c>
      <c r="I24" s="80" t="s">
        <v>89</v>
      </c>
      <c r="J24" s="84">
        <v>500</v>
      </c>
      <c r="K24" s="37">
        <v>2</v>
      </c>
      <c r="L24" s="63">
        <f t="shared" si="0"/>
        <v>2</v>
      </c>
      <c r="M24" s="64">
        <f t="shared" si="1"/>
        <v>2</v>
      </c>
      <c r="N24" s="65"/>
      <c r="O24" s="66">
        <f t="shared" si="3"/>
        <v>0</v>
      </c>
      <c r="P24" s="65"/>
      <c r="Q24" s="65"/>
      <c r="R24" s="65"/>
      <c r="S24" s="67">
        <f t="shared" si="2"/>
        <v>0</v>
      </c>
      <c r="T24" s="38" t="str">
        <f t="shared" si="4"/>
        <v>OK</v>
      </c>
      <c r="U24" s="49">
        <v>1</v>
      </c>
      <c r="V24" s="91">
        <v>1</v>
      </c>
      <c r="W24" s="51"/>
      <c r="X24" s="49"/>
      <c r="Y24" s="51"/>
      <c r="Z24" s="49"/>
      <c r="AA24" s="49"/>
      <c r="AB24" s="76"/>
      <c r="AC24" s="49"/>
      <c r="AD24" s="49"/>
      <c r="AE24" s="49"/>
      <c r="AF24" s="49"/>
      <c r="AG24" s="49"/>
      <c r="AH24" s="49"/>
    </row>
    <row r="25" spans="1:34" s="42" customFormat="1" ht="43.5" customHeight="1" x14ac:dyDescent="0.25">
      <c r="A25" s="107"/>
      <c r="B25" s="111"/>
      <c r="C25" s="115" t="s">
        <v>72</v>
      </c>
      <c r="D25" s="82">
        <v>22</v>
      </c>
      <c r="E25" s="81" t="s">
        <v>73</v>
      </c>
      <c r="F25" s="44" t="s">
        <v>20</v>
      </c>
      <c r="G25" s="79" t="s">
        <v>74</v>
      </c>
      <c r="H25" s="80">
        <v>500500002</v>
      </c>
      <c r="I25" s="80" t="s">
        <v>89</v>
      </c>
      <c r="J25" s="84">
        <v>8200</v>
      </c>
      <c r="K25" s="37">
        <v>2</v>
      </c>
      <c r="L25" s="63">
        <f t="shared" si="0"/>
        <v>2</v>
      </c>
      <c r="M25" s="64">
        <f t="shared" si="1"/>
        <v>2</v>
      </c>
      <c r="N25" s="65"/>
      <c r="O25" s="66">
        <f t="shared" si="3"/>
        <v>0</v>
      </c>
      <c r="P25" s="65"/>
      <c r="Q25" s="65"/>
      <c r="R25" s="65"/>
      <c r="S25" s="67">
        <f t="shared" si="2"/>
        <v>0</v>
      </c>
      <c r="T25" s="38" t="str">
        <f t="shared" si="4"/>
        <v>OK</v>
      </c>
      <c r="U25" s="49">
        <v>1</v>
      </c>
      <c r="V25" s="140">
        <v>1</v>
      </c>
      <c r="W25" s="51"/>
      <c r="X25" s="49"/>
      <c r="Y25" s="52"/>
      <c r="Z25" s="49"/>
      <c r="AA25" s="50"/>
      <c r="AB25" s="76"/>
      <c r="AC25" s="49"/>
      <c r="AD25" s="49"/>
      <c r="AE25" s="49"/>
      <c r="AF25" s="49"/>
      <c r="AG25" s="49"/>
      <c r="AH25" s="49"/>
    </row>
    <row r="26" spans="1:34" ht="43.5" customHeight="1" x14ac:dyDescent="0.25">
      <c r="A26" s="107"/>
      <c r="B26" s="111"/>
      <c r="C26" s="115"/>
      <c r="D26" s="82">
        <v>23</v>
      </c>
      <c r="E26" s="81" t="s">
        <v>75</v>
      </c>
      <c r="F26" s="44" t="s">
        <v>20</v>
      </c>
      <c r="G26" s="79" t="s">
        <v>11</v>
      </c>
      <c r="H26" s="80">
        <v>500500002</v>
      </c>
      <c r="I26" s="80" t="s">
        <v>89</v>
      </c>
      <c r="J26" s="84">
        <v>1950.08</v>
      </c>
      <c r="K26" s="37">
        <v>2</v>
      </c>
      <c r="L26" s="63">
        <f t="shared" si="0"/>
        <v>2</v>
      </c>
      <c r="M26" s="64">
        <f t="shared" si="1"/>
        <v>2</v>
      </c>
      <c r="N26" s="65"/>
      <c r="O26" s="66">
        <f t="shared" si="3"/>
        <v>0</v>
      </c>
      <c r="P26" s="65"/>
      <c r="Q26" s="65"/>
      <c r="R26" s="65"/>
      <c r="S26" s="67">
        <f t="shared" si="2"/>
        <v>0</v>
      </c>
      <c r="T26" s="38" t="str">
        <f t="shared" si="4"/>
        <v>OK</v>
      </c>
      <c r="U26" s="49">
        <v>1</v>
      </c>
      <c r="V26" s="91">
        <v>1</v>
      </c>
      <c r="W26" s="51"/>
      <c r="X26" s="49"/>
      <c r="Y26" s="51"/>
      <c r="Z26" s="49"/>
      <c r="AA26" s="49"/>
      <c r="AB26" s="76"/>
      <c r="AC26" s="49"/>
      <c r="AD26" s="49"/>
      <c r="AE26" s="49"/>
      <c r="AF26" s="49"/>
      <c r="AG26" s="49"/>
      <c r="AH26" s="49"/>
    </row>
    <row r="27" spans="1:34" ht="43.5" customHeight="1" x14ac:dyDescent="0.25">
      <c r="A27" s="107"/>
      <c r="B27" s="111"/>
      <c r="C27" s="115"/>
      <c r="D27" s="82">
        <v>24</v>
      </c>
      <c r="E27" s="81" t="s">
        <v>76</v>
      </c>
      <c r="F27" s="44" t="s">
        <v>20</v>
      </c>
      <c r="G27" s="79" t="s">
        <v>77</v>
      </c>
      <c r="H27" s="80">
        <v>500500002</v>
      </c>
      <c r="I27" s="80" t="s">
        <v>89</v>
      </c>
      <c r="J27" s="84">
        <v>3000</v>
      </c>
      <c r="K27" s="37">
        <v>2</v>
      </c>
      <c r="L27" s="63">
        <f t="shared" si="0"/>
        <v>2</v>
      </c>
      <c r="M27" s="64">
        <f t="shared" si="1"/>
        <v>2</v>
      </c>
      <c r="N27" s="65"/>
      <c r="O27" s="66">
        <f t="shared" si="3"/>
        <v>0</v>
      </c>
      <c r="P27" s="65"/>
      <c r="Q27" s="65"/>
      <c r="R27" s="65"/>
      <c r="S27" s="67">
        <f t="shared" si="2"/>
        <v>0</v>
      </c>
      <c r="T27" s="38" t="str">
        <f t="shared" si="4"/>
        <v>OK</v>
      </c>
      <c r="U27" s="49">
        <v>1</v>
      </c>
      <c r="V27" s="91">
        <v>1</v>
      </c>
      <c r="W27" s="51"/>
      <c r="X27" s="49"/>
      <c r="Y27" s="51"/>
      <c r="Z27" s="49"/>
      <c r="AA27" s="49"/>
      <c r="AB27" s="76"/>
      <c r="AC27" s="49"/>
      <c r="AD27" s="49"/>
      <c r="AE27" s="49"/>
      <c r="AF27" s="49"/>
      <c r="AG27" s="49"/>
      <c r="AH27" s="49"/>
    </row>
    <row r="28" spans="1:34" s="42" customFormat="1" ht="43.5" customHeight="1" x14ac:dyDescent="0.25">
      <c r="A28" s="107"/>
      <c r="B28" s="111"/>
      <c r="C28" s="115"/>
      <c r="D28" s="82">
        <v>25</v>
      </c>
      <c r="E28" s="83" t="s">
        <v>78</v>
      </c>
      <c r="F28" s="44" t="s">
        <v>20</v>
      </c>
      <c r="G28" s="79" t="s">
        <v>79</v>
      </c>
      <c r="H28" s="80">
        <v>500500002</v>
      </c>
      <c r="I28" s="80" t="s">
        <v>89</v>
      </c>
      <c r="J28" s="84">
        <v>3500</v>
      </c>
      <c r="K28" s="37">
        <v>2</v>
      </c>
      <c r="L28" s="63">
        <f t="shared" si="0"/>
        <v>2</v>
      </c>
      <c r="M28" s="64">
        <f t="shared" si="1"/>
        <v>2</v>
      </c>
      <c r="N28" s="65"/>
      <c r="O28" s="66">
        <f t="shared" si="3"/>
        <v>0</v>
      </c>
      <c r="P28" s="65"/>
      <c r="Q28" s="65"/>
      <c r="R28" s="65"/>
      <c r="S28" s="67">
        <f t="shared" si="2"/>
        <v>0</v>
      </c>
      <c r="T28" s="38" t="str">
        <f t="shared" si="4"/>
        <v>OK</v>
      </c>
      <c r="U28" s="49">
        <v>1</v>
      </c>
      <c r="V28" s="140">
        <v>1</v>
      </c>
      <c r="W28" s="52"/>
      <c r="X28" s="49"/>
      <c r="Y28" s="52"/>
      <c r="Z28" s="49"/>
      <c r="AA28" s="49"/>
      <c r="AB28" s="76"/>
      <c r="AC28" s="49"/>
      <c r="AD28" s="49"/>
      <c r="AE28" s="49"/>
      <c r="AF28" s="49"/>
      <c r="AG28" s="49"/>
      <c r="AH28" s="49"/>
    </row>
    <row r="29" spans="1:34" s="42" customFormat="1" ht="43.5" customHeight="1" x14ac:dyDescent="0.25">
      <c r="A29" s="107"/>
      <c r="B29" s="110"/>
      <c r="C29" s="115"/>
      <c r="D29" s="82">
        <v>26</v>
      </c>
      <c r="E29" s="81" t="s">
        <v>80</v>
      </c>
      <c r="F29" s="44" t="s">
        <v>20</v>
      </c>
      <c r="G29" s="79" t="s">
        <v>10</v>
      </c>
      <c r="H29" s="80">
        <v>500500002</v>
      </c>
      <c r="I29" s="80" t="s">
        <v>89</v>
      </c>
      <c r="J29" s="84">
        <v>2.8</v>
      </c>
      <c r="K29" s="37">
        <v>0</v>
      </c>
      <c r="L29" s="63">
        <f t="shared" si="0"/>
        <v>0</v>
      </c>
      <c r="M29" s="64">
        <f t="shared" si="1"/>
        <v>0</v>
      </c>
      <c r="N29" s="65"/>
      <c r="O29" s="66">
        <f t="shared" si="3"/>
        <v>0</v>
      </c>
      <c r="P29" s="65"/>
      <c r="Q29" s="65"/>
      <c r="R29" s="65"/>
      <c r="S29" s="67">
        <f t="shared" si="2"/>
        <v>0</v>
      </c>
      <c r="T29" s="38" t="str">
        <f t="shared" si="4"/>
        <v>OK</v>
      </c>
      <c r="U29" s="49"/>
      <c r="V29" s="95"/>
      <c r="W29" s="52"/>
      <c r="X29" s="49"/>
      <c r="Y29" s="52"/>
      <c r="Z29" s="49"/>
      <c r="AA29" s="50"/>
      <c r="AB29" s="76"/>
      <c r="AC29" s="49"/>
      <c r="AD29" s="49"/>
      <c r="AE29" s="49"/>
      <c r="AF29" s="49"/>
      <c r="AG29" s="49"/>
      <c r="AH29" s="49"/>
    </row>
    <row r="30" spans="1:34" ht="43.5" customHeight="1" x14ac:dyDescent="0.25">
      <c r="A30" s="107"/>
      <c r="B30" s="107"/>
      <c r="C30" s="115"/>
      <c r="D30" s="82">
        <v>27</v>
      </c>
      <c r="E30" s="81" t="s">
        <v>81</v>
      </c>
      <c r="F30" s="44" t="s">
        <v>82</v>
      </c>
      <c r="G30" s="79" t="s">
        <v>83</v>
      </c>
      <c r="H30" s="80">
        <v>500500002</v>
      </c>
      <c r="I30" s="80" t="s">
        <v>90</v>
      </c>
      <c r="J30" s="84">
        <v>3</v>
      </c>
      <c r="K30" s="37">
        <v>160</v>
      </c>
      <c r="L30" s="63">
        <f t="shared" si="0"/>
        <v>106</v>
      </c>
      <c r="M30" s="64">
        <f t="shared" si="1"/>
        <v>106</v>
      </c>
      <c r="N30" s="65"/>
      <c r="O30" s="66">
        <f t="shared" si="3"/>
        <v>40</v>
      </c>
      <c r="P30" s="65"/>
      <c r="Q30" s="65"/>
      <c r="R30" s="65"/>
      <c r="S30" s="67">
        <f t="shared" si="2"/>
        <v>54</v>
      </c>
      <c r="T30" s="38" t="str">
        <f t="shared" si="4"/>
        <v>OK</v>
      </c>
      <c r="U30" s="49">
        <v>48</v>
      </c>
      <c r="V30" s="91">
        <v>58</v>
      </c>
      <c r="W30" s="51"/>
      <c r="X30" s="49"/>
      <c r="Y30" s="51"/>
      <c r="Z30" s="49"/>
      <c r="AA30" s="49"/>
      <c r="AB30" s="76"/>
      <c r="AC30" s="49"/>
      <c r="AD30" s="49"/>
      <c r="AE30" s="49"/>
      <c r="AF30" s="49"/>
      <c r="AG30" s="49"/>
      <c r="AH30" s="49"/>
    </row>
    <row r="31" spans="1:34" ht="43.5" customHeight="1" x14ac:dyDescent="0.25">
      <c r="A31" s="107"/>
      <c r="B31" s="107"/>
      <c r="C31" s="115"/>
      <c r="D31" s="82">
        <v>28</v>
      </c>
      <c r="E31" s="81" t="s">
        <v>84</v>
      </c>
      <c r="F31" s="44" t="s">
        <v>20</v>
      </c>
      <c r="G31" s="79" t="s">
        <v>10</v>
      </c>
      <c r="H31" s="80">
        <v>500500002</v>
      </c>
      <c r="I31" s="80" t="s">
        <v>89</v>
      </c>
      <c r="J31" s="84">
        <v>38</v>
      </c>
      <c r="K31" s="37">
        <v>160</v>
      </c>
      <c r="L31" s="63">
        <f t="shared" si="0"/>
        <v>120</v>
      </c>
      <c r="M31" s="64">
        <f t="shared" si="1"/>
        <v>120</v>
      </c>
      <c r="N31" s="65"/>
      <c r="O31" s="66">
        <f t="shared" si="3"/>
        <v>40</v>
      </c>
      <c r="P31" s="65"/>
      <c r="Q31" s="65"/>
      <c r="R31" s="65"/>
      <c r="S31" s="67">
        <f t="shared" si="2"/>
        <v>40</v>
      </c>
      <c r="T31" s="38" t="str">
        <f t="shared" si="4"/>
        <v>OK</v>
      </c>
      <c r="U31" s="49">
        <v>55</v>
      </c>
      <c r="V31" s="143">
        <v>65</v>
      </c>
      <c r="W31" s="51"/>
      <c r="X31" s="49"/>
      <c r="Y31" s="54"/>
      <c r="Z31" s="49"/>
      <c r="AA31" s="49"/>
      <c r="AB31" s="76"/>
      <c r="AC31" s="49"/>
      <c r="AD31" s="49"/>
      <c r="AE31" s="49"/>
      <c r="AF31" s="49"/>
      <c r="AG31" s="49"/>
      <c r="AH31" s="49"/>
    </row>
    <row r="32" spans="1:34" ht="43.5" customHeight="1" x14ac:dyDescent="0.25">
      <c r="A32" s="108"/>
      <c r="B32" s="108"/>
      <c r="C32" s="115"/>
      <c r="D32" s="82">
        <v>29</v>
      </c>
      <c r="E32" s="81" t="s">
        <v>85</v>
      </c>
      <c r="F32" s="44" t="s">
        <v>20</v>
      </c>
      <c r="G32" s="79" t="s">
        <v>86</v>
      </c>
      <c r="H32" s="80">
        <v>500500002</v>
      </c>
      <c r="I32" s="80" t="s">
        <v>89</v>
      </c>
      <c r="J32" s="84">
        <v>194.02</v>
      </c>
      <c r="K32" s="37">
        <v>28</v>
      </c>
      <c r="L32" s="63">
        <f t="shared" si="0"/>
        <v>12</v>
      </c>
      <c r="M32" s="64">
        <f t="shared" si="1"/>
        <v>12</v>
      </c>
      <c r="N32" s="65"/>
      <c r="O32" s="66">
        <f t="shared" si="3"/>
        <v>7</v>
      </c>
      <c r="P32" s="65"/>
      <c r="Q32" s="65"/>
      <c r="R32" s="65"/>
      <c r="S32" s="67">
        <f t="shared" si="2"/>
        <v>16</v>
      </c>
      <c r="T32" s="38" t="str">
        <f t="shared" si="4"/>
        <v>OK</v>
      </c>
      <c r="U32" s="49">
        <v>6</v>
      </c>
      <c r="V32" s="143">
        <v>6</v>
      </c>
      <c r="W32" s="53"/>
      <c r="X32" s="49"/>
      <c r="Y32" s="53"/>
      <c r="Z32" s="49"/>
      <c r="AA32" s="49"/>
      <c r="AB32" s="76"/>
      <c r="AC32" s="49"/>
      <c r="AD32" s="49"/>
      <c r="AE32" s="49"/>
      <c r="AF32" s="49"/>
      <c r="AG32" s="49"/>
      <c r="AH32" s="49"/>
    </row>
    <row r="33" spans="10:34" ht="21" customHeight="1" x14ac:dyDescent="0.25">
      <c r="J33" s="40"/>
      <c r="K33" s="56">
        <f>SUM(K4:K32)</f>
        <v>398</v>
      </c>
      <c r="N33" s="56"/>
      <c r="O33" s="56"/>
      <c r="P33" s="56"/>
      <c r="Q33" s="56"/>
      <c r="R33" s="56"/>
      <c r="S33" s="56">
        <f>SUM(S4:S32)</f>
        <v>120</v>
      </c>
      <c r="U33" s="88" cm="1">
        <f t="array" ref="U33">SUMPRODUCT($J$4:$J$32*U4:U32)</f>
        <v>24838.2</v>
      </c>
      <c r="V33" s="88" cm="1">
        <f t="array" ref="V33">SUMPRODUCT($J$4:$J$32*V4:V32)</f>
        <v>25248.2</v>
      </c>
      <c r="W33" s="47" cm="1">
        <f t="array" ref="W33">SUMPRODUCT($J$4:$J$32*W4:W32)</f>
        <v>0</v>
      </c>
      <c r="X33" s="47" cm="1">
        <f t="array" ref="X33">SUMPRODUCT($J$4:$J$32*X4:X32)</f>
        <v>0</v>
      </c>
      <c r="Y33" s="47" cm="1">
        <f t="array" ref="Y33">SUMPRODUCT($J$4:$J$32*Y4:Y32)</f>
        <v>0</v>
      </c>
      <c r="Z33" s="47" cm="1">
        <f t="array" ref="Z33">SUMPRODUCT($J$4:$J$32*Z4:Z32)</f>
        <v>0</v>
      </c>
      <c r="AA33" s="47" cm="1">
        <f t="array" ref="AA33">SUMPRODUCT($J$4:$J$32*AA4:AA32)</f>
        <v>0</v>
      </c>
      <c r="AB33" s="47" cm="1">
        <f t="array" ref="AB33">SUMPRODUCT($J$4:$J$32*AB4:AB32)</f>
        <v>0</v>
      </c>
      <c r="AC33" s="47" cm="1">
        <f t="array" ref="AC33">SUMPRODUCT($J$4:$J$32*AC4:AC32)</f>
        <v>0</v>
      </c>
      <c r="AD33" s="47" cm="1">
        <f t="array" ref="AD33">SUMPRODUCT($J$4:$J$32*AD4:AD32)</f>
        <v>0</v>
      </c>
      <c r="AE33" s="47" cm="1">
        <f t="array" ref="AE33">SUMPRODUCT($J$4:$J$32*AE4:AE32)</f>
        <v>0</v>
      </c>
      <c r="AF33" s="47" cm="1">
        <f t="array" ref="AF33">SUMPRODUCT($J$4:$J$32*AF4:AF32)</f>
        <v>0</v>
      </c>
      <c r="AG33" s="47" cm="1">
        <f t="array" ref="AG33">SUMPRODUCT($J$4:$J$32*AG4:AG32)</f>
        <v>0</v>
      </c>
      <c r="AH33" s="47" cm="1">
        <f t="array" ref="AH33">SUMPRODUCT($J$4:$J$32*AH4:AH32)</f>
        <v>0</v>
      </c>
    </row>
    <row r="34" spans="10:34" ht="43.5" customHeight="1" x14ac:dyDescent="0.25">
      <c r="K34" s="85">
        <f>SUMPRODUCT($J$4:$J$32,K4:K32)</f>
        <v>56352.72</v>
      </c>
      <c r="L34" s="85">
        <f>SUMPRODUCT($J$4:$J$32,L4:L32)</f>
        <v>50086.400000000001</v>
      </c>
      <c r="M34" s="85">
        <f>SUMPRODUCT($J$4:$J$32,M4:M32)</f>
        <v>50086.400000000001</v>
      </c>
      <c r="V34" s="94"/>
    </row>
  </sheetData>
  <autoFilter ref="A3:AH34" xr:uid="{00000000-0001-0000-0000-000000000000}"/>
  <mergeCells count="25">
    <mergeCell ref="AA1:AA2"/>
    <mergeCell ref="AB1:AB2"/>
    <mergeCell ref="AC1:AC2"/>
    <mergeCell ref="A1:D1"/>
    <mergeCell ref="E1:J1"/>
    <mergeCell ref="K1:T1"/>
    <mergeCell ref="V1:V2"/>
    <mergeCell ref="W1:W2"/>
    <mergeCell ref="A2:J2"/>
    <mergeCell ref="K2:T2"/>
    <mergeCell ref="X1:X2"/>
    <mergeCell ref="Y1:Y2"/>
    <mergeCell ref="Z1:Z2"/>
    <mergeCell ref="AD1:AD2"/>
    <mergeCell ref="AE1:AE2"/>
    <mergeCell ref="AF1:AF2"/>
    <mergeCell ref="AG1:AG2"/>
    <mergeCell ref="AH1:AH2"/>
    <mergeCell ref="C3:D3"/>
    <mergeCell ref="A4:A32"/>
    <mergeCell ref="B4:B32"/>
    <mergeCell ref="C4:C9"/>
    <mergeCell ref="C10:C13"/>
    <mergeCell ref="C14:C24"/>
    <mergeCell ref="C25:C32"/>
  </mergeCells>
  <conditionalFormatting sqref="U4:U32 W4:AH32">
    <cfRule type="cellIs" dxfId="12" priority="1" operator="greaterThan">
      <formula>0</formula>
    </cfRule>
  </conditionalFormatting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C58B6-3723-4AB4-99B0-D44D529A24EE}">
  <dimension ref="A1:AH34"/>
  <sheetViews>
    <sheetView topLeftCell="A25" zoomScale="60" zoomScaleNormal="60" workbookViewId="0">
      <pane xSplit="20" topLeftCell="U1" activePane="topRight" state="frozen"/>
      <selection pane="topRight" activeCell="L36" sqref="L36"/>
    </sheetView>
  </sheetViews>
  <sheetFormatPr defaultColWidth="9.7265625" defaultRowHeight="43.5" customHeight="1" x14ac:dyDescent="0.25"/>
  <cols>
    <col min="1" max="1" width="6.453125" style="3" customWidth="1"/>
    <col min="2" max="2" width="15.453125" style="55" customWidth="1"/>
    <col min="3" max="3" width="5.453125" style="55" customWidth="1"/>
    <col min="4" max="4" width="7.81640625" style="1" customWidth="1"/>
    <col min="5" max="5" width="21.54296875" style="1" customWidth="1"/>
    <col min="6" max="6" width="10.1796875" style="1" customWidth="1"/>
    <col min="7" max="7" width="9.26953125" style="1" customWidth="1"/>
    <col min="8" max="8" width="13" style="1" customWidth="1"/>
    <col min="9" max="9" width="12.453125" style="1" customWidth="1"/>
    <col min="10" max="10" width="14.26953125" style="1" customWidth="1"/>
    <col min="11" max="11" width="10.81640625" style="45" customWidth="1"/>
    <col min="12" max="12" width="10.54296875" style="45" customWidth="1"/>
    <col min="13" max="13" width="10" style="45" customWidth="1"/>
    <col min="14" max="14" width="9.26953125" style="45" customWidth="1"/>
    <col min="15" max="15" width="7.81640625" style="45" customWidth="1"/>
    <col min="16" max="16" width="7.453125" style="45" customWidth="1"/>
    <col min="17" max="17" width="7.26953125" style="45" customWidth="1"/>
    <col min="18" max="18" width="7.453125" style="45" customWidth="1"/>
    <col min="19" max="19" width="11.453125" style="21" customWidth="1"/>
    <col min="20" max="20" width="13.81640625" style="46" customWidth="1"/>
    <col min="21" max="21" width="19.26953125" style="48" customWidth="1"/>
    <col min="22" max="22" width="19" style="48" customWidth="1"/>
    <col min="23" max="23" width="18.453125" style="48" customWidth="1"/>
    <col min="24" max="24" width="17.54296875" style="48" customWidth="1"/>
    <col min="25" max="25" width="16.26953125" style="48" customWidth="1"/>
    <col min="26" max="26" width="18.54296875" style="48" customWidth="1"/>
    <col min="27" max="27" width="16.81640625" style="48" customWidth="1"/>
    <col min="28" max="28" width="14.1796875" style="48" customWidth="1"/>
    <col min="29" max="29" width="18.81640625" style="48" bestFit="1" customWidth="1"/>
    <col min="30" max="34" width="13.7265625" style="48" customWidth="1"/>
    <col min="35" max="16384" width="9.7265625" style="41"/>
  </cols>
  <sheetData>
    <row r="1" spans="1:34" ht="36.75" customHeight="1" x14ac:dyDescent="0.25">
      <c r="A1" s="109" t="s">
        <v>44</v>
      </c>
      <c r="B1" s="109"/>
      <c r="C1" s="109"/>
      <c r="D1" s="109"/>
      <c r="E1" s="109" t="s">
        <v>87</v>
      </c>
      <c r="F1" s="109"/>
      <c r="G1" s="109"/>
      <c r="H1" s="109"/>
      <c r="I1" s="109"/>
      <c r="J1" s="109"/>
      <c r="K1" s="117" t="s">
        <v>46</v>
      </c>
      <c r="L1" s="117"/>
      <c r="M1" s="117"/>
      <c r="N1" s="117"/>
      <c r="O1" s="117"/>
      <c r="P1" s="117"/>
      <c r="Q1" s="117"/>
      <c r="R1" s="117"/>
      <c r="S1" s="117"/>
      <c r="T1" s="117"/>
      <c r="U1" s="135" t="s">
        <v>98</v>
      </c>
      <c r="V1" s="137" t="s">
        <v>116</v>
      </c>
      <c r="W1" s="116" t="s">
        <v>43</v>
      </c>
      <c r="X1" s="116" t="s">
        <v>43</v>
      </c>
      <c r="Y1" s="116" t="s">
        <v>43</v>
      </c>
      <c r="Z1" s="116" t="s">
        <v>43</v>
      </c>
      <c r="AA1" s="116" t="s">
        <v>43</v>
      </c>
      <c r="AB1" s="116" t="s">
        <v>43</v>
      </c>
      <c r="AC1" s="116" t="s">
        <v>43</v>
      </c>
      <c r="AD1" s="116" t="s">
        <v>43</v>
      </c>
      <c r="AE1" s="116" t="s">
        <v>43</v>
      </c>
      <c r="AF1" s="116" t="s">
        <v>43</v>
      </c>
      <c r="AG1" s="116" t="s">
        <v>43</v>
      </c>
      <c r="AH1" s="116" t="s">
        <v>43</v>
      </c>
    </row>
    <row r="2" spans="1:34" ht="19.5" customHeight="1" x14ac:dyDescent="0.25">
      <c r="A2" s="103" t="s">
        <v>21</v>
      </c>
      <c r="B2" s="104"/>
      <c r="C2" s="104"/>
      <c r="D2" s="104"/>
      <c r="E2" s="104"/>
      <c r="F2" s="104"/>
      <c r="G2" s="104"/>
      <c r="H2" s="104"/>
      <c r="I2" s="104"/>
      <c r="J2" s="105"/>
      <c r="K2" s="100" t="s">
        <v>88</v>
      </c>
      <c r="L2" s="101"/>
      <c r="M2" s="101"/>
      <c r="N2" s="101"/>
      <c r="O2" s="101"/>
      <c r="P2" s="101"/>
      <c r="Q2" s="101"/>
      <c r="R2" s="101"/>
      <c r="S2" s="101"/>
      <c r="T2" s="102"/>
      <c r="U2" s="136"/>
      <c r="V2" s="138" t="s">
        <v>117</v>
      </c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4" s="3" customFormat="1" ht="43.5" customHeight="1" x14ac:dyDescent="0.25">
      <c r="A3" s="32" t="s">
        <v>13</v>
      </c>
      <c r="B3" s="32" t="s">
        <v>15</v>
      </c>
      <c r="C3" s="112" t="s">
        <v>14</v>
      </c>
      <c r="D3" s="113"/>
      <c r="E3" s="32" t="s">
        <v>16</v>
      </c>
      <c r="F3" s="32" t="s">
        <v>18</v>
      </c>
      <c r="G3" s="32" t="s">
        <v>8</v>
      </c>
      <c r="H3" s="32" t="s">
        <v>19</v>
      </c>
      <c r="I3" s="32" t="s">
        <v>9</v>
      </c>
      <c r="J3" s="33" t="s">
        <v>17</v>
      </c>
      <c r="K3" s="34" t="s">
        <v>2</v>
      </c>
      <c r="L3" s="61" t="s">
        <v>32</v>
      </c>
      <c r="M3" s="61" t="s">
        <v>33</v>
      </c>
      <c r="N3" s="61" t="s">
        <v>34</v>
      </c>
      <c r="O3" s="61" t="s">
        <v>35</v>
      </c>
      <c r="P3" s="61" t="s">
        <v>36</v>
      </c>
      <c r="Q3" s="61" t="s">
        <v>37</v>
      </c>
      <c r="R3" s="61" t="s">
        <v>38</v>
      </c>
      <c r="S3" s="62" t="s">
        <v>0</v>
      </c>
      <c r="T3" s="35" t="s">
        <v>1</v>
      </c>
      <c r="U3" s="30">
        <v>45848</v>
      </c>
      <c r="V3" s="139">
        <v>46077</v>
      </c>
      <c r="W3" s="30" t="s">
        <v>12</v>
      </c>
      <c r="X3" s="30" t="s">
        <v>12</v>
      </c>
      <c r="Y3" s="30" t="s">
        <v>12</v>
      </c>
      <c r="Z3" s="30" t="s">
        <v>12</v>
      </c>
      <c r="AA3" s="30" t="s">
        <v>12</v>
      </c>
      <c r="AB3" s="30" t="s">
        <v>12</v>
      </c>
      <c r="AC3" s="30" t="s">
        <v>12</v>
      </c>
      <c r="AD3" s="30" t="s">
        <v>12</v>
      </c>
      <c r="AE3" s="30" t="s">
        <v>12</v>
      </c>
      <c r="AF3" s="30" t="s">
        <v>12</v>
      </c>
      <c r="AG3" s="30" t="s">
        <v>12</v>
      </c>
      <c r="AH3" s="30" t="s">
        <v>12</v>
      </c>
    </row>
    <row r="4" spans="1:34" s="3" customFormat="1" ht="43.5" customHeight="1" x14ac:dyDescent="0.25">
      <c r="A4" s="106">
        <v>1</v>
      </c>
      <c r="B4" s="106" t="s">
        <v>47</v>
      </c>
      <c r="C4" s="114" t="s">
        <v>48</v>
      </c>
      <c r="D4" s="77">
        <v>1</v>
      </c>
      <c r="E4" s="78" t="s">
        <v>49</v>
      </c>
      <c r="F4" s="44" t="s">
        <v>20</v>
      </c>
      <c r="G4" s="79" t="s">
        <v>10</v>
      </c>
      <c r="H4" s="80">
        <v>500500002</v>
      </c>
      <c r="I4" s="80" t="s">
        <v>89</v>
      </c>
      <c r="J4" s="84">
        <v>150</v>
      </c>
      <c r="K4" s="36">
        <v>4</v>
      </c>
      <c r="L4" s="63">
        <f t="shared" ref="L4:L32" si="0">IF(SUM(U4:AL4)&gt;K4+N4,K4+N4,SUM(U4:AL4))</f>
        <v>4</v>
      </c>
      <c r="M4" s="64">
        <f t="shared" ref="M4:M32" si="1">(SUM(U4:AL4))</f>
        <v>4</v>
      </c>
      <c r="N4" s="65"/>
      <c r="O4" s="66">
        <f>ROUND(IF(K4*0.25-0.5&lt;0,0,K4*0.25-0.5),0)-R4-P4</f>
        <v>1</v>
      </c>
      <c r="P4" s="65"/>
      <c r="Q4" s="65"/>
      <c r="R4" s="65"/>
      <c r="S4" s="67">
        <f t="shared" ref="S4:S32" si="2">K4-(SUM(U4:AH4))+N4</f>
        <v>0</v>
      </c>
      <c r="T4" s="38" t="str">
        <f>IF(S4&lt;0,"ATENÇÃO","OK")</f>
        <v>OK</v>
      </c>
      <c r="U4" s="49">
        <v>2</v>
      </c>
      <c r="V4" s="91">
        <v>2</v>
      </c>
      <c r="W4" s="49"/>
      <c r="X4" s="49"/>
      <c r="Y4" s="49"/>
      <c r="Z4" s="49"/>
      <c r="AA4" s="49"/>
      <c r="AB4" s="76"/>
      <c r="AC4" s="49"/>
      <c r="AD4" s="49"/>
      <c r="AE4" s="49"/>
      <c r="AF4" s="49"/>
      <c r="AG4" s="49"/>
      <c r="AH4" s="49"/>
    </row>
    <row r="5" spans="1:34" s="3" customFormat="1" ht="43.5" customHeight="1" x14ac:dyDescent="0.25">
      <c r="A5" s="107"/>
      <c r="B5" s="107"/>
      <c r="C5" s="114"/>
      <c r="D5" s="77">
        <v>2</v>
      </c>
      <c r="E5" s="78" t="s">
        <v>50</v>
      </c>
      <c r="F5" s="44" t="s">
        <v>20</v>
      </c>
      <c r="G5" s="79" t="s">
        <v>10</v>
      </c>
      <c r="H5" s="80">
        <v>500500002</v>
      </c>
      <c r="I5" s="80" t="s">
        <v>89</v>
      </c>
      <c r="J5" s="84">
        <v>120</v>
      </c>
      <c r="K5" s="36">
        <v>4</v>
      </c>
      <c r="L5" s="63">
        <f t="shared" si="0"/>
        <v>2</v>
      </c>
      <c r="M5" s="64">
        <f t="shared" si="1"/>
        <v>2</v>
      </c>
      <c r="N5" s="65"/>
      <c r="O5" s="66">
        <f t="shared" ref="O5:O32" si="3">ROUND(IF(K5*0.25-0.5&lt;0,0,K5*0.25-0.5),0)-R5-P5</f>
        <v>1</v>
      </c>
      <c r="P5" s="65"/>
      <c r="Q5" s="65"/>
      <c r="R5" s="65"/>
      <c r="S5" s="67">
        <f t="shared" si="2"/>
        <v>2</v>
      </c>
      <c r="T5" s="38" t="str">
        <f t="shared" ref="T5:T32" si="4">IF(S5&lt;0,"ATENÇÃO","OK")</f>
        <v>OK</v>
      </c>
      <c r="U5" s="49">
        <v>2</v>
      </c>
      <c r="V5" s="92"/>
      <c r="W5" s="49"/>
      <c r="X5" s="49"/>
      <c r="Y5" s="49"/>
      <c r="Z5" s="49"/>
      <c r="AA5" s="49"/>
      <c r="AB5" s="76"/>
      <c r="AC5" s="49"/>
      <c r="AD5" s="49"/>
      <c r="AE5" s="49"/>
      <c r="AF5" s="49"/>
      <c r="AG5" s="49"/>
      <c r="AH5" s="49"/>
    </row>
    <row r="6" spans="1:34" s="3" customFormat="1" ht="43.5" customHeight="1" x14ac:dyDescent="0.25">
      <c r="A6" s="107"/>
      <c r="B6" s="107"/>
      <c r="C6" s="114"/>
      <c r="D6" s="77">
        <v>3</v>
      </c>
      <c r="E6" s="78" t="s">
        <v>51</v>
      </c>
      <c r="F6" s="44" t="s">
        <v>20</v>
      </c>
      <c r="G6" s="79" t="s">
        <v>10</v>
      </c>
      <c r="H6" s="80">
        <v>500500002</v>
      </c>
      <c r="I6" s="80" t="s">
        <v>89</v>
      </c>
      <c r="J6" s="84">
        <v>120</v>
      </c>
      <c r="K6" s="36">
        <v>4</v>
      </c>
      <c r="L6" s="63">
        <f t="shared" si="0"/>
        <v>4</v>
      </c>
      <c r="M6" s="64">
        <f t="shared" si="1"/>
        <v>4</v>
      </c>
      <c r="N6" s="65"/>
      <c r="O6" s="66">
        <f t="shared" si="3"/>
        <v>1</v>
      </c>
      <c r="P6" s="65"/>
      <c r="Q6" s="65"/>
      <c r="R6" s="65"/>
      <c r="S6" s="67">
        <f t="shared" si="2"/>
        <v>0</v>
      </c>
      <c r="T6" s="38" t="str">
        <f t="shared" si="4"/>
        <v>OK</v>
      </c>
      <c r="U6" s="49">
        <v>2</v>
      </c>
      <c r="V6" s="91">
        <v>2</v>
      </c>
      <c r="W6" s="49"/>
      <c r="X6" s="49"/>
      <c r="Y6" s="49"/>
      <c r="Z6" s="49"/>
      <c r="AA6" s="49"/>
      <c r="AB6" s="76"/>
      <c r="AC6" s="49"/>
      <c r="AD6" s="49"/>
      <c r="AE6" s="49"/>
      <c r="AF6" s="49"/>
      <c r="AG6" s="49"/>
      <c r="AH6" s="49"/>
    </row>
    <row r="7" spans="1:34" s="3" customFormat="1" ht="43.5" customHeight="1" x14ac:dyDescent="0.25">
      <c r="A7" s="107"/>
      <c r="B7" s="110"/>
      <c r="C7" s="114"/>
      <c r="D7" s="77">
        <v>4</v>
      </c>
      <c r="E7" s="78" t="s">
        <v>52</v>
      </c>
      <c r="F7" s="44" t="s">
        <v>20</v>
      </c>
      <c r="G7" s="79" t="s">
        <v>10</v>
      </c>
      <c r="H7" s="80">
        <v>500500002</v>
      </c>
      <c r="I7" s="80" t="s">
        <v>89</v>
      </c>
      <c r="J7" s="84">
        <v>80</v>
      </c>
      <c r="K7" s="36">
        <v>4</v>
      </c>
      <c r="L7" s="63">
        <f t="shared" si="0"/>
        <v>0</v>
      </c>
      <c r="M7" s="64">
        <f t="shared" si="1"/>
        <v>0</v>
      </c>
      <c r="N7" s="65"/>
      <c r="O7" s="66">
        <f t="shared" si="3"/>
        <v>1</v>
      </c>
      <c r="P7" s="65"/>
      <c r="Q7" s="65"/>
      <c r="R7" s="65"/>
      <c r="S7" s="67">
        <f t="shared" si="2"/>
        <v>4</v>
      </c>
      <c r="T7" s="38" t="str">
        <f t="shared" si="4"/>
        <v>OK</v>
      </c>
      <c r="U7" s="49"/>
      <c r="V7" s="92"/>
      <c r="W7" s="49"/>
      <c r="X7" s="49"/>
      <c r="Y7" s="49"/>
      <c r="Z7" s="49"/>
      <c r="AA7" s="49"/>
      <c r="AB7" s="76"/>
      <c r="AC7" s="49"/>
      <c r="AD7" s="49"/>
      <c r="AE7" s="49"/>
      <c r="AF7" s="49"/>
      <c r="AG7" s="49"/>
      <c r="AH7" s="49"/>
    </row>
    <row r="8" spans="1:34" s="3" customFormat="1" ht="43.5" customHeight="1" x14ac:dyDescent="0.25">
      <c r="A8" s="107"/>
      <c r="B8" s="107"/>
      <c r="C8" s="114"/>
      <c r="D8" s="77">
        <v>5</v>
      </c>
      <c r="E8" s="78" t="s">
        <v>53</v>
      </c>
      <c r="F8" s="44" t="s">
        <v>20</v>
      </c>
      <c r="G8" s="79" t="s">
        <v>10</v>
      </c>
      <c r="H8" s="80">
        <v>500500002</v>
      </c>
      <c r="I8" s="80" t="s">
        <v>89</v>
      </c>
      <c r="J8" s="84">
        <v>260</v>
      </c>
      <c r="K8" s="36">
        <v>4</v>
      </c>
      <c r="L8" s="63">
        <f t="shared" si="0"/>
        <v>0</v>
      </c>
      <c r="M8" s="64">
        <f t="shared" si="1"/>
        <v>0</v>
      </c>
      <c r="N8" s="65"/>
      <c r="O8" s="66">
        <f t="shared" si="3"/>
        <v>1</v>
      </c>
      <c r="P8" s="65"/>
      <c r="Q8" s="65"/>
      <c r="R8" s="65"/>
      <c r="S8" s="67">
        <f t="shared" si="2"/>
        <v>4</v>
      </c>
      <c r="T8" s="38" t="str">
        <f t="shared" si="4"/>
        <v>OK</v>
      </c>
      <c r="U8" s="49"/>
      <c r="V8" s="92"/>
      <c r="W8" s="49"/>
      <c r="X8" s="49"/>
      <c r="Y8" s="49"/>
      <c r="Z8" s="49"/>
      <c r="AA8" s="49"/>
      <c r="AB8" s="76"/>
      <c r="AC8" s="49"/>
      <c r="AD8" s="49"/>
      <c r="AE8" s="49"/>
      <c r="AF8" s="49"/>
      <c r="AG8" s="49"/>
      <c r="AH8" s="49"/>
    </row>
    <row r="9" spans="1:34" s="3" customFormat="1" ht="43.5" customHeight="1" x14ac:dyDescent="0.25">
      <c r="A9" s="107"/>
      <c r="B9" s="110"/>
      <c r="C9" s="114"/>
      <c r="D9" s="77">
        <v>6</v>
      </c>
      <c r="E9" s="78" t="s">
        <v>54</v>
      </c>
      <c r="F9" s="44" t="s">
        <v>20</v>
      </c>
      <c r="G9" s="79" t="s">
        <v>10</v>
      </c>
      <c r="H9" s="80">
        <v>500500002</v>
      </c>
      <c r="I9" s="80" t="s">
        <v>89</v>
      </c>
      <c r="J9" s="84">
        <v>600</v>
      </c>
      <c r="K9" s="36">
        <v>4</v>
      </c>
      <c r="L9" s="63">
        <f t="shared" si="0"/>
        <v>4</v>
      </c>
      <c r="M9" s="64">
        <f t="shared" si="1"/>
        <v>4</v>
      </c>
      <c r="N9" s="65"/>
      <c r="O9" s="66">
        <f t="shared" si="3"/>
        <v>1</v>
      </c>
      <c r="P9" s="65"/>
      <c r="Q9" s="65"/>
      <c r="R9" s="65"/>
      <c r="S9" s="67">
        <f t="shared" si="2"/>
        <v>0</v>
      </c>
      <c r="T9" s="38" t="str">
        <f t="shared" si="4"/>
        <v>OK</v>
      </c>
      <c r="U9" s="49">
        <v>2</v>
      </c>
      <c r="V9" s="91">
        <v>2</v>
      </c>
      <c r="W9" s="49"/>
      <c r="X9" s="49"/>
      <c r="Y9" s="49"/>
      <c r="Z9" s="49"/>
      <c r="AA9" s="49"/>
      <c r="AB9" s="76"/>
      <c r="AC9" s="49"/>
      <c r="AD9" s="49"/>
      <c r="AE9" s="49"/>
      <c r="AF9" s="49"/>
      <c r="AG9" s="49"/>
      <c r="AH9" s="49"/>
    </row>
    <row r="10" spans="1:34" s="3" customFormat="1" ht="43.5" customHeight="1" x14ac:dyDescent="0.25">
      <c r="A10" s="107"/>
      <c r="B10" s="107"/>
      <c r="C10" s="114" t="s">
        <v>55</v>
      </c>
      <c r="D10" s="77">
        <v>7</v>
      </c>
      <c r="E10" s="78" t="s">
        <v>56</v>
      </c>
      <c r="F10" s="44" t="s">
        <v>20</v>
      </c>
      <c r="G10" s="79" t="s">
        <v>10</v>
      </c>
      <c r="H10" s="80">
        <v>500500002</v>
      </c>
      <c r="I10" s="80" t="s">
        <v>89</v>
      </c>
      <c r="J10" s="84">
        <v>300</v>
      </c>
      <c r="K10" s="36">
        <v>4</v>
      </c>
      <c r="L10" s="63">
        <f t="shared" si="0"/>
        <v>4</v>
      </c>
      <c r="M10" s="64">
        <f t="shared" si="1"/>
        <v>4</v>
      </c>
      <c r="N10" s="65"/>
      <c r="O10" s="66">
        <f t="shared" si="3"/>
        <v>1</v>
      </c>
      <c r="P10" s="65"/>
      <c r="Q10" s="65"/>
      <c r="R10" s="65"/>
      <c r="S10" s="67">
        <f t="shared" si="2"/>
        <v>0</v>
      </c>
      <c r="T10" s="38" t="str">
        <f t="shared" si="4"/>
        <v>OK</v>
      </c>
      <c r="U10" s="49">
        <v>2</v>
      </c>
      <c r="V10" s="91">
        <v>2</v>
      </c>
      <c r="W10" s="49"/>
      <c r="X10" s="49"/>
      <c r="Y10" s="49"/>
      <c r="Z10" s="49"/>
      <c r="AA10" s="49"/>
      <c r="AB10" s="76"/>
      <c r="AC10" s="49"/>
      <c r="AD10" s="49"/>
      <c r="AE10" s="49"/>
      <c r="AF10" s="49"/>
      <c r="AG10" s="49"/>
      <c r="AH10" s="49"/>
    </row>
    <row r="11" spans="1:34" s="3" customFormat="1" ht="43.5" customHeight="1" x14ac:dyDescent="0.25">
      <c r="A11" s="107"/>
      <c r="B11" s="107"/>
      <c r="C11" s="114"/>
      <c r="D11" s="77">
        <v>8</v>
      </c>
      <c r="E11" s="78" t="s">
        <v>57</v>
      </c>
      <c r="F11" s="44" t="s">
        <v>20</v>
      </c>
      <c r="G11" s="79" t="s">
        <v>10</v>
      </c>
      <c r="H11" s="80">
        <v>500500002</v>
      </c>
      <c r="I11" s="80" t="s">
        <v>89</v>
      </c>
      <c r="J11" s="84">
        <v>400</v>
      </c>
      <c r="K11" s="36">
        <v>4</v>
      </c>
      <c r="L11" s="63">
        <f t="shared" si="0"/>
        <v>4</v>
      </c>
      <c r="M11" s="64">
        <f t="shared" si="1"/>
        <v>4</v>
      </c>
      <c r="N11" s="65"/>
      <c r="O11" s="66">
        <f t="shared" si="3"/>
        <v>1</v>
      </c>
      <c r="P11" s="65"/>
      <c r="Q11" s="65"/>
      <c r="R11" s="65"/>
      <c r="S11" s="67">
        <f t="shared" si="2"/>
        <v>0</v>
      </c>
      <c r="T11" s="38" t="str">
        <f t="shared" si="4"/>
        <v>OK</v>
      </c>
      <c r="U11" s="49">
        <v>2</v>
      </c>
      <c r="V11" s="91">
        <v>2</v>
      </c>
      <c r="W11" s="49"/>
      <c r="X11" s="49"/>
      <c r="Y11" s="49"/>
      <c r="Z11" s="49"/>
      <c r="AA11" s="49"/>
      <c r="AB11" s="76"/>
      <c r="AC11" s="49"/>
      <c r="AD11" s="49"/>
      <c r="AE11" s="49"/>
      <c r="AF11" s="49"/>
      <c r="AG11" s="49"/>
      <c r="AH11" s="49"/>
    </row>
    <row r="12" spans="1:34" s="3" customFormat="1" ht="43.5" customHeight="1" x14ac:dyDescent="0.25">
      <c r="A12" s="107"/>
      <c r="B12" s="110"/>
      <c r="C12" s="114"/>
      <c r="D12" s="77">
        <v>9</v>
      </c>
      <c r="E12" s="78" t="s">
        <v>58</v>
      </c>
      <c r="F12" s="44" t="s">
        <v>20</v>
      </c>
      <c r="G12" s="79" t="s">
        <v>10</v>
      </c>
      <c r="H12" s="80">
        <v>500500002</v>
      </c>
      <c r="I12" s="80" t="s">
        <v>89</v>
      </c>
      <c r="J12" s="84">
        <v>250</v>
      </c>
      <c r="K12" s="36">
        <v>4</v>
      </c>
      <c r="L12" s="63">
        <f t="shared" si="0"/>
        <v>4</v>
      </c>
      <c r="M12" s="64">
        <f t="shared" si="1"/>
        <v>4</v>
      </c>
      <c r="N12" s="65"/>
      <c r="O12" s="66">
        <f t="shared" si="3"/>
        <v>1</v>
      </c>
      <c r="P12" s="65"/>
      <c r="Q12" s="65"/>
      <c r="R12" s="65"/>
      <c r="S12" s="67">
        <f t="shared" si="2"/>
        <v>0</v>
      </c>
      <c r="T12" s="38" t="str">
        <f t="shared" si="4"/>
        <v>OK</v>
      </c>
      <c r="U12" s="49">
        <v>2</v>
      </c>
      <c r="V12" s="91">
        <v>2</v>
      </c>
      <c r="W12" s="49"/>
      <c r="X12" s="49"/>
      <c r="Y12" s="49"/>
      <c r="Z12" s="49"/>
      <c r="AA12" s="49"/>
      <c r="AB12" s="76"/>
      <c r="AC12" s="49"/>
      <c r="AD12" s="49"/>
      <c r="AE12" s="49"/>
      <c r="AF12" s="49"/>
      <c r="AG12" s="49"/>
      <c r="AH12" s="49"/>
    </row>
    <row r="13" spans="1:34" s="31" customFormat="1" ht="43.5" customHeight="1" x14ac:dyDescent="0.25">
      <c r="A13" s="107"/>
      <c r="B13" s="107"/>
      <c r="C13" s="114"/>
      <c r="D13" s="77">
        <v>10</v>
      </c>
      <c r="E13" s="78" t="s">
        <v>59</v>
      </c>
      <c r="F13" s="44" t="s">
        <v>20</v>
      </c>
      <c r="G13" s="79" t="s">
        <v>10</v>
      </c>
      <c r="H13" s="80">
        <v>500500002</v>
      </c>
      <c r="I13" s="80" t="s">
        <v>89</v>
      </c>
      <c r="J13" s="84">
        <v>150</v>
      </c>
      <c r="K13" s="36">
        <v>4</v>
      </c>
      <c r="L13" s="63">
        <f t="shared" si="0"/>
        <v>4</v>
      </c>
      <c r="M13" s="64">
        <f t="shared" si="1"/>
        <v>4</v>
      </c>
      <c r="N13" s="65"/>
      <c r="O13" s="66">
        <f t="shared" si="3"/>
        <v>1</v>
      </c>
      <c r="P13" s="65"/>
      <c r="Q13" s="65"/>
      <c r="R13" s="65"/>
      <c r="S13" s="67">
        <f t="shared" si="2"/>
        <v>0</v>
      </c>
      <c r="T13" s="38" t="str">
        <f t="shared" si="4"/>
        <v>OK</v>
      </c>
      <c r="U13" s="49">
        <v>2</v>
      </c>
      <c r="V13" s="91">
        <v>2</v>
      </c>
      <c r="W13" s="50"/>
      <c r="X13" s="49"/>
      <c r="Y13" s="50"/>
      <c r="Z13" s="49"/>
      <c r="AA13" s="50"/>
      <c r="AB13" s="76"/>
      <c r="AC13" s="49"/>
      <c r="AD13" s="49"/>
      <c r="AE13" s="49"/>
      <c r="AF13" s="49"/>
      <c r="AG13" s="49"/>
      <c r="AH13" s="49"/>
    </row>
    <row r="14" spans="1:34" s="3" customFormat="1" ht="43.5" customHeight="1" x14ac:dyDescent="0.25">
      <c r="A14" s="107"/>
      <c r="B14" s="107"/>
      <c r="C14" s="114" t="s">
        <v>60</v>
      </c>
      <c r="D14" s="77">
        <v>11</v>
      </c>
      <c r="E14" s="78" t="s">
        <v>61</v>
      </c>
      <c r="F14" s="44" t="s">
        <v>20</v>
      </c>
      <c r="G14" s="79" t="s">
        <v>10</v>
      </c>
      <c r="H14" s="80">
        <v>500500002</v>
      </c>
      <c r="I14" s="80" t="s">
        <v>89</v>
      </c>
      <c r="J14" s="84">
        <v>150</v>
      </c>
      <c r="K14" s="36">
        <v>4</v>
      </c>
      <c r="L14" s="63">
        <f t="shared" si="0"/>
        <v>0</v>
      </c>
      <c r="M14" s="64">
        <f t="shared" si="1"/>
        <v>0</v>
      </c>
      <c r="N14" s="65"/>
      <c r="O14" s="66">
        <f t="shared" si="3"/>
        <v>1</v>
      </c>
      <c r="P14" s="65"/>
      <c r="Q14" s="65"/>
      <c r="R14" s="65"/>
      <c r="S14" s="67">
        <f t="shared" si="2"/>
        <v>4</v>
      </c>
      <c r="T14" s="38" t="str">
        <f t="shared" si="4"/>
        <v>OK</v>
      </c>
      <c r="U14" s="49"/>
      <c r="V14" s="92"/>
      <c r="W14" s="49"/>
      <c r="X14" s="49"/>
      <c r="Y14" s="49"/>
      <c r="Z14" s="49"/>
      <c r="AA14" s="49"/>
      <c r="AB14" s="76"/>
      <c r="AC14" s="49"/>
      <c r="AD14" s="49"/>
      <c r="AE14" s="49"/>
      <c r="AF14" s="49"/>
      <c r="AG14" s="49"/>
      <c r="AH14" s="49"/>
    </row>
    <row r="15" spans="1:34" s="31" customFormat="1" ht="43.5" customHeight="1" x14ac:dyDescent="0.25">
      <c r="A15" s="107"/>
      <c r="B15" s="111"/>
      <c r="C15" s="114"/>
      <c r="D15" s="77">
        <v>12</v>
      </c>
      <c r="E15" s="78" t="s">
        <v>62</v>
      </c>
      <c r="F15" s="44" t="s">
        <v>20</v>
      </c>
      <c r="G15" s="79" t="s">
        <v>10</v>
      </c>
      <c r="H15" s="80">
        <v>500500002</v>
      </c>
      <c r="I15" s="80" t="s">
        <v>89</v>
      </c>
      <c r="J15" s="84">
        <v>150</v>
      </c>
      <c r="K15" s="36">
        <v>4</v>
      </c>
      <c r="L15" s="63">
        <f t="shared" si="0"/>
        <v>2</v>
      </c>
      <c r="M15" s="64">
        <f t="shared" si="1"/>
        <v>2</v>
      </c>
      <c r="N15" s="65"/>
      <c r="O15" s="66">
        <f t="shared" si="3"/>
        <v>1</v>
      </c>
      <c r="P15" s="65"/>
      <c r="Q15" s="65"/>
      <c r="R15" s="65"/>
      <c r="S15" s="67">
        <f t="shared" si="2"/>
        <v>2</v>
      </c>
      <c r="T15" s="38" t="str">
        <f t="shared" si="4"/>
        <v>OK</v>
      </c>
      <c r="U15" s="49"/>
      <c r="V15" s="91">
        <v>2</v>
      </c>
      <c r="W15" s="49"/>
      <c r="X15" s="49"/>
      <c r="Y15" s="50"/>
      <c r="Z15" s="49"/>
      <c r="AA15" s="50"/>
      <c r="AB15" s="76"/>
      <c r="AC15" s="49"/>
      <c r="AD15" s="49"/>
      <c r="AE15" s="49"/>
      <c r="AF15" s="49"/>
      <c r="AG15" s="49"/>
      <c r="AH15" s="49"/>
    </row>
    <row r="16" spans="1:34" s="3" customFormat="1" ht="43.5" customHeight="1" x14ac:dyDescent="0.25">
      <c r="A16" s="107"/>
      <c r="B16" s="110"/>
      <c r="C16" s="114"/>
      <c r="D16" s="77">
        <v>13</v>
      </c>
      <c r="E16" s="78" t="s">
        <v>63</v>
      </c>
      <c r="F16" s="44" t="s">
        <v>20</v>
      </c>
      <c r="G16" s="79" t="s">
        <v>10</v>
      </c>
      <c r="H16" s="80">
        <v>500500002</v>
      </c>
      <c r="I16" s="80" t="s">
        <v>89</v>
      </c>
      <c r="J16" s="84">
        <v>200</v>
      </c>
      <c r="K16" s="36">
        <v>4</v>
      </c>
      <c r="L16" s="63">
        <f t="shared" si="0"/>
        <v>4</v>
      </c>
      <c r="M16" s="64">
        <f t="shared" si="1"/>
        <v>4</v>
      </c>
      <c r="N16" s="65"/>
      <c r="O16" s="66">
        <f t="shared" si="3"/>
        <v>1</v>
      </c>
      <c r="P16" s="65"/>
      <c r="Q16" s="65"/>
      <c r="R16" s="65"/>
      <c r="S16" s="67">
        <f t="shared" si="2"/>
        <v>0</v>
      </c>
      <c r="T16" s="38" t="str">
        <f t="shared" si="4"/>
        <v>OK</v>
      </c>
      <c r="U16" s="49">
        <v>2</v>
      </c>
      <c r="V16" s="91">
        <v>2</v>
      </c>
      <c r="W16" s="49"/>
      <c r="X16" s="49"/>
      <c r="Y16" s="49"/>
      <c r="Z16" s="49"/>
      <c r="AA16" s="49"/>
      <c r="AB16" s="76"/>
      <c r="AC16" s="49"/>
      <c r="AD16" s="49"/>
      <c r="AE16" s="49"/>
      <c r="AF16" s="49"/>
      <c r="AG16" s="49"/>
      <c r="AH16" s="49"/>
    </row>
    <row r="17" spans="1:34" s="3" customFormat="1" ht="43.5" customHeight="1" x14ac:dyDescent="0.25">
      <c r="A17" s="107"/>
      <c r="B17" s="107"/>
      <c r="C17" s="114"/>
      <c r="D17" s="77">
        <v>14</v>
      </c>
      <c r="E17" s="78" t="s">
        <v>64</v>
      </c>
      <c r="F17" s="44" t="s">
        <v>20</v>
      </c>
      <c r="G17" s="79" t="s">
        <v>10</v>
      </c>
      <c r="H17" s="80">
        <v>500500002</v>
      </c>
      <c r="I17" s="80" t="s">
        <v>89</v>
      </c>
      <c r="J17" s="84">
        <v>300</v>
      </c>
      <c r="K17" s="36">
        <v>4</v>
      </c>
      <c r="L17" s="63">
        <f t="shared" si="0"/>
        <v>2</v>
      </c>
      <c r="M17" s="64">
        <f t="shared" si="1"/>
        <v>2</v>
      </c>
      <c r="N17" s="65"/>
      <c r="O17" s="66">
        <f t="shared" si="3"/>
        <v>1</v>
      </c>
      <c r="P17" s="65"/>
      <c r="Q17" s="65"/>
      <c r="R17" s="65"/>
      <c r="S17" s="67">
        <f t="shared" si="2"/>
        <v>2</v>
      </c>
      <c r="T17" s="38" t="str">
        <f t="shared" si="4"/>
        <v>OK</v>
      </c>
      <c r="U17" s="49">
        <v>2</v>
      </c>
      <c r="V17" s="92"/>
      <c r="W17" s="49"/>
      <c r="X17" s="49"/>
      <c r="Y17" s="49"/>
      <c r="Z17" s="49"/>
      <c r="AA17" s="49"/>
      <c r="AB17" s="76"/>
      <c r="AC17" s="49"/>
      <c r="AD17" s="49"/>
      <c r="AE17" s="49"/>
      <c r="AF17" s="49"/>
      <c r="AG17" s="49"/>
      <c r="AH17" s="49"/>
    </row>
    <row r="18" spans="1:34" s="3" customFormat="1" ht="43.5" customHeight="1" x14ac:dyDescent="0.25">
      <c r="A18" s="107"/>
      <c r="B18" s="107"/>
      <c r="C18" s="114"/>
      <c r="D18" s="77">
        <v>15</v>
      </c>
      <c r="E18" s="78" t="s">
        <v>65</v>
      </c>
      <c r="F18" s="44" t="s">
        <v>20</v>
      </c>
      <c r="G18" s="79" t="s">
        <v>10</v>
      </c>
      <c r="H18" s="80">
        <v>500500002</v>
      </c>
      <c r="I18" s="80" t="s">
        <v>89</v>
      </c>
      <c r="J18" s="84">
        <v>100</v>
      </c>
      <c r="K18" s="36">
        <v>4</v>
      </c>
      <c r="L18" s="63">
        <f t="shared" si="0"/>
        <v>0</v>
      </c>
      <c r="M18" s="64">
        <f t="shared" si="1"/>
        <v>0</v>
      </c>
      <c r="N18" s="65"/>
      <c r="O18" s="66">
        <f t="shared" si="3"/>
        <v>1</v>
      </c>
      <c r="P18" s="65"/>
      <c r="Q18" s="65"/>
      <c r="R18" s="65"/>
      <c r="S18" s="67">
        <f t="shared" si="2"/>
        <v>4</v>
      </c>
      <c r="T18" s="38" t="str">
        <f t="shared" si="4"/>
        <v>OK</v>
      </c>
      <c r="U18" s="49"/>
      <c r="V18" s="92"/>
      <c r="W18" s="49"/>
      <c r="X18" s="49"/>
      <c r="Y18" s="49"/>
      <c r="Z18" s="49"/>
      <c r="AA18" s="49"/>
      <c r="AB18" s="76"/>
      <c r="AC18" s="49"/>
      <c r="AD18" s="49"/>
      <c r="AE18" s="49"/>
      <c r="AF18" s="49"/>
      <c r="AG18" s="49"/>
      <c r="AH18" s="49"/>
    </row>
    <row r="19" spans="1:34" s="3" customFormat="1" ht="43.5" customHeight="1" x14ac:dyDescent="0.25">
      <c r="A19" s="107"/>
      <c r="B19" s="107"/>
      <c r="C19" s="114"/>
      <c r="D19" s="77">
        <v>16</v>
      </c>
      <c r="E19" s="78" t="s">
        <v>66</v>
      </c>
      <c r="F19" s="44" t="s">
        <v>20</v>
      </c>
      <c r="G19" s="79" t="s">
        <v>10</v>
      </c>
      <c r="H19" s="80">
        <v>500500002</v>
      </c>
      <c r="I19" s="80" t="s">
        <v>89</v>
      </c>
      <c r="J19" s="84">
        <v>150</v>
      </c>
      <c r="K19" s="36">
        <v>4</v>
      </c>
      <c r="L19" s="63">
        <f t="shared" si="0"/>
        <v>4</v>
      </c>
      <c r="M19" s="64">
        <f t="shared" si="1"/>
        <v>4</v>
      </c>
      <c r="N19" s="65"/>
      <c r="O19" s="66">
        <f t="shared" si="3"/>
        <v>1</v>
      </c>
      <c r="P19" s="65"/>
      <c r="Q19" s="65"/>
      <c r="R19" s="65"/>
      <c r="S19" s="67">
        <f t="shared" si="2"/>
        <v>0</v>
      </c>
      <c r="T19" s="38" t="str">
        <f t="shared" si="4"/>
        <v>OK</v>
      </c>
      <c r="U19" s="49">
        <v>2</v>
      </c>
      <c r="V19" s="91">
        <v>2</v>
      </c>
      <c r="W19" s="49"/>
      <c r="X19" s="49"/>
      <c r="Y19" s="49"/>
      <c r="Z19" s="49"/>
      <c r="AA19" s="49"/>
      <c r="AB19" s="76"/>
      <c r="AC19" s="49"/>
      <c r="AD19" s="49"/>
      <c r="AE19" s="49"/>
      <c r="AF19" s="49"/>
      <c r="AG19" s="49"/>
      <c r="AH19" s="49"/>
    </row>
    <row r="20" spans="1:34" s="31" customFormat="1" ht="43.5" customHeight="1" x14ac:dyDescent="0.25">
      <c r="A20" s="107"/>
      <c r="B20" s="111"/>
      <c r="C20" s="114"/>
      <c r="D20" s="77">
        <v>17</v>
      </c>
      <c r="E20" s="78" t="s">
        <v>67</v>
      </c>
      <c r="F20" s="44" t="s">
        <v>20</v>
      </c>
      <c r="G20" s="79" t="s">
        <v>10</v>
      </c>
      <c r="H20" s="80">
        <v>500500002</v>
      </c>
      <c r="I20" s="80" t="s">
        <v>89</v>
      </c>
      <c r="J20" s="84">
        <v>100</v>
      </c>
      <c r="K20" s="36">
        <v>4</v>
      </c>
      <c r="L20" s="63">
        <f t="shared" si="0"/>
        <v>4</v>
      </c>
      <c r="M20" s="64">
        <f t="shared" si="1"/>
        <v>4</v>
      </c>
      <c r="N20" s="65"/>
      <c r="O20" s="66">
        <f t="shared" si="3"/>
        <v>1</v>
      </c>
      <c r="P20" s="65"/>
      <c r="Q20" s="65"/>
      <c r="R20" s="65"/>
      <c r="S20" s="67">
        <f t="shared" si="2"/>
        <v>0</v>
      </c>
      <c r="T20" s="38" t="str">
        <f t="shared" si="4"/>
        <v>OK</v>
      </c>
      <c r="U20" s="49">
        <v>2</v>
      </c>
      <c r="V20" s="91">
        <v>2</v>
      </c>
      <c r="W20" s="50"/>
      <c r="X20" s="49"/>
      <c r="Y20" s="50"/>
      <c r="Z20" s="49"/>
      <c r="AA20" s="49"/>
      <c r="AB20" s="76"/>
      <c r="AC20" s="49"/>
      <c r="AD20" s="49"/>
      <c r="AE20" s="49"/>
      <c r="AF20" s="49"/>
      <c r="AG20" s="49"/>
      <c r="AH20" s="49"/>
    </row>
    <row r="21" spans="1:34" s="3" customFormat="1" ht="43.5" customHeight="1" x14ac:dyDescent="0.25">
      <c r="A21" s="107"/>
      <c r="B21" s="110"/>
      <c r="C21" s="114"/>
      <c r="D21" s="77">
        <v>18</v>
      </c>
      <c r="E21" s="78" t="s">
        <v>68</v>
      </c>
      <c r="F21" s="44" t="s">
        <v>20</v>
      </c>
      <c r="G21" s="79" t="s">
        <v>10</v>
      </c>
      <c r="H21" s="80">
        <v>500500002</v>
      </c>
      <c r="I21" s="80" t="s">
        <v>89</v>
      </c>
      <c r="J21" s="84">
        <v>300</v>
      </c>
      <c r="K21" s="36">
        <v>4</v>
      </c>
      <c r="L21" s="63">
        <f t="shared" si="0"/>
        <v>4</v>
      </c>
      <c r="M21" s="64">
        <f t="shared" si="1"/>
        <v>4</v>
      </c>
      <c r="N21" s="65"/>
      <c r="O21" s="66">
        <f t="shared" si="3"/>
        <v>1</v>
      </c>
      <c r="P21" s="65"/>
      <c r="Q21" s="65"/>
      <c r="R21" s="65"/>
      <c r="S21" s="67">
        <f t="shared" si="2"/>
        <v>0</v>
      </c>
      <c r="T21" s="38" t="str">
        <f t="shared" si="4"/>
        <v>OK</v>
      </c>
      <c r="U21" s="49">
        <v>2</v>
      </c>
      <c r="V21" s="91">
        <v>2</v>
      </c>
      <c r="W21" s="49"/>
      <c r="X21" s="49"/>
      <c r="Y21" s="49"/>
      <c r="Z21" s="49"/>
      <c r="AA21" s="49"/>
      <c r="AB21" s="76"/>
      <c r="AC21" s="49"/>
      <c r="AD21" s="49"/>
      <c r="AE21" s="49"/>
      <c r="AF21" s="49"/>
      <c r="AG21" s="49"/>
      <c r="AH21" s="49"/>
    </row>
    <row r="22" spans="1:34" ht="43.5" customHeight="1" x14ac:dyDescent="0.25">
      <c r="A22" s="107"/>
      <c r="B22" s="107"/>
      <c r="C22" s="114"/>
      <c r="D22" s="77">
        <v>19</v>
      </c>
      <c r="E22" s="78" t="s">
        <v>69</v>
      </c>
      <c r="F22" s="44" t="s">
        <v>20</v>
      </c>
      <c r="G22" s="79" t="s">
        <v>10</v>
      </c>
      <c r="H22" s="80">
        <v>500500002</v>
      </c>
      <c r="I22" s="80" t="s">
        <v>89</v>
      </c>
      <c r="J22" s="84">
        <v>150</v>
      </c>
      <c r="K22" s="37">
        <v>4</v>
      </c>
      <c r="L22" s="63">
        <f t="shared" si="0"/>
        <v>4</v>
      </c>
      <c r="M22" s="64">
        <f t="shared" si="1"/>
        <v>4</v>
      </c>
      <c r="N22" s="65"/>
      <c r="O22" s="66">
        <f t="shared" si="3"/>
        <v>1</v>
      </c>
      <c r="P22" s="65"/>
      <c r="Q22" s="65"/>
      <c r="R22" s="65"/>
      <c r="S22" s="67">
        <f t="shared" si="2"/>
        <v>0</v>
      </c>
      <c r="T22" s="38" t="str">
        <f t="shared" si="4"/>
        <v>OK</v>
      </c>
      <c r="U22" s="49">
        <v>2</v>
      </c>
      <c r="V22" s="91">
        <v>2</v>
      </c>
      <c r="W22" s="49"/>
      <c r="X22" s="49"/>
      <c r="Y22" s="49"/>
      <c r="Z22" s="49"/>
      <c r="AA22" s="49"/>
      <c r="AB22" s="76"/>
      <c r="AC22" s="49"/>
      <c r="AD22" s="49"/>
      <c r="AE22" s="49"/>
      <c r="AF22" s="49"/>
      <c r="AG22" s="49"/>
      <c r="AH22" s="49"/>
    </row>
    <row r="23" spans="1:34" ht="43.5" customHeight="1" x14ac:dyDescent="0.25">
      <c r="A23" s="107"/>
      <c r="B23" s="107"/>
      <c r="C23" s="114"/>
      <c r="D23" s="77">
        <v>20</v>
      </c>
      <c r="E23" s="78" t="s">
        <v>70</v>
      </c>
      <c r="F23" s="44" t="s">
        <v>20</v>
      </c>
      <c r="G23" s="79" t="s">
        <v>10</v>
      </c>
      <c r="H23" s="80">
        <v>500500002</v>
      </c>
      <c r="I23" s="80" t="s">
        <v>89</v>
      </c>
      <c r="J23" s="84">
        <v>1000</v>
      </c>
      <c r="K23" s="37">
        <v>4</v>
      </c>
      <c r="L23" s="63">
        <f t="shared" si="0"/>
        <v>4</v>
      </c>
      <c r="M23" s="64">
        <f t="shared" si="1"/>
        <v>4</v>
      </c>
      <c r="N23" s="65"/>
      <c r="O23" s="66">
        <f t="shared" si="3"/>
        <v>1</v>
      </c>
      <c r="P23" s="65"/>
      <c r="Q23" s="65"/>
      <c r="R23" s="65"/>
      <c r="S23" s="67">
        <f t="shared" si="2"/>
        <v>0</v>
      </c>
      <c r="T23" s="38" t="str">
        <f t="shared" si="4"/>
        <v>OK</v>
      </c>
      <c r="U23" s="49">
        <v>2</v>
      </c>
      <c r="V23" s="91">
        <v>2</v>
      </c>
      <c r="W23" s="49"/>
      <c r="X23" s="49"/>
      <c r="Y23" s="49"/>
      <c r="Z23" s="49"/>
      <c r="AA23" s="49"/>
      <c r="AB23" s="76"/>
      <c r="AC23" s="49"/>
      <c r="AD23" s="49"/>
      <c r="AE23" s="49"/>
      <c r="AF23" s="49"/>
      <c r="AG23" s="49"/>
      <c r="AH23" s="49"/>
    </row>
    <row r="24" spans="1:34" ht="43.5" customHeight="1" x14ac:dyDescent="0.25">
      <c r="A24" s="107"/>
      <c r="B24" s="107"/>
      <c r="C24" s="114"/>
      <c r="D24" s="77">
        <v>21</v>
      </c>
      <c r="E24" s="81" t="s">
        <v>71</v>
      </c>
      <c r="F24" s="44" t="s">
        <v>20</v>
      </c>
      <c r="G24" s="79" t="s">
        <v>10</v>
      </c>
      <c r="H24" s="80">
        <v>500500002</v>
      </c>
      <c r="I24" s="80" t="s">
        <v>89</v>
      </c>
      <c r="J24" s="84">
        <v>500</v>
      </c>
      <c r="K24" s="37">
        <v>4</v>
      </c>
      <c r="L24" s="63">
        <f t="shared" si="0"/>
        <v>4</v>
      </c>
      <c r="M24" s="64">
        <f t="shared" si="1"/>
        <v>4</v>
      </c>
      <c r="N24" s="65"/>
      <c r="O24" s="66">
        <f t="shared" si="3"/>
        <v>1</v>
      </c>
      <c r="P24" s="65"/>
      <c r="Q24" s="65"/>
      <c r="R24" s="65"/>
      <c r="S24" s="67">
        <f t="shared" si="2"/>
        <v>0</v>
      </c>
      <c r="T24" s="38" t="str">
        <f t="shared" si="4"/>
        <v>OK</v>
      </c>
      <c r="U24" s="49">
        <v>2</v>
      </c>
      <c r="V24" s="91">
        <v>2</v>
      </c>
      <c r="W24" s="51"/>
      <c r="X24" s="49"/>
      <c r="Y24" s="51"/>
      <c r="Z24" s="49"/>
      <c r="AA24" s="49"/>
      <c r="AB24" s="76"/>
      <c r="AC24" s="49"/>
      <c r="AD24" s="49"/>
      <c r="AE24" s="49"/>
      <c r="AF24" s="49"/>
      <c r="AG24" s="49"/>
      <c r="AH24" s="49"/>
    </row>
    <row r="25" spans="1:34" s="42" customFormat="1" ht="43.5" customHeight="1" x14ac:dyDescent="0.25">
      <c r="A25" s="107"/>
      <c r="B25" s="111"/>
      <c r="C25" s="115" t="s">
        <v>72</v>
      </c>
      <c r="D25" s="82">
        <v>22</v>
      </c>
      <c r="E25" s="81" t="s">
        <v>73</v>
      </c>
      <c r="F25" s="44" t="s">
        <v>20</v>
      </c>
      <c r="G25" s="79" t="s">
        <v>74</v>
      </c>
      <c r="H25" s="80">
        <v>500500002</v>
      </c>
      <c r="I25" s="80" t="s">
        <v>89</v>
      </c>
      <c r="J25" s="84">
        <v>8200</v>
      </c>
      <c r="K25" s="37">
        <v>4</v>
      </c>
      <c r="L25" s="63">
        <f t="shared" si="0"/>
        <v>4</v>
      </c>
      <c r="M25" s="64">
        <f t="shared" si="1"/>
        <v>4</v>
      </c>
      <c r="N25" s="65"/>
      <c r="O25" s="66">
        <f t="shared" si="3"/>
        <v>1</v>
      </c>
      <c r="P25" s="65"/>
      <c r="Q25" s="65"/>
      <c r="R25" s="65"/>
      <c r="S25" s="67">
        <f t="shared" si="2"/>
        <v>0</v>
      </c>
      <c r="T25" s="38" t="str">
        <f t="shared" si="4"/>
        <v>OK</v>
      </c>
      <c r="U25" s="49">
        <v>2</v>
      </c>
      <c r="V25" s="91">
        <v>2</v>
      </c>
      <c r="W25" s="51"/>
      <c r="X25" s="49"/>
      <c r="Y25" s="52"/>
      <c r="Z25" s="49"/>
      <c r="AA25" s="50"/>
      <c r="AB25" s="76"/>
      <c r="AC25" s="49"/>
      <c r="AD25" s="49"/>
      <c r="AE25" s="49"/>
      <c r="AF25" s="49"/>
      <c r="AG25" s="49"/>
      <c r="AH25" s="49"/>
    </row>
    <row r="26" spans="1:34" ht="43.5" customHeight="1" x14ac:dyDescent="0.25">
      <c r="A26" s="107"/>
      <c r="B26" s="111"/>
      <c r="C26" s="115"/>
      <c r="D26" s="82">
        <v>23</v>
      </c>
      <c r="E26" s="81" t="s">
        <v>75</v>
      </c>
      <c r="F26" s="44" t="s">
        <v>20</v>
      </c>
      <c r="G26" s="79" t="s">
        <v>11</v>
      </c>
      <c r="H26" s="80">
        <v>500500002</v>
      </c>
      <c r="I26" s="80" t="s">
        <v>89</v>
      </c>
      <c r="J26" s="84">
        <v>1950.08</v>
      </c>
      <c r="K26" s="37">
        <v>4</v>
      </c>
      <c r="L26" s="63">
        <f t="shared" si="0"/>
        <v>4</v>
      </c>
      <c r="M26" s="64">
        <f t="shared" si="1"/>
        <v>4</v>
      </c>
      <c r="N26" s="65"/>
      <c r="O26" s="66">
        <f t="shared" si="3"/>
        <v>1</v>
      </c>
      <c r="P26" s="65"/>
      <c r="Q26" s="65"/>
      <c r="R26" s="65"/>
      <c r="S26" s="67">
        <f t="shared" si="2"/>
        <v>0</v>
      </c>
      <c r="T26" s="38" t="str">
        <f t="shared" si="4"/>
        <v>OK</v>
      </c>
      <c r="U26" s="49">
        <v>2</v>
      </c>
      <c r="V26" s="91">
        <v>2</v>
      </c>
      <c r="W26" s="51"/>
      <c r="X26" s="49"/>
      <c r="Y26" s="51"/>
      <c r="Z26" s="49"/>
      <c r="AA26" s="49"/>
      <c r="AB26" s="76"/>
      <c r="AC26" s="49"/>
      <c r="AD26" s="49"/>
      <c r="AE26" s="49"/>
      <c r="AF26" s="49"/>
      <c r="AG26" s="49"/>
      <c r="AH26" s="49"/>
    </row>
    <row r="27" spans="1:34" ht="43.5" customHeight="1" x14ac:dyDescent="0.25">
      <c r="A27" s="107"/>
      <c r="B27" s="111"/>
      <c r="C27" s="115"/>
      <c r="D27" s="82">
        <v>24</v>
      </c>
      <c r="E27" s="81" t="s">
        <v>76</v>
      </c>
      <c r="F27" s="44" t="s">
        <v>20</v>
      </c>
      <c r="G27" s="79" t="s">
        <v>77</v>
      </c>
      <c r="H27" s="80">
        <v>500500002</v>
      </c>
      <c r="I27" s="80" t="s">
        <v>89</v>
      </c>
      <c r="J27" s="84">
        <v>3000</v>
      </c>
      <c r="K27" s="37">
        <v>4</v>
      </c>
      <c r="L27" s="63">
        <f t="shared" si="0"/>
        <v>4</v>
      </c>
      <c r="M27" s="64">
        <f t="shared" si="1"/>
        <v>4</v>
      </c>
      <c r="N27" s="65"/>
      <c r="O27" s="66">
        <f t="shared" si="3"/>
        <v>1</v>
      </c>
      <c r="P27" s="65"/>
      <c r="Q27" s="65"/>
      <c r="R27" s="65"/>
      <c r="S27" s="67">
        <f t="shared" si="2"/>
        <v>0</v>
      </c>
      <c r="T27" s="38" t="str">
        <f t="shared" si="4"/>
        <v>OK</v>
      </c>
      <c r="U27" s="49">
        <v>2</v>
      </c>
      <c r="V27" s="91">
        <v>2</v>
      </c>
      <c r="W27" s="51"/>
      <c r="X27" s="49"/>
      <c r="Y27" s="51"/>
      <c r="Z27" s="49"/>
      <c r="AA27" s="49"/>
      <c r="AB27" s="76"/>
      <c r="AC27" s="49"/>
      <c r="AD27" s="49"/>
      <c r="AE27" s="49"/>
      <c r="AF27" s="49"/>
      <c r="AG27" s="49"/>
      <c r="AH27" s="49"/>
    </row>
    <row r="28" spans="1:34" s="42" customFormat="1" ht="43.5" customHeight="1" x14ac:dyDescent="0.25">
      <c r="A28" s="107"/>
      <c r="B28" s="111"/>
      <c r="C28" s="115"/>
      <c r="D28" s="82">
        <v>25</v>
      </c>
      <c r="E28" s="83" t="s">
        <v>78</v>
      </c>
      <c r="F28" s="44" t="s">
        <v>20</v>
      </c>
      <c r="G28" s="79" t="s">
        <v>79</v>
      </c>
      <c r="H28" s="80">
        <v>500500002</v>
      </c>
      <c r="I28" s="80" t="s">
        <v>89</v>
      </c>
      <c r="J28" s="84">
        <v>3500</v>
      </c>
      <c r="K28" s="37">
        <v>4</v>
      </c>
      <c r="L28" s="63">
        <f t="shared" si="0"/>
        <v>4</v>
      </c>
      <c r="M28" s="64">
        <f t="shared" si="1"/>
        <v>4</v>
      </c>
      <c r="N28" s="65"/>
      <c r="O28" s="66">
        <f t="shared" si="3"/>
        <v>1</v>
      </c>
      <c r="P28" s="65"/>
      <c r="Q28" s="65"/>
      <c r="R28" s="65"/>
      <c r="S28" s="67">
        <f t="shared" si="2"/>
        <v>0</v>
      </c>
      <c r="T28" s="38" t="str">
        <f t="shared" si="4"/>
        <v>OK</v>
      </c>
      <c r="U28" s="49">
        <v>2</v>
      </c>
      <c r="V28" s="91">
        <v>2</v>
      </c>
      <c r="W28" s="52"/>
      <c r="X28" s="49"/>
      <c r="Y28" s="52"/>
      <c r="Z28" s="49"/>
      <c r="AA28" s="49"/>
      <c r="AB28" s="76"/>
      <c r="AC28" s="49"/>
      <c r="AD28" s="49"/>
      <c r="AE28" s="49"/>
      <c r="AF28" s="49"/>
      <c r="AG28" s="49"/>
      <c r="AH28" s="49"/>
    </row>
    <row r="29" spans="1:34" s="42" customFormat="1" ht="43.5" customHeight="1" x14ac:dyDescent="0.25">
      <c r="A29" s="107"/>
      <c r="B29" s="110"/>
      <c r="C29" s="115"/>
      <c r="D29" s="82">
        <v>26</v>
      </c>
      <c r="E29" s="81" t="s">
        <v>80</v>
      </c>
      <c r="F29" s="44" t="s">
        <v>20</v>
      </c>
      <c r="G29" s="79" t="s">
        <v>10</v>
      </c>
      <c r="H29" s="80">
        <v>500500002</v>
      </c>
      <c r="I29" s="80" t="s">
        <v>89</v>
      </c>
      <c r="J29" s="84">
        <v>2.8</v>
      </c>
      <c r="K29" s="37">
        <v>0</v>
      </c>
      <c r="L29" s="63">
        <f t="shared" si="0"/>
        <v>134</v>
      </c>
      <c r="M29" s="64">
        <f t="shared" si="1"/>
        <v>134</v>
      </c>
      <c r="N29" s="65">
        <f>67+67</f>
        <v>134</v>
      </c>
      <c r="O29" s="66">
        <f t="shared" si="3"/>
        <v>0</v>
      </c>
      <c r="P29" s="65"/>
      <c r="Q29" s="65"/>
      <c r="R29" s="65"/>
      <c r="S29" s="67">
        <f t="shared" si="2"/>
        <v>0</v>
      </c>
      <c r="T29" s="38" t="str">
        <f t="shared" si="4"/>
        <v>OK</v>
      </c>
      <c r="U29" s="49"/>
      <c r="V29" s="91">
        <v>134</v>
      </c>
      <c r="W29" s="52"/>
      <c r="X29" s="49"/>
      <c r="Y29" s="52"/>
      <c r="Z29" s="49"/>
      <c r="AA29" s="50"/>
      <c r="AB29" s="76"/>
      <c r="AC29" s="49"/>
      <c r="AD29" s="49"/>
      <c r="AE29" s="49"/>
      <c r="AF29" s="49"/>
      <c r="AG29" s="49"/>
      <c r="AH29" s="49"/>
    </row>
    <row r="30" spans="1:34" ht="43.5" customHeight="1" x14ac:dyDescent="0.25">
      <c r="A30" s="107"/>
      <c r="B30" s="107"/>
      <c r="C30" s="115"/>
      <c r="D30" s="82">
        <v>27</v>
      </c>
      <c r="E30" s="81" t="s">
        <v>81</v>
      </c>
      <c r="F30" s="44" t="s">
        <v>82</v>
      </c>
      <c r="G30" s="79" t="s">
        <v>83</v>
      </c>
      <c r="H30" s="80">
        <v>500500002</v>
      </c>
      <c r="I30" s="80" t="s">
        <v>90</v>
      </c>
      <c r="J30" s="84">
        <v>3</v>
      </c>
      <c r="K30" s="37">
        <v>250</v>
      </c>
      <c r="L30" s="63">
        <f t="shared" si="0"/>
        <v>250</v>
      </c>
      <c r="M30" s="64">
        <f t="shared" si="1"/>
        <v>250</v>
      </c>
      <c r="N30" s="65"/>
      <c r="O30" s="66">
        <f t="shared" si="3"/>
        <v>62</v>
      </c>
      <c r="P30" s="65"/>
      <c r="Q30" s="65"/>
      <c r="R30" s="65"/>
      <c r="S30" s="67">
        <f t="shared" si="2"/>
        <v>0</v>
      </c>
      <c r="T30" s="38" t="str">
        <f t="shared" si="4"/>
        <v>OK</v>
      </c>
      <c r="U30" s="49">
        <v>125</v>
      </c>
      <c r="V30" s="91">
        <v>125</v>
      </c>
      <c r="W30" s="51"/>
      <c r="X30" s="49"/>
      <c r="Y30" s="51"/>
      <c r="Z30" s="49"/>
      <c r="AA30" s="49"/>
      <c r="AB30" s="76"/>
      <c r="AC30" s="49"/>
      <c r="AD30" s="49"/>
      <c r="AE30" s="49"/>
      <c r="AF30" s="49"/>
      <c r="AG30" s="49"/>
      <c r="AH30" s="49"/>
    </row>
    <row r="31" spans="1:34" ht="43.5" customHeight="1" x14ac:dyDescent="0.25">
      <c r="A31" s="107"/>
      <c r="B31" s="107"/>
      <c r="C31" s="115"/>
      <c r="D31" s="82">
        <v>28</v>
      </c>
      <c r="E31" s="81" t="s">
        <v>84</v>
      </c>
      <c r="F31" s="44" t="s">
        <v>20</v>
      </c>
      <c r="G31" s="79" t="s">
        <v>10</v>
      </c>
      <c r="H31" s="80">
        <v>500500002</v>
      </c>
      <c r="I31" s="80" t="s">
        <v>89</v>
      </c>
      <c r="J31" s="84">
        <v>38</v>
      </c>
      <c r="K31" s="37">
        <v>250</v>
      </c>
      <c r="L31" s="63">
        <f t="shared" si="0"/>
        <v>250</v>
      </c>
      <c r="M31" s="64">
        <f t="shared" si="1"/>
        <v>250</v>
      </c>
      <c r="N31" s="65"/>
      <c r="O31" s="66">
        <f t="shared" si="3"/>
        <v>62</v>
      </c>
      <c r="P31" s="65"/>
      <c r="Q31" s="65"/>
      <c r="R31" s="65"/>
      <c r="S31" s="67">
        <f t="shared" si="2"/>
        <v>0</v>
      </c>
      <c r="T31" s="38" t="str">
        <f t="shared" si="4"/>
        <v>OK</v>
      </c>
      <c r="U31" s="49">
        <v>125</v>
      </c>
      <c r="V31" s="91">
        <v>125</v>
      </c>
      <c r="W31" s="51"/>
      <c r="X31" s="49"/>
      <c r="Y31" s="54"/>
      <c r="Z31" s="49"/>
      <c r="AA31" s="49"/>
      <c r="AB31" s="76"/>
      <c r="AC31" s="49"/>
      <c r="AD31" s="49"/>
      <c r="AE31" s="49"/>
      <c r="AF31" s="49"/>
      <c r="AG31" s="49"/>
      <c r="AH31" s="49"/>
    </row>
    <row r="32" spans="1:34" ht="43.5" customHeight="1" x14ac:dyDescent="0.25">
      <c r="A32" s="108"/>
      <c r="B32" s="108"/>
      <c r="C32" s="115"/>
      <c r="D32" s="82">
        <v>29</v>
      </c>
      <c r="E32" s="81" t="s">
        <v>85</v>
      </c>
      <c r="F32" s="44" t="s">
        <v>20</v>
      </c>
      <c r="G32" s="79" t="s">
        <v>86</v>
      </c>
      <c r="H32" s="80">
        <v>500500002</v>
      </c>
      <c r="I32" s="80" t="s">
        <v>89</v>
      </c>
      <c r="J32" s="84">
        <v>194.02</v>
      </c>
      <c r="K32" s="37">
        <v>40</v>
      </c>
      <c r="L32" s="63">
        <f t="shared" si="0"/>
        <v>33</v>
      </c>
      <c r="M32" s="64">
        <f t="shared" si="1"/>
        <v>33</v>
      </c>
      <c r="N32" s="65"/>
      <c r="O32" s="66">
        <f t="shared" si="3"/>
        <v>10</v>
      </c>
      <c r="P32" s="65"/>
      <c r="Q32" s="65"/>
      <c r="R32" s="65"/>
      <c r="S32" s="67">
        <f t="shared" si="2"/>
        <v>7</v>
      </c>
      <c r="T32" s="38" t="str">
        <f t="shared" si="4"/>
        <v>OK</v>
      </c>
      <c r="U32" s="49">
        <v>18</v>
      </c>
      <c r="V32" s="91">
        <v>15</v>
      </c>
      <c r="W32" s="53"/>
      <c r="X32" s="49"/>
      <c r="Y32" s="53"/>
      <c r="Z32" s="49"/>
      <c r="AA32" s="49"/>
      <c r="AB32" s="76"/>
      <c r="AC32" s="49"/>
      <c r="AD32" s="49"/>
      <c r="AE32" s="49"/>
      <c r="AF32" s="49"/>
      <c r="AG32" s="49"/>
      <c r="AH32" s="49"/>
    </row>
    <row r="33" spans="10:34" ht="21" customHeight="1" x14ac:dyDescent="0.25">
      <c r="J33" s="40"/>
      <c r="K33" s="56">
        <f>SUM(K4:K32)</f>
        <v>640</v>
      </c>
      <c r="N33" s="56"/>
      <c r="O33" s="56"/>
      <c r="P33" s="56"/>
      <c r="Q33" s="56"/>
      <c r="R33" s="56"/>
      <c r="S33" s="56">
        <f>SUM(S4:S32)</f>
        <v>29</v>
      </c>
      <c r="U33" s="88" cm="1">
        <f t="array" ref="U33">SUMPRODUCT($J$4:$J$32*U4:U32)</f>
        <v>51497.520000000004</v>
      </c>
      <c r="V33" s="88" cm="1">
        <f t="array" ref="V33">SUMPRODUCT($J$4:$J$32*V4:V32)</f>
        <v>50750.66</v>
      </c>
      <c r="W33" s="47" cm="1">
        <f t="array" ref="W33">SUMPRODUCT($J$4:$J$32*W4:W32)</f>
        <v>0</v>
      </c>
      <c r="X33" s="47" cm="1">
        <f t="array" ref="X33">SUMPRODUCT($J$4:$J$32*X4:X32)</f>
        <v>0</v>
      </c>
      <c r="Y33" s="47" cm="1">
        <f t="array" ref="Y33">SUMPRODUCT($J$4:$J$32*Y4:Y32)</f>
        <v>0</v>
      </c>
      <c r="Z33" s="47" cm="1">
        <f t="array" ref="Z33">SUMPRODUCT($J$4:$J$32*Z4:Z32)</f>
        <v>0</v>
      </c>
      <c r="AA33" s="47" cm="1">
        <f t="array" ref="AA33">SUMPRODUCT($J$4:$J$32*AA4:AA32)</f>
        <v>0</v>
      </c>
      <c r="AB33" s="47" cm="1">
        <f t="array" ref="AB33">SUMPRODUCT($J$4:$J$32*AB4:AB32)</f>
        <v>0</v>
      </c>
      <c r="AC33" s="47" cm="1">
        <f t="array" ref="AC33">SUMPRODUCT($J$4:$J$32*AC4:AC32)</f>
        <v>0</v>
      </c>
      <c r="AD33" s="47" cm="1">
        <f t="array" ref="AD33">SUMPRODUCT($J$4:$J$32*AD4:AD32)</f>
        <v>0</v>
      </c>
      <c r="AE33" s="47" cm="1">
        <f t="array" ref="AE33">SUMPRODUCT($J$4:$J$32*AE4:AE32)</f>
        <v>0</v>
      </c>
      <c r="AF33" s="47" cm="1">
        <f t="array" ref="AF33">SUMPRODUCT($J$4:$J$32*AF4:AF32)</f>
        <v>0</v>
      </c>
      <c r="AG33" s="47" cm="1">
        <f t="array" ref="AG33">SUMPRODUCT($J$4:$J$32*AG4:AG32)</f>
        <v>0</v>
      </c>
      <c r="AH33" s="47" cm="1">
        <f t="array" ref="AH33">SUMPRODUCT($J$4:$J$32*AH4:AH32)</f>
        <v>0</v>
      </c>
    </row>
    <row r="34" spans="10:34" ht="43.5" customHeight="1" x14ac:dyDescent="0.25">
      <c r="K34" s="85">
        <f>SUMPRODUCT($J$4:$J$32,K4:K32)</f>
        <v>106731.12000000001</v>
      </c>
      <c r="L34" s="85">
        <f>SUMPRODUCT($J$4:$J$32,L4:L32)</f>
        <v>102248.18000000001</v>
      </c>
      <c r="M34" s="85">
        <f>SUMPRODUCT($J$4:$J$32,M4:M32)</f>
        <v>102248.18000000001</v>
      </c>
      <c r="V34" s="94"/>
    </row>
  </sheetData>
  <autoFilter ref="A3:AH34" xr:uid="{00000000-0001-0000-0000-000000000000}"/>
  <mergeCells count="25">
    <mergeCell ref="AA1:AA2"/>
    <mergeCell ref="AB1:AB2"/>
    <mergeCell ref="AC1:AC2"/>
    <mergeCell ref="A1:D1"/>
    <mergeCell ref="E1:J1"/>
    <mergeCell ref="K1:T1"/>
    <mergeCell ref="W1:W2"/>
    <mergeCell ref="A2:J2"/>
    <mergeCell ref="K2:T2"/>
    <mergeCell ref="X1:X2"/>
    <mergeCell ref="Y1:Y2"/>
    <mergeCell ref="Z1:Z2"/>
    <mergeCell ref="U1:U2"/>
    <mergeCell ref="AD1:AD2"/>
    <mergeCell ref="AE1:AE2"/>
    <mergeCell ref="AF1:AF2"/>
    <mergeCell ref="AG1:AG2"/>
    <mergeCell ref="AH1:AH2"/>
    <mergeCell ref="C3:D3"/>
    <mergeCell ref="A4:A32"/>
    <mergeCell ref="B4:B32"/>
    <mergeCell ref="C4:C9"/>
    <mergeCell ref="C10:C13"/>
    <mergeCell ref="C14:C24"/>
    <mergeCell ref="C25:C32"/>
  </mergeCells>
  <conditionalFormatting sqref="U4:U32 W4:AH32">
    <cfRule type="cellIs" dxfId="11" priority="1" operator="greaterThan">
      <formula>0</formula>
    </cfRule>
  </conditionalFormatting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DC289-1B27-4C16-B7F6-1E5E08FEB0AA}">
  <dimension ref="A1:AH34"/>
  <sheetViews>
    <sheetView topLeftCell="A25" zoomScale="60" zoomScaleNormal="60" workbookViewId="0">
      <pane xSplit="20" topLeftCell="U1" activePane="topRight" state="frozen"/>
      <selection pane="topRight" activeCell="R35" sqref="R35"/>
    </sheetView>
  </sheetViews>
  <sheetFormatPr defaultColWidth="9.7265625" defaultRowHeight="43.5" customHeight="1" x14ac:dyDescent="0.25"/>
  <cols>
    <col min="1" max="1" width="6.453125" style="3" customWidth="1"/>
    <col min="2" max="2" width="15.453125" style="55" customWidth="1"/>
    <col min="3" max="3" width="5.453125" style="55" customWidth="1"/>
    <col min="4" max="4" width="7.81640625" style="1" customWidth="1"/>
    <col min="5" max="5" width="17.1796875" style="1" customWidth="1"/>
    <col min="6" max="6" width="10.1796875" style="1" customWidth="1"/>
    <col min="7" max="7" width="9.26953125" style="1" customWidth="1"/>
    <col min="8" max="8" width="13" style="1" customWidth="1"/>
    <col min="9" max="9" width="12.453125" style="1" customWidth="1"/>
    <col min="10" max="10" width="12.81640625" style="1" customWidth="1"/>
    <col min="11" max="11" width="10.81640625" style="45" customWidth="1"/>
    <col min="12" max="12" width="10.54296875" style="45" customWidth="1"/>
    <col min="13" max="13" width="10" style="45" customWidth="1"/>
    <col min="14" max="14" width="9.26953125" style="45" customWidth="1"/>
    <col min="15" max="15" width="7.81640625" style="45" customWidth="1"/>
    <col min="16" max="16" width="7.453125" style="45" customWidth="1"/>
    <col min="17" max="17" width="7.26953125" style="45" customWidth="1"/>
    <col min="18" max="18" width="7.453125" style="45" customWidth="1"/>
    <col min="19" max="19" width="11.453125" style="21" customWidth="1"/>
    <col min="20" max="20" width="13.81640625" style="46" customWidth="1"/>
    <col min="21" max="21" width="19.26953125" style="48" customWidth="1"/>
    <col min="22" max="22" width="19" style="48" customWidth="1"/>
    <col min="23" max="23" width="18.453125" style="48" customWidth="1"/>
    <col min="24" max="24" width="17.54296875" style="48" customWidth="1"/>
    <col min="25" max="25" width="16.26953125" style="48" customWidth="1"/>
    <col min="26" max="26" width="18.54296875" style="48" customWidth="1"/>
    <col min="27" max="27" width="16.81640625" style="48" customWidth="1"/>
    <col min="28" max="28" width="14.1796875" style="48" customWidth="1"/>
    <col min="29" max="29" width="18.81640625" style="48" bestFit="1" customWidth="1"/>
    <col min="30" max="34" width="13.7265625" style="48" customWidth="1"/>
    <col min="35" max="16384" width="9.7265625" style="41"/>
  </cols>
  <sheetData>
    <row r="1" spans="1:34" ht="36.75" customHeight="1" x14ac:dyDescent="0.25">
      <c r="A1" s="109" t="s">
        <v>44</v>
      </c>
      <c r="B1" s="109"/>
      <c r="C1" s="109"/>
      <c r="D1" s="109"/>
      <c r="E1" s="109" t="s">
        <v>87</v>
      </c>
      <c r="F1" s="109"/>
      <c r="G1" s="109"/>
      <c r="H1" s="109"/>
      <c r="I1" s="109"/>
      <c r="J1" s="109"/>
      <c r="K1" s="117" t="s">
        <v>46</v>
      </c>
      <c r="L1" s="117"/>
      <c r="M1" s="117"/>
      <c r="N1" s="117"/>
      <c r="O1" s="117"/>
      <c r="P1" s="117"/>
      <c r="Q1" s="117"/>
      <c r="R1" s="117"/>
      <c r="S1" s="117"/>
      <c r="T1" s="117"/>
      <c r="U1" s="86" t="s">
        <v>99</v>
      </c>
      <c r="V1" s="141" t="s">
        <v>121</v>
      </c>
      <c r="W1" s="141" t="s">
        <v>122</v>
      </c>
      <c r="X1" s="141" t="s">
        <v>123</v>
      </c>
      <c r="Y1" s="116" t="s">
        <v>43</v>
      </c>
      <c r="Z1" s="116" t="s">
        <v>43</v>
      </c>
      <c r="AA1" s="116" t="s">
        <v>43</v>
      </c>
      <c r="AB1" s="116" t="s">
        <v>43</v>
      </c>
      <c r="AC1" s="116" t="s">
        <v>43</v>
      </c>
      <c r="AD1" s="116" t="s">
        <v>43</v>
      </c>
      <c r="AE1" s="116" t="s">
        <v>43</v>
      </c>
      <c r="AF1" s="116" t="s">
        <v>43</v>
      </c>
      <c r="AG1" s="116" t="s">
        <v>43</v>
      </c>
      <c r="AH1" s="116" t="s">
        <v>43</v>
      </c>
    </row>
    <row r="2" spans="1:34" ht="19.5" customHeight="1" x14ac:dyDescent="0.25">
      <c r="A2" s="103" t="s">
        <v>23</v>
      </c>
      <c r="B2" s="104"/>
      <c r="C2" s="104"/>
      <c r="D2" s="104"/>
      <c r="E2" s="104"/>
      <c r="F2" s="104"/>
      <c r="G2" s="104"/>
      <c r="H2" s="104"/>
      <c r="I2" s="104"/>
      <c r="J2" s="105"/>
      <c r="K2" s="100" t="s">
        <v>88</v>
      </c>
      <c r="L2" s="101"/>
      <c r="M2" s="101"/>
      <c r="N2" s="101"/>
      <c r="O2" s="101"/>
      <c r="P2" s="101"/>
      <c r="Q2" s="101"/>
      <c r="R2" s="101"/>
      <c r="S2" s="101"/>
      <c r="T2" s="102"/>
      <c r="U2" s="87"/>
      <c r="V2" s="142"/>
      <c r="W2" s="142"/>
      <c r="X2" s="142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4" s="3" customFormat="1" ht="43.5" customHeight="1" x14ac:dyDescent="0.25">
      <c r="A3" s="32" t="s">
        <v>13</v>
      </c>
      <c r="B3" s="32" t="s">
        <v>15</v>
      </c>
      <c r="C3" s="112" t="s">
        <v>14</v>
      </c>
      <c r="D3" s="113"/>
      <c r="E3" s="32" t="s">
        <v>16</v>
      </c>
      <c r="F3" s="32" t="s">
        <v>18</v>
      </c>
      <c r="G3" s="32" t="s">
        <v>8</v>
      </c>
      <c r="H3" s="32" t="s">
        <v>19</v>
      </c>
      <c r="I3" s="32" t="s">
        <v>9</v>
      </c>
      <c r="J3" s="33" t="s">
        <v>17</v>
      </c>
      <c r="K3" s="34" t="s">
        <v>2</v>
      </c>
      <c r="L3" s="61" t="s">
        <v>32</v>
      </c>
      <c r="M3" s="61" t="s">
        <v>33</v>
      </c>
      <c r="N3" s="61" t="s">
        <v>34</v>
      </c>
      <c r="O3" s="61" t="s">
        <v>35</v>
      </c>
      <c r="P3" s="61" t="s">
        <v>36</v>
      </c>
      <c r="Q3" s="61" t="s">
        <v>37</v>
      </c>
      <c r="R3" s="61" t="s">
        <v>38</v>
      </c>
      <c r="S3" s="62" t="s">
        <v>0</v>
      </c>
      <c r="T3" s="35" t="s">
        <v>1</v>
      </c>
      <c r="U3" s="30">
        <v>45867</v>
      </c>
      <c r="V3" s="139">
        <v>46059</v>
      </c>
      <c r="W3" s="139">
        <v>46072</v>
      </c>
      <c r="X3" s="139">
        <v>46192</v>
      </c>
      <c r="Y3" s="30" t="s">
        <v>12</v>
      </c>
      <c r="Z3" s="30" t="s">
        <v>12</v>
      </c>
      <c r="AA3" s="30" t="s">
        <v>12</v>
      </c>
      <c r="AB3" s="30" t="s">
        <v>12</v>
      </c>
      <c r="AC3" s="30" t="s">
        <v>12</v>
      </c>
      <c r="AD3" s="30" t="s">
        <v>12</v>
      </c>
      <c r="AE3" s="30" t="s">
        <v>12</v>
      </c>
      <c r="AF3" s="30" t="s">
        <v>12</v>
      </c>
      <c r="AG3" s="30" t="s">
        <v>12</v>
      </c>
      <c r="AH3" s="30" t="s">
        <v>12</v>
      </c>
    </row>
    <row r="4" spans="1:34" s="3" customFormat="1" ht="43.5" customHeight="1" x14ac:dyDescent="0.25">
      <c r="A4" s="106">
        <v>1</v>
      </c>
      <c r="B4" s="106" t="s">
        <v>47</v>
      </c>
      <c r="C4" s="114" t="s">
        <v>48</v>
      </c>
      <c r="D4" s="77">
        <v>1</v>
      </c>
      <c r="E4" s="78" t="s">
        <v>49</v>
      </c>
      <c r="F4" s="44" t="s">
        <v>20</v>
      </c>
      <c r="G4" s="79" t="s">
        <v>10</v>
      </c>
      <c r="H4" s="80">
        <v>500500002</v>
      </c>
      <c r="I4" s="80" t="s">
        <v>89</v>
      </c>
      <c r="J4" s="84">
        <v>150</v>
      </c>
      <c r="K4" s="36">
        <v>3</v>
      </c>
      <c r="L4" s="63">
        <f t="shared" ref="L4:L32" si="0">IF(SUM(U4:AL4)&gt;K4+N4,K4+N4,SUM(U4:AL4))</f>
        <v>3</v>
      </c>
      <c r="M4" s="64">
        <f t="shared" ref="M4:M32" si="1">(SUM(U4:AL4))</f>
        <v>3</v>
      </c>
      <c r="N4" s="65"/>
      <c r="O4" s="66">
        <f>ROUND(IF(K4*0.25-0.5&lt;0,0,K4*0.25-0.5),0)-R4-P4</f>
        <v>0</v>
      </c>
      <c r="P4" s="65"/>
      <c r="Q4" s="65"/>
      <c r="R4" s="65"/>
      <c r="S4" s="67">
        <f t="shared" ref="S4:S32" si="2">K4-(SUM(U4:AH4))+N4</f>
        <v>0</v>
      </c>
      <c r="T4" s="38" t="str">
        <f>IF(S4&lt;0,"ATENÇÃO","OK")</f>
        <v>OK</v>
      </c>
      <c r="U4" s="49">
        <v>1</v>
      </c>
      <c r="V4" s="91">
        <v>1</v>
      </c>
      <c r="W4" s="92"/>
      <c r="X4" s="91">
        <v>1</v>
      </c>
      <c r="Y4" s="49"/>
      <c r="Z4" s="49"/>
      <c r="AA4" s="49"/>
      <c r="AB4" s="76"/>
      <c r="AC4" s="49"/>
      <c r="AD4" s="49"/>
      <c r="AE4" s="49"/>
      <c r="AF4" s="49"/>
      <c r="AG4" s="49"/>
      <c r="AH4" s="49"/>
    </row>
    <row r="5" spans="1:34" s="3" customFormat="1" ht="43.5" customHeight="1" x14ac:dyDescent="0.25">
      <c r="A5" s="107"/>
      <c r="B5" s="107"/>
      <c r="C5" s="114"/>
      <c r="D5" s="77">
        <v>2</v>
      </c>
      <c r="E5" s="78" t="s">
        <v>50</v>
      </c>
      <c r="F5" s="44" t="s">
        <v>20</v>
      </c>
      <c r="G5" s="79" t="s">
        <v>10</v>
      </c>
      <c r="H5" s="80">
        <v>500500002</v>
      </c>
      <c r="I5" s="80" t="s">
        <v>89</v>
      </c>
      <c r="J5" s="84">
        <v>120</v>
      </c>
      <c r="K5" s="36">
        <v>3</v>
      </c>
      <c r="L5" s="63">
        <f t="shared" si="0"/>
        <v>2</v>
      </c>
      <c r="M5" s="64">
        <f t="shared" si="1"/>
        <v>2</v>
      </c>
      <c r="N5" s="65"/>
      <c r="O5" s="66">
        <f t="shared" ref="O5:O32" si="3">ROUND(IF(K5*0.25-0.5&lt;0,0,K5*0.25-0.5),0)-R5-P5</f>
        <v>0</v>
      </c>
      <c r="P5" s="65"/>
      <c r="Q5" s="65"/>
      <c r="R5" s="65"/>
      <c r="S5" s="67">
        <f t="shared" si="2"/>
        <v>1</v>
      </c>
      <c r="T5" s="38" t="str">
        <f t="shared" ref="T5:T32" si="4">IF(S5&lt;0,"ATENÇÃO","OK")</f>
        <v>OK</v>
      </c>
      <c r="U5" s="49">
        <v>1</v>
      </c>
      <c r="V5" s="91">
        <v>1</v>
      </c>
      <c r="W5" s="92"/>
      <c r="X5" s="92"/>
      <c r="Y5" s="49"/>
      <c r="Z5" s="49"/>
      <c r="AA5" s="49"/>
      <c r="AB5" s="76"/>
      <c r="AC5" s="49"/>
      <c r="AD5" s="49"/>
      <c r="AE5" s="49"/>
      <c r="AF5" s="49"/>
      <c r="AG5" s="49"/>
      <c r="AH5" s="49"/>
    </row>
    <row r="6" spans="1:34" s="3" customFormat="1" ht="43.5" customHeight="1" x14ac:dyDescent="0.25">
      <c r="A6" s="107"/>
      <c r="B6" s="107"/>
      <c r="C6" s="114"/>
      <c r="D6" s="77">
        <v>3</v>
      </c>
      <c r="E6" s="78" t="s">
        <v>51</v>
      </c>
      <c r="F6" s="44" t="s">
        <v>20</v>
      </c>
      <c r="G6" s="79" t="s">
        <v>10</v>
      </c>
      <c r="H6" s="80">
        <v>500500002</v>
      </c>
      <c r="I6" s="80" t="s">
        <v>89</v>
      </c>
      <c r="J6" s="84">
        <v>120</v>
      </c>
      <c r="K6" s="36">
        <v>3</v>
      </c>
      <c r="L6" s="63">
        <f t="shared" si="0"/>
        <v>3</v>
      </c>
      <c r="M6" s="64">
        <f t="shared" si="1"/>
        <v>3</v>
      </c>
      <c r="N6" s="65"/>
      <c r="O6" s="66">
        <f t="shared" si="3"/>
        <v>0</v>
      </c>
      <c r="P6" s="65"/>
      <c r="Q6" s="65"/>
      <c r="R6" s="65"/>
      <c r="S6" s="67">
        <f t="shared" si="2"/>
        <v>0</v>
      </c>
      <c r="T6" s="38" t="str">
        <f t="shared" si="4"/>
        <v>OK</v>
      </c>
      <c r="U6" s="49">
        <v>1</v>
      </c>
      <c r="V6" s="91">
        <v>1</v>
      </c>
      <c r="W6" s="92"/>
      <c r="X6" s="91">
        <v>1</v>
      </c>
      <c r="Y6" s="49"/>
      <c r="Z6" s="49"/>
      <c r="AA6" s="49"/>
      <c r="AB6" s="76"/>
      <c r="AC6" s="49"/>
      <c r="AD6" s="49"/>
      <c r="AE6" s="49"/>
      <c r="AF6" s="49"/>
      <c r="AG6" s="49"/>
      <c r="AH6" s="49"/>
    </row>
    <row r="7" spans="1:34" s="3" customFormat="1" ht="43.5" customHeight="1" x14ac:dyDescent="0.25">
      <c r="A7" s="107"/>
      <c r="B7" s="110"/>
      <c r="C7" s="114"/>
      <c r="D7" s="77">
        <v>4</v>
      </c>
      <c r="E7" s="78" t="s">
        <v>52</v>
      </c>
      <c r="F7" s="44" t="s">
        <v>20</v>
      </c>
      <c r="G7" s="79" t="s">
        <v>10</v>
      </c>
      <c r="H7" s="80">
        <v>500500002</v>
      </c>
      <c r="I7" s="80" t="s">
        <v>89</v>
      </c>
      <c r="J7" s="84">
        <v>80</v>
      </c>
      <c r="K7" s="36">
        <v>3</v>
      </c>
      <c r="L7" s="63">
        <f t="shared" si="0"/>
        <v>0</v>
      </c>
      <c r="M7" s="64">
        <f t="shared" si="1"/>
        <v>0</v>
      </c>
      <c r="N7" s="65"/>
      <c r="O7" s="66">
        <f t="shared" si="3"/>
        <v>0</v>
      </c>
      <c r="P7" s="65"/>
      <c r="Q7" s="65"/>
      <c r="R7" s="65"/>
      <c r="S7" s="67">
        <f t="shared" si="2"/>
        <v>3</v>
      </c>
      <c r="T7" s="38" t="str">
        <f t="shared" si="4"/>
        <v>OK</v>
      </c>
      <c r="U7" s="49"/>
      <c r="V7" s="92"/>
      <c r="W7" s="92"/>
      <c r="X7" s="92"/>
      <c r="Y7" s="49"/>
      <c r="Z7" s="49"/>
      <c r="AA7" s="49"/>
      <c r="AB7" s="76"/>
      <c r="AC7" s="49"/>
      <c r="AD7" s="49"/>
      <c r="AE7" s="49"/>
      <c r="AF7" s="49"/>
      <c r="AG7" s="49"/>
      <c r="AH7" s="49"/>
    </row>
    <row r="8" spans="1:34" s="3" customFormat="1" ht="43.5" customHeight="1" x14ac:dyDescent="0.25">
      <c r="A8" s="107"/>
      <c r="B8" s="107"/>
      <c r="C8" s="114"/>
      <c r="D8" s="77">
        <v>5</v>
      </c>
      <c r="E8" s="78" t="s">
        <v>53</v>
      </c>
      <c r="F8" s="44" t="s">
        <v>20</v>
      </c>
      <c r="G8" s="79" t="s">
        <v>10</v>
      </c>
      <c r="H8" s="80">
        <v>500500002</v>
      </c>
      <c r="I8" s="80" t="s">
        <v>89</v>
      </c>
      <c r="J8" s="84">
        <v>260</v>
      </c>
      <c r="K8" s="36">
        <v>3</v>
      </c>
      <c r="L8" s="63">
        <f t="shared" si="0"/>
        <v>0</v>
      </c>
      <c r="M8" s="64">
        <f t="shared" si="1"/>
        <v>0</v>
      </c>
      <c r="N8" s="65"/>
      <c r="O8" s="66">
        <f t="shared" si="3"/>
        <v>0</v>
      </c>
      <c r="P8" s="65"/>
      <c r="Q8" s="65"/>
      <c r="R8" s="65"/>
      <c r="S8" s="67">
        <f t="shared" si="2"/>
        <v>3</v>
      </c>
      <c r="T8" s="38" t="str">
        <f t="shared" si="4"/>
        <v>OK</v>
      </c>
      <c r="U8" s="49"/>
      <c r="V8" s="92"/>
      <c r="W8" s="92"/>
      <c r="X8" s="92"/>
      <c r="Y8" s="49"/>
      <c r="Z8" s="49"/>
      <c r="AA8" s="49"/>
      <c r="AB8" s="76"/>
      <c r="AC8" s="49"/>
      <c r="AD8" s="49"/>
      <c r="AE8" s="49"/>
      <c r="AF8" s="49"/>
      <c r="AG8" s="49"/>
      <c r="AH8" s="49"/>
    </row>
    <row r="9" spans="1:34" s="3" customFormat="1" ht="43.5" customHeight="1" x14ac:dyDescent="0.25">
      <c r="A9" s="107"/>
      <c r="B9" s="110"/>
      <c r="C9" s="114"/>
      <c r="D9" s="77">
        <v>6</v>
      </c>
      <c r="E9" s="78" t="s">
        <v>54</v>
      </c>
      <c r="F9" s="44" t="s">
        <v>20</v>
      </c>
      <c r="G9" s="79" t="s">
        <v>10</v>
      </c>
      <c r="H9" s="80">
        <v>500500002</v>
      </c>
      <c r="I9" s="80" t="s">
        <v>89</v>
      </c>
      <c r="J9" s="84">
        <v>600</v>
      </c>
      <c r="K9" s="36">
        <v>3</v>
      </c>
      <c r="L9" s="63">
        <f t="shared" si="0"/>
        <v>3</v>
      </c>
      <c r="M9" s="64">
        <f t="shared" si="1"/>
        <v>3</v>
      </c>
      <c r="N9" s="65"/>
      <c r="O9" s="66">
        <f t="shared" si="3"/>
        <v>0</v>
      </c>
      <c r="P9" s="65"/>
      <c r="Q9" s="65"/>
      <c r="R9" s="65"/>
      <c r="S9" s="67">
        <f t="shared" si="2"/>
        <v>0</v>
      </c>
      <c r="T9" s="38" t="str">
        <f t="shared" si="4"/>
        <v>OK</v>
      </c>
      <c r="U9" s="49">
        <v>1</v>
      </c>
      <c r="V9" s="91">
        <v>1</v>
      </c>
      <c r="W9" s="92"/>
      <c r="X9" s="91">
        <v>1</v>
      </c>
      <c r="Y9" s="49"/>
      <c r="Z9" s="49"/>
      <c r="AA9" s="49"/>
      <c r="AB9" s="76"/>
      <c r="AC9" s="49"/>
      <c r="AD9" s="49"/>
      <c r="AE9" s="49"/>
      <c r="AF9" s="49"/>
      <c r="AG9" s="49"/>
      <c r="AH9" s="49"/>
    </row>
    <row r="10" spans="1:34" s="3" customFormat="1" ht="43.5" customHeight="1" x14ac:dyDescent="0.25">
      <c r="A10" s="107"/>
      <c r="B10" s="107"/>
      <c r="C10" s="114" t="s">
        <v>55</v>
      </c>
      <c r="D10" s="77">
        <v>7</v>
      </c>
      <c r="E10" s="78" t="s">
        <v>56</v>
      </c>
      <c r="F10" s="44" t="s">
        <v>20</v>
      </c>
      <c r="G10" s="79" t="s">
        <v>10</v>
      </c>
      <c r="H10" s="80">
        <v>500500002</v>
      </c>
      <c r="I10" s="80" t="s">
        <v>89</v>
      </c>
      <c r="J10" s="84">
        <v>300</v>
      </c>
      <c r="K10" s="36">
        <v>3</v>
      </c>
      <c r="L10" s="63">
        <f t="shared" si="0"/>
        <v>3</v>
      </c>
      <c r="M10" s="64">
        <f t="shared" si="1"/>
        <v>3</v>
      </c>
      <c r="N10" s="65"/>
      <c r="O10" s="66">
        <f t="shared" si="3"/>
        <v>0</v>
      </c>
      <c r="P10" s="65"/>
      <c r="Q10" s="65"/>
      <c r="R10" s="65"/>
      <c r="S10" s="67">
        <f t="shared" si="2"/>
        <v>0</v>
      </c>
      <c r="T10" s="38" t="str">
        <f t="shared" si="4"/>
        <v>OK</v>
      </c>
      <c r="U10" s="49">
        <v>1</v>
      </c>
      <c r="V10" s="91">
        <v>1</v>
      </c>
      <c r="W10" s="92"/>
      <c r="X10" s="91">
        <v>1</v>
      </c>
      <c r="Y10" s="49"/>
      <c r="Z10" s="49"/>
      <c r="AA10" s="49"/>
      <c r="AB10" s="76"/>
      <c r="AC10" s="49"/>
      <c r="AD10" s="49"/>
      <c r="AE10" s="49"/>
      <c r="AF10" s="49"/>
      <c r="AG10" s="49"/>
      <c r="AH10" s="49"/>
    </row>
    <row r="11" spans="1:34" s="3" customFormat="1" ht="43.5" customHeight="1" x14ac:dyDescent="0.25">
      <c r="A11" s="107"/>
      <c r="B11" s="107"/>
      <c r="C11" s="114"/>
      <c r="D11" s="77">
        <v>8</v>
      </c>
      <c r="E11" s="78" t="s">
        <v>57</v>
      </c>
      <c r="F11" s="44" t="s">
        <v>20</v>
      </c>
      <c r="G11" s="79" t="s">
        <v>10</v>
      </c>
      <c r="H11" s="80">
        <v>500500002</v>
      </c>
      <c r="I11" s="80" t="s">
        <v>89</v>
      </c>
      <c r="J11" s="84">
        <v>400</v>
      </c>
      <c r="K11" s="36">
        <v>3</v>
      </c>
      <c r="L11" s="63">
        <f t="shared" si="0"/>
        <v>3</v>
      </c>
      <c r="M11" s="64">
        <f t="shared" si="1"/>
        <v>3</v>
      </c>
      <c r="N11" s="65"/>
      <c r="O11" s="66">
        <f t="shared" si="3"/>
        <v>0</v>
      </c>
      <c r="P11" s="65"/>
      <c r="Q11" s="65"/>
      <c r="R11" s="65"/>
      <c r="S11" s="67">
        <f t="shared" si="2"/>
        <v>0</v>
      </c>
      <c r="T11" s="38" t="str">
        <f t="shared" si="4"/>
        <v>OK</v>
      </c>
      <c r="U11" s="49">
        <v>1</v>
      </c>
      <c r="V11" s="91">
        <v>1</v>
      </c>
      <c r="W11" s="92"/>
      <c r="X11" s="91">
        <v>1</v>
      </c>
      <c r="Y11" s="49"/>
      <c r="Z11" s="49"/>
      <c r="AA11" s="49"/>
      <c r="AB11" s="76"/>
      <c r="AC11" s="49"/>
      <c r="AD11" s="49"/>
      <c r="AE11" s="49"/>
      <c r="AF11" s="49"/>
      <c r="AG11" s="49"/>
      <c r="AH11" s="49"/>
    </row>
    <row r="12" spans="1:34" s="3" customFormat="1" ht="43.5" customHeight="1" x14ac:dyDescent="0.25">
      <c r="A12" s="107"/>
      <c r="B12" s="110"/>
      <c r="C12" s="114"/>
      <c r="D12" s="77">
        <v>9</v>
      </c>
      <c r="E12" s="78" t="s">
        <v>58</v>
      </c>
      <c r="F12" s="44" t="s">
        <v>20</v>
      </c>
      <c r="G12" s="79" t="s">
        <v>10</v>
      </c>
      <c r="H12" s="80">
        <v>500500002</v>
      </c>
      <c r="I12" s="80" t="s">
        <v>89</v>
      </c>
      <c r="J12" s="84">
        <v>250</v>
      </c>
      <c r="K12" s="36">
        <v>3</v>
      </c>
      <c r="L12" s="63">
        <f t="shared" si="0"/>
        <v>3</v>
      </c>
      <c r="M12" s="64">
        <f t="shared" si="1"/>
        <v>3</v>
      </c>
      <c r="N12" s="65"/>
      <c r="O12" s="66">
        <f t="shared" si="3"/>
        <v>0</v>
      </c>
      <c r="P12" s="65"/>
      <c r="Q12" s="65"/>
      <c r="R12" s="65"/>
      <c r="S12" s="67">
        <f t="shared" si="2"/>
        <v>0</v>
      </c>
      <c r="T12" s="38" t="str">
        <f t="shared" si="4"/>
        <v>OK</v>
      </c>
      <c r="U12" s="49">
        <v>1</v>
      </c>
      <c r="V12" s="91">
        <v>1</v>
      </c>
      <c r="W12" s="92"/>
      <c r="X12" s="91">
        <v>1</v>
      </c>
      <c r="Y12" s="49"/>
      <c r="Z12" s="49"/>
      <c r="AA12" s="49"/>
      <c r="AB12" s="76"/>
      <c r="AC12" s="49"/>
      <c r="AD12" s="49"/>
      <c r="AE12" s="49"/>
      <c r="AF12" s="49"/>
      <c r="AG12" s="49"/>
      <c r="AH12" s="49"/>
    </row>
    <row r="13" spans="1:34" s="31" customFormat="1" ht="43.5" customHeight="1" x14ac:dyDescent="0.25">
      <c r="A13" s="107"/>
      <c r="B13" s="107"/>
      <c r="C13" s="114"/>
      <c r="D13" s="77">
        <v>10</v>
      </c>
      <c r="E13" s="78" t="s">
        <v>59</v>
      </c>
      <c r="F13" s="44" t="s">
        <v>20</v>
      </c>
      <c r="G13" s="79" t="s">
        <v>10</v>
      </c>
      <c r="H13" s="80">
        <v>500500002</v>
      </c>
      <c r="I13" s="80" t="s">
        <v>89</v>
      </c>
      <c r="J13" s="84">
        <v>150</v>
      </c>
      <c r="K13" s="36">
        <v>3</v>
      </c>
      <c r="L13" s="63">
        <f t="shared" si="0"/>
        <v>3</v>
      </c>
      <c r="M13" s="64">
        <f t="shared" si="1"/>
        <v>3</v>
      </c>
      <c r="N13" s="65"/>
      <c r="O13" s="66">
        <f t="shared" si="3"/>
        <v>0</v>
      </c>
      <c r="P13" s="65"/>
      <c r="Q13" s="65"/>
      <c r="R13" s="65"/>
      <c r="S13" s="67">
        <f t="shared" si="2"/>
        <v>0</v>
      </c>
      <c r="T13" s="38" t="str">
        <f t="shared" si="4"/>
        <v>OK</v>
      </c>
      <c r="U13" s="49">
        <v>1</v>
      </c>
      <c r="V13" s="140">
        <v>1</v>
      </c>
      <c r="W13" s="92"/>
      <c r="X13" s="140">
        <v>1</v>
      </c>
      <c r="Y13" s="50"/>
      <c r="Z13" s="49"/>
      <c r="AA13" s="50"/>
      <c r="AB13" s="76"/>
      <c r="AC13" s="49"/>
      <c r="AD13" s="49"/>
      <c r="AE13" s="49"/>
      <c r="AF13" s="49"/>
      <c r="AG13" s="49"/>
      <c r="AH13" s="49"/>
    </row>
    <row r="14" spans="1:34" s="3" customFormat="1" ht="43.5" customHeight="1" x14ac:dyDescent="0.25">
      <c r="A14" s="107"/>
      <c r="B14" s="107"/>
      <c r="C14" s="114" t="s">
        <v>60</v>
      </c>
      <c r="D14" s="77">
        <v>11</v>
      </c>
      <c r="E14" s="78" t="s">
        <v>61</v>
      </c>
      <c r="F14" s="44" t="s">
        <v>20</v>
      </c>
      <c r="G14" s="79" t="s">
        <v>10</v>
      </c>
      <c r="H14" s="80">
        <v>500500002</v>
      </c>
      <c r="I14" s="80" t="s">
        <v>89</v>
      </c>
      <c r="J14" s="84">
        <v>150</v>
      </c>
      <c r="K14" s="36">
        <v>3</v>
      </c>
      <c r="L14" s="63">
        <f t="shared" si="0"/>
        <v>0</v>
      </c>
      <c r="M14" s="64">
        <f t="shared" si="1"/>
        <v>0</v>
      </c>
      <c r="N14" s="65"/>
      <c r="O14" s="66">
        <f t="shared" si="3"/>
        <v>0</v>
      </c>
      <c r="P14" s="65"/>
      <c r="Q14" s="65"/>
      <c r="R14" s="65"/>
      <c r="S14" s="67">
        <f t="shared" si="2"/>
        <v>3</v>
      </c>
      <c r="T14" s="38" t="str">
        <f t="shared" si="4"/>
        <v>OK</v>
      </c>
      <c r="U14" s="49"/>
      <c r="V14" s="92"/>
      <c r="W14" s="92"/>
      <c r="X14" s="92"/>
      <c r="Y14" s="49"/>
      <c r="Z14" s="49"/>
      <c r="AA14" s="49"/>
      <c r="AB14" s="76"/>
      <c r="AC14" s="49"/>
      <c r="AD14" s="49"/>
      <c r="AE14" s="49"/>
      <c r="AF14" s="49"/>
      <c r="AG14" s="49"/>
      <c r="AH14" s="49"/>
    </row>
    <row r="15" spans="1:34" s="31" customFormat="1" ht="43.5" customHeight="1" x14ac:dyDescent="0.25">
      <c r="A15" s="107"/>
      <c r="B15" s="111"/>
      <c r="C15" s="114"/>
      <c r="D15" s="77">
        <v>12</v>
      </c>
      <c r="E15" s="78" t="s">
        <v>62</v>
      </c>
      <c r="F15" s="44" t="s">
        <v>20</v>
      </c>
      <c r="G15" s="79" t="s">
        <v>10</v>
      </c>
      <c r="H15" s="80">
        <v>500500002</v>
      </c>
      <c r="I15" s="80" t="s">
        <v>89</v>
      </c>
      <c r="J15" s="84">
        <v>150</v>
      </c>
      <c r="K15" s="36">
        <v>3</v>
      </c>
      <c r="L15" s="63">
        <f t="shared" si="0"/>
        <v>1</v>
      </c>
      <c r="M15" s="64">
        <f t="shared" si="1"/>
        <v>1</v>
      </c>
      <c r="N15" s="65"/>
      <c r="O15" s="66">
        <f t="shared" si="3"/>
        <v>0</v>
      </c>
      <c r="P15" s="65"/>
      <c r="Q15" s="65"/>
      <c r="R15" s="65"/>
      <c r="S15" s="67">
        <f t="shared" si="2"/>
        <v>2</v>
      </c>
      <c r="T15" s="38" t="str">
        <f t="shared" si="4"/>
        <v>OK</v>
      </c>
      <c r="U15" s="49"/>
      <c r="V15" s="92"/>
      <c r="W15" s="92"/>
      <c r="X15" s="140">
        <v>1</v>
      </c>
      <c r="Y15" s="50"/>
      <c r="Z15" s="49"/>
      <c r="AA15" s="50"/>
      <c r="AB15" s="76"/>
      <c r="AC15" s="49"/>
      <c r="AD15" s="49"/>
      <c r="AE15" s="49"/>
      <c r="AF15" s="49"/>
      <c r="AG15" s="49"/>
      <c r="AH15" s="49"/>
    </row>
    <row r="16" spans="1:34" s="3" customFormat="1" ht="43.5" customHeight="1" x14ac:dyDescent="0.25">
      <c r="A16" s="107"/>
      <c r="B16" s="110"/>
      <c r="C16" s="114"/>
      <c r="D16" s="77">
        <v>13</v>
      </c>
      <c r="E16" s="78" t="s">
        <v>63</v>
      </c>
      <c r="F16" s="44" t="s">
        <v>20</v>
      </c>
      <c r="G16" s="79" t="s">
        <v>10</v>
      </c>
      <c r="H16" s="80">
        <v>500500002</v>
      </c>
      <c r="I16" s="80" t="s">
        <v>89</v>
      </c>
      <c r="J16" s="84">
        <v>200</v>
      </c>
      <c r="K16" s="36">
        <v>3</v>
      </c>
      <c r="L16" s="63">
        <f t="shared" si="0"/>
        <v>3</v>
      </c>
      <c r="M16" s="64">
        <f t="shared" si="1"/>
        <v>3</v>
      </c>
      <c r="N16" s="65"/>
      <c r="O16" s="66">
        <f t="shared" si="3"/>
        <v>0</v>
      </c>
      <c r="P16" s="65"/>
      <c r="Q16" s="65"/>
      <c r="R16" s="65"/>
      <c r="S16" s="67">
        <f t="shared" si="2"/>
        <v>0</v>
      </c>
      <c r="T16" s="38" t="str">
        <f t="shared" si="4"/>
        <v>OK</v>
      </c>
      <c r="U16" s="49">
        <v>1</v>
      </c>
      <c r="V16" s="91">
        <v>1</v>
      </c>
      <c r="W16" s="92"/>
      <c r="X16" s="91">
        <v>1</v>
      </c>
      <c r="Y16" s="49"/>
      <c r="Z16" s="49"/>
      <c r="AA16" s="49"/>
      <c r="AB16" s="76"/>
      <c r="AC16" s="49"/>
      <c r="AD16" s="49"/>
      <c r="AE16" s="49"/>
      <c r="AF16" s="49"/>
      <c r="AG16" s="49"/>
      <c r="AH16" s="49"/>
    </row>
    <row r="17" spans="1:34" s="3" customFormat="1" ht="43.5" customHeight="1" x14ac:dyDescent="0.25">
      <c r="A17" s="107"/>
      <c r="B17" s="107"/>
      <c r="C17" s="114"/>
      <c r="D17" s="77">
        <v>14</v>
      </c>
      <c r="E17" s="78" t="s">
        <v>64</v>
      </c>
      <c r="F17" s="44" t="s">
        <v>20</v>
      </c>
      <c r="G17" s="79" t="s">
        <v>10</v>
      </c>
      <c r="H17" s="80">
        <v>500500002</v>
      </c>
      <c r="I17" s="80" t="s">
        <v>89</v>
      </c>
      <c r="J17" s="84">
        <v>300</v>
      </c>
      <c r="K17" s="36">
        <v>3</v>
      </c>
      <c r="L17" s="63">
        <f t="shared" si="0"/>
        <v>2</v>
      </c>
      <c r="M17" s="64">
        <f t="shared" si="1"/>
        <v>2</v>
      </c>
      <c r="N17" s="65"/>
      <c r="O17" s="66">
        <f t="shared" si="3"/>
        <v>0</v>
      </c>
      <c r="P17" s="65"/>
      <c r="Q17" s="65"/>
      <c r="R17" s="65"/>
      <c r="S17" s="67">
        <f t="shared" si="2"/>
        <v>1</v>
      </c>
      <c r="T17" s="38" t="str">
        <f t="shared" si="4"/>
        <v>OK</v>
      </c>
      <c r="U17" s="49">
        <v>1</v>
      </c>
      <c r="V17" s="91">
        <v>1</v>
      </c>
      <c r="W17" s="92"/>
      <c r="X17" s="92"/>
      <c r="Y17" s="49"/>
      <c r="Z17" s="49"/>
      <c r="AA17" s="49"/>
      <c r="AB17" s="76"/>
      <c r="AC17" s="49"/>
      <c r="AD17" s="49"/>
      <c r="AE17" s="49"/>
      <c r="AF17" s="49"/>
      <c r="AG17" s="49"/>
      <c r="AH17" s="49"/>
    </row>
    <row r="18" spans="1:34" s="3" customFormat="1" ht="43.5" customHeight="1" x14ac:dyDescent="0.25">
      <c r="A18" s="107"/>
      <c r="B18" s="107"/>
      <c r="C18" s="114"/>
      <c r="D18" s="77">
        <v>15</v>
      </c>
      <c r="E18" s="78" t="s">
        <v>65</v>
      </c>
      <c r="F18" s="44" t="s">
        <v>20</v>
      </c>
      <c r="G18" s="79" t="s">
        <v>10</v>
      </c>
      <c r="H18" s="80">
        <v>500500002</v>
      </c>
      <c r="I18" s="80" t="s">
        <v>89</v>
      </c>
      <c r="J18" s="84">
        <v>100</v>
      </c>
      <c r="K18" s="36">
        <v>3</v>
      </c>
      <c r="L18" s="63">
        <f t="shared" si="0"/>
        <v>0</v>
      </c>
      <c r="M18" s="64">
        <f t="shared" si="1"/>
        <v>0</v>
      </c>
      <c r="N18" s="65"/>
      <c r="O18" s="66">
        <f t="shared" si="3"/>
        <v>0</v>
      </c>
      <c r="P18" s="65"/>
      <c r="Q18" s="65"/>
      <c r="R18" s="65"/>
      <c r="S18" s="67">
        <f t="shared" si="2"/>
        <v>3</v>
      </c>
      <c r="T18" s="38" t="str">
        <f t="shared" si="4"/>
        <v>OK</v>
      </c>
      <c r="U18" s="49"/>
      <c r="V18" s="92"/>
      <c r="W18" s="92"/>
      <c r="X18" s="92"/>
      <c r="Y18" s="49"/>
      <c r="Z18" s="49"/>
      <c r="AA18" s="49"/>
      <c r="AB18" s="76"/>
      <c r="AC18" s="49"/>
      <c r="AD18" s="49"/>
      <c r="AE18" s="49"/>
      <c r="AF18" s="49"/>
      <c r="AG18" s="49"/>
      <c r="AH18" s="49"/>
    </row>
    <row r="19" spans="1:34" s="3" customFormat="1" ht="43.5" customHeight="1" x14ac:dyDescent="0.25">
      <c r="A19" s="107"/>
      <c r="B19" s="107"/>
      <c r="C19" s="114"/>
      <c r="D19" s="77">
        <v>16</v>
      </c>
      <c r="E19" s="78" t="s">
        <v>66</v>
      </c>
      <c r="F19" s="44" t="s">
        <v>20</v>
      </c>
      <c r="G19" s="79" t="s">
        <v>10</v>
      </c>
      <c r="H19" s="80">
        <v>500500002</v>
      </c>
      <c r="I19" s="80" t="s">
        <v>89</v>
      </c>
      <c r="J19" s="84">
        <v>150</v>
      </c>
      <c r="K19" s="36">
        <v>3</v>
      </c>
      <c r="L19" s="63">
        <f t="shared" si="0"/>
        <v>3</v>
      </c>
      <c r="M19" s="64">
        <f t="shared" si="1"/>
        <v>3</v>
      </c>
      <c r="N19" s="65"/>
      <c r="O19" s="66">
        <f t="shared" si="3"/>
        <v>0</v>
      </c>
      <c r="P19" s="65"/>
      <c r="Q19" s="65"/>
      <c r="R19" s="65"/>
      <c r="S19" s="67">
        <f t="shared" si="2"/>
        <v>0</v>
      </c>
      <c r="T19" s="38" t="str">
        <f t="shared" si="4"/>
        <v>OK</v>
      </c>
      <c r="U19" s="49">
        <v>1</v>
      </c>
      <c r="V19" s="91">
        <v>1</v>
      </c>
      <c r="W19" s="92"/>
      <c r="X19" s="91">
        <v>1</v>
      </c>
      <c r="Y19" s="49"/>
      <c r="Z19" s="49"/>
      <c r="AA19" s="49"/>
      <c r="AB19" s="76"/>
      <c r="AC19" s="49"/>
      <c r="AD19" s="49"/>
      <c r="AE19" s="49"/>
      <c r="AF19" s="49"/>
      <c r="AG19" s="49"/>
      <c r="AH19" s="49"/>
    </row>
    <row r="20" spans="1:34" s="31" customFormat="1" ht="43.5" customHeight="1" x14ac:dyDescent="0.25">
      <c r="A20" s="107"/>
      <c r="B20" s="111"/>
      <c r="C20" s="114"/>
      <c r="D20" s="77">
        <v>17</v>
      </c>
      <c r="E20" s="78" t="s">
        <v>67</v>
      </c>
      <c r="F20" s="44" t="s">
        <v>20</v>
      </c>
      <c r="G20" s="79" t="s">
        <v>10</v>
      </c>
      <c r="H20" s="80">
        <v>500500002</v>
      </c>
      <c r="I20" s="80" t="s">
        <v>89</v>
      </c>
      <c r="J20" s="84">
        <v>100</v>
      </c>
      <c r="K20" s="36">
        <v>3</v>
      </c>
      <c r="L20" s="63">
        <f t="shared" si="0"/>
        <v>3</v>
      </c>
      <c r="M20" s="64">
        <f t="shared" si="1"/>
        <v>3</v>
      </c>
      <c r="N20" s="65"/>
      <c r="O20" s="66">
        <f t="shared" si="3"/>
        <v>0</v>
      </c>
      <c r="P20" s="65"/>
      <c r="Q20" s="65"/>
      <c r="R20" s="65"/>
      <c r="S20" s="67">
        <f t="shared" si="2"/>
        <v>0</v>
      </c>
      <c r="T20" s="38" t="str">
        <f t="shared" si="4"/>
        <v>OK</v>
      </c>
      <c r="U20" s="49">
        <v>1</v>
      </c>
      <c r="V20" s="140">
        <v>1</v>
      </c>
      <c r="W20" s="92"/>
      <c r="X20" s="140">
        <v>1</v>
      </c>
      <c r="Y20" s="50"/>
      <c r="Z20" s="49"/>
      <c r="AA20" s="49"/>
      <c r="AB20" s="76"/>
      <c r="AC20" s="49"/>
      <c r="AD20" s="49"/>
      <c r="AE20" s="49"/>
      <c r="AF20" s="49"/>
      <c r="AG20" s="49"/>
      <c r="AH20" s="49"/>
    </row>
    <row r="21" spans="1:34" s="3" customFormat="1" ht="43.5" customHeight="1" x14ac:dyDescent="0.25">
      <c r="A21" s="107"/>
      <c r="B21" s="110"/>
      <c r="C21" s="114"/>
      <c r="D21" s="77">
        <v>18</v>
      </c>
      <c r="E21" s="78" t="s">
        <v>68</v>
      </c>
      <c r="F21" s="44" t="s">
        <v>20</v>
      </c>
      <c r="G21" s="79" t="s">
        <v>10</v>
      </c>
      <c r="H21" s="80">
        <v>500500002</v>
      </c>
      <c r="I21" s="80" t="s">
        <v>89</v>
      </c>
      <c r="J21" s="84">
        <v>300</v>
      </c>
      <c r="K21" s="36">
        <v>3</v>
      </c>
      <c r="L21" s="63">
        <f t="shared" si="0"/>
        <v>3</v>
      </c>
      <c r="M21" s="64">
        <f t="shared" si="1"/>
        <v>3</v>
      </c>
      <c r="N21" s="65"/>
      <c r="O21" s="66">
        <f t="shared" si="3"/>
        <v>0</v>
      </c>
      <c r="P21" s="65"/>
      <c r="Q21" s="65"/>
      <c r="R21" s="65"/>
      <c r="S21" s="67">
        <f t="shared" si="2"/>
        <v>0</v>
      </c>
      <c r="T21" s="38" t="str">
        <f t="shared" si="4"/>
        <v>OK</v>
      </c>
      <c r="U21" s="49">
        <v>1</v>
      </c>
      <c r="V21" s="91">
        <v>1</v>
      </c>
      <c r="W21" s="92"/>
      <c r="X21" s="91">
        <v>1</v>
      </c>
      <c r="Y21" s="49"/>
      <c r="Z21" s="49"/>
      <c r="AA21" s="49"/>
      <c r="AB21" s="76"/>
      <c r="AC21" s="49"/>
      <c r="AD21" s="49"/>
      <c r="AE21" s="49"/>
      <c r="AF21" s="49"/>
      <c r="AG21" s="49"/>
      <c r="AH21" s="49"/>
    </row>
    <row r="22" spans="1:34" ht="43.5" customHeight="1" x14ac:dyDescent="0.25">
      <c r="A22" s="107"/>
      <c r="B22" s="107"/>
      <c r="C22" s="114"/>
      <c r="D22" s="77">
        <v>19</v>
      </c>
      <c r="E22" s="78" t="s">
        <v>69</v>
      </c>
      <c r="F22" s="44" t="s">
        <v>20</v>
      </c>
      <c r="G22" s="79" t="s">
        <v>10</v>
      </c>
      <c r="H22" s="80">
        <v>500500002</v>
      </c>
      <c r="I22" s="80" t="s">
        <v>89</v>
      </c>
      <c r="J22" s="84">
        <v>150</v>
      </c>
      <c r="K22" s="37">
        <v>3</v>
      </c>
      <c r="L22" s="63">
        <f t="shared" si="0"/>
        <v>3</v>
      </c>
      <c r="M22" s="64">
        <f t="shared" si="1"/>
        <v>3</v>
      </c>
      <c r="N22" s="65"/>
      <c r="O22" s="66">
        <f t="shared" si="3"/>
        <v>0</v>
      </c>
      <c r="P22" s="65"/>
      <c r="Q22" s="65"/>
      <c r="R22" s="65"/>
      <c r="S22" s="67">
        <f t="shared" si="2"/>
        <v>0</v>
      </c>
      <c r="T22" s="38" t="str">
        <f t="shared" si="4"/>
        <v>OK</v>
      </c>
      <c r="U22" s="49">
        <v>1</v>
      </c>
      <c r="V22" s="91">
        <v>1</v>
      </c>
      <c r="W22" s="92"/>
      <c r="X22" s="91">
        <v>1</v>
      </c>
      <c r="Y22" s="49"/>
      <c r="Z22" s="49"/>
      <c r="AA22" s="49"/>
      <c r="AB22" s="76"/>
      <c r="AC22" s="49"/>
      <c r="AD22" s="49"/>
      <c r="AE22" s="49"/>
      <c r="AF22" s="49"/>
      <c r="AG22" s="49"/>
      <c r="AH22" s="49"/>
    </row>
    <row r="23" spans="1:34" ht="43.5" customHeight="1" x14ac:dyDescent="0.25">
      <c r="A23" s="107"/>
      <c r="B23" s="107"/>
      <c r="C23" s="114"/>
      <c r="D23" s="77">
        <v>20</v>
      </c>
      <c r="E23" s="78" t="s">
        <v>70</v>
      </c>
      <c r="F23" s="44" t="s">
        <v>20</v>
      </c>
      <c r="G23" s="79" t="s">
        <v>10</v>
      </c>
      <c r="H23" s="80">
        <v>500500002</v>
      </c>
      <c r="I23" s="80" t="s">
        <v>89</v>
      </c>
      <c r="J23" s="84">
        <v>1000</v>
      </c>
      <c r="K23" s="37">
        <v>3</v>
      </c>
      <c r="L23" s="63">
        <f t="shared" si="0"/>
        <v>3</v>
      </c>
      <c r="M23" s="64">
        <f t="shared" si="1"/>
        <v>3</v>
      </c>
      <c r="N23" s="65"/>
      <c r="O23" s="66">
        <f t="shared" si="3"/>
        <v>0</v>
      </c>
      <c r="P23" s="65"/>
      <c r="Q23" s="65"/>
      <c r="R23" s="65"/>
      <c r="S23" s="67">
        <f t="shared" si="2"/>
        <v>0</v>
      </c>
      <c r="T23" s="38" t="str">
        <f t="shared" si="4"/>
        <v>OK</v>
      </c>
      <c r="U23" s="49">
        <v>1</v>
      </c>
      <c r="V23" s="91">
        <v>1</v>
      </c>
      <c r="W23" s="92"/>
      <c r="X23" s="91">
        <v>1</v>
      </c>
      <c r="Y23" s="49"/>
      <c r="Z23" s="49"/>
      <c r="AA23" s="49"/>
      <c r="AB23" s="76"/>
      <c r="AC23" s="49"/>
      <c r="AD23" s="49"/>
      <c r="AE23" s="49"/>
      <c r="AF23" s="49"/>
      <c r="AG23" s="49"/>
      <c r="AH23" s="49"/>
    </row>
    <row r="24" spans="1:34" ht="43.5" customHeight="1" x14ac:dyDescent="0.25">
      <c r="A24" s="107"/>
      <c r="B24" s="107"/>
      <c r="C24" s="114"/>
      <c r="D24" s="77">
        <v>21</v>
      </c>
      <c r="E24" s="81" t="s">
        <v>71</v>
      </c>
      <c r="F24" s="44" t="s">
        <v>20</v>
      </c>
      <c r="G24" s="79" t="s">
        <v>10</v>
      </c>
      <c r="H24" s="80">
        <v>500500002</v>
      </c>
      <c r="I24" s="80" t="s">
        <v>89</v>
      </c>
      <c r="J24" s="84">
        <v>500</v>
      </c>
      <c r="K24" s="37">
        <v>3</v>
      </c>
      <c r="L24" s="63">
        <f t="shared" si="0"/>
        <v>3</v>
      </c>
      <c r="M24" s="64">
        <f t="shared" si="1"/>
        <v>3</v>
      </c>
      <c r="N24" s="65"/>
      <c r="O24" s="66">
        <f t="shared" si="3"/>
        <v>0</v>
      </c>
      <c r="P24" s="65"/>
      <c r="Q24" s="65"/>
      <c r="R24" s="65"/>
      <c r="S24" s="67">
        <f t="shared" si="2"/>
        <v>0</v>
      </c>
      <c r="T24" s="38" t="str">
        <f t="shared" si="4"/>
        <v>OK</v>
      </c>
      <c r="U24" s="49">
        <v>1</v>
      </c>
      <c r="V24" s="91">
        <v>1</v>
      </c>
      <c r="W24" s="92"/>
      <c r="X24" s="91">
        <v>1</v>
      </c>
      <c r="Y24" s="51"/>
      <c r="Z24" s="49"/>
      <c r="AA24" s="49"/>
      <c r="AB24" s="76"/>
      <c r="AC24" s="49"/>
      <c r="AD24" s="49"/>
      <c r="AE24" s="49"/>
      <c r="AF24" s="49"/>
      <c r="AG24" s="49"/>
      <c r="AH24" s="49"/>
    </row>
    <row r="25" spans="1:34" s="42" customFormat="1" ht="43.5" customHeight="1" x14ac:dyDescent="0.25">
      <c r="A25" s="107"/>
      <c r="B25" s="111"/>
      <c r="C25" s="115" t="s">
        <v>72</v>
      </c>
      <c r="D25" s="82">
        <v>22</v>
      </c>
      <c r="E25" s="81" t="s">
        <v>73</v>
      </c>
      <c r="F25" s="44" t="s">
        <v>20</v>
      </c>
      <c r="G25" s="79" t="s">
        <v>74</v>
      </c>
      <c r="H25" s="80">
        <v>500500002</v>
      </c>
      <c r="I25" s="80" t="s">
        <v>89</v>
      </c>
      <c r="J25" s="84">
        <v>8200</v>
      </c>
      <c r="K25" s="37">
        <v>3</v>
      </c>
      <c r="L25" s="63">
        <f t="shared" si="0"/>
        <v>3</v>
      </c>
      <c r="M25" s="64">
        <f t="shared" si="1"/>
        <v>3</v>
      </c>
      <c r="N25" s="65"/>
      <c r="O25" s="66">
        <f t="shared" si="3"/>
        <v>0</v>
      </c>
      <c r="P25" s="65"/>
      <c r="Q25" s="65"/>
      <c r="R25" s="65"/>
      <c r="S25" s="67">
        <f t="shared" si="2"/>
        <v>0</v>
      </c>
      <c r="T25" s="38" t="str">
        <f t="shared" si="4"/>
        <v>OK</v>
      </c>
      <c r="U25" s="49">
        <v>1</v>
      </c>
      <c r="V25" s="91">
        <v>1</v>
      </c>
      <c r="W25" s="92"/>
      <c r="X25" s="140">
        <v>1</v>
      </c>
      <c r="Y25" s="52"/>
      <c r="Z25" s="49"/>
      <c r="AA25" s="50"/>
      <c r="AB25" s="76"/>
      <c r="AC25" s="49"/>
      <c r="AD25" s="49"/>
      <c r="AE25" s="49"/>
      <c r="AF25" s="49"/>
      <c r="AG25" s="49"/>
      <c r="AH25" s="49"/>
    </row>
    <row r="26" spans="1:34" ht="43.5" customHeight="1" x14ac:dyDescent="0.25">
      <c r="A26" s="107"/>
      <c r="B26" s="111"/>
      <c r="C26" s="115"/>
      <c r="D26" s="82">
        <v>23</v>
      </c>
      <c r="E26" s="81" t="s">
        <v>75</v>
      </c>
      <c r="F26" s="44" t="s">
        <v>20</v>
      </c>
      <c r="G26" s="79" t="s">
        <v>11</v>
      </c>
      <c r="H26" s="80">
        <v>500500002</v>
      </c>
      <c r="I26" s="80" t="s">
        <v>89</v>
      </c>
      <c r="J26" s="84">
        <v>1950.08</v>
      </c>
      <c r="K26" s="37">
        <v>3</v>
      </c>
      <c r="L26" s="63">
        <f t="shared" si="0"/>
        <v>3</v>
      </c>
      <c r="M26" s="64">
        <f t="shared" si="1"/>
        <v>3</v>
      </c>
      <c r="N26" s="65"/>
      <c r="O26" s="66">
        <f t="shared" si="3"/>
        <v>0</v>
      </c>
      <c r="P26" s="65"/>
      <c r="Q26" s="65"/>
      <c r="R26" s="65"/>
      <c r="S26" s="67">
        <f t="shared" si="2"/>
        <v>0</v>
      </c>
      <c r="T26" s="38" t="str">
        <f t="shared" si="4"/>
        <v>OK</v>
      </c>
      <c r="U26" s="49">
        <v>1</v>
      </c>
      <c r="V26" s="91">
        <v>1</v>
      </c>
      <c r="W26" s="92"/>
      <c r="X26" s="91">
        <v>1</v>
      </c>
      <c r="Y26" s="51"/>
      <c r="Z26" s="49"/>
      <c r="AA26" s="49"/>
      <c r="AB26" s="76"/>
      <c r="AC26" s="49"/>
      <c r="AD26" s="49"/>
      <c r="AE26" s="49"/>
      <c r="AF26" s="49"/>
      <c r="AG26" s="49"/>
      <c r="AH26" s="49"/>
    </row>
    <row r="27" spans="1:34" ht="43.5" customHeight="1" x14ac:dyDescent="0.25">
      <c r="A27" s="107"/>
      <c r="B27" s="111"/>
      <c r="C27" s="115"/>
      <c r="D27" s="82">
        <v>24</v>
      </c>
      <c r="E27" s="81" t="s">
        <v>76</v>
      </c>
      <c r="F27" s="44" t="s">
        <v>20</v>
      </c>
      <c r="G27" s="79" t="s">
        <v>77</v>
      </c>
      <c r="H27" s="80">
        <v>500500002</v>
      </c>
      <c r="I27" s="80" t="s">
        <v>89</v>
      </c>
      <c r="J27" s="84">
        <v>3000</v>
      </c>
      <c r="K27" s="37">
        <v>3</v>
      </c>
      <c r="L27" s="63">
        <f t="shared" si="0"/>
        <v>3</v>
      </c>
      <c r="M27" s="64">
        <f t="shared" si="1"/>
        <v>3</v>
      </c>
      <c r="N27" s="65"/>
      <c r="O27" s="66">
        <f t="shared" si="3"/>
        <v>0</v>
      </c>
      <c r="P27" s="65"/>
      <c r="Q27" s="65"/>
      <c r="R27" s="65"/>
      <c r="S27" s="67">
        <f t="shared" si="2"/>
        <v>0</v>
      </c>
      <c r="T27" s="38" t="str">
        <f t="shared" si="4"/>
        <v>OK</v>
      </c>
      <c r="U27" s="49">
        <v>1</v>
      </c>
      <c r="V27" s="91">
        <v>1</v>
      </c>
      <c r="W27" s="92"/>
      <c r="X27" s="91">
        <v>1</v>
      </c>
      <c r="Y27" s="51"/>
      <c r="Z27" s="49"/>
      <c r="AA27" s="49"/>
      <c r="AB27" s="76"/>
      <c r="AC27" s="49"/>
      <c r="AD27" s="49"/>
      <c r="AE27" s="49"/>
      <c r="AF27" s="49"/>
      <c r="AG27" s="49"/>
      <c r="AH27" s="49"/>
    </row>
    <row r="28" spans="1:34" s="42" customFormat="1" ht="43.5" customHeight="1" x14ac:dyDescent="0.25">
      <c r="A28" s="107"/>
      <c r="B28" s="111"/>
      <c r="C28" s="115"/>
      <c r="D28" s="82">
        <v>25</v>
      </c>
      <c r="E28" s="83" t="s">
        <v>78</v>
      </c>
      <c r="F28" s="44" t="s">
        <v>20</v>
      </c>
      <c r="G28" s="79" t="s">
        <v>79</v>
      </c>
      <c r="H28" s="80">
        <v>500500002</v>
      </c>
      <c r="I28" s="80" t="s">
        <v>89</v>
      </c>
      <c r="J28" s="84">
        <v>3500</v>
      </c>
      <c r="K28" s="37">
        <v>3</v>
      </c>
      <c r="L28" s="63">
        <f t="shared" si="0"/>
        <v>3</v>
      </c>
      <c r="M28" s="64">
        <f t="shared" si="1"/>
        <v>3</v>
      </c>
      <c r="N28" s="65"/>
      <c r="O28" s="66">
        <f t="shared" si="3"/>
        <v>0</v>
      </c>
      <c r="P28" s="65"/>
      <c r="Q28" s="65"/>
      <c r="R28" s="65"/>
      <c r="S28" s="67">
        <f t="shared" si="2"/>
        <v>0</v>
      </c>
      <c r="T28" s="38" t="str">
        <f t="shared" si="4"/>
        <v>OK</v>
      </c>
      <c r="U28" s="49">
        <v>1</v>
      </c>
      <c r="V28" s="140">
        <v>1</v>
      </c>
      <c r="W28" s="92"/>
      <c r="X28" s="140">
        <v>1</v>
      </c>
      <c r="Y28" s="52"/>
      <c r="Z28" s="49"/>
      <c r="AA28" s="49"/>
      <c r="AB28" s="76"/>
      <c r="AC28" s="49"/>
      <c r="AD28" s="49"/>
      <c r="AE28" s="49"/>
      <c r="AF28" s="49"/>
      <c r="AG28" s="49"/>
      <c r="AH28" s="49"/>
    </row>
    <row r="29" spans="1:34" s="42" customFormat="1" ht="43.5" customHeight="1" x14ac:dyDescent="0.25">
      <c r="A29" s="107"/>
      <c r="B29" s="110"/>
      <c r="C29" s="115"/>
      <c r="D29" s="82">
        <v>26</v>
      </c>
      <c r="E29" s="81" t="s">
        <v>80</v>
      </c>
      <c r="F29" s="44" t="s">
        <v>20</v>
      </c>
      <c r="G29" s="79" t="s">
        <v>10</v>
      </c>
      <c r="H29" s="80">
        <v>500500002</v>
      </c>
      <c r="I29" s="80" t="s">
        <v>89</v>
      </c>
      <c r="J29" s="84">
        <v>2.8</v>
      </c>
      <c r="K29" s="37">
        <v>0</v>
      </c>
      <c r="L29" s="63">
        <f t="shared" si="0"/>
        <v>70</v>
      </c>
      <c r="M29" s="64">
        <f t="shared" si="1"/>
        <v>70</v>
      </c>
      <c r="N29" s="65">
        <v>70</v>
      </c>
      <c r="O29" s="66">
        <f t="shared" si="3"/>
        <v>0</v>
      </c>
      <c r="P29" s="65"/>
      <c r="Q29" s="65"/>
      <c r="R29" s="65"/>
      <c r="S29" s="67">
        <f t="shared" si="2"/>
        <v>0</v>
      </c>
      <c r="T29" s="38" t="str">
        <f t="shared" si="4"/>
        <v>OK</v>
      </c>
      <c r="U29" s="49"/>
      <c r="V29" s="95"/>
      <c r="W29" s="91">
        <v>70</v>
      </c>
      <c r="X29" s="95"/>
      <c r="Y29" s="52"/>
      <c r="Z29" s="49"/>
      <c r="AA29" s="50"/>
      <c r="AB29" s="76"/>
      <c r="AC29" s="49"/>
      <c r="AD29" s="49"/>
      <c r="AE29" s="49"/>
      <c r="AF29" s="49"/>
      <c r="AG29" s="49"/>
      <c r="AH29" s="49"/>
    </row>
    <row r="30" spans="1:34" ht="43.5" customHeight="1" x14ac:dyDescent="0.25">
      <c r="A30" s="107"/>
      <c r="B30" s="107"/>
      <c r="C30" s="115"/>
      <c r="D30" s="82">
        <v>27</v>
      </c>
      <c r="E30" s="81" t="s">
        <v>81</v>
      </c>
      <c r="F30" s="44" t="s">
        <v>82</v>
      </c>
      <c r="G30" s="79" t="s">
        <v>83</v>
      </c>
      <c r="H30" s="80">
        <v>500500002</v>
      </c>
      <c r="I30" s="80" t="s">
        <v>90</v>
      </c>
      <c r="J30" s="84">
        <v>3</v>
      </c>
      <c r="K30" s="37">
        <v>310</v>
      </c>
      <c r="L30" s="63">
        <f t="shared" si="0"/>
        <v>223</v>
      </c>
      <c r="M30" s="64">
        <f t="shared" si="1"/>
        <v>223</v>
      </c>
      <c r="N30" s="65"/>
      <c r="O30" s="66">
        <f t="shared" si="3"/>
        <v>77</v>
      </c>
      <c r="P30" s="65"/>
      <c r="Q30" s="65"/>
      <c r="R30" s="65"/>
      <c r="S30" s="67">
        <f t="shared" si="2"/>
        <v>87</v>
      </c>
      <c r="T30" s="38" t="str">
        <f t="shared" si="4"/>
        <v>OK</v>
      </c>
      <c r="U30" s="49">
        <v>69</v>
      </c>
      <c r="V30" s="91">
        <v>69</v>
      </c>
      <c r="W30" s="92"/>
      <c r="X30" s="91">
        <v>85</v>
      </c>
      <c r="Y30" s="51"/>
      <c r="Z30" s="49"/>
      <c r="AA30" s="49"/>
      <c r="AB30" s="76"/>
      <c r="AC30" s="49"/>
      <c r="AD30" s="49"/>
      <c r="AE30" s="49"/>
      <c r="AF30" s="49"/>
      <c r="AG30" s="49"/>
      <c r="AH30" s="49"/>
    </row>
    <row r="31" spans="1:34" ht="43.5" customHeight="1" x14ac:dyDescent="0.25">
      <c r="A31" s="107"/>
      <c r="B31" s="107"/>
      <c r="C31" s="115"/>
      <c r="D31" s="82">
        <v>28</v>
      </c>
      <c r="E31" s="81" t="s">
        <v>84</v>
      </c>
      <c r="F31" s="44" t="s">
        <v>20</v>
      </c>
      <c r="G31" s="79" t="s">
        <v>10</v>
      </c>
      <c r="H31" s="80">
        <v>500500002</v>
      </c>
      <c r="I31" s="80" t="s">
        <v>89</v>
      </c>
      <c r="J31" s="84">
        <v>38</v>
      </c>
      <c r="K31" s="37">
        <v>310</v>
      </c>
      <c r="L31" s="63">
        <f t="shared" si="0"/>
        <v>255</v>
      </c>
      <c r="M31" s="64">
        <f t="shared" si="1"/>
        <v>255</v>
      </c>
      <c r="N31" s="65">
        <v>-11</v>
      </c>
      <c r="O31" s="66">
        <f t="shared" si="3"/>
        <v>77</v>
      </c>
      <c r="P31" s="65"/>
      <c r="Q31" s="65"/>
      <c r="R31" s="65"/>
      <c r="S31" s="67">
        <f t="shared" si="2"/>
        <v>44</v>
      </c>
      <c r="T31" s="38" t="str">
        <f t="shared" si="4"/>
        <v>OK</v>
      </c>
      <c r="U31" s="49">
        <v>80</v>
      </c>
      <c r="V31" s="91">
        <v>80</v>
      </c>
      <c r="W31" s="92"/>
      <c r="X31" s="91">
        <v>95</v>
      </c>
      <c r="Y31" s="54"/>
      <c r="Z31" s="49"/>
      <c r="AA31" s="49"/>
      <c r="AB31" s="76"/>
      <c r="AC31" s="49"/>
      <c r="AD31" s="49"/>
      <c r="AE31" s="49"/>
      <c r="AF31" s="49"/>
      <c r="AG31" s="49"/>
      <c r="AH31" s="49"/>
    </row>
    <row r="32" spans="1:34" ht="43.5" customHeight="1" x14ac:dyDescent="0.25">
      <c r="A32" s="108"/>
      <c r="B32" s="108"/>
      <c r="C32" s="115"/>
      <c r="D32" s="82">
        <v>29</v>
      </c>
      <c r="E32" s="81" t="s">
        <v>85</v>
      </c>
      <c r="F32" s="44" t="s">
        <v>20</v>
      </c>
      <c r="G32" s="79" t="s">
        <v>86</v>
      </c>
      <c r="H32" s="80">
        <v>500500002</v>
      </c>
      <c r="I32" s="80" t="s">
        <v>89</v>
      </c>
      <c r="J32" s="84">
        <v>194.02</v>
      </c>
      <c r="K32" s="37">
        <v>44</v>
      </c>
      <c r="L32" s="63">
        <f t="shared" si="0"/>
        <v>27</v>
      </c>
      <c r="M32" s="64">
        <f t="shared" si="1"/>
        <v>27</v>
      </c>
      <c r="N32" s="65"/>
      <c r="O32" s="66">
        <f t="shared" si="3"/>
        <v>11</v>
      </c>
      <c r="P32" s="65"/>
      <c r="Q32" s="65"/>
      <c r="R32" s="65"/>
      <c r="S32" s="67">
        <f t="shared" si="2"/>
        <v>17</v>
      </c>
      <c r="T32" s="38" t="str">
        <f t="shared" si="4"/>
        <v>OK</v>
      </c>
      <c r="U32" s="49">
        <v>9</v>
      </c>
      <c r="V32" s="91">
        <v>9</v>
      </c>
      <c r="W32" s="92"/>
      <c r="X32" s="91">
        <v>9</v>
      </c>
      <c r="Y32" s="53"/>
      <c r="Z32" s="49"/>
      <c r="AA32" s="49"/>
      <c r="AB32" s="76"/>
      <c r="AC32" s="49"/>
      <c r="AD32" s="49"/>
      <c r="AE32" s="49"/>
      <c r="AF32" s="49"/>
      <c r="AG32" s="49"/>
      <c r="AH32" s="49"/>
    </row>
    <row r="33" spans="10:34" ht="21" customHeight="1" x14ac:dyDescent="0.25">
      <c r="J33" s="40"/>
      <c r="K33" s="56">
        <f>SUM(K4:K32)</f>
        <v>739</v>
      </c>
      <c r="N33" s="56"/>
      <c r="O33" s="56"/>
      <c r="P33" s="56"/>
      <c r="Q33" s="56"/>
      <c r="R33" s="56"/>
      <c r="S33" s="56">
        <f>SUM(S4:S32)</f>
        <v>164</v>
      </c>
      <c r="U33" s="88" cm="1">
        <f t="array" ref="U33">SUMPRODUCT($J$4:$J$32*U4:U32)</f>
        <v>26433.260000000002</v>
      </c>
      <c r="V33" s="93">
        <v>26433.26</v>
      </c>
      <c r="W33" s="93">
        <v>196</v>
      </c>
      <c r="X33" s="93">
        <v>26781.26</v>
      </c>
      <c r="Y33" s="47" cm="1">
        <f t="array" ref="Y33">SUMPRODUCT($J$4:$J$32*Y4:Y32)</f>
        <v>0</v>
      </c>
      <c r="Z33" s="47" cm="1">
        <f t="array" ref="Z33">SUMPRODUCT($J$4:$J$32*Z4:Z32)</f>
        <v>0</v>
      </c>
      <c r="AA33" s="47" cm="1">
        <f t="array" ref="AA33">SUMPRODUCT($J$4:$J$32*AA4:AA32)</f>
        <v>0</v>
      </c>
      <c r="AB33" s="47" cm="1">
        <f t="array" ref="AB33">SUMPRODUCT($J$4:$J$32*AB4:AB32)</f>
        <v>0</v>
      </c>
      <c r="AC33" s="47" cm="1">
        <f t="array" ref="AC33">SUMPRODUCT($J$4:$J$32*AC4:AC32)</f>
        <v>0</v>
      </c>
      <c r="AD33" s="47" cm="1">
        <f t="array" ref="AD33">SUMPRODUCT($J$4:$J$32*AD4:AD32)</f>
        <v>0</v>
      </c>
      <c r="AE33" s="47" cm="1">
        <f t="array" ref="AE33">SUMPRODUCT($J$4:$J$32*AE4:AE32)</f>
        <v>0</v>
      </c>
      <c r="AF33" s="47" cm="1">
        <f t="array" ref="AF33">SUMPRODUCT($J$4:$J$32*AF4:AF32)</f>
        <v>0</v>
      </c>
      <c r="AG33" s="47" cm="1">
        <f t="array" ref="AG33">SUMPRODUCT($J$4:$J$32*AG4:AG32)</f>
        <v>0</v>
      </c>
      <c r="AH33" s="47" cm="1">
        <f t="array" ref="AH33">SUMPRODUCT($J$4:$J$32*AH4:AH32)</f>
        <v>0</v>
      </c>
    </row>
    <row r="34" spans="10:34" ht="43.5" customHeight="1" x14ac:dyDescent="0.25">
      <c r="K34" s="85">
        <f>SUMPRODUCT($J$4:$J$32,K4:K32)</f>
        <v>87787.12</v>
      </c>
      <c r="L34" s="85">
        <f>SUMPRODUCT($J$4:$J$32,L4:L32)</f>
        <v>79843.779999999984</v>
      </c>
      <c r="M34" s="85">
        <f>SUMPRODUCT($J$4:$J$32,M4:M32)</f>
        <v>79843.779999999984</v>
      </c>
      <c r="V34" s="94"/>
      <c r="W34" s="94"/>
      <c r="X34" s="94"/>
    </row>
  </sheetData>
  <autoFilter ref="A3:AH34" xr:uid="{00000000-0001-0000-0000-000000000000}"/>
  <mergeCells count="25">
    <mergeCell ref="AA1:AA2"/>
    <mergeCell ref="AB1:AB2"/>
    <mergeCell ref="AC1:AC2"/>
    <mergeCell ref="A1:D1"/>
    <mergeCell ref="E1:J1"/>
    <mergeCell ref="K1:T1"/>
    <mergeCell ref="V1:V2"/>
    <mergeCell ref="W1:W2"/>
    <mergeCell ref="A2:J2"/>
    <mergeCell ref="K2:T2"/>
    <mergeCell ref="X1:X2"/>
    <mergeCell ref="Y1:Y2"/>
    <mergeCell ref="Z1:Z2"/>
    <mergeCell ref="AD1:AD2"/>
    <mergeCell ref="AE1:AE2"/>
    <mergeCell ref="AF1:AF2"/>
    <mergeCell ref="AG1:AG2"/>
    <mergeCell ref="AH1:AH2"/>
    <mergeCell ref="C3:D3"/>
    <mergeCell ref="A4:A32"/>
    <mergeCell ref="B4:B32"/>
    <mergeCell ref="C4:C9"/>
    <mergeCell ref="C10:C13"/>
    <mergeCell ref="C14:C24"/>
    <mergeCell ref="C25:C32"/>
  </mergeCells>
  <conditionalFormatting sqref="U4:U32 Y4:AH32">
    <cfRule type="cellIs" dxfId="10" priority="1" operator="greaterThan">
      <formula>0</formula>
    </cfRule>
  </conditionalFormatting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2E952-BA4D-4C1F-8813-502177D61890}">
  <dimension ref="A1:AH34"/>
  <sheetViews>
    <sheetView topLeftCell="A22" zoomScale="60" zoomScaleNormal="60" workbookViewId="0">
      <pane xSplit="20" topLeftCell="U1" activePane="topRight" state="frozen"/>
      <selection pane="topRight" activeCell="K10" sqref="K10"/>
    </sheetView>
  </sheetViews>
  <sheetFormatPr defaultColWidth="9.7265625" defaultRowHeight="43.5" customHeight="1" x14ac:dyDescent="0.25"/>
  <cols>
    <col min="1" max="1" width="6.453125" style="3" customWidth="1"/>
    <col min="2" max="2" width="15.453125" style="55" customWidth="1"/>
    <col min="3" max="3" width="5.453125" style="55" customWidth="1"/>
    <col min="4" max="4" width="7.81640625" style="1" customWidth="1"/>
    <col min="5" max="5" width="23.54296875" style="1" customWidth="1"/>
    <col min="6" max="6" width="10.1796875" style="1" customWidth="1"/>
    <col min="7" max="7" width="9.26953125" style="1" customWidth="1"/>
    <col min="8" max="8" width="13" style="1" customWidth="1"/>
    <col min="9" max="9" width="12.453125" style="1" customWidth="1"/>
    <col min="10" max="10" width="13.453125" style="1" customWidth="1"/>
    <col min="11" max="11" width="10.81640625" style="45" customWidth="1"/>
    <col min="12" max="12" width="10.54296875" style="45" customWidth="1"/>
    <col min="13" max="13" width="10" style="45" customWidth="1"/>
    <col min="14" max="14" width="9.26953125" style="45" customWidth="1"/>
    <col min="15" max="15" width="7.81640625" style="45" customWidth="1"/>
    <col min="16" max="16" width="7.453125" style="45" customWidth="1"/>
    <col min="17" max="17" width="7.26953125" style="45" customWidth="1"/>
    <col min="18" max="18" width="7.453125" style="45" customWidth="1"/>
    <col min="19" max="19" width="11.453125" style="21" customWidth="1"/>
    <col min="20" max="20" width="13.81640625" style="46" customWidth="1"/>
    <col min="21" max="21" width="19.26953125" style="48" customWidth="1"/>
    <col min="22" max="22" width="19" style="48" customWidth="1"/>
    <col min="23" max="23" width="18.453125" style="48" customWidth="1"/>
    <col min="24" max="24" width="17.54296875" style="48" customWidth="1"/>
    <col min="25" max="25" width="16.26953125" style="48" customWidth="1"/>
    <col min="26" max="26" width="18.54296875" style="48" customWidth="1"/>
    <col min="27" max="27" width="16.81640625" style="48" customWidth="1"/>
    <col min="28" max="28" width="14.1796875" style="48" customWidth="1"/>
    <col min="29" max="29" width="18.81640625" style="48" bestFit="1" customWidth="1"/>
    <col min="30" max="34" width="13.7265625" style="48" customWidth="1"/>
    <col min="35" max="16384" width="9.7265625" style="41"/>
  </cols>
  <sheetData>
    <row r="1" spans="1:34" ht="36.75" customHeight="1" x14ac:dyDescent="0.25">
      <c r="A1" s="109" t="s">
        <v>44</v>
      </c>
      <c r="B1" s="109"/>
      <c r="C1" s="109"/>
      <c r="D1" s="109"/>
      <c r="E1" s="109" t="s">
        <v>87</v>
      </c>
      <c r="F1" s="109"/>
      <c r="G1" s="109"/>
      <c r="H1" s="109"/>
      <c r="I1" s="109"/>
      <c r="J1" s="109"/>
      <c r="K1" s="117" t="s">
        <v>46</v>
      </c>
      <c r="L1" s="117"/>
      <c r="M1" s="117"/>
      <c r="N1" s="117"/>
      <c r="O1" s="117"/>
      <c r="P1" s="117"/>
      <c r="Q1" s="117"/>
      <c r="R1" s="117"/>
      <c r="S1" s="117"/>
      <c r="T1" s="117"/>
      <c r="U1" s="119" t="s">
        <v>105</v>
      </c>
      <c r="V1" s="141" t="s">
        <v>118</v>
      </c>
      <c r="W1" s="116" t="s">
        <v>43</v>
      </c>
      <c r="X1" s="116" t="s">
        <v>43</v>
      </c>
      <c r="Y1" s="116" t="s">
        <v>43</v>
      </c>
      <c r="Z1" s="116" t="s">
        <v>43</v>
      </c>
      <c r="AA1" s="116" t="s">
        <v>43</v>
      </c>
      <c r="AB1" s="116" t="s">
        <v>43</v>
      </c>
      <c r="AC1" s="116" t="s">
        <v>43</v>
      </c>
      <c r="AD1" s="116" t="s">
        <v>43</v>
      </c>
      <c r="AE1" s="116" t="s">
        <v>43</v>
      </c>
      <c r="AF1" s="116" t="s">
        <v>43</v>
      </c>
      <c r="AG1" s="116" t="s">
        <v>43</v>
      </c>
      <c r="AH1" s="116" t="s">
        <v>43</v>
      </c>
    </row>
    <row r="2" spans="1:34" ht="19.5" customHeight="1" x14ac:dyDescent="0.25">
      <c r="A2" s="103" t="s">
        <v>91</v>
      </c>
      <c r="B2" s="104"/>
      <c r="C2" s="104"/>
      <c r="D2" s="104"/>
      <c r="E2" s="104"/>
      <c r="F2" s="104"/>
      <c r="G2" s="104"/>
      <c r="H2" s="104"/>
      <c r="I2" s="104"/>
      <c r="J2" s="105"/>
      <c r="K2" s="100" t="s">
        <v>88</v>
      </c>
      <c r="L2" s="101"/>
      <c r="M2" s="101"/>
      <c r="N2" s="101"/>
      <c r="O2" s="101"/>
      <c r="P2" s="101"/>
      <c r="Q2" s="101"/>
      <c r="R2" s="101"/>
      <c r="S2" s="101"/>
      <c r="T2" s="102"/>
      <c r="U2" s="120"/>
      <c r="V2" s="142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4" s="3" customFormat="1" ht="43.5" customHeight="1" x14ac:dyDescent="0.25">
      <c r="A3" s="32" t="s">
        <v>13</v>
      </c>
      <c r="B3" s="32" t="s">
        <v>15</v>
      </c>
      <c r="C3" s="112" t="s">
        <v>14</v>
      </c>
      <c r="D3" s="113"/>
      <c r="E3" s="32" t="s">
        <v>16</v>
      </c>
      <c r="F3" s="32" t="s">
        <v>18</v>
      </c>
      <c r="G3" s="32" t="s">
        <v>8</v>
      </c>
      <c r="H3" s="32" t="s">
        <v>19</v>
      </c>
      <c r="I3" s="32" t="s">
        <v>9</v>
      </c>
      <c r="J3" s="33" t="s">
        <v>17</v>
      </c>
      <c r="K3" s="34" t="s">
        <v>2</v>
      </c>
      <c r="L3" s="61" t="s">
        <v>32</v>
      </c>
      <c r="M3" s="61" t="s">
        <v>33</v>
      </c>
      <c r="N3" s="61" t="s">
        <v>34</v>
      </c>
      <c r="O3" s="61" t="s">
        <v>35</v>
      </c>
      <c r="P3" s="61" t="s">
        <v>36</v>
      </c>
      <c r="Q3" s="61" t="s">
        <v>37</v>
      </c>
      <c r="R3" s="61" t="s">
        <v>38</v>
      </c>
      <c r="S3" s="62" t="s">
        <v>0</v>
      </c>
      <c r="T3" s="35" t="s">
        <v>1</v>
      </c>
      <c r="U3" s="90">
        <v>45896</v>
      </c>
      <c r="V3" s="139">
        <v>46064</v>
      </c>
      <c r="W3" s="30" t="s">
        <v>12</v>
      </c>
      <c r="X3" s="30" t="s">
        <v>12</v>
      </c>
      <c r="Y3" s="30" t="s">
        <v>12</v>
      </c>
      <c r="Z3" s="30" t="s">
        <v>12</v>
      </c>
      <c r="AA3" s="30" t="s">
        <v>12</v>
      </c>
      <c r="AB3" s="30" t="s">
        <v>12</v>
      </c>
      <c r="AC3" s="30" t="s">
        <v>12</v>
      </c>
      <c r="AD3" s="30" t="s">
        <v>12</v>
      </c>
      <c r="AE3" s="30" t="s">
        <v>12</v>
      </c>
      <c r="AF3" s="30" t="s">
        <v>12</v>
      </c>
      <c r="AG3" s="30" t="s">
        <v>12</v>
      </c>
      <c r="AH3" s="30" t="s">
        <v>12</v>
      </c>
    </row>
    <row r="4" spans="1:34" s="3" customFormat="1" ht="43.5" customHeight="1" x14ac:dyDescent="0.25">
      <c r="A4" s="106">
        <v>1</v>
      </c>
      <c r="B4" s="106" t="s">
        <v>47</v>
      </c>
      <c r="C4" s="114" t="s">
        <v>48</v>
      </c>
      <c r="D4" s="77">
        <v>1</v>
      </c>
      <c r="E4" s="78" t="s">
        <v>49</v>
      </c>
      <c r="F4" s="44" t="s">
        <v>20</v>
      </c>
      <c r="G4" s="79" t="s">
        <v>10</v>
      </c>
      <c r="H4" s="80">
        <v>500500002</v>
      </c>
      <c r="I4" s="80" t="s">
        <v>89</v>
      </c>
      <c r="J4" s="84">
        <v>150</v>
      </c>
      <c r="K4" s="36">
        <v>2</v>
      </c>
      <c r="L4" s="63">
        <f t="shared" ref="L4:L32" si="0">IF(SUM(U4:AL4)&gt;K4+N4,K4+N4,SUM(U4:AL4))</f>
        <v>2</v>
      </c>
      <c r="M4" s="64">
        <f t="shared" ref="M4:M32" si="1">(SUM(U4:AL4))</f>
        <v>2</v>
      </c>
      <c r="N4" s="65"/>
      <c r="O4" s="66">
        <f>ROUND(IF(K4*0.25-0.5&lt;0,0,K4*0.25-0.5),0)-R4-P4</f>
        <v>0</v>
      </c>
      <c r="P4" s="65"/>
      <c r="Q4" s="65"/>
      <c r="R4" s="65"/>
      <c r="S4" s="67">
        <f t="shared" ref="S4:S32" si="2">K4-(SUM(U4:AH4))+N4</f>
        <v>0</v>
      </c>
      <c r="T4" s="38" t="str">
        <f>IF(S4&lt;0,"ATENÇÃO","OK")</f>
        <v>OK</v>
      </c>
      <c r="U4" s="91">
        <v>1</v>
      </c>
      <c r="V4" s="91">
        <v>1</v>
      </c>
      <c r="W4" s="49"/>
      <c r="X4" s="49"/>
      <c r="Y4" s="49"/>
      <c r="Z4" s="49"/>
      <c r="AA4" s="49"/>
      <c r="AB4" s="76"/>
      <c r="AC4" s="49"/>
      <c r="AD4" s="49"/>
      <c r="AE4" s="49"/>
      <c r="AF4" s="49"/>
      <c r="AG4" s="49"/>
      <c r="AH4" s="49"/>
    </row>
    <row r="5" spans="1:34" s="3" customFormat="1" ht="43.5" customHeight="1" x14ac:dyDescent="0.25">
      <c r="A5" s="107"/>
      <c r="B5" s="107"/>
      <c r="C5" s="114"/>
      <c r="D5" s="77">
        <v>2</v>
      </c>
      <c r="E5" s="78" t="s">
        <v>50</v>
      </c>
      <c r="F5" s="44" t="s">
        <v>20</v>
      </c>
      <c r="G5" s="79" t="s">
        <v>10</v>
      </c>
      <c r="H5" s="80">
        <v>500500002</v>
      </c>
      <c r="I5" s="80" t="s">
        <v>89</v>
      </c>
      <c r="J5" s="84">
        <v>120</v>
      </c>
      <c r="K5" s="36">
        <v>2</v>
      </c>
      <c r="L5" s="63">
        <f t="shared" si="0"/>
        <v>2</v>
      </c>
      <c r="M5" s="64">
        <f t="shared" si="1"/>
        <v>2</v>
      </c>
      <c r="N5" s="65"/>
      <c r="O5" s="66">
        <f t="shared" ref="O5:O32" si="3">ROUND(IF(K5*0.25-0.5&lt;0,0,K5*0.25-0.5),0)-R5-P5</f>
        <v>0</v>
      </c>
      <c r="P5" s="65"/>
      <c r="Q5" s="65"/>
      <c r="R5" s="65"/>
      <c r="S5" s="67">
        <f t="shared" si="2"/>
        <v>0</v>
      </c>
      <c r="T5" s="38" t="str">
        <f t="shared" ref="T5:T32" si="4">IF(S5&lt;0,"ATENÇÃO","OK")</f>
        <v>OK</v>
      </c>
      <c r="U5" s="91">
        <v>1</v>
      </c>
      <c r="V5" s="91">
        <v>1</v>
      </c>
      <c r="W5" s="49"/>
      <c r="X5" s="49"/>
      <c r="Y5" s="49"/>
      <c r="Z5" s="49"/>
      <c r="AA5" s="49"/>
      <c r="AB5" s="76"/>
      <c r="AC5" s="49"/>
      <c r="AD5" s="49"/>
      <c r="AE5" s="49"/>
      <c r="AF5" s="49"/>
      <c r="AG5" s="49"/>
      <c r="AH5" s="49"/>
    </row>
    <row r="6" spans="1:34" s="3" customFormat="1" ht="43.5" customHeight="1" x14ac:dyDescent="0.25">
      <c r="A6" s="107"/>
      <c r="B6" s="107"/>
      <c r="C6" s="114"/>
      <c r="D6" s="77">
        <v>3</v>
      </c>
      <c r="E6" s="78" t="s">
        <v>51</v>
      </c>
      <c r="F6" s="44" t="s">
        <v>20</v>
      </c>
      <c r="G6" s="79" t="s">
        <v>10</v>
      </c>
      <c r="H6" s="80">
        <v>500500002</v>
      </c>
      <c r="I6" s="80" t="s">
        <v>89</v>
      </c>
      <c r="J6" s="84">
        <v>120</v>
      </c>
      <c r="K6" s="36">
        <v>2</v>
      </c>
      <c r="L6" s="63">
        <f t="shared" si="0"/>
        <v>2</v>
      </c>
      <c r="M6" s="64">
        <f t="shared" si="1"/>
        <v>2</v>
      </c>
      <c r="N6" s="65"/>
      <c r="O6" s="66">
        <f t="shared" si="3"/>
        <v>0</v>
      </c>
      <c r="P6" s="65"/>
      <c r="Q6" s="65"/>
      <c r="R6" s="65"/>
      <c r="S6" s="67">
        <f t="shared" si="2"/>
        <v>0</v>
      </c>
      <c r="T6" s="38" t="str">
        <f t="shared" si="4"/>
        <v>OK</v>
      </c>
      <c r="U6" s="91">
        <v>1</v>
      </c>
      <c r="V6" s="91">
        <v>1</v>
      </c>
      <c r="W6" s="49"/>
      <c r="X6" s="49"/>
      <c r="Y6" s="49"/>
      <c r="Z6" s="49"/>
      <c r="AA6" s="49"/>
      <c r="AB6" s="76"/>
      <c r="AC6" s="49"/>
      <c r="AD6" s="49"/>
      <c r="AE6" s="49"/>
      <c r="AF6" s="49"/>
      <c r="AG6" s="49"/>
      <c r="AH6" s="49"/>
    </row>
    <row r="7" spans="1:34" s="3" customFormat="1" ht="43.5" customHeight="1" x14ac:dyDescent="0.25">
      <c r="A7" s="107"/>
      <c r="B7" s="110"/>
      <c r="C7" s="114"/>
      <c r="D7" s="77">
        <v>4</v>
      </c>
      <c r="E7" s="78" t="s">
        <v>52</v>
      </c>
      <c r="F7" s="44" t="s">
        <v>20</v>
      </c>
      <c r="G7" s="79" t="s">
        <v>10</v>
      </c>
      <c r="H7" s="80">
        <v>500500002</v>
      </c>
      <c r="I7" s="80" t="s">
        <v>89</v>
      </c>
      <c r="J7" s="84">
        <v>80</v>
      </c>
      <c r="K7" s="36">
        <v>2</v>
      </c>
      <c r="L7" s="63">
        <f t="shared" si="0"/>
        <v>2</v>
      </c>
      <c r="M7" s="64">
        <f t="shared" si="1"/>
        <v>2</v>
      </c>
      <c r="N7" s="65"/>
      <c r="O7" s="66">
        <f t="shared" si="3"/>
        <v>0</v>
      </c>
      <c r="P7" s="65"/>
      <c r="Q7" s="65"/>
      <c r="R7" s="65"/>
      <c r="S7" s="67">
        <f t="shared" si="2"/>
        <v>0</v>
      </c>
      <c r="T7" s="38" t="str">
        <f t="shared" si="4"/>
        <v>OK</v>
      </c>
      <c r="U7" s="91">
        <v>1</v>
      </c>
      <c r="V7" s="91">
        <v>1</v>
      </c>
      <c r="W7" s="49"/>
      <c r="X7" s="49"/>
      <c r="Y7" s="49"/>
      <c r="Z7" s="49"/>
      <c r="AA7" s="49"/>
      <c r="AB7" s="76"/>
      <c r="AC7" s="49"/>
      <c r="AD7" s="49"/>
      <c r="AE7" s="49"/>
      <c r="AF7" s="49"/>
      <c r="AG7" s="49"/>
      <c r="AH7" s="49"/>
    </row>
    <row r="8" spans="1:34" s="3" customFormat="1" ht="43.5" customHeight="1" x14ac:dyDescent="0.25">
      <c r="A8" s="107"/>
      <c r="B8" s="107"/>
      <c r="C8" s="114"/>
      <c r="D8" s="77">
        <v>5</v>
      </c>
      <c r="E8" s="78" t="s">
        <v>53</v>
      </c>
      <c r="F8" s="44" t="s">
        <v>20</v>
      </c>
      <c r="G8" s="79" t="s">
        <v>10</v>
      </c>
      <c r="H8" s="80">
        <v>500500002</v>
      </c>
      <c r="I8" s="80" t="s">
        <v>89</v>
      </c>
      <c r="J8" s="84">
        <v>260</v>
      </c>
      <c r="K8" s="36">
        <v>2</v>
      </c>
      <c r="L8" s="63">
        <f t="shared" si="0"/>
        <v>2</v>
      </c>
      <c r="M8" s="64">
        <f t="shared" si="1"/>
        <v>2</v>
      </c>
      <c r="N8" s="65"/>
      <c r="O8" s="66">
        <f t="shared" si="3"/>
        <v>0</v>
      </c>
      <c r="P8" s="65"/>
      <c r="Q8" s="65"/>
      <c r="R8" s="65"/>
      <c r="S8" s="67">
        <f t="shared" si="2"/>
        <v>0</v>
      </c>
      <c r="T8" s="38" t="str">
        <f t="shared" si="4"/>
        <v>OK</v>
      </c>
      <c r="U8" s="91">
        <v>1</v>
      </c>
      <c r="V8" s="91">
        <v>1</v>
      </c>
      <c r="W8" s="49"/>
      <c r="X8" s="49"/>
      <c r="Y8" s="49"/>
      <c r="Z8" s="49"/>
      <c r="AA8" s="49"/>
      <c r="AB8" s="76"/>
      <c r="AC8" s="49"/>
      <c r="AD8" s="49"/>
      <c r="AE8" s="49"/>
      <c r="AF8" s="49"/>
      <c r="AG8" s="49"/>
      <c r="AH8" s="49"/>
    </row>
    <row r="9" spans="1:34" s="3" customFormat="1" ht="43.5" customHeight="1" x14ac:dyDescent="0.25">
      <c r="A9" s="107"/>
      <c r="B9" s="110"/>
      <c r="C9" s="114"/>
      <c r="D9" s="77">
        <v>6</v>
      </c>
      <c r="E9" s="78" t="s">
        <v>54</v>
      </c>
      <c r="F9" s="44" t="s">
        <v>20</v>
      </c>
      <c r="G9" s="79" t="s">
        <v>10</v>
      </c>
      <c r="H9" s="80">
        <v>500500002</v>
      </c>
      <c r="I9" s="80" t="s">
        <v>89</v>
      </c>
      <c r="J9" s="84">
        <v>600</v>
      </c>
      <c r="K9" s="36">
        <v>2</v>
      </c>
      <c r="L9" s="63">
        <f t="shared" si="0"/>
        <v>2</v>
      </c>
      <c r="M9" s="64">
        <f t="shared" si="1"/>
        <v>2</v>
      </c>
      <c r="N9" s="65"/>
      <c r="O9" s="66">
        <f t="shared" si="3"/>
        <v>0</v>
      </c>
      <c r="P9" s="65"/>
      <c r="Q9" s="65"/>
      <c r="R9" s="65"/>
      <c r="S9" s="67">
        <f t="shared" si="2"/>
        <v>0</v>
      </c>
      <c r="T9" s="38" t="str">
        <f t="shared" si="4"/>
        <v>OK</v>
      </c>
      <c r="U9" s="91">
        <v>1</v>
      </c>
      <c r="V9" s="91">
        <v>1</v>
      </c>
      <c r="W9" s="49"/>
      <c r="X9" s="49"/>
      <c r="Y9" s="49"/>
      <c r="Z9" s="49"/>
      <c r="AA9" s="49"/>
      <c r="AB9" s="76"/>
      <c r="AC9" s="49"/>
      <c r="AD9" s="49"/>
      <c r="AE9" s="49"/>
      <c r="AF9" s="49"/>
      <c r="AG9" s="49"/>
      <c r="AH9" s="49"/>
    </row>
    <row r="10" spans="1:34" s="3" customFormat="1" ht="43.5" customHeight="1" x14ac:dyDescent="0.25">
      <c r="A10" s="107"/>
      <c r="B10" s="107"/>
      <c r="C10" s="114" t="s">
        <v>55</v>
      </c>
      <c r="D10" s="77">
        <v>7</v>
      </c>
      <c r="E10" s="78" t="s">
        <v>56</v>
      </c>
      <c r="F10" s="44" t="s">
        <v>20</v>
      </c>
      <c r="G10" s="79" t="s">
        <v>10</v>
      </c>
      <c r="H10" s="80">
        <v>500500002</v>
      </c>
      <c r="I10" s="80" t="s">
        <v>89</v>
      </c>
      <c r="J10" s="84">
        <v>300</v>
      </c>
      <c r="K10" s="36">
        <v>2</v>
      </c>
      <c r="L10" s="63">
        <f t="shared" si="0"/>
        <v>2</v>
      </c>
      <c r="M10" s="64">
        <f t="shared" si="1"/>
        <v>2</v>
      </c>
      <c r="N10" s="65"/>
      <c r="O10" s="66">
        <f t="shared" si="3"/>
        <v>0</v>
      </c>
      <c r="P10" s="65"/>
      <c r="Q10" s="65"/>
      <c r="R10" s="65"/>
      <c r="S10" s="67">
        <f t="shared" si="2"/>
        <v>0</v>
      </c>
      <c r="T10" s="38" t="str">
        <f t="shared" si="4"/>
        <v>OK</v>
      </c>
      <c r="U10" s="91">
        <v>1</v>
      </c>
      <c r="V10" s="91">
        <v>1</v>
      </c>
      <c r="W10" s="49"/>
      <c r="X10" s="49"/>
      <c r="Y10" s="49"/>
      <c r="Z10" s="49"/>
      <c r="AA10" s="49"/>
      <c r="AB10" s="76"/>
      <c r="AC10" s="49"/>
      <c r="AD10" s="49"/>
      <c r="AE10" s="49"/>
      <c r="AF10" s="49"/>
      <c r="AG10" s="49"/>
      <c r="AH10" s="49"/>
    </row>
    <row r="11" spans="1:34" s="3" customFormat="1" ht="43.5" customHeight="1" x14ac:dyDescent="0.25">
      <c r="A11" s="107"/>
      <c r="B11" s="107"/>
      <c r="C11" s="114"/>
      <c r="D11" s="77">
        <v>8</v>
      </c>
      <c r="E11" s="78" t="s">
        <v>57</v>
      </c>
      <c r="F11" s="44" t="s">
        <v>20</v>
      </c>
      <c r="G11" s="79" t="s">
        <v>10</v>
      </c>
      <c r="H11" s="80">
        <v>500500002</v>
      </c>
      <c r="I11" s="80" t="s">
        <v>89</v>
      </c>
      <c r="J11" s="84">
        <v>400</v>
      </c>
      <c r="K11" s="36">
        <v>2</v>
      </c>
      <c r="L11" s="63">
        <f t="shared" si="0"/>
        <v>2</v>
      </c>
      <c r="M11" s="64">
        <f t="shared" si="1"/>
        <v>2</v>
      </c>
      <c r="N11" s="65"/>
      <c r="O11" s="66">
        <f t="shared" si="3"/>
        <v>0</v>
      </c>
      <c r="P11" s="65"/>
      <c r="Q11" s="65"/>
      <c r="R11" s="65"/>
      <c r="S11" s="67">
        <f t="shared" si="2"/>
        <v>0</v>
      </c>
      <c r="T11" s="38" t="str">
        <f t="shared" si="4"/>
        <v>OK</v>
      </c>
      <c r="U11" s="91">
        <v>1</v>
      </c>
      <c r="V11" s="91">
        <v>1</v>
      </c>
      <c r="W11" s="49"/>
      <c r="X11" s="49"/>
      <c r="Y11" s="49"/>
      <c r="Z11" s="49"/>
      <c r="AA11" s="49"/>
      <c r="AB11" s="76"/>
      <c r="AC11" s="49"/>
      <c r="AD11" s="49"/>
      <c r="AE11" s="49"/>
      <c r="AF11" s="49"/>
      <c r="AG11" s="49"/>
      <c r="AH11" s="49"/>
    </row>
    <row r="12" spans="1:34" s="3" customFormat="1" ht="43.5" customHeight="1" x14ac:dyDescent="0.25">
      <c r="A12" s="107"/>
      <c r="B12" s="110"/>
      <c r="C12" s="114"/>
      <c r="D12" s="77">
        <v>9</v>
      </c>
      <c r="E12" s="78" t="s">
        <v>58</v>
      </c>
      <c r="F12" s="44" t="s">
        <v>20</v>
      </c>
      <c r="G12" s="79" t="s">
        <v>10</v>
      </c>
      <c r="H12" s="80">
        <v>500500002</v>
      </c>
      <c r="I12" s="80" t="s">
        <v>89</v>
      </c>
      <c r="J12" s="84">
        <v>250</v>
      </c>
      <c r="K12" s="36">
        <v>2</v>
      </c>
      <c r="L12" s="63">
        <f t="shared" si="0"/>
        <v>2</v>
      </c>
      <c r="M12" s="64">
        <f t="shared" si="1"/>
        <v>2</v>
      </c>
      <c r="N12" s="65"/>
      <c r="O12" s="66">
        <f t="shared" si="3"/>
        <v>0</v>
      </c>
      <c r="P12" s="65"/>
      <c r="Q12" s="65"/>
      <c r="R12" s="65"/>
      <c r="S12" s="67">
        <f t="shared" si="2"/>
        <v>0</v>
      </c>
      <c r="T12" s="38" t="str">
        <f t="shared" si="4"/>
        <v>OK</v>
      </c>
      <c r="U12" s="91">
        <v>1</v>
      </c>
      <c r="V12" s="91">
        <v>1</v>
      </c>
      <c r="W12" s="49"/>
      <c r="X12" s="49"/>
      <c r="Y12" s="49"/>
      <c r="Z12" s="49"/>
      <c r="AA12" s="49"/>
      <c r="AB12" s="76"/>
      <c r="AC12" s="49"/>
      <c r="AD12" s="49"/>
      <c r="AE12" s="49"/>
      <c r="AF12" s="49"/>
      <c r="AG12" s="49"/>
      <c r="AH12" s="49"/>
    </row>
    <row r="13" spans="1:34" s="31" customFormat="1" ht="43.5" customHeight="1" x14ac:dyDescent="0.25">
      <c r="A13" s="107"/>
      <c r="B13" s="107"/>
      <c r="C13" s="114"/>
      <c r="D13" s="77">
        <v>10</v>
      </c>
      <c r="E13" s="78" t="s">
        <v>59</v>
      </c>
      <c r="F13" s="44" t="s">
        <v>20</v>
      </c>
      <c r="G13" s="79" t="s">
        <v>10</v>
      </c>
      <c r="H13" s="80">
        <v>500500002</v>
      </c>
      <c r="I13" s="80" t="s">
        <v>89</v>
      </c>
      <c r="J13" s="84">
        <v>150</v>
      </c>
      <c r="K13" s="36">
        <v>2</v>
      </c>
      <c r="L13" s="63">
        <f t="shared" si="0"/>
        <v>2</v>
      </c>
      <c r="M13" s="64">
        <f t="shared" si="1"/>
        <v>2</v>
      </c>
      <c r="N13" s="65"/>
      <c r="O13" s="66">
        <f t="shared" si="3"/>
        <v>0</v>
      </c>
      <c r="P13" s="65"/>
      <c r="Q13" s="65"/>
      <c r="R13" s="65"/>
      <c r="S13" s="67">
        <f t="shared" si="2"/>
        <v>0</v>
      </c>
      <c r="T13" s="38" t="str">
        <f t="shared" si="4"/>
        <v>OK</v>
      </c>
      <c r="U13" s="91">
        <v>1</v>
      </c>
      <c r="V13" s="140">
        <v>1</v>
      </c>
      <c r="W13" s="50"/>
      <c r="X13" s="49"/>
      <c r="Y13" s="50"/>
      <c r="Z13" s="49"/>
      <c r="AA13" s="50"/>
      <c r="AB13" s="76"/>
      <c r="AC13" s="49"/>
      <c r="AD13" s="49"/>
      <c r="AE13" s="49"/>
      <c r="AF13" s="49"/>
      <c r="AG13" s="49"/>
      <c r="AH13" s="49"/>
    </row>
    <row r="14" spans="1:34" s="3" customFormat="1" ht="43.5" customHeight="1" x14ac:dyDescent="0.25">
      <c r="A14" s="107"/>
      <c r="B14" s="107"/>
      <c r="C14" s="114" t="s">
        <v>60</v>
      </c>
      <c r="D14" s="77">
        <v>11</v>
      </c>
      <c r="E14" s="78" t="s">
        <v>61</v>
      </c>
      <c r="F14" s="44" t="s">
        <v>20</v>
      </c>
      <c r="G14" s="79" t="s">
        <v>10</v>
      </c>
      <c r="H14" s="80">
        <v>500500002</v>
      </c>
      <c r="I14" s="80" t="s">
        <v>89</v>
      </c>
      <c r="J14" s="84">
        <v>150</v>
      </c>
      <c r="K14" s="36">
        <v>2</v>
      </c>
      <c r="L14" s="63">
        <f t="shared" si="0"/>
        <v>2</v>
      </c>
      <c r="M14" s="64">
        <f t="shared" si="1"/>
        <v>2</v>
      </c>
      <c r="N14" s="65"/>
      <c r="O14" s="66">
        <f t="shared" si="3"/>
        <v>0</v>
      </c>
      <c r="P14" s="65"/>
      <c r="Q14" s="65"/>
      <c r="R14" s="65"/>
      <c r="S14" s="67">
        <f t="shared" si="2"/>
        <v>0</v>
      </c>
      <c r="T14" s="38" t="str">
        <f t="shared" si="4"/>
        <v>OK</v>
      </c>
      <c r="U14" s="91">
        <v>1</v>
      </c>
      <c r="V14" s="91">
        <v>1</v>
      </c>
      <c r="W14" s="49"/>
      <c r="X14" s="49"/>
      <c r="Y14" s="49"/>
      <c r="Z14" s="49"/>
      <c r="AA14" s="49"/>
      <c r="AB14" s="76"/>
      <c r="AC14" s="49"/>
      <c r="AD14" s="49"/>
      <c r="AE14" s="49"/>
      <c r="AF14" s="49"/>
      <c r="AG14" s="49"/>
      <c r="AH14" s="49"/>
    </row>
    <row r="15" spans="1:34" s="31" customFormat="1" ht="43.5" customHeight="1" x14ac:dyDescent="0.25">
      <c r="A15" s="107"/>
      <c r="B15" s="111"/>
      <c r="C15" s="114"/>
      <c r="D15" s="77">
        <v>12</v>
      </c>
      <c r="E15" s="78" t="s">
        <v>62</v>
      </c>
      <c r="F15" s="44" t="s">
        <v>20</v>
      </c>
      <c r="G15" s="79" t="s">
        <v>10</v>
      </c>
      <c r="H15" s="80">
        <v>500500002</v>
      </c>
      <c r="I15" s="80" t="s">
        <v>89</v>
      </c>
      <c r="J15" s="84">
        <v>150</v>
      </c>
      <c r="K15" s="36">
        <v>2</v>
      </c>
      <c r="L15" s="63">
        <f t="shared" si="0"/>
        <v>2</v>
      </c>
      <c r="M15" s="64">
        <f t="shared" si="1"/>
        <v>2</v>
      </c>
      <c r="N15" s="65"/>
      <c r="O15" s="66">
        <f t="shared" si="3"/>
        <v>0</v>
      </c>
      <c r="P15" s="65"/>
      <c r="Q15" s="65"/>
      <c r="R15" s="65"/>
      <c r="S15" s="67">
        <f t="shared" si="2"/>
        <v>0</v>
      </c>
      <c r="T15" s="38" t="str">
        <f t="shared" si="4"/>
        <v>OK</v>
      </c>
      <c r="U15" s="91">
        <v>1</v>
      </c>
      <c r="V15" s="140">
        <v>1</v>
      </c>
      <c r="W15" s="49"/>
      <c r="X15" s="49"/>
      <c r="Y15" s="50"/>
      <c r="Z15" s="49"/>
      <c r="AA15" s="50"/>
      <c r="AB15" s="76"/>
      <c r="AC15" s="49"/>
      <c r="AD15" s="49"/>
      <c r="AE15" s="49"/>
      <c r="AF15" s="49"/>
      <c r="AG15" s="49"/>
      <c r="AH15" s="49"/>
    </row>
    <row r="16" spans="1:34" s="3" customFormat="1" ht="43.5" customHeight="1" x14ac:dyDescent="0.25">
      <c r="A16" s="107"/>
      <c r="B16" s="110"/>
      <c r="C16" s="114"/>
      <c r="D16" s="77">
        <v>13</v>
      </c>
      <c r="E16" s="78" t="s">
        <v>63</v>
      </c>
      <c r="F16" s="44" t="s">
        <v>20</v>
      </c>
      <c r="G16" s="79" t="s">
        <v>10</v>
      </c>
      <c r="H16" s="80">
        <v>500500002</v>
      </c>
      <c r="I16" s="80" t="s">
        <v>89</v>
      </c>
      <c r="J16" s="84">
        <v>200</v>
      </c>
      <c r="K16" s="36">
        <v>2</v>
      </c>
      <c r="L16" s="63">
        <f t="shared" si="0"/>
        <v>2</v>
      </c>
      <c r="M16" s="64">
        <f t="shared" si="1"/>
        <v>2</v>
      </c>
      <c r="N16" s="65"/>
      <c r="O16" s="66">
        <f t="shared" si="3"/>
        <v>0</v>
      </c>
      <c r="P16" s="65"/>
      <c r="Q16" s="65"/>
      <c r="R16" s="65"/>
      <c r="S16" s="67">
        <f t="shared" si="2"/>
        <v>0</v>
      </c>
      <c r="T16" s="38" t="str">
        <f t="shared" si="4"/>
        <v>OK</v>
      </c>
      <c r="U16" s="91">
        <v>1</v>
      </c>
      <c r="V16" s="91">
        <v>1</v>
      </c>
      <c r="W16" s="49"/>
      <c r="X16" s="49"/>
      <c r="Y16" s="49"/>
      <c r="Z16" s="49"/>
      <c r="AA16" s="49"/>
      <c r="AB16" s="76"/>
      <c r="AC16" s="49"/>
      <c r="AD16" s="49"/>
      <c r="AE16" s="49"/>
      <c r="AF16" s="49"/>
      <c r="AG16" s="49"/>
      <c r="AH16" s="49"/>
    </row>
    <row r="17" spans="1:34" s="3" customFormat="1" ht="43.5" customHeight="1" x14ac:dyDescent="0.25">
      <c r="A17" s="107"/>
      <c r="B17" s="107"/>
      <c r="C17" s="114"/>
      <c r="D17" s="77">
        <v>14</v>
      </c>
      <c r="E17" s="78" t="s">
        <v>64</v>
      </c>
      <c r="F17" s="44" t="s">
        <v>20</v>
      </c>
      <c r="G17" s="79" t="s">
        <v>10</v>
      </c>
      <c r="H17" s="80">
        <v>500500002</v>
      </c>
      <c r="I17" s="80" t="s">
        <v>89</v>
      </c>
      <c r="J17" s="84">
        <v>300</v>
      </c>
      <c r="K17" s="36">
        <v>2</v>
      </c>
      <c r="L17" s="63">
        <f t="shared" si="0"/>
        <v>2</v>
      </c>
      <c r="M17" s="64">
        <f t="shared" si="1"/>
        <v>2</v>
      </c>
      <c r="N17" s="65"/>
      <c r="O17" s="66">
        <f t="shared" si="3"/>
        <v>0</v>
      </c>
      <c r="P17" s="65"/>
      <c r="Q17" s="65"/>
      <c r="R17" s="65"/>
      <c r="S17" s="67">
        <f t="shared" si="2"/>
        <v>0</v>
      </c>
      <c r="T17" s="38" t="str">
        <f t="shared" si="4"/>
        <v>OK</v>
      </c>
      <c r="U17" s="91">
        <v>1</v>
      </c>
      <c r="V17" s="91">
        <v>1</v>
      </c>
      <c r="W17" s="49"/>
      <c r="X17" s="49"/>
      <c r="Y17" s="49"/>
      <c r="Z17" s="49"/>
      <c r="AA17" s="49"/>
      <c r="AB17" s="76"/>
      <c r="AC17" s="49"/>
      <c r="AD17" s="49"/>
      <c r="AE17" s="49"/>
      <c r="AF17" s="49"/>
      <c r="AG17" s="49"/>
      <c r="AH17" s="49"/>
    </row>
    <row r="18" spans="1:34" s="3" customFormat="1" ht="43.5" customHeight="1" x14ac:dyDescent="0.25">
      <c r="A18" s="107"/>
      <c r="B18" s="107"/>
      <c r="C18" s="114"/>
      <c r="D18" s="77">
        <v>15</v>
      </c>
      <c r="E18" s="78" t="s">
        <v>65</v>
      </c>
      <c r="F18" s="44" t="s">
        <v>20</v>
      </c>
      <c r="G18" s="79" t="s">
        <v>10</v>
      </c>
      <c r="H18" s="80">
        <v>500500002</v>
      </c>
      <c r="I18" s="80" t="s">
        <v>89</v>
      </c>
      <c r="J18" s="84">
        <v>100</v>
      </c>
      <c r="K18" s="36">
        <v>2</v>
      </c>
      <c r="L18" s="63">
        <f t="shared" si="0"/>
        <v>2</v>
      </c>
      <c r="M18" s="64">
        <f t="shared" si="1"/>
        <v>2</v>
      </c>
      <c r="N18" s="65"/>
      <c r="O18" s="66">
        <f t="shared" si="3"/>
        <v>0</v>
      </c>
      <c r="P18" s="65"/>
      <c r="Q18" s="65"/>
      <c r="R18" s="65"/>
      <c r="S18" s="67">
        <f t="shared" si="2"/>
        <v>0</v>
      </c>
      <c r="T18" s="38" t="str">
        <f t="shared" si="4"/>
        <v>OK</v>
      </c>
      <c r="U18" s="91">
        <v>1</v>
      </c>
      <c r="V18" s="91">
        <v>1</v>
      </c>
      <c r="W18" s="49"/>
      <c r="X18" s="49"/>
      <c r="Y18" s="49"/>
      <c r="Z18" s="49"/>
      <c r="AA18" s="49"/>
      <c r="AB18" s="76"/>
      <c r="AC18" s="49"/>
      <c r="AD18" s="49"/>
      <c r="AE18" s="49"/>
      <c r="AF18" s="49"/>
      <c r="AG18" s="49"/>
      <c r="AH18" s="49"/>
    </row>
    <row r="19" spans="1:34" s="3" customFormat="1" ht="43.5" customHeight="1" x14ac:dyDescent="0.25">
      <c r="A19" s="107"/>
      <c r="B19" s="107"/>
      <c r="C19" s="114"/>
      <c r="D19" s="77">
        <v>16</v>
      </c>
      <c r="E19" s="78" t="s">
        <v>66</v>
      </c>
      <c r="F19" s="44" t="s">
        <v>20</v>
      </c>
      <c r="G19" s="79" t="s">
        <v>10</v>
      </c>
      <c r="H19" s="80">
        <v>500500002</v>
      </c>
      <c r="I19" s="80" t="s">
        <v>89</v>
      </c>
      <c r="J19" s="84">
        <v>150</v>
      </c>
      <c r="K19" s="36">
        <v>2</v>
      </c>
      <c r="L19" s="63">
        <f t="shared" si="0"/>
        <v>2</v>
      </c>
      <c r="M19" s="64">
        <f t="shared" si="1"/>
        <v>2</v>
      </c>
      <c r="N19" s="65"/>
      <c r="O19" s="66">
        <f t="shared" si="3"/>
        <v>0</v>
      </c>
      <c r="P19" s="65"/>
      <c r="Q19" s="65"/>
      <c r="R19" s="65"/>
      <c r="S19" s="67">
        <f t="shared" si="2"/>
        <v>0</v>
      </c>
      <c r="T19" s="38" t="str">
        <f t="shared" si="4"/>
        <v>OK</v>
      </c>
      <c r="U19" s="91">
        <v>1</v>
      </c>
      <c r="V19" s="91">
        <v>1</v>
      </c>
      <c r="W19" s="49"/>
      <c r="X19" s="49"/>
      <c r="Y19" s="49"/>
      <c r="Z19" s="49"/>
      <c r="AA19" s="49"/>
      <c r="AB19" s="76"/>
      <c r="AC19" s="49"/>
      <c r="AD19" s="49"/>
      <c r="AE19" s="49"/>
      <c r="AF19" s="49"/>
      <c r="AG19" s="49"/>
      <c r="AH19" s="49"/>
    </row>
    <row r="20" spans="1:34" s="31" customFormat="1" ht="43.5" customHeight="1" x14ac:dyDescent="0.25">
      <c r="A20" s="107"/>
      <c r="B20" s="111"/>
      <c r="C20" s="114"/>
      <c r="D20" s="77">
        <v>17</v>
      </c>
      <c r="E20" s="78" t="s">
        <v>67</v>
      </c>
      <c r="F20" s="44" t="s">
        <v>20</v>
      </c>
      <c r="G20" s="79" t="s">
        <v>10</v>
      </c>
      <c r="H20" s="80">
        <v>500500002</v>
      </c>
      <c r="I20" s="80" t="s">
        <v>89</v>
      </c>
      <c r="J20" s="84">
        <v>100</v>
      </c>
      <c r="K20" s="36">
        <v>2</v>
      </c>
      <c r="L20" s="63">
        <f t="shared" si="0"/>
        <v>2</v>
      </c>
      <c r="M20" s="64">
        <f t="shared" si="1"/>
        <v>2</v>
      </c>
      <c r="N20" s="65"/>
      <c r="O20" s="66">
        <f t="shared" si="3"/>
        <v>0</v>
      </c>
      <c r="P20" s="65"/>
      <c r="Q20" s="65"/>
      <c r="R20" s="65"/>
      <c r="S20" s="67">
        <f t="shared" si="2"/>
        <v>0</v>
      </c>
      <c r="T20" s="38" t="str">
        <f t="shared" si="4"/>
        <v>OK</v>
      </c>
      <c r="U20" s="91">
        <v>1</v>
      </c>
      <c r="V20" s="140">
        <v>1</v>
      </c>
      <c r="W20" s="50"/>
      <c r="X20" s="49"/>
      <c r="Y20" s="50"/>
      <c r="Z20" s="49"/>
      <c r="AA20" s="49"/>
      <c r="AB20" s="76"/>
      <c r="AC20" s="49"/>
      <c r="AD20" s="49"/>
      <c r="AE20" s="49"/>
      <c r="AF20" s="49"/>
      <c r="AG20" s="49"/>
      <c r="AH20" s="49"/>
    </row>
    <row r="21" spans="1:34" s="3" customFormat="1" ht="43.5" customHeight="1" x14ac:dyDescent="0.25">
      <c r="A21" s="107"/>
      <c r="B21" s="110"/>
      <c r="C21" s="114"/>
      <c r="D21" s="77">
        <v>18</v>
      </c>
      <c r="E21" s="78" t="s">
        <v>68</v>
      </c>
      <c r="F21" s="44" t="s">
        <v>20</v>
      </c>
      <c r="G21" s="79" t="s">
        <v>10</v>
      </c>
      <c r="H21" s="80">
        <v>500500002</v>
      </c>
      <c r="I21" s="80" t="s">
        <v>89</v>
      </c>
      <c r="J21" s="84">
        <v>300</v>
      </c>
      <c r="K21" s="36">
        <v>2</v>
      </c>
      <c r="L21" s="63">
        <f t="shared" si="0"/>
        <v>2</v>
      </c>
      <c r="M21" s="64">
        <f t="shared" si="1"/>
        <v>2</v>
      </c>
      <c r="N21" s="65"/>
      <c r="O21" s="66">
        <f t="shared" si="3"/>
        <v>0</v>
      </c>
      <c r="P21" s="65"/>
      <c r="Q21" s="65"/>
      <c r="R21" s="65"/>
      <c r="S21" s="67">
        <f t="shared" si="2"/>
        <v>0</v>
      </c>
      <c r="T21" s="38" t="str">
        <f t="shared" si="4"/>
        <v>OK</v>
      </c>
      <c r="U21" s="91">
        <v>1</v>
      </c>
      <c r="V21" s="91">
        <v>1</v>
      </c>
      <c r="W21" s="49"/>
      <c r="X21" s="49"/>
      <c r="Y21" s="49"/>
      <c r="Z21" s="49"/>
      <c r="AA21" s="49"/>
      <c r="AB21" s="76"/>
      <c r="AC21" s="49"/>
      <c r="AD21" s="49"/>
      <c r="AE21" s="49"/>
      <c r="AF21" s="49"/>
      <c r="AG21" s="49"/>
      <c r="AH21" s="49"/>
    </row>
    <row r="22" spans="1:34" ht="43.5" customHeight="1" x14ac:dyDescent="0.25">
      <c r="A22" s="107"/>
      <c r="B22" s="107"/>
      <c r="C22" s="114"/>
      <c r="D22" s="77">
        <v>19</v>
      </c>
      <c r="E22" s="78" t="s">
        <v>69</v>
      </c>
      <c r="F22" s="44" t="s">
        <v>20</v>
      </c>
      <c r="G22" s="79" t="s">
        <v>10</v>
      </c>
      <c r="H22" s="80">
        <v>500500002</v>
      </c>
      <c r="I22" s="80" t="s">
        <v>89</v>
      </c>
      <c r="J22" s="84">
        <v>150</v>
      </c>
      <c r="K22" s="37">
        <v>2</v>
      </c>
      <c r="L22" s="63">
        <f t="shared" si="0"/>
        <v>2</v>
      </c>
      <c r="M22" s="64">
        <f t="shared" si="1"/>
        <v>2</v>
      </c>
      <c r="N22" s="65"/>
      <c r="O22" s="66">
        <f t="shared" si="3"/>
        <v>0</v>
      </c>
      <c r="P22" s="65"/>
      <c r="Q22" s="65"/>
      <c r="R22" s="65"/>
      <c r="S22" s="67">
        <f t="shared" si="2"/>
        <v>0</v>
      </c>
      <c r="T22" s="38" t="str">
        <f t="shared" si="4"/>
        <v>OK</v>
      </c>
      <c r="U22" s="91">
        <v>1</v>
      </c>
      <c r="V22" s="91">
        <v>1</v>
      </c>
      <c r="W22" s="49"/>
      <c r="X22" s="49"/>
      <c r="Y22" s="49"/>
      <c r="Z22" s="49"/>
      <c r="AA22" s="49"/>
      <c r="AB22" s="76"/>
      <c r="AC22" s="49"/>
      <c r="AD22" s="49"/>
      <c r="AE22" s="49"/>
      <c r="AF22" s="49"/>
      <c r="AG22" s="49"/>
      <c r="AH22" s="49"/>
    </row>
    <row r="23" spans="1:34" ht="43.5" customHeight="1" x14ac:dyDescent="0.25">
      <c r="A23" s="107"/>
      <c r="B23" s="107"/>
      <c r="C23" s="114"/>
      <c r="D23" s="77">
        <v>20</v>
      </c>
      <c r="E23" s="78" t="s">
        <v>70</v>
      </c>
      <c r="F23" s="44" t="s">
        <v>20</v>
      </c>
      <c r="G23" s="79" t="s">
        <v>10</v>
      </c>
      <c r="H23" s="80">
        <v>500500002</v>
      </c>
      <c r="I23" s="80" t="s">
        <v>89</v>
      </c>
      <c r="J23" s="84">
        <v>1000</v>
      </c>
      <c r="K23" s="37">
        <v>2</v>
      </c>
      <c r="L23" s="63">
        <f t="shared" si="0"/>
        <v>2</v>
      </c>
      <c r="M23" s="64">
        <f t="shared" si="1"/>
        <v>2</v>
      </c>
      <c r="N23" s="65"/>
      <c r="O23" s="66">
        <f t="shared" si="3"/>
        <v>0</v>
      </c>
      <c r="P23" s="65"/>
      <c r="Q23" s="65"/>
      <c r="R23" s="65"/>
      <c r="S23" s="67">
        <f t="shared" si="2"/>
        <v>0</v>
      </c>
      <c r="T23" s="38" t="str">
        <f t="shared" si="4"/>
        <v>OK</v>
      </c>
      <c r="U23" s="91">
        <v>1</v>
      </c>
      <c r="V23" s="91">
        <v>1</v>
      </c>
      <c r="W23" s="49"/>
      <c r="X23" s="49"/>
      <c r="Y23" s="49"/>
      <c r="Z23" s="49"/>
      <c r="AA23" s="49"/>
      <c r="AB23" s="76"/>
      <c r="AC23" s="49"/>
      <c r="AD23" s="49"/>
      <c r="AE23" s="49"/>
      <c r="AF23" s="49"/>
      <c r="AG23" s="49"/>
      <c r="AH23" s="49"/>
    </row>
    <row r="24" spans="1:34" ht="43.5" customHeight="1" x14ac:dyDescent="0.25">
      <c r="A24" s="107"/>
      <c r="B24" s="107"/>
      <c r="C24" s="114"/>
      <c r="D24" s="77">
        <v>21</v>
      </c>
      <c r="E24" s="81" t="s">
        <v>71</v>
      </c>
      <c r="F24" s="44" t="s">
        <v>20</v>
      </c>
      <c r="G24" s="79" t="s">
        <v>10</v>
      </c>
      <c r="H24" s="80">
        <v>500500002</v>
      </c>
      <c r="I24" s="80" t="s">
        <v>89</v>
      </c>
      <c r="J24" s="84">
        <v>500</v>
      </c>
      <c r="K24" s="37">
        <v>2</v>
      </c>
      <c r="L24" s="63">
        <f t="shared" si="0"/>
        <v>2</v>
      </c>
      <c r="M24" s="64">
        <f t="shared" si="1"/>
        <v>2</v>
      </c>
      <c r="N24" s="65"/>
      <c r="O24" s="66">
        <f t="shared" si="3"/>
        <v>0</v>
      </c>
      <c r="P24" s="65"/>
      <c r="Q24" s="65"/>
      <c r="R24" s="65"/>
      <c r="S24" s="67">
        <f t="shared" si="2"/>
        <v>0</v>
      </c>
      <c r="T24" s="38" t="str">
        <f t="shared" si="4"/>
        <v>OK</v>
      </c>
      <c r="U24" s="91">
        <v>1</v>
      </c>
      <c r="V24" s="91">
        <v>1</v>
      </c>
      <c r="W24" s="51"/>
      <c r="X24" s="49"/>
      <c r="Y24" s="51"/>
      <c r="Z24" s="49"/>
      <c r="AA24" s="49"/>
      <c r="AB24" s="76"/>
      <c r="AC24" s="49"/>
      <c r="AD24" s="49"/>
      <c r="AE24" s="49"/>
      <c r="AF24" s="49"/>
      <c r="AG24" s="49"/>
      <c r="AH24" s="49"/>
    </row>
    <row r="25" spans="1:34" s="42" customFormat="1" ht="43.5" customHeight="1" x14ac:dyDescent="0.25">
      <c r="A25" s="107"/>
      <c r="B25" s="111"/>
      <c r="C25" s="115" t="s">
        <v>72</v>
      </c>
      <c r="D25" s="82">
        <v>22</v>
      </c>
      <c r="E25" s="81" t="s">
        <v>73</v>
      </c>
      <c r="F25" s="44" t="s">
        <v>20</v>
      </c>
      <c r="G25" s="79" t="s">
        <v>74</v>
      </c>
      <c r="H25" s="80">
        <v>500500002</v>
      </c>
      <c r="I25" s="80" t="s">
        <v>89</v>
      </c>
      <c r="J25" s="84">
        <v>8200</v>
      </c>
      <c r="K25" s="37">
        <v>2</v>
      </c>
      <c r="L25" s="63">
        <f t="shared" si="0"/>
        <v>2</v>
      </c>
      <c r="M25" s="64">
        <f t="shared" si="1"/>
        <v>2</v>
      </c>
      <c r="N25" s="65"/>
      <c r="O25" s="66">
        <f t="shared" si="3"/>
        <v>0</v>
      </c>
      <c r="P25" s="65"/>
      <c r="Q25" s="65"/>
      <c r="R25" s="65"/>
      <c r="S25" s="67">
        <f t="shared" si="2"/>
        <v>0</v>
      </c>
      <c r="T25" s="38" t="str">
        <f t="shared" si="4"/>
        <v>OK</v>
      </c>
      <c r="U25" s="91">
        <v>1</v>
      </c>
      <c r="V25" s="140">
        <v>1</v>
      </c>
      <c r="W25" s="51"/>
      <c r="X25" s="49"/>
      <c r="Y25" s="52"/>
      <c r="Z25" s="49"/>
      <c r="AA25" s="50"/>
      <c r="AB25" s="76"/>
      <c r="AC25" s="49"/>
      <c r="AD25" s="49"/>
      <c r="AE25" s="49"/>
      <c r="AF25" s="49"/>
      <c r="AG25" s="49"/>
      <c r="AH25" s="49"/>
    </row>
    <row r="26" spans="1:34" ht="43.5" customHeight="1" x14ac:dyDescent="0.25">
      <c r="A26" s="107"/>
      <c r="B26" s="111"/>
      <c r="C26" s="115"/>
      <c r="D26" s="82">
        <v>23</v>
      </c>
      <c r="E26" s="81" t="s">
        <v>75</v>
      </c>
      <c r="F26" s="44" t="s">
        <v>20</v>
      </c>
      <c r="G26" s="79" t="s">
        <v>11</v>
      </c>
      <c r="H26" s="80">
        <v>500500002</v>
      </c>
      <c r="I26" s="80" t="s">
        <v>89</v>
      </c>
      <c r="J26" s="84">
        <v>1950.08</v>
      </c>
      <c r="K26" s="37">
        <v>2</v>
      </c>
      <c r="L26" s="63">
        <f t="shared" si="0"/>
        <v>2</v>
      </c>
      <c r="M26" s="64">
        <f t="shared" si="1"/>
        <v>2</v>
      </c>
      <c r="N26" s="65"/>
      <c r="O26" s="66">
        <f t="shared" si="3"/>
        <v>0</v>
      </c>
      <c r="P26" s="65"/>
      <c r="Q26" s="65"/>
      <c r="R26" s="65"/>
      <c r="S26" s="67">
        <f t="shared" si="2"/>
        <v>0</v>
      </c>
      <c r="T26" s="38" t="str">
        <f t="shared" si="4"/>
        <v>OK</v>
      </c>
      <c r="U26" s="91">
        <v>1</v>
      </c>
      <c r="V26" s="91">
        <v>1</v>
      </c>
      <c r="W26" s="51"/>
      <c r="X26" s="49"/>
      <c r="Y26" s="51"/>
      <c r="Z26" s="49"/>
      <c r="AA26" s="49"/>
      <c r="AB26" s="76"/>
      <c r="AC26" s="49"/>
      <c r="AD26" s="49"/>
      <c r="AE26" s="49"/>
      <c r="AF26" s="49"/>
      <c r="AG26" s="49"/>
      <c r="AH26" s="49"/>
    </row>
    <row r="27" spans="1:34" ht="43.5" customHeight="1" x14ac:dyDescent="0.25">
      <c r="A27" s="107"/>
      <c r="B27" s="111"/>
      <c r="C27" s="115"/>
      <c r="D27" s="82">
        <v>24</v>
      </c>
      <c r="E27" s="81" t="s">
        <v>76</v>
      </c>
      <c r="F27" s="44" t="s">
        <v>20</v>
      </c>
      <c r="G27" s="79" t="s">
        <v>77</v>
      </c>
      <c r="H27" s="80">
        <v>500500002</v>
      </c>
      <c r="I27" s="80" t="s">
        <v>89</v>
      </c>
      <c r="J27" s="84">
        <v>3000</v>
      </c>
      <c r="K27" s="37">
        <v>2</v>
      </c>
      <c r="L27" s="63">
        <f t="shared" si="0"/>
        <v>2</v>
      </c>
      <c r="M27" s="64">
        <f t="shared" si="1"/>
        <v>2</v>
      </c>
      <c r="N27" s="65"/>
      <c r="O27" s="66">
        <f t="shared" si="3"/>
        <v>0</v>
      </c>
      <c r="P27" s="65"/>
      <c r="Q27" s="65"/>
      <c r="R27" s="65"/>
      <c r="S27" s="67">
        <f t="shared" si="2"/>
        <v>0</v>
      </c>
      <c r="T27" s="38" t="str">
        <f t="shared" si="4"/>
        <v>OK</v>
      </c>
      <c r="U27" s="91">
        <v>1</v>
      </c>
      <c r="V27" s="91">
        <v>1</v>
      </c>
      <c r="W27" s="51"/>
      <c r="X27" s="49"/>
      <c r="Y27" s="51"/>
      <c r="Z27" s="49"/>
      <c r="AA27" s="49"/>
      <c r="AB27" s="76"/>
      <c r="AC27" s="49"/>
      <c r="AD27" s="49"/>
      <c r="AE27" s="49"/>
      <c r="AF27" s="49"/>
      <c r="AG27" s="49"/>
      <c r="AH27" s="49"/>
    </row>
    <row r="28" spans="1:34" s="42" customFormat="1" ht="43.5" customHeight="1" x14ac:dyDescent="0.25">
      <c r="A28" s="107"/>
      <c r="B28" s="111"/>
      <c r="C28" s="115"/>
      <c r="D28" s="82">
        <v>25</v>
      </c>
      <c r="E28" s="83" t="s">
        <v>78</v>
      </c>
      <c r="F28" s="44" t="s">
        <v>20</v>
      </c>
      <c r="G28" s="79" t="s">
        <v>79</v>
      </c>
      <c r="H28" s="80">
        <v>500500002</v>
      </c>
      <c r="I28" s="80" t="s">
        <v>89</v>
      </c>
      <c r="J28" s="84">
        <v>3500</v>
      </c>
      <c r="K28" s="37">
        <v>2</v>
      </c>
      <c r="L28" s="63">
        <f t="shared" si="0"/>
        <v>2</v>
      </c>
      <c r="M28" s="64">
        <f t="shared" si="1"/>
        <v>2</v>
      </c>
      <c r="N28" s="65"/>
      <c r="O28" s="66">
        <f t="shared" si="3"/>
        <v>0</v>
      </c>
      <c r="P28" s="65"/>
      <c r="Q28" s="65"/>
      <c r="R28" s="65"/>
      <c r="S28" s="67">
        <f t="shared" si="2"/>
        <v>0</v>
      </c>
      <c r="T28" s="38" t="str">
        <f t="shared" si="4"/>
        <v>OK</v>
      </c>
      <c r="U28" s="91">
        <v>1</v>
      </c>
      <c r="V28" s="140">
        <v>1</v>
      </c>
      <c r="W28" s="52"/>
      <c r="X28" s="49"/>
      <c r="Y28" s="52"/>
      <c r="Z28" s="49"/>
      <c r="AA28" s="49"/>
      <c r="AB28" s="76"/>
      <c r="AC28" s="49"/>
      <c r="AD28" s="49"/>
      <c r="AE28" s="49"/>
      <c r="AF28" s="49"/>
      <c r="AG28" s="49"/>
      <c r="AH28" s="49"/>
    </row>
    <row r="29" spans="1:34" s="42" customFormat="1" ht="43.5" customHeight="1" x14ac:dyDescent="0.25">
      <c r="A29" s="107"/>
      <c r="B29" s="110"/>
      <c r="C29" s="115"/>
      <c r="D29" s="82">
        <v>26</v>
      </c>
      <c r="E29" s="81" t="s">
        <v>80</v>
      </c>
      <c r="F29" s="44" t="s">
        <v>20</v>
      </c>
      <c r="G29" s="79" t="s">
        <v>10</v>
      </c>
      <c r="H29" s="80">
        <v>500500002</v>
      </c>
      <c r="I29" s="80" t="s">
        <v>89</v>
      </c>
      <c r="J29" s="84">
        <v>2.8</v>
      </c>
      <c r="K29" s="37">
        <v>0</v>
      </c>
      <c r="L29" s="63">
        <f t="shared" si="0"/>
        <v>0</v>
      </c>
      <c r="M29" s="64">
        <f t="shared" si="1"/>
        <v>0</v>
      </c>
      <c r="N29" s="65"/>
      <c r="O29" s="66">
        <f t="shared" si="3"/>
        <v>0</v>
      </c>
      <c r="P29" s="65"/>
      <c r="Q29" s="65"/>
      <c r="R29" s="65"/>
      <c r="S29" s="67">
        <f t="shared" si="2"/>
        <v>0</v>
      </c>
      <c r="T29" s="38" t="str">
        <f t="shared" si="4"/>
        <v>OK</v>
      </c>
      <c r="U29" s="92"/>
      <c r="V29" s="95"/>
      <c r="W29" s="52"/>
      <c r="X29" s="49"/>
      <c r="Y29" s="52"/>
      <c r="Z29" s="49"/>
      <c r="AA29" s="50"/>
      <c r="AB29" s="76"/>
      <c r="AC29" s="49"/>
      <c r="AD29" s="49"/>
      <c r="AE29" s="49"/>
      <c r="AF29" s="49"/>
      <c r="AG29" s="49"/>
      <c r="AH29" s="49"/>
    </row>
    <row r="30" spans="1:34" ht="43.5" customHeight="1" x14ac:dyDescent="0.25">
      <c r="A30" s="107"/>
      <c r="B30" s="107"/>
      <c r="C30" s="115"/>
      <c r="D30" s="82">
        <v>27</v>
      </c>
      <c r="E30" s="81" t="s">
        <v>81</v>
      </c>
      <c r="F30" s="44" t="s">
        <v>82</v>
      </c>
      <c r="G30" s="79" t="s">
        <v>83</v>
      </c>
      <c r="H30" s="80">
        <v>500500002</v>
      </c>
      <c r="I30" s="80" t="s">
        <v>90</v>
      </c>
      <c r="J30" s="84">
        <v>3</v>
      </c>
      <c r="K30" s="37">
        <v>50</v>
      </c>
      <c r="L30" s="63">
        <f t="shared" si="0"/>
        <v>14</v>
      </c>
      <c r="M30" s="64">
        <f t="shared" si="1"/>
        <v>14</v>
      </c>
      <c r="N30" s="65"/>
      <c r="O30" s="66">
        <f t="shared" si="3"/>
        <v>12</v>
      </c>
      <c r="P30" s="65"/>
      <c r="Q30" s="65"/>
      <c r="R30" s="65"/>
      <c r="S30" s="67">
        <f t="shared" si="2"/>
        <v>36</v>
      </c>
      <c r="T30" s="38" t="str">
        <f t="shared" si="4"/>
        <v>OK</v>
      </c>
      <c r="U30" s="91">
        <v>5</v>
      </c>
      <c r="V30" s="91">
        <v>9</v>
      </c>
      <c r="W30" s="51"/>
      <c r="X30" s="49"/>
      <c r="Y30" s="51"/>
      <c r="Z30" s="49"/>
      <c r="AA30" s="49"/>
      <c r="AB30" s="76"/>
      <c r="AC30" s="49"/>
      <c r="AD30" s="49"/>
      <c r="AE30" s="49"/>
      <c r="AF30" s="49"/>
      <c r="AG30" s="49"/>
      <c r="AH30" s="49"/>
    </row>
    <row r="31" spans="1:34" ht="43.5" customHeight="1" x14ac:dyDescent="0.25">
      <c r="A31" s="107"/>
      <c r="B31" s="107"/>
      <c r="C31" s="115"/>
      <c r="D31" s="82">
        <v>28</v>
      </c>
      <c r="E31" s="81" t="s">
        <v>84</v>
      </c>
      <c r="F31" s="44" t="s">
        <v>20</v>
      </c>
      <c r="G31" s="79" t="s">
        <v>10</v>
      </c>
      <c r="H31" s="80">
        <v>500500002</v>
      </c>
      <c r="I31" s="80" t="s">
        <v>89</v>
      </c>
      <c r="J31" s="84">
        <v>38</v>
      </c>
      <c r="K31" s="37">
        <v>50</v>
      </c>
      <c r="L31" s="63">
        <f t="shared" si="0"/>
        <v>33</v>
      </c>
      <c r="M31" s="64">
        <f t="shared" si="1"/>
        <v>33</v>
      </c>
      <c r="N31" s="65"/>
      <c r="O31" s="66">
        <f t="shared" si="3"/>
        <v>12</v>
      </c>
      <c r="P31" s="65"/>
      <c r="Q31" s="65"/>
      <c r="R31" s="65"/>
      <c r="S31" s="67">
        <f t="shared" si="2"/>
        <v>17</v>
      </c>
      <c r="T31" s="38" t="str">
        <f t="shared" si="4"/>
        <v>OK</v>
      </c>
      <c r="U31" s="91">
        <v>14</v>
      </c>
      <c r="V31" s="91">
        <v>19</v>
      </c>
      <c r="W31" s="51"/>
      <c r="X31" s="49"/>
      <c r="Y31" s="54"/>
      <c r="Z31" s="49"/>
      <c r="AA31" s="49"/>
      <c r="AB31" s="76"/>
      <c r="AC31" s="49"/>
      <c r="AD31" s="49"/>
      <c r="AE31" s="49"/>
      <c r="AF31" s="49"/>
      <c r="AG31" s="49"/>
      <c r="AH31" s="49"/>
    </row>
    <row r="32" spans="1:34" ht="43.5" customHeight="1" x14ac:dyDescent="0.25">
      <c r="A32" s="108"/>
      <c r="B32" s="108"/>
      <c r="C32" s="115"/>
      <c r="D32" s="82">
        <v>29</v>
      </c>
      <c r="E32" s="81" t="s">
        <v>85</v>
      </c>
      <c r="F32" s="44" t="s">
        <v>20</v>
      </c>
      <c r="G32" s="79" t="s">
        <v>86</v>
      </c>
      <c r="H32" s="80">
        <v>500500002</v>
      </c>
      <c r="I32" s="80" t="s">
        <v>89</v>
      </c>
      <c r="J32" s="84">
        <v>194.02</v>
      </c>
      <c r="K32" s="37">
        <v>10</v>
      </c>
      <c r="L32" s="63">
        <f t="shared" si="0"/>
        <v>4</v>
      </c>
      <c r="M32" s="64">
        <f t="shared" si="1"/>
        <v>4</v>
      </c>
      <c r="N32" s="65"/>
      <c r="O32" s="66">
        <f t="shared" si="3"/>
        <v>2</v>
      </c>
      <c r="P32" s="65"/>
      <c r="Q32" s="65"/>
      <c r="R32" s="65"/>
      <c r="S32" s="67">
        <f t="shared" si="2"/>
        <v>6</v>
      </c>
      <c r="T32" s="38" t="str">
        <f t="shared" si="4"/>
        <v>OK</v>
      </c>
      <c r="U32" s="91">
        <v>2</v>
      </c>
      <c r="V32" s="91">
        <v>2</v>
      </c>
      <c r="W32" s="53"/>
      <c r="X32" s="49"/>
      <c r="Y32" s="53"/>
      <c r="Z32" s="49"/>
      <c r="AA32" s="49"/>
      <c r="AB32" s="76"/>
      <c r="AC32" s="49"/>
      <c r="AD32" s="49"/>
      <c r="AE32" s="49"/>
      <c r="AF32" s="49"/>
      <c r="AG32" s="49"/>
      <c r="AH32" s="49"/>
    </row>
    <row r="33" spans="10:34" ht="21" customHeight="1" x14ac:dyDescent="0.25">
      <c r="J33" s="40"/>
      <c r="K33" s="56">
        <f>SUM(K4:K32)</f>
        <v>160</v>
      </c>
      <c r="N33" s="56"/>
      <c r="O33" s="56"/>
      <c r="P33" s="56"/>
      <c r="Q33" s="56"/>
      <c r="R33" s="56"/>
      <c r="S33" s="56">
        <f>SUM(S4:S32)</f>
        <v>59</v>
      </c>
      <c r="U33" s="93" cm="1">
        <f t="array" ref="U33">SUMPRODUCT($J$4:$J$32*U4:U32)</f>
        <v>23115.120000000003</v>
      </c>
      <c r="V33" s="93">
        <v>23317.119999999999</v>
      </c>
      <c r="W33" s="47" cm="1">
        <f t="array" ref="W33">SUMPRODUCT($J$4:$J$32*W4:W32)</f>
        <v>0</v>
      </c>
      <c r="X33" s="47" cm="1">
        <f t="array" ref="X33">SUMPRODUCT($J$4:$J$32*X4:X32)</f>
        <v>0</v>
      </c>
      <c r="Y33" s="47" cm="1">
        <f t="array" ref="Y33">SUMPRODUCT($J$4:$J$32*Y4:Y32)</f>
        <v>0</v>
      </c>
      <c r="Z33" s="47" cm="1">
        <f t="array" ref="Z33">SUMPRODUCT($J$4:$J$32*Z4:Z32)</f>
        <v>0</v>
      </c>
      <c r="AA33" s="47" cm="1">
        <f t="array" ref="AA33">SUMPRODUCT($J$4:$J$32*AA4:AA32)</f>
        <v>0</v>
      </c>
      <c r="AB33" s="47" cm="1">
        <f t="array" ref="AB33">SUMPRODUCT($J$4:$J$32*AB4:AB32)</f>
        <v>0</v>
      </c>
      <c r="AC33" s="47" cm="1">
        <f t="array" ref="AC33">SUMPRODUCT($J$4:$J$32*AC4:AC32)</f>
        <v>0</v>
      </c>
      <c r="AD33" s="47" cm="1">
        <f t="array" ref="AD33">SUMPRODUCT($J$4:$J$32*AD4:AD32)</f>
        <v>0</v>
      </c>
      <c r="AE33" s="47" cm="1">
        <f t="array" ref="AE33">SUMPRODUCT($J$4:$J$32*AE4:AE32)</f>
        <v>0</v>
      </c>
      <c r="AF33" s="47" cm="1">
        <f t="array" ref="AF33">SUMPRODUCT($J$4:$J$32*AF4:AF32)</f>
        <v>0</v>
      </c>
      <c r="AG33" s="47" cm="1">
        <f t="array" ref="AG33">SUMPRODUCT($J$4:$J$32*AG4:AG32)</f>
        <v>0</v>
      </c>
      <c r="AH33" s="47" cm="1">
        <f t="array" ref="AH33">SUMPRODUCT($J$4:$J$32*AH4:AH32)</f>
        <v>0</v>
      </c>
    </row>
    <row r="34" spans="10:34" ht="43.5" customHeight="1" x14ac:dyDescent="0.25">
      <c r="K34" s="85">
        <f>SUMPRODUCT($J$4:$J$32,K4:K32)</f>
        <v>48350.36</v>
      </c>
      <c r="L34" s="85">
        <f>SUMPRODUCT($J$4:$J$32,L4:L32)</f>
        <v>46432.240000000005</v>
      </c>
      <c r="M34" s="85">
        <f>SUMPRODUCT($J$4:$J$32,M4:M32)</f>
        <v>46432.240000000005</v>
      </c>
      <c r="U34" s="94"/>
      <c r="V34" s="94"/>
    </row>
  </sheetData>
  <autoFilter ref="A3:AH34" xr:uid="{00000000-0001-0000-0000-000000000000}"/>
  <mergeCells count="26">
    <mergeCell ref="AA1:AA2"/>
    <mergeCell ref="AB1:AB2"/>
    <mergeCell ref="AC1:AC2"/>
    <mergeCell ref="A1:D1"/>
    <mergeCell ref="E1:J1"/>
    <mergeCell ref="K1:T1"/>
    <mergeCell ref="U1:U2"/>
    <mergeCell ref="V1:V2"/>
    <mergeCell ref="W1:W2"/>
    <mergeCell ref="A2:J2"/>
    <mergeCell ref="K2:T2"/>
    <mergeCell ref="X1:X2"/>
    <mergeCell ref="Y1:Y2"/>
    <mergeCell ref="Z1:Z2"/>
    <mergeCell ref="AD1:AD2"/>
    <mergeCell ref="AE1:AE2"/>
    <mergeCell ref="AF1:AF2"/>
    <mergeCell ref="AG1:AG2"/>
    <mergeCell ref="AH1:AH2"/>
    <mergeCell ref="C3:D3"/>
    <mergeCell ref="A4:A32"/>
    <mergeCell ref="B4:B32"/>
    <mergeCell ref="C4:C9"/>
    <mergeCell ref="C10:C13"/>
    <mergeCell ref="C14:C24"/>
    <mergeCell ref="C25:C32"/>
  </mergeCells>
  <conditionalFormatting sqref="W4:AH32">
    <cfRule type="cellIs" dxfId="9" priority="1" operator="greaterThan">
      <formula>0</formula>
    </cfRule>
  </conditionalFormatting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F204E-F5A3-48FC-BE46-0B0B8CDEF436}">
  <dimension ref="A1:AH34"/>
  <sheetViews>
    <sheetView topLeftCell="A25" zoomScale="55" zoomScaleNormal="55" workbookViewId="0">
      <pane xSplit="20" topLeftCell="U1" activePane="topRight" state="frozen"/>
      <selection pane="topRight" activeCell="T35" sqref="T35"/>
    </sheetView>
  </sheetViews>
  <sheetFormatPr defaultColWidth="9.7265625" defaultRowHeight="43.5" customHeight="1" x14ac:dyDescent="0.25"/>
  <cols>
    <col min="1" max="1" width="6.453125" style="3" customWidth="1"/>
    <col min="2" max="2" width="15.453125" style="55" customWidth="1"/>
    <col min="3" max="3" width="5.453125" style="55" customWidth="1"/>
    <col min="4" max="4" width="7.81640625" style="1" customWidth="1"/>
    <col min="5" max="5" width="24.90625" style="1" customWidth="1"/>
    <col min="6" max="6" width="10.1796875" style="1" customWidth="1"/>
    <col min="7" max="7" width="9.26953125" style="1" customWidth="1"/>
    <col min="8" max="8" width="13" style="1" customWidth="1"/>
    <col min="9" max="9" width="12.453125" style="1" customWidth="1"/>
    <col min="10" max="10" width="13.453125" style="1" customWidth="1"/>
    <col min="11" max="11" width="10.81640625" style="45" customWidth="1"/>
    <col min="12" max="12" width="10.54296875" style="45" customWidth="1"/>
    <col min="13" max="13" width="10" style="45" customWidth="1"/>
    <col min="14" max="14" width="9.26953125" style="45" customWidth="1"/>
    <col min="15" max="15" width="7.81640625" style="45" customWidth="1"/>
    <col min="16" max="16" width="7.453125" style="45" customWidth="1"/>
    <col min="17" max="17" width="7.26953125" style="45" customWidth="1"/>
    <col min="18" max="18" width="7.453125" style="45" customWidth="1"/>
    <col min="19" max="19" width="11.453125" style="21" customWidth="1"/>
    <col min="20" max="20" width="13.81640625" style="46" customWidth="1"/>
    <col min="21" max="21" width="19.26953125" style="48" customWidth="1"/>
    <col min="22" max="22" width="19" style="48" customWidth="1"/>
    <col min="23" max="23" width="18.453125" style="48" customWidth="1"/>
    <col min="24" max="24" width="17.54296875" style="48" customWidth="1"/>
    <col min="25" max="25" width="16.26953125" style="48" customWidth="1"/>
    <col min="26" max="26" width="18.54296875" style="48" customWidth="1"/>
    <col min="27" max="27" width="16.81640625" style="48" customWidth="1"/>
    <col min="28" max="28" width="14.1796875" style="48" customWidth="1"/>
    <col min="29" max="29" width="18.81640625" style="48" bestFit="1" customWidth="1"/>
    <col min="30" max="34" width="13.7265625" style="48" customWidth="1"/>
    <col min="35" max="16384" width="9.7265625" style="41"/>
  </cols>
  <sheetData>
    <row r="1" spans="1:34" ht="36.75" customHeight="1" x14ac:dyDescent="0.25">
      <c r="A1" s="109" t="s">
        <v>44</v>
      </c>
      <c r="B1" s="109"/>
      <c r="C1" s="109"/>
      <c r="D1" s="109"/>
      <c r="E1" s="109" t="s">
        <v>87</v>
      </c>
      <c r="F1" s="109"/>
      <c r="G1" s="109"/>
      <c r="H1" s="109"/>
      <c r="I1" s="109"/>
      <c r="J1" s="109"/>
      <c r="K1" s="117" t="s">
        <v>46</v>
      </c>
      <c r="L1" s="117"/>
      <c r="M1" s="117"/>
      <c r="N1" s="117"/>
      <c r="O1" s="117"/>
      <c r="P1" s="117"/>
      <c r="Q1" s="117"/>
      <c r="R1" s="117"/>
      <c r="S1" s="117"/>
      <c r="T1" s="117"/>
      <c r="U1" s="141" t="s">
        <v>119</v>
      </c>
      <c r="V1" s="141" t="s">
        <v>120</v>
      </c>
      <c r="W1" s="116" t="s">
        <v>43</v>
      </c>
      <c r="X1" s="116" t="s">
        <v>43</v>
      </c>
      <c r="Y1" s="116" t="s">
        <v>43</v>
      </c>
      <c r="Z1" s="116" t="s">
        <v>43</v>
      </c>
      <c r="AA1" s="116" t="s">
        <v>43</v>
      </c>
      <c r="AB1" s="116" t="s">
        <v>43</v>
      </c>
      <c r="AC1" s="116" t="s">
        <v>43</v>
      </c>
      <c r="AD1" s="116" t="s">
        <v>43</v>
      </c>
      <c r="AE1" s="116" t="s">
        <v>43</v>
      </c>
      <c r="AF1" s="116" t="s">
        <v>43</v>
      </c>
      <c r="AG1" s="116" t="s">
        <v>43</v>
      </c>
      <c r="AH1" s="116" t="s">
        <v>43</v>
      </c>
    </row>
    <row r="2" spans="1:34" ht="19.5" customHeight="1" x14ac:dyDescent="0.25">
      <c r="A2" s="103" t="s">
        <v>92</v>
      </c>
      <c r="B2" s="104"/>
      <c r="C2" s="104"/>
      <c r="D2" s="104"/>
      <c r="E2" s="104"/>
      <c r="F2" s="104"/>
      <c r="G2" s="104"/>
      <c r="H2" s="104"/>
      <c r="I2" s="104"/>
      <c r="J2" s="105"/>
      <c r="K2" s="100" t="s">
        <v>88</v>
      </c>
      <c r="L2" s="101"/>
      <c r="M2" s="101"/>
      <c r="N2" s="101"/>
      <c r="O2" s="101"/>
      <c r="P2" s="101"/>
      <c r="Q2" s="101"/>
      <c r="R2" s="101"/>
      <c r="S2" s="101"/>
      <c r="T2" s="102"/>
      <c r="U2" s="142"/>
      <c r="V2" s="142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4" s="3" customFormat="1" ht="43.5" customHeight="1" x14ac:dyDescent="0.25">
      <c r="A3" s="32" t="s">
        <v>13</v>
      </c>
      <c r="B3" s="32" t="s">
        <v>15</v>
      </c>
      <c r="C3" s="112" t="s">
        <v>14</v>
      </c>
      <c r="D3" s="113"/>
      <c r="E3" s="32" t="s">
        <v>16</v>
      </c>
      <c r="F3" s="32" t="s">
        <v>18</v>
      </c>
      <c r="G3" s="32" t="s">
        <v>8</v>
      </c>
      <c r="H3" s="32" t="s">
        <v>19</v>
      </c>
      <c r="I3" s="32" t="s">
        <v>9</v>
      </c>
      <c r="J3" s="33" t="s">
        <v>17</v>
      </c>
      <c r="K3" s="34" t="s">
        <v>2</v>
      </c>
      <c r="L3" s="61" t="s">
        <v>32</v>
      </c>
      <c r="M3" s="61" t="s">
        <v>33</v>
      </c>
      <c r="N3" s="61" t="s">
        <v>34</v>
      </c>
      <c r="O3" s="61" t="s">
        <v>35</v>
      </c>
      <c r="P3" s="61" t="s">
        <v>36</v>
      </c>
      <c r="Q3" s="61" t="s">
        <v>37</v>
      </c>
      <c r="R3" s="61" t="s">
        <v>38</v>
      </c>
      <c r="S3" s="62" t="s">
        <v>0</v>
      </c>
      <c r="T3" s="35" t="s">
        <v>1</v>
      </c>
      <c r="U3" s="139">
        <v>46064</v>
      </c>
      <c r="V3" s="139">
        <v>46064</v>
      </c>
      <c r="W3" s="30" t="s">
        <v>12</v>
      </c>
      <c r="X3" s="30" t="s">
        <v>12</v>
      </c>
      <c r="Y3" s="30" t="s">
        <v>12</v>
      </c>
      <c r="Z3" s="30" t="s">
        <v>12</v>
      </c>
      <c r="AA3" s="30" t="s">
        <v>12</v>
      </c>
      <c r="AB3" s="30" t="s">
        <v>12</v>
      </c>
      <c r="AC3" s="30" t="s">
        <v>12</v>
      </c>
      <c r="AD3" s="30" t="s">
        <v>12</v>
      </c>
      <c r="AE3" s="30" t="s">
        <v>12</v>
      </c>
      <c r="AF3" s="30" t="s">
        <v>12</v>
      </c>
      <c r="AG3" s="30" t="s">
        <v>12</v>
      </c>
      <c r="AH3" s="30" t="s">
        <v>12</v>
      </c>
    </row>
    <row r="4" spans="1:34" s="3" customFormat="1" ht="43.5" customHeight="1" x14ac:dyDescent="0.25">
      <c r="A4" s="106">
        <v>1</v>
      </c>
      <c r="B4" s="106" t="s">
        <v>47</v>
      </c>
      <c r="C4" s="114" t="s">
        <v>48</v>
      </c>
      <c r="D4" s="77">
        <v>1</v>
      </c>
      <c r="E4" s="78" t="s">
        <v>49</v>
      </c>
      <c r="F4" s="44" t="s">
        <v>20</v>
      </c>
      <c r="G4" s="79" t="s">
        <v>10</v>
      </c>
      <c r="H4" s="80">
        <v>500500002</v>
      </c>
      <c r="I4" s="80" t="s">
        <v>89</v>
      </c>
      <c r="J4" s="84">
        <v>150</v>
      </c>
      <c r="K4" s="36">
        <v>3</v>
      </c>
      <c r="L4" s="63">
        <f t="shared" ref="L4:L32" si="0">IF(SUM(U4:AL4)&gt;K4+N4,K4+N4,SUM(U4:AL4))</f>
        <v>2</v>
      </c>
      <c r="M4" s="64">
        <f t="shared" ref="M4:M32" si="1">(SUM(U4:AL4))</f>
        <v>2</v>
      </c>
      <c r="N4" s="65"/>
      <c r="O4" s="66">
        <f>ROUND(IF(K4*0.25-0.5&lt;0,0,K4*0.25-0.5),0)-R4-P4</f>
        <v>0</v>
      </c>
      <c r="P4" s="65"/>
      <c r="Q4" s="65"/>
      <c r="R4" s="65"/>
      <c r="S4" s="67">
        <f t="shared" ref="S4:S32" si="2">K4-(SUM(U4:AH4))+N4</f>
        <v>1</v>
      </c>
      <c r="T4" s="38" t="str">
        <f>IF(S4&lt;0,"ATENÇÃO","OK")</f>
        <v>OK</v>
      </c>
      <c r="U4" s="91">
        <v>1</v>
      </c>
      <c r="V4" s="91">
        <v>1</v>
      </c>
      <c r="W4" s="49"/>
      <c r="X4" s="49"/>
      <c r="Y4" s="49"/>
      <c r="Z4" s="49"/>
      <c r="AA4" s="49"/>
      <c r="AB4" s="76"/>
      <c r="AC4" s="49"/>
      <c r="AD4" s="49"/>
      <c r="AE4" s="49"/>
      <c r="AF4" s="49"/>
      <c r="AG4" s="49"/>
      <c r="AH4" s="49"/>
    </row>
    <row r="5" spans="1:34" s="3" customFormat="1" ht="43.5" customHeight="1" x14ac:dyDescent="0.25">
      <c r="A5" s="107"/>
      <c r="B5" s="107"/>
      <c r="C5" s="114"/>
      <c r="D5" s="77">
        <v>2</v>
      </c>
      <c r="E5" s="78" t="s">
        <v>50</v>
      </c>
      <c r="F5" s="44" t="s">
        <v>20</v>
      </c>
      <c r="G5" s="79" t="s">
        <v>10</v>
      </c>
      <c r="H5" s="80">
        <v>500500002</v>
      </c>
      <c r="I5" s="80" t="s">
        <v>89</v>
      </c>
      <c r="J5" s="84">
        <v>120</v>
      </c>
      <c r="K5" s="36">
        <v>3</v>
      </c>
      <c r="L5" s="63">
        <f t="shared" si="0"/>
        <v>2</v>
      </c>
      <c r="M5" s="64">
        <f t="shared" si="1"/>
        <v>2</v>
      </c>
      <c r="N5" s="65"/>
      <c r="O5" s="66">
        <f t="shared" ref="O5:O32" si="3">ROUND(IF(K5*0.25-0.5&lt;0,0,K5*0.25-0.5),0)-R5-P5</f>
        <v>0</v>
      </c>
      <c r="P5" s="65"/>
      <c r="Q5" s="65"/>
      <c r="R5" s="65"/>
      <c r="S5" s="67">
        <f t="shared" si="2"/>
        <v>1</v>
      </c>
      <c r="T5" s="38" t="str">
        <f t="shared" ref="T5:T32" si="4">IF(S5&lt;0,"ATENÇÃO","OK")</f>
        <v>OK</v>
      </c>
      <c r="U5" s="91">
        <v>1</v>
      </c>
      <c r="V5" s="91">
        <v>1</v>
      </c>
      <c r="W5" s="49"/>
      <c r="X5" s="49"/>
      <c r="Y5" s="49"/>
      <c r="Z5" s="49"/>
      <c r="AA5" s="49"/>
      <c r="AB5" s="76"/>
      <c r="AC5" s="49"/>
      <c r="AD5" s="49"/>
      <c r="AE5" s="49"/>
      <c r="AF5" s="49"/>
      <c r="AG5" s="49"/>
      <c r="AH5" s="49"/>
    </row>
    <row r="6" spans="1:34" s="3" customFormat="1" ht="43.5" customHeight="1" x14ac:dyDescent="0.25">
      <c r="A6" s="107"/>
      <c r="B6" s="107"/>
      <c r="C6" s="114"/>
      <c r="D6" s="77">
        <v>3</v>
      </c>
      <c r="E6" s="78" t="s">
        <v>51</v>
      </c>
      <c r="F6" s="44" t="s">
        <v>20</v>
      </c>
      <c r="G6" s="79" t="s">
        <v>10</v>
      </c>
      <c r="H6" s="80">
        <v>500500002</v>
      </c>
      <c r="I6" s="80" t="s">
        <v>89</v>
      </c>
      <c r="J6" s="84">
        <v>120</v>
      </c>
      <c r="K6" s="36">
        <v>3</v>
      </c>
      <c r="L6" s="63">
        <f t="shared" si="0"/>
        <v>2</v>
      </c>
      <c r="M6" s="64">
        <f t="shared" si="1"/>
        <v>2</v>
      </c>
      <c r="N6" s="65"/>
      <c r="O6" s="66">
        <f t="shared" si="3"/>
        <v>0</v>
      </c>
      <c r="P6" s="65"/>
      <c r="Q6" s="65"/>
      <c r="R6" s="65"/>
      <c r="S6" s="67">
        <f t="shared" si="2"/>
        <v>1</v>
      </c>
      <c r="T6" s="38" t="str">
        <f t="shared" si="4"/>
        <v>OK</v>
      </c>
      <c r="U6" s="91">
        <v>1</v>
      </c>
      <c r="V6" s="91">
        <v>1</v>
      </c>
      <c r="W6" s="49"/>
      <c r="X6" s="49"/>
      <c r="Y6" s="49"/>
      <c r="Z6" s="49"/>
      <c r="AA6" s="49"/>
      <c r="AB6" s="76"/>
      <c r="AC6" s="49"/>
      <c r="AD6" s="49"/>
      <c r="AE6" s="49"/>
      <c r="AF6" s="49"/>
      <c r="AG6" s="49"/>
      <c r="AH6" s="49"/>
    </row>
    <row r="7" spans="1:34" s="3" customFormat="1" ht="43.5" customHeight="1" x14ac:dyDescent="0.25">
      <c r="A7" s="107"/>
      <c r="B7" s="110"/>
      <c r="C7" s="114"/>
      <c r="D7" s="77">
        <v>4</v>
      </c>
      <c r="E7" s="78" t="s">
        <v>52</v>
      </c>
      <c r="F7" s="44" t="s">
        <v>20</v>
      </c>
      <c r="G7" s="79" t="s">
        <v>10</v>
      </c>
      <c r="H7" s="80">
        <v>500500002</v>
      </c>
      <c r="I7" s="80" t="s">
        <v>89</v>
      </c>
      <c r="J7" s="84">
        <v>80</v>
      </c>
      <c r="K7" s="36">
        <v>3</v>
      </c>
      <c r="L7" s="63">
        <f t="shared" si="0"/>
        <v>2</v>
      </c>
      <c r="M7" s="64">
        <f t="shared" si="1"/>
        <v>2</v>
      </c>
      <c r="N7" s="65"/>
      <c r="O7" s="66">
        <f t="shared" si="3"/>
        <v>0</v>
      </c>
      <c r="P7" s="65"/>
      <c r="Q7" s="65"/>
      <c r="R7" s="65"/>
      <c r="S7" s="67">
        <f t="shared" si="2"/>
        <v>1</v>
      </c>
      <c r="T7" s="38" t="str">
        <f t="shared" si="4"/>
        <v>OK</v>
      </c>
      <c r="U7" s="91">
        <v>1</v>
      </c>
      <c r="V7" s="91">
        <v>1</v>
      </c>
      <c r="W7" s="49"/>
      <c r="X7" s="49"/>
      <c r="Y7" s="49"/>
      <c r="Z7" s="49"/>
      <c r="AA7" s="49"/>
      <c r="AB7" s="76"/>
      <c r="AC7" s="49"/>
      <c r="AD7" s="49"/>
      <c r="AE7" s="49"/>
      <c r="AF7" s="49"/>
      <c r="AG7" s="49"/>
      <c r="AH7" s="49"/>
    </row>
    <row r="8" spans="1:34" s="3" customFormat="1" ht="43.5" customHeight="1" x14ac:dyDescent="0.25">
      <c r="A8" s="107"/>
      <c r="B8" s="107"/>
      <c r="C8" s="114"/>
      <c r="D8" s="77">
        <v>5</v>
      </c>
      <c r="E8" s="78" t="s">
        <v>53</v>
      </c>
      <c r="F8" s="44" t="s">
        <v>20</v>
      </c>
      <c r="G8" s="79" t="s">
        <v>10</v>
      </c>
      <c r="H8" s="80">
        <v>500500002</v>
      </c>
      <c r="I8" s="80" t="s">
        <v>89</v>
      </c>
      <c r="J8" s="84">
        <v>260</v>
      </c>
      <c r="K8" s="36">
        <v>3</v>
      </c>
      <c r="L8" s="63">
        <f t="shared" si="0"/>
        <v>2</v>
      </c>
      <c r="M8" s="64">
        <f t="shared" si="1"/>
        <v>2</v>
      </c>
      <c r="N8" s="65"/>
      <c r="O8" s="66">
        <f t="shared" si="3"/>
        <v>0</v>
      </c>
      <c r="P8" s="65"/>
      <c r="Q8" s="65"/>
      <c r="R8" s="65"/>
      <c r="S8" s="67">
        <f t="shared" si="2"/>
        <v>1</v>
      </c>
      <c r="T8" s="38" t="str">
        <f t="shared" si="4"/>
        <v>OK</v>
      </c>
      <c r="U8" s="91">
        <v>1</v>
      </c>
      <c r="V8" s="91">
        <v>1</v>
      </c>
      <c r="W8" s="49"/>
      <c r="X8" s="49"/>
      <c r="Y8" s="49"/>
      <c r="Z8" s="49"/>
      <c r="AA8" s="49"/>
      <c r="AB8" s="76"/>
      <c r="AC8" s="49"/>
      <c r="AD8" s="49"/>
      <c r="AE8" s="49"/>
      <c r="AF8" s="49"/>
      <c r="AG8" s="49"/>
      <c r="AH8" s="49"/>
    </row>
    <row r="9" spans="1:34" s="3" customFormat="1" ht="43.5" customHeight="1" x14ac:dyDescent="0.25">
      <c r="A9" s="107"/>
      <c r="B9" s="110"/>
      <c r="C9" s="114"/>
      <c r="D9" s="77">
        <v>6</v>
      </c>
      <c r="E9" s="78" t="s">
        <v>54</v>
      </c>
      <c r="F9" s="44" t="s">
        <v>20</v>
      </c>
      <c r="G9" s="79" t="s">
        <v>10</v>
      </c>
      <c r="H9" s="80">
        <v>500500002</v>
      </c>
      <c r="I9" s="80" t="s">
        <v>89</v>
      </c>
      <c r="J9" s="84">
        <v>600</v>
      </c>
      <c r="K9" s="36">
        <v>3</v>
      </c>
      <c r="L9" s="63">
        <f t="shared" si="0"/>
        <v>2</v>
      </c>
      <c r="M9" s="64">
        <f t="shared" si="1"/>
        <v>2</v>
      </c>
      <c r="N9" s="65"/>
      <c r="O9" s="66">
        <f t="shared" si="3"/>
        <v>0</v>
      </c>
      <c r="P9" s="65"/>
      <c r="Q9" s="65"/>
      <c r="R9" s="65"/>
      <c r="S9" s="67">
        <f t="shared" si="2"/>
        <v>1</v>
      </c>
      <c r="T9" s="38" t="str">
        <f t="shared" si="4"/>
        <v>OK</v>
      </c>
      <c r="U9" s="91">
        <v>1</v>
      </c>
      <c r="V9" s="91">
        <v>1</v>
      </c>
      <c r="W9" s="49"/>
      <c r="X9" s="49"/>
      <c r="Y9" s="49"/>
      <c r="Z9" s="49"/>
      <c r="AA9" s="49"/>
      <c r="AB9" s="76"/>
      <c r="AC9" s="49"/>
      <c r="AD9" s="49"/>
      <c r="AE9" s="49"/>
      <c r="AF9" s="49"/>
      <c r="AG9" s="49"/>
      <c r="AH9" s="49"/>
    </row>
    <row r="10" spans="1:34" s="3" customFormat="1" ht="43.5" customHeight="1" x14ac:dyDescent="0.25">
      <c r="A10" s="107"/>
      <c r="B10" s="107"/>
      <c r="C10" s="114" t="s">
        <v>55</v>
      </c>
      <c r="D10" s="77">
        <v>7</v>
      </c>
      <c r="E10" s="78" t="s">
        <v>56</v>
      </c>
      <c r="F10" s="44" t="s">
        <v>20</v>
      </c>
      <c r="G10" s="79" t="s">
        <v>10</v>
      </c>
      <c r="H10" s="80">
        <v>500500002</v>
      </c>
      <c r="I10" s="80" t="s">
        <v>89</v>
      </c>
      <c r="J10" s="84">
        <v>300</v>
      </c>
      <c r="K10" s="36">
        <v>3</v>
      </c>
      <c r="L10" s="63">
        <f t="shared" si="0"/>
        <v>2</v>
      </c>
      <c r="M10" s="64">
        <f t="shared" si="1"/>
        <v>2</v>
      </c>
      <c r="N10" s="65"/>
      <c r="O10" s="66">
        <f t="shared" si="3"/>
        <v>0</v>
      </c>
      <c r="P10" s="65"/>
      <c r="Q10" s="65"/>
      <c r="R10" s="65"/>
      <c r="S10" s="67">
        <f t="shared" si="2"/>
        <v>1</v>
      </c>
      <c r="T10" s="38" t="str">
        <f t="shared" si="4"/>
        <v>OK</v>
      </c>
      <c r="U10" s="91">
        <v>1</v>
      </c>
      <c r="V10" s="91">
        <v>1</v>
      </c>
      <c r="W10" s="49"/>
      <c r="X10" s="49"/>
      <c r="Y10" s="49"/>
      <c r="Z10" s="49"/>
      <c r="AA10" s="49"/>
      <c r="AB10" s="76"/>
      <c r="AC10" s="49"/>
      <c r="AD10" s="49"/>
      <c r="AE10" s="49"/>
      <c r="AF10" s="49"/>
      <c r="AG10" s="49"/>
      <c r="AH10" s="49"/>
    </row>
    <row r="11" spans="1:34" s="3" customFormat="1" ht="43.5" customHeight="1" x14ac:dyDescent="0.25">
      <c r="A11" s="107"/>
      <c r="B11" s="107"/>
      <c r="C11" s="114"/>
      <c r="D11" s="77">
        <v>8</v>
      </c>
      <c r="E11" s="78" t="s">
        <v>57</v>
      </c>
      <c r="F11" s="44" t="s">
        <v>20</v>
      </c>
      <c r="G11" s="79" t="s">
        <v>10</v>
      </c>
      <c r="H11" s="80">
        <v>500500002</v>
      </c>
      <c r="I11" s="80" t="s">
        <v>89</v>
      </c>
      <c r="J11" s="84">
        <v>400</v>
      </c>
      <c r="K11" s="36">
        <v>3</v>
      </c>
      <c r="L11" s="63">
        <f t="shared" si="0"/>
        <v>2</v>
      </c>
      <c r="M11" s="64">
        <f t="shared" si="1"/>
        <v>2</v>
      </c>
      <c r="N11" s="65"/>
      <c r="O11" s="66">
        <f t="shared" si="3"/>
        <v>0</v>
      </c>
      <c r="P11" s="65"/>
      <c r="Q11" s="65"/>
      <c r="R11" s="65"/>
      <c r="S11" s="67">
        <f t="shared" si="2"/>
        <v>1</v>
      </c>
      <c r="T11" s="38" t="str">
        <f t="shared" si="4"/>
        <v>OK</v>
      </c>
      <c r="U11" s="91">
        <v>1</v>
      </c>
      <c r="V11" s="91">
        <v>1</v>
      </c>
      <c r="W11" s="49"/>
      <c r="X11" s="49"/>
      <c r="Y11" s="49"/>
      <c r="Z11" s="49"/>
      <c r="AA11" s="49"/>
      <c r="AB11" s="76"/>
      <c r="AC11" s="49"/>
      <c r="AD11" s="49"/>
      <c r="AE11" s="49"/>
      <c r="AF11" s="49"/>
      <c r="AG11" s="49"/>
      <c r="AH11" s="49"/>
    </row>
    <row r="12" spans="1:34" s="3" customFormat="1" ht="43.5" customHeight="1" x14ac:dyDescent="0.25">
      <c r="A12" s="107"/>
      <c r="B12" s="110"/>
      <c r="C12" s="114"/>
      <c r="D12" s="77">
        <v>9</v>
      </c>
      <c r="E12" s="78" t="s">
        <v>58</v>
      </c>
      <c r="F12" s="44" t="s">
        <v>20</v>
      </c>
      <c r="G12" s="79" t="s">
        <v>10</v>
      </c>
      <c r="H12" s="80">
        <v>500500002</v>
      </c>
      <c r="I12" s="80" t="s">
        <v>89</v>
      </c>
      <c r="J12" s="84">
        <v>250</v>
      </c>
      <c r="K12" s="36">
        <v>3</v>
      </c>
      <c r="L12" s="63">
        <f t="shared" si="0"/>
        <v>2</v>
      </c>
      <c r="M12" s="64">
        <f t="shared" si="1"/>
        <v>2</v>
      </c>
      <c r="N12" s="65"/>
      <c r="O12" s="66">
        <f t="shared" si="3"/>
        <v>0</v>
      </c>
      <c r="P12" s="65"/>
      <c r="Q12" s="65"/>
      <c r="R12" s="65"/>
      <c r="S12" s="67">
        <f t="shared" si="2"/>
        <v>1</v>
      </c>
      <c r="T12" s="38" t="str">
        <f t="shared" si="4"/>
        <v>OK</v>
      </c>
      <c r="U12" s="91">
        <v>1</v>
      </c>
      <c r="V12" s="91">
        <v>1</v>
      </c>
      <c r="W12" s="49"/>
      <c r="X12" s="49"/>
      <c r="Y12" s="49"/>
      <c r="Z12" s="49"/>
      <c r="AA12" s="49"/>
      <c r="AB12" s="76"/>
      <c r="AC12" s="49"/>
      <c r="AD12" s="49"/>
      <c r="AE12" s="49"/>
      <c r="AF12" s="49"/>
      <c r="AG12" s="49"/>
      <c r="AH12" s="49"/>
    </row>
    <row r="13" spans="1:34" s="31" customFormat="1" ht="43.5" customHeight="1" x14ac:dyDescent="0.25">
      <c r="A13" s="107"/>
      <c r="B13" s="107"/>
      <c r="C13" s="114"/>
      <c r="D13" s="77">
        <v>10</v>
      </c>
      <c r="E13" s="78" t="s">
        <v>59</v>
      </c>
      <c r="F13" s="44" t="s">
        <v>20</v>
      </c>
      <c r="G13" s="79" t="s">
        <v>10</v>
      </c>
      <c r="H13" s="80">
        <v>500500002</v>
      </c>
      <c r="I13" s="80" t="s">
        <v>89</v>
      </c>
      <c r="J13" s="84">
        <v>150</v>
      </c>
      <c r="K13" s="36">
        <v>3</v>
      </c>
      <c r="L13" s="63">
        <f t="shared" si="0"/>
        <v>2</v>
      </c>
      <c r="M13" s="64">
        <f t="shared" si="1"/>
        <v>2</v>
      </c>
      <c r="N13" s="65"/>
      <c r="O13" s="66">
        <f t="shared" si="3"/>
        <v>0</v>
      </c>
      <c r="P13" s="65"/>
      <c r="Q13" s="65"/>
      <c r="R13" s="65"/>
      <c r="S13" s="67">
        <f t="shared" si="2"/>
        <v>1</v>
      </c>
      <c r="T13" s="38" t="str">
        <f t="shared" si="4"/>
        <v>OK</v>
      </c>
      <c r="U13" s="91">
        <v>1</v>
      </c>
      <c r="V13" s="140">
        <v>1</v>
      </c>
      <c r="W13" s="50"/>
      <c r="X13" s="49"/>
      <c r="Y13" s="50"/>
      <c r="Z13" s="49"/>
      <c r="AA13" s="50"/>
      <c r="AB13" s="76"/>
      <c r="AC13" s="49"/>
      <c r="AD13" s="49"/>
      <c r="AE13" s="49"/>
      <c r="AF13" s="49"/>
      <c r="AG13" s="49"/>
      <c r="AH13" s="49"/>
    </row>
    <row r="14" spans="1:34" s="3" customFormat="1" ht="43.5" customHeight="1" x14ac:dyDescent="0.25">
      <c r="A14" s="107"/>
      <c r="B14" s="107"/>
      <c r="C14" s="114" t="s">
        <v>60</v>
      </c>
      <c r="D14" s="77">
        <v>11</v>
      </c>
      <c r="E14" s="78" t="s">
        <v>61</v>
      </c>
      <c r="F14" s="44" t="s">
        <v>20</v>
      </c>
      <c r="G14" s="79" t="s">
        <v>10</v>
      </c>
      <c r="H14" s="80">
        <v>500500002</v>
      </c>
      <c r="I14" s="80" t="s">
        <v>89</v>
      </c>
      <c r="J14" s="84">
        <v>150</v>
      </c>
      <c r="K14" s="36">
        <v>3</v>
      </c>
      <c r="L14" s="63">
        <f t="shared" si="0"/>
        <v>2</v>
      </c>
      <c r="M14" s="64">
        <f t="shared" si="1"/>
        <v>2</v>
      </c>
      <c r="N14" s="65"/>
      <c r="O14" s="66">
        <f t="shared" si="3"/>
        <v>0</v>
      </c>
      <c r="P14" s="65"/>
      <c r="Q14" s="65"/>
      <c r="R14" s="65"/>
      <c r="S14" s="67">
        <f t="shared" si="2"/>
        <v>1</v>
      </c>
      <c r="T14" s="38" t="str">
        <f t="shared" si="4"/>
        <v>OK</v>
      </c>
      <c r="U14" s="91">
        <v>1</v>
      </c>
      <c r="V14" s="91">
        <v>1</v>
      </c>
      <c r="W14" s="49"/>
      <c r="X14" s="49"/>
      <c r="Y14" s="49"/>
      <c r="Z14" s="49"/>
      <c r="AA14" s="49"/>
      <c r="AB14" s="76"/>
      <c r="AC14" s="49"/>
      <c r="AD14" s="49"/>
      <c r="AE14" s="49"/>
      <c r="AF14" s="49"/>
      <c r="AG14" s="49"/>
      <c r="AH14" s="49"/>
    </row>
    <row r="15" spans="1:34" s="31" customFormat="1" ht="43.5" customHeight="1" x14ac:dyDescent="0.25">
      <c r="A15" s="107"/>
      <c r="B15" s="111"/>
      <c r="C15" s="114"/>
      <c r="D15" s="77">
        <v>12</v>
      </c>
      <c r="E15" s="78" t="s">
        <v>62</v>
      </c>
      <c r="F15" s="44" t="s">
        <v>20</v>
      </c>
      <c r="G15" s="79" t="s">
        <v>10</v>
      </c>
      <c r="H15" s="80">
        <v>500500002</v>
      </c>
      <c r="I15" s="80" t="s">
        <v>89</v>
      </c>
      <c r="J15" s="84">
        <v>150</v>
      </c>
      <c r="K15" s="36">
        <v>3</v>
      </c>
      <c r="L15" s="63">
        <f t="shared" si="0"/>
        <v>2</v>
      </c>
      <c r="M15" s="64">
        <f t="shared" si="1"/>
        <v>2</v>
      </c>
      <c r="N15" s="65"/>
      <c r="O15" s="66">
        <f t="shared" si="3"/>
        <v>0</v>
      </c>
      <c r="P15" s="65"/>
      <c r="Q15" s="65"/>
      <c r="R15" s="65"/>
      <c r="S15" s="67">
        <f t="shared" si="2"/>
        <v>1</v>
      </c>
      <c r="T15" s="38" t="str">
        <f t="shared" si="4"/>
        <v>OK</v>
      </c>
      <c r="U15" s="91">
        <v>1</v>
      </c>
      <c r="V15" s="140">
        <v>1</v>
      </c>
      <c r="W15" s="49"/>
      <c r="X15" s="49"/>
      <c r="Y15" s="50"/>
      <c r="Z15" s="49"/>
      <c r="AA15" s="50"/>
      <c r="AB15" s="76"/>
      <c r="AC15" s="49"/>
      <c r="AD15" s="49"/>
      <c r="AE15" s="49"/>
      <c r="AF15" s="49"/>
      <c r="AG15" s="49"/>
      <c r="AH15" s="49"/>
    </row>
    <row r="16" spans="1:34" s="3" customFormat="1" ht="43.5" customHeight="1" x14ac:dyDescent="0.25">
      <c r="A16" s="107"/>
      <c r="B16" s="110"/>
      <c r="C16" s="114"/>
      <c r="D16" s="77">
        <v>13</v>
      </c>
      <c r="E16" s="78" t="s">
        <v>63</v>
      </c>
      <c r="F16" s="44" t="s">
        <v>20</v>
      </c>
      <c r="G16" s="79" t="s">
        <v>10</v>
      </c>
      <c r="H16" s="80">
        <v>500500002</v>
      </c>
      <c r="I16" s="80" t="s">
        <v>89</v>
      </c>
      <c r="J16" s="84">
        <v>200</v>
      </c>
      <c r="K16" s="36">
        <v>3</v>
      </c>
      <c r="L16" s="63">
        <f t="shared" si="0"/>
        <v>2</v>
      </c>
      <c r="M16" s="64">
        <f t="shared" si="1"/>
        <v>2</v>
      </c>
      <c r="N16" s="65"/>
      <c r="O16" s="66">
        <f t="shared" si="3"/>
        <v>0</v>
      </c>
      <c r="P16" s="65"/>
      <c r="Q16" s="65"/>
      <c r="R16" s="65"/>
      <c r="S16" s="67">
        <f t="shared" si="2"/>
        <v>1</v>
      </c>
      <c r="T16" s="38" t="str">
        <f t="shared" si="4"/>
        <v>OK</v>
      </c>
      <c r="U16" s="91">
        <v>1</v>
      </c>
      <c r="V16" s="91">
        <v>1</v>
      </c>
      <c r="W16" s="49"/>
      <c r="X16" s="49"/>
      <c r="Y16" s="49"/>
      <c r="Z16" s="49"/>
      <c r="AA16" s="49"/>
      <c r="AB16" s="76"/>
      <c r="AC16" s="49"/>
      <c r="AD16" s="49"/>
      <c r="AE16" s="49"/>
      <c r="AF16" s="49"/>
      <c r="AG16" s="49"/>
      <c r="AH16" s="49"/>
    </row>
    <row r="17" spans="1:34" s="3" customFormat="1" ht="43.5" customHeight="1" x14ac:dyDescent="0.25">
      <c r="A17" s="107"/>
      <c r="B17" s="107"/>
      <c r="C17" s="114"/>
      <c r="D17" s="77">
        <v>14</v>
      </c>
      <c r="E17" s="78" t="s">
        <v>64</v>
      </c>
      <c r="F17" s="44" t="s">
        <v>20</v>
      </c>
      <c r="G17" s="79" t="s">
        <v>10</v>
      </c>
      <c r="H17" s="80">
        <v>500500002</v>
      </c>
      <c r="I17" s="80" t="s">
        <v>89</v>
      </c>
      <c r="J17" s="84">
        <v>300</v>
      </c>
      <c r="K17" s="36">
        <v>3</v>
      </c>
      <c r="L17" s="63">
        <f t="shared" si="0"/>
        <v>2</v>
      </c>
      <c r="M17" s="64">
        <f t="shared" si="1"/>
        <v>2</v>
      </c>
      <c r="N17" s="65"/>
      <c r="O17" s="66">
        <f t="shared" si="3"/>
        <v>0</v>
      </c>
      <c r="P17" s="65"/>
      <c r="Q17" s="65"/>
      <c r="R17" s="65"/>
      <c r="S17" s="67">
        <f t="shared" si="2"/>
        <v>1</v>
      </c>
      <c r="T17" s="38" t="str">
        <f t="shared" si="4"/>
        <v>OK</v>
      </c>
      <c r="U17" s="91">
        <v>1</v>
      </c>
      <c r="V17" s="91">
        <v>1</v>
      </c>
      <c r="W17" s="49"/>
      <c r="X17" s="49"/>
      <c r="Y17" s="49"/>
      <c r="Z17" s="49"/>
      <c r="AA17" s="49"/>
      <c r="AB17" s="76"/>
      <c r="AC17" s="49"/>
      <c r="AD17" s="49"/>
      <c r="AE17" s="49"/>
      <c r="AF17" s="49"/>
      <c r="AG17" s="49"/>
      <c r="AH17" s="49"/>
    </row>
    <row r="18" spans="1:34" s="3" customFormat="1" ht="43.5" customHeight="1" x14ac:dyDescent="0.25">
      <c r="A18" s="107"/>
      <c r="B18" s="107"/>
      <c r="C18" s="114"/>
      <c r="D18" s="77">
        <v>15</v>
      </c>
      <c r="E18" s="78" t="s">
        <v>65</v>
      </c>
      <c r="F18" s="44" t="s">
        <v>20</v>
      </c>
      <c r="G18" s="79" t="s">
        <v>10</v>
      </c>
      <c r="H18" s="80">
        <v>500500002</v>
      </c>
      <c r="I18" s="80" t="s">
        <v>89</v>
      </c>
      <c r="J18" s="84">
        <v>100</v>
      </c>
      <c r="K18" s="36">
        <v>3</v>
      </c>
      <c r="L18" s="63">
        <f t="shared" si="0"/>
        <v>2</v>
      </c>
      <c r="M18" s="64">
        <f t="shared" si="1"/>
        <v>2</v>
      </c>
      <c r="N18" s="65"/>
      <c r="O18" s="66">
        <f t="shared" si="3"/>
        <v>0</v>
      </c>
      <c r="P18" s="65"/>
      <c r="Q18" s="65"/>
      <c r="R18" s="65"/>
      <c r="S18" s="67">
        <f t="shared" si="2"/>
        <v>1</v>
      </c>
      <c r="T18" s="38" t="str">
        <f t="shared" si="4"/>
        <v>OK</v>
      </c>
      <c r="U18" s="91">
        <v>1</v>
      </c>
      <c r="V18" s="91">
        <v>1</v>
      </c>
      <c r="W18" s="49"/>
      <c r="X18" s="49"/>
      <c r="Y18" s="49"/>
      <c r="Z18" s="49"/>
      <c r="AA18" s="49"/>
      <c r="AB18" s="76"/>
      <c r="AC18" s="49"/>
      <c r="AD18" s="49"/>
      <c r="AE18" s="49"/>
      <c r="AF18" s="49"/>
      <c r="AG18" s="49"/>
      <c r="AH18" s="49"/>
    </row>
    <row r="19" spans="1:34" s="3" customFormat="1" ht="43.5" customHeight="1" x14ac:dyDescent="0.25">
      <c r="A19" s="107"/>
      <c r="B19" s="107"/>
      <c r="C19" s="114"/>
      <c r="D19" s="77">
        <v>16</v>
      </c>
      <c r="E19" s="78" t="s">
        <v>66</v>
      </c>
      <c r="F19" s="44" t="s">
        <v>20</v>
      </c>
      <c r="G19" s="79" t="s">
        <v>10</v>
      </c>
      <c r="H19" s="80">
        <v>500500002</v>
      </c>
      <c r="I19" s="80" t="s">
        <v>89</v>
      </c>
      <c r="J19" s="84">
        <v>150</v>
      </c>
      <c r="K19" s="36">
        <v>3</v>
      </c>
      <c r="L19" s="63">
        <f t="shared" si="0"/>
        <v>2</v>
      </c>
      <c r="M19" s="64">
        <f t="shared" si="1"/>
        <v>2</v>
      </c>
      <c r="N19" s="65"/>
      <c r="O19" s="66">
        <f t="shared" si="3"/>
        <v>0</v>
      </c>
      <c r="P19" s="65"/>
      <c r="Q19" s="65"/>
      <c r="R19" s="65"/>
      <c r="S19" s="67">
        <f t="shared" si="2"/>
        <v>1</v>
      </c>
      <c r="T19" s="38" t="str">
        <f t="shared" si="4"/>
        <v>OK</v>
      </c>
      <c r="U19" s="91">
        <v>1</v>
      </c>
      <c r="V19" s="91">
        <v>1</v>
      </c>
      <c r="W19" s="49"/>
      <c r="X19" s="49"/>
      <c r="Y19" s="49"/>
      <c r="Z19" s="49"/>
      <c r="AA19" s="49"/>
      <c r="AB19" s="76"/>
      <c r="AC19" s="49"/>
      <c r="AD19" s="49"/>
      <c r="AE19" s="49"/>
      <c r="AF19" s="49"/>
      <c r="AG19" s="49"/>
      <c r="AH19" s="49"/>
    </row>
    <row r="20" spans="1:34" s="31" customFormat="1" ht="43.5" customHeight="1" x14ac:dyDescent="0.25">
      <c r="A20" s="107"/>
      <c r="B20" s="111"/>
      <c r="C20" s="114"/>
      <c r="D20" s="77">
        <v>17</v>
      </c>
      <c r="E20" s="78" t="s">
        <v>67</v>
      </c>
      <c r="F20" s="44" t="s">
        <v>20</v>
      </c>
      <c r="G20" s="79" t="s">
        <v>10</v>
      </c>
      <c r="H20" s="80">
        <v>500500002</v>
      </c>
      <c r="I20" s="80" t="s">
        <v>89</v>
      </c>
      <c r="J20" s="84">
        <v>100</v>
      </c>
      <c r="K20" s="36">
        <v>3</v>
      </c>
      <c r="L20" s="63">
        <f t="shared" si="0"/>
        <v>2</v>
      </c>
      <c r="M20" s="64">
        <f t="shared" si="1"/>
        <v>2</v>
      </c>
      <c r="N20" s="65"/>
      <c r="O20" s="66">
        <f t="shared" si="3"/>
        <v>0</v>
      </c>
      <c r="P20" s="65"/>
      <c r="Q20" s="65"/>
      <c r="R20" s="65"/>
      <c r="S20" s="67">
        <f t="shared" si="2"/>
        <v>1</v>
      </c>
      <c r="T20" s="38" t="str">
        <f t="shared" si="4"/>
        <v>OK</v>
      </c>
      <c r="U20" s="91">
        <v>1</v>
      </c>
      <c r="V20" s="140">
        <v>1</v>
      </c>
      <c r="W20" s="50"/>
      <c r="X20" s="49"/>
      <c r="Y20" s="50"/>
      <c r="Z20" s="49"/>
      <c r="AA20" s="49"/>
      <c r="AB20" s="76"/>
      <c r="AC20" s="49"/>
      <c r="AD20" s="49"/>
      <c r="AE20" s="49"/>
      <c r="AF20" s="49"/>
      <c r="AG20" s="49"/>
      <c r="AH20" s="49"/>
    </row>
    <row r="21" spans="1:34" s="3" customFormat="1" ht="43.5" customHeight="1" x14ac:dyDescent="0.25">
      <c r="A21" s="107"/>
      <c r="B21" s="110"/>
      <c r="C21" s="114"/>
      <c r="D21" s="77">
        <v>18</v>
      </c>
      <c r="E21" s="78" t="s">
        <v>68</v>
      </c>
      <c r="F21" s="44" t="s">
        <v>20</v>
      </c>
      <c r="G21" s="79" t="s">
        <v>10</v>
      </c>
      <c r="H21" s="80">
        <v>500500002</v>
      </c>
      <c r="I21" s="80" t="s">
        <v>89</v>
      </c>
      <c r="J21" s="84">
        <v>300</v>
      </c>
      <c r="K21" s="36">
        <v>3</v>
      </c>
      <c r="L21" s="63">
        <f t="shared" si="0"/>
        <v>2</v>
      </c>
      <c r="M21" s="64">
        <f t="shared" si="1"/>
        <v>2</v>
      </c>
      <c r="N21" s="65"/>
      <c r="O21" s="66">
        <f t="shared" si="3"/>
        <v>0</v>
      </c>
      <c r="P21" s="65"/>
      <c r="Q21" s="65"/>
      <c r="R21" s="65"/>
      <c r="S21" s="67">
        <f t="shared" si="2"/>
        <v>1</v>
      </c>
      <c r="T21" s="38" t="str">
        <f t="shared" si="4"/>
        <v>OK</v>
      </c>
      <c r="U21" s="91">
        <v>1</v>
      </c>
      <c r="V21" s="91">
        <v>1</v>
      </c>
      <c r="W21" s="49"/>
      <c r="X21" s="49"/>
      <c r="Y21" s="49"/>
      <c r="Z21" s="49"/>
      <c r="AA21" s="49"/>
      <c r="AB21" s="76"/>
      <c r="AC21" s="49"/>
      <c r="AD21" s="49"/>
      <c r="AE21" s="49"/>
      <c r="AF21" s="49"/>
      <c r="AG21" s="49"/>
      <c r="AH21" s="49"/>
    </row>
    <row r="22" spans="1:34" ht="43.5" customHeight="1" x14ac:dyDescent="0.25">
      <c r="A22" s="107"/>
      <c r="B22" s="107"/>
      <c r="C22" s="114"/>
      <c r="D22" s="77">
        <v>19</v>
      </c>
      <c r="E22" s="78" t="s">
        <v>69</v>
      </c>
      <c r="F22" s="44" t="s">
        <v>20</v>
      </c>
      <c r="G22" s="79" t="s">
        <v>10</v>
      </c>
      <c r="H22" s="80">
        <v>500500002</v>
      </c>
      <c r="I22" s="80" t="s">
        <v>89</v>
      </c>
      <c r="J22" s="84">
        <v>150</v>
      </c>
      <c r="K22" s="37">
        <v>3</v>
      </c>
      <c r="L22" s="63">
        <f t="shared" si="0"/>
        <v>2</v>
      </c>
      <c r="M22" s="64">
        <f t="shared" si="1"/>
        <v>2</v>
      </c>
      <c r="N22" s="65"/>
      <c r="O22" s="66">
        <f t="shared" si="3"/>
        <v>0</v>
      </c>
      <c r="P22" s="65"/>
      <c r="Q22" s="65"/>
      <c r="R22" s="65"/>
      <c r="S22" s="67">
        <f t="shared" si="2"/>
        <v>1</v>
      </c>
      <c r="T22" s="38" t="str">
        <f t="shared" si="4"/>
        <v>OK</v>
      </c>
      <c r="U22" s="91">
        <v>1</v>
      </c>
      <c r="V22" s="91">
        <v>1</v>
      </c>
      <c r="W22" s="49"/>
      <c r="X22" s="49"/>
      <c r="Y22" s="49"/>
      <c r="Z22" s="49"/>
      <c r="AA22" s="49"/>
      <c r="AB22" s="76"/>
      <c r="AC22" s="49"/>
      <c r="AD22" s="49"/>
      <c r="AE22" s="49"/>
      <c r="AF22" s="49"/>
      <c r="AG22" s="49"/>
      <c r="AH22" s="49"/>
    </row>
    <row r="23" spans="1:34" ht="43.5" customHeight="1" x14ac:dyDescent="0.25">
      <c r="A23" s="107"/>
      <c r="B23" s="107"/>
      <c r="C23" s="114"/>
      <c r="D23" s="77">
        <v>20</v>
      </c>
      <c r="E23" s="78" t="s">
        <v>70</v>
      </c>
      <c r="F23" s="44" t="s">
        <v>20</v>
      </c>
      <c r="G23" s="79" t="s">
        <v>10</v>
      </c>
      <c r="H23" s="80">
        <v>500500002</v>
      </c>
      <c r="I23" s="80" t="s">
        <v>89</v>
      </c>
      <c r="J23" s="84">
        <v>1000</v>
      </c>
      <c r="K23" s="37">
        <v>3</v>
      </c>
      <c r="L23" s="63">
        <f t="shared" si="0"/>
        <v>2</v>
      </c>
      <c r="M23" s="64">
        <f t="shared" si="1"/>
        <v>2</v>
      </c>
      <c r="N23" s="65"/>
      <c r="O23" s="66">
        <f t="shared" si="3"/>
        <v>0</v>
      </c>
      <c r="P23" s="65"/>
      <c r="Q23" s="65"/>
      <c r="R23" s="65"/>
      <c r="S23" s="67">
        <f t="shared" si="2"/>
        <v>1</v>
      </c>
      <c r="T23" s="38" t="str">
        <f t="shared" si="4"/>
        <v>OK</v>
      </c>
      <c r="U23" s="91">
        <v>1</v>
      </c>
      <c r="V23" s="91">
        <v>1</v>
      </c>
      <c r="W23" s="49"/>
      <c r="X23" s="49"/>
      <c r="Y23" s="49"/>
      <c r="Z23" s="49"/>
      <c r="AA23" s="49"/>
      <c r="AB23" s="76"/>
      <c r="AC23" s="49"/>
      <c r="AD23" s="49"/>
      <c r="AE23" s="49"/>
      <c r="AF23" s="49"/>
      <c r="AG23" s="49"/>
      <c r="AH23" s="49"/>
    </row>
    <row r="24" spans="1:34" ht="43.5" customHeight="1" x14ac:dyDescent="0.25">
      <c r="A24" s="107"/>
      <c r="B24" s="107"/>
      <c r="C24" s="114"/>
      <c r="D24" s="77">
        <v>21</v>
      </c>
      <c r="E24" s="81" t="s">
        <v>71</v>
      </c>
      <c r="F24" s="44" t="s">
        <v>20</v>
      </c>
      <c r="G24" s="79" t="s">
        <v>10</v>
      </c>
      <c r="H24" s="80">
        <v>500500002</v>
      </c>
      <c r="I24" s="80" t="s">
        <v>89</v>
      </c>
      <c r="J24" s="84">
        <v>500</v>
      </c>
      <c r="K24" s="37">
        <v>3</v>
      </c>
      <c r="L24" s="63">
        <f t="shared" si="0"/>
        <v>2</v>
      </c>
      <c r="M24" s="64">
        <f t="shared" si="1"/>
        <v>2</v>
      </c>
      <c r="N24" s="65"/>
      <c r="O24" s="66">
        <f t="shared" si="3"/>
        <v>0</v>
      </c>
      <c r="P24" s="65"/>
      <c r="Q24" s="65"/>
      <c r="R24" s="65"/>
      <c r="S24" s="67">
        <f t="shared" si="2"/>
        <v>1</v>
      </c>
      <c r="T24" s="38" t="str">
        <f t="shared" si="4"/>
        <v>OK</v>
      </c>
      <c r="U24" s="91">
        <v>1</v>
      </c>
      <c r="V24" s="91">
        <v>1</v>
      </c>
      <c r="W24" s="51"/>
      <c r="X24" s="49"/>
      <c r="Y24" s="51"/>
      <c r="Z24" s="49"/>
      <c r="AA24" s="49"/>
      <c r="AB24" s="76"/>
      <c r="AC24" s="49"/>
      <c r="AD24" s="49"/>
      <c r="AE24" s="49"/>
      <c r="AF24" s="49"/>
      <c r="AG24" s="49"/>
      <c r="AH24" s="49"/>
    </row>
    <row r="25" spans="1:34" s="42" customFormat="1" ht="43.5" customHeight="1" x14ac:dyDescent="0.25">
      <c r="A25" s="107"/>
      <c r="B25" s="111"/>
      <c r="C25" s="115" t="s">
        <v>72</v>
      </c>
      <c r="D25" s="82">
        <v>22</v>
      </c>
      <c r="E25" s="81" t="s">
        <v>73</v>
      </c>
      <c r="F25" s="44" t="s">
        <v>20</v>
      </c>
      <c r="G25" s="79" t="s">
        <v>74</v>
      </c>
      <c r="H25" s="80">
        <v>500500002</v>
      </c>
      <c r="I25" s="80" t="s">
        <v>89</v>
      </c>
      <c r="J25" s="84">
        <v>8200</v>
      </c>
      <c r="K25" s="37">
        <v>3</v>
      </c>
      <c r="L25" s="63">
        <f t="shared" si="0"/>
        <v>2</v>
      </c>
      <c r="M25" s="64">
        <f t="shared" si="1"/>
        <v>2</v>
      </c>
      <c r="N25" s="65"/>
      <c r="O25" s="66">
        <f t="shared" si="3"/>
        <v>0</v>
      </c>
      <c r="P25" s="65"/>
      <c r="Q25" s="65"/>
      <c r="R25" s="65"/>
      <c r="S25" s="67">
        <f t="shared" si="2"/>
        <v>1</v>
      </c>
      <c r="T25" s="38" t="str">
        <f t="shared" si="4"/>
        <v>OK</v>
      </c>
      <c r="U25" s="91">
        <v>1</v>
      </c>
      <c r="V25" s="140">
        <v>1</v>
      </c>
      <c r="W25" s="51"/>
      <c r="X25" s="49"/>
      <c r="Y25" s="52"/>
      <c r="Z25" s="49"/>
      <c r="AA25" s="50"/>
      <c r="AB25" s="76"/>
      <c r="AC25" s="49"/>
      <c r="AD25" s="49"/>
      <c r="AE25" s="49"/>
      <c r="AF25" s="49"/>
      <c r="AG25" s="49"/>
      <c r="AH25" s="49"/>
    </row>
    <row r="26" spans="1:34" ht="43.5" customHeight="1" x14ac:dyDescent="0.25">
      <c r="A26" s="107"/>
      <c r="B26" s="111"/>
      <c r="C26" s="115"/>
      <c r="D26" s="82">
        <v>23</v>
      </c>
      <c r="E26" s="81" t="s">
        <v>75</v>
      </c>
      <c r="F26" s="44" t="s">
        <v>20</v>
      </c>
      <c r="G26" s="79" t="s">
        <v>11</v>
      </c>
      <c r="H26" s="80">
        <v>500500002</v>
      </c>
      <c r="I26" s="80" t="s">
        <v>89</v>
      </c>
      <c r="J26" s="84">
        <v>1950.08</v>
      </c>
      <c r="K26" s="37">
        <v>3</v>
      </c>
      <c r="L26" s="63">
        <f t="shared" si="0"/>
        <v>2</v>
      </c>
      <c r="M26" s="64">
        <f t="shared" si="1"/>
        <v>2</v>
      </c>
      <c r="N26" s="65"/>
      <c r="O26" s="66">
        <f t="shared" si="3"/>
        <v>0</v>
      </c>
      <c r="P26" s="65"/>
      <c r="Q26" s="65"/>
      <c r="R26" s="65"/>
      <c r="S26" s="67">
        <f t="shared" si="2"/>
        <v>1</v>
      </c>
      <c r="T26" s="38" t="str">
        <f t="shared" si="4"/>
        <v>OK</v>
      </c>
      <c r="U26" s="91">
        <v>1</v>
      </c>
      <c r="V26" s="91">
        <v>1</v>
      </c>
      <c r="W26" s="51"/>
      <c r="X26" s="49"/>
      <c r="Y26" s="51"/>
      <c r="Z26" s="49"/>
      <c r="AA26" s="49"/>
      <c r="AB26" s="76"/>
      <c r="AC26" s="49"/>
      <c r="AD26" s="49"/>
      <c r="AE26" s="49"/>
      <c r="AF26" s="49"/>
      <c r="AG26" s="49"/>
      <c r="AH26" s="49"/>
    </row>
    <row r="27" spans="1:34" ht="43.5" customHeight="1" x14ac:dyDescent="0.25">
      <c r="A27" s="107"/>
      <c r="B27" s="111"/>
      <c r="C27" s="115"/>
      <c r="D27" s="82">
        <v>24</v>
      </c>
      <c r="E27" s="81" t="s">
        <v>76</v>
      </c>
      <c r="F27" s="44" t="s">
        <v>20</v>
      </c>
      <c r="G27" s="79" t="s">
        <v>77</v>
      </c>
      <c r="H27" s="80">
        <v>500500002</v>
      </c>
      <c r="I27" s="80" t="s">
        <v>89</v>
      </c>
      <c r="J27" s="84">
        <v>3000</v>
      </c>
      <c r="K27" s="37">
        <v>3</v>
      </c>
      <c r="L27" s="63">
        <f t="shared" si="0"/>
        <v>2</v>
      </c>
      <c r="M27" s="64">
        <f t="shared" si="1"/>
        <v>2</v>
      </c>
      <c r="N27" s="65"/>
      <c r="O27" s="66">
        <f t="shared" si="3"/>
        <v>0</v>
      </c>
      <c r="P27" s="65"/>
      <c r="Q27" s="65"/>
      <c r="R27" s="65"/>
      <c r="S27" s="67">
        <f t="shared" si="2"/>
        <v>1</v>
      </c>
      <c r="T27" s="38" t="str">
        <f t="shared" si="4"/>
        <v>OK</v>
      </c>
      <c r="U27" s="91">
        <v>1</v>
      </c>
      <c r="V27" s="91">
        <v>1</v>
      </c>
      <c r="W27" s="51"/>
      <c r="X27" s="49"/>
      <c r="Y27" s="51"/>
      <c r="Z27" s="49"/>
      <c r="AA27" s="49"/>
      <c r="AB27" s="76"/>
      <c r="AC27" s="49"/>
      <c r="AD27" s="49"/>
      <c r="AE27" s="49"/>
      <c r="AF27" s="49"/>
      <c r="AG27" s="49"/>
      <c r="AH27" s="49"/>
    </row>
    <row r="28" spans="1:34" s="42" customFormat="1" ht="43.5" customHeight="1" x14ac:dyDescent="0.25">
      <c r="A28" s="107"/>
      <c r="B28" s="111"/>
      <c r="C28" s="115"/>
      <c r="D28" s="82">
        <v>25</v>
      </c>
      <c r="E28" s="83" t="s">
        <v>78</v>
      </c>
      <c r="F28" s="44" t="s">
        <v>20</v>
      </c>
      <c r="G28" s="79" t="s">
        <v>79</v>
      </c>
      <c r="H28" s="80">
        <v>500500002</v>
      </c>
      <c r="I28" s="80" t="s">
        <v>89</v>
      </c>
      <c r="J28" s="84">
        <v>3500</v>
      </c>
      <c r="K28" s="37">
        <v>3</v>
      </c>
      <c r="L28" s="63">
        <f t="shared" si="0"/>
        <v>2</v>
      </c>
      <c r="M28" s="64">
        <f t="shared" si="1"/>
        <v>2</v>
      </c>
      <c r="N28" s="65"/>
      <c r="O28" s="66">
        <f t="shared" si="3"/>
        <v>0</v>
      </c>
      <c r="P28" s="65"/>
      <c r="Q28" s="65"/>
      <c r="R28" s="65"/>
      <c r="S28" s="67">
        <f t="shared" si="2"/>
        <v>1</v>
      </c>
      <c r="T28" s="38" t="str">
        <f t="shared" si="4"/>
        <v>OK</v>
      </c>
      <c r="U28" s="91">
        <v>1</v>
      </c>
      <c r="V28" s="140">
        <v>1</v>
      </c>
      <c r="W28" s="52"/>
      <c r="X28" s="49"/>
      <c r="Y28" s="52"/>
      <c r="Z28" s="49"/>
      <c r="AA28" s="49"/>
      <c r="AB28" s="76"/>
      <c r="AC28" s="49"/>
      <c r="AD28" s="49"/>
      <c r="AE28" s="49"/>
      <c r="AF28" s="49"/>
      <c r="AG28" s="49"/>
      <c r="AH28" s="49"/>
    </row>
    <row r="29" spans="1:34" s="42" customFormat="1" ht="43.5" customHeight="1" x14ac:dyDescent="0.25">
      <c r="A29" s="107"/>
      <c r="B29" s="110"/>
      <c r="C29" s="115"/>
      <c r="D29" s="82">
        <v>26</v>
      </c>
      <c r="E29" s="81" t="s">
        <v>80</v>
      </c>
      <c r="F29" s="44" t="s">
        <v>20</v>
      </c>
      <c r="G29" s="79" t="s">
        <v>10</v>
      </c>
      <c r="H29" s="80">
        <v>500500002</v>
      </c>
      <c r="I29" s="80" t="s">
        <v>89</v>
      </c>
      <c r="J29" s="84">
        <v>2.8</v>
      </c>
      <c r="K29" s="37">
        <v>1000</v>
      </c>
      <c r="L29" s="63">
        <f t="shared" si="0"/>
        <v>160</v>
      </c>
      <c r="M29" s="64">
        <f t="shared" si="1"/>
        <v>160</v>
      </c>
      <c r="N29" s="65"/>
      <c r="O29" s="66">
        <f t="shared" si="3"/>
        <v>250</v>
      </c>
      <c r="P29" s="65"/>
      <c r="Q29" s="65"/>
      <c r="R29" s="65"/>
      <c r="S29" s="67">
        <f t="shared" si="2"/>
        <v>840</v>
      </c>
      <c r="T29" s="38" t="str">
        <f t="shared" si="4"/>
        <v>OK</v>
      </c>
      <c r="U29" s="92"/>
      <c r="V29" s="140">
        <v>160</v>
      </c>
      <c r="W29" s="52"/>
      <c r="X29" s="49"/>
      <c r="Y29" s="52"/>
      <c r="Z29" s="49"/>
      <c r="AA29" s="50"/>
      <c r="AB29" s="76"/>
      <c r="AC29" s="49"/>
      <c r="AD29" s="49"/>
      <c r="AE29" s="49"/>
      <c r="AF29" s="49"/>
      <c r="AG29" s="49"/>
      <c r="AH29" s="49"/>
    </row>
    <row r="30" spans="1:34" ht="43.5" customHeight="1" x14ac:dyDescent="0.25">
      <c r="A30" s="107"/>
      <c r="B30" s="107"/>
      <c r="C30" s="115"/>
      <c r="D30" s="82">
        <v>27</v>
      </c>
      <c r="E30" s="81" t="s">
        <v>81</v>
      </c>
      <c r="F30" s="44" t="s">
        <v>82</v>
      </c>
      <c r="G30" s="79" t="s">
        <v>83</v>
      </c>
      <c r="H30" s="80">
        <v>500500002</v>
      </c>
      <c r="I30" s="80" t="s">
        <v>90</v>
      </c>
      <c r="J30" s="84">
        <v>3</v>
      </c>
      <c r="K30" s="37">
        <v>80</v>
      </c>
      <c r="L30" s="63">
        <f t="shared" si="0"/>
        <v>24</v>
      </c>
      <c r="M30" s="64">
        <f t="shared" si="1"/>
        <v>24</v>
      </c>
      <c r="N30" s="65"/>
      <c r="O30" s="66">
        <f t="shared" si="3"/>
        <v>20</v>
      </c>
      <c r="P30" s="65"/>
      <c r="Q30" s="65"/>
      <c r="R30" s="65"/>
      <c r="S30" s="67">
        <f t="shared" si="2"/>
        <v>56</v>
      </c>
      <c r="T30" s="38" t="str">
        <f t="shared" si="4"/>
        <v>OK</v>
      </c>
      <c r="U30" s="91">
        <v>7</v>
      </c>
      <c r="V30" s="91">
        <v>17</v>
      </c>
      <c r="W30" s="51"/>
      <c r="X30" s="49"/>
      <c r="Y30" s="51"/>
      <c r="Z30" s="49"/>
      <c r="AA30" s="49"/>
      <c r="AB30" s="76"/>
      <c r="AC30" s="49"/>
      <c r="AD30" s="49"/>
      <c r="AE30" s="49"/>
      <c r="AF30" s="49"/>
      <c r="AG30" s="49"/>
      <c r="AH30" s="49"/>
    </row>
    <row r="31" spans="1:34" ht="43.5" customHeight="1" x14ac:dyDescent="0.25">
      <c r="A31" s="107"/>
      <c r="B31" s="107"/>
      <c r="C31" s="115"/>
      <c r="D31" s="82">
        <v>28</v>
      </c>
      <c r="E31" s="81" t="s">
        <v>84</v>
      </c>
      <c r="F31" s="44" t="s">
        <v>20</v>
      </c>
      <c r="G31" s="79" t="s">
        <v>10</v>
      </c>
      <c r="H31" s="80">
        <v>500500002</v>
      </c>
      <c r="I31" s="80" t="s">
        <v>89</v>
      </c>
      <c r="J31" s="84">
        <v>38</v>
      </c>
      <c r="K31" s="37">
        <v>80</v>
      </c>
      <c r="L31" s="63">
        <f t="shared" si="0"/>
        <v>44</v>
      </c>
      <c r="M31" s="64">
        <f t="shared" si="1"/>
        <v>44</v>
      </c>
      <c r="N31" s="65"/>
      <c r="O31" s="66">
        <f t="shared" si="3"/>
        <v>20</v>
      </c>
      <c r="P31" s="65"/>
      <c r="Q31" s="65"/>
      <c r="R31" s="65"/>
      <c r="S31" s="67">
        <f t="shared" si="2"/>
        <v>36</v>
      </c>
      <c r="T31" s="38" t="str">
        <f t="shared" si="4"/>
        <v>OK</v>
      </c>
      <c r="U31" s="91">
        <v>17</v>
      </c>
      <c r="V31" s="91">
        <v>27</v>
      </c>
      <c r="W31" s="51"/>
      <c r="X31" s="49"/>
      <c r="Y31" s="54"/>
      <c r="Z31" s="49"/>
      <c r="AA31" s="49"/>
      <c r="AB31" s="76"/>
      <c r="AC31" s="49"/>
      <c r="AD31" s="49"/>
      <c r="AE31" s="49"/>
      <c r="AF31" s="49"/>
      <c r="AG31" s="49"/>
      <c r="AH31" s="49"/>
    </row>
    <row r="32" spans="1:34" ht="43.5" customHeight="1" x14ac:dyDescent="0.25">
      <c r="A32" s="108"/>
      <c r="B32" s="108"/>
      <c r="C32" s="115"/>
      <c r="D32" s="82">
        <v>29</v>
      </c>
      <c r="E32" s="81" t="s">
        <v>85</v>
      </c>
      <c r="F32" s="44" t="s">
        <v>20</v>
      </c>
      <c r="G32" s="79" t="s">
        <v>86</v>
      </c>
      <c r="H32" s="80">
        <v>500500002</v>
      </c>
      <c r="I32" s="80" t="s">
        <v>89</v>
      </c>
      <c r="J32" s="84">
        <v>194.02</v>
      </c>
      <c r="K32" s="37">
        <v>16</v>
      </c>
      <c r="L32" s="63">
        <f t="shared" si="0"/>
        <v>7</v>
      </c>
      <c r="M32" s="64">
        <f t="shared" si="1"/>
        <v>7</v>
      </c>
      <c r="N32" s="65"/>
      <c r="O32" s="66">
        <f t="shared" si="3"/>
        <v>4</v>
      </c>
      <c r="P32" s="65"/>
      <c r="Q32" s="65"/>
      <c r="R32" s="65"/>
      <c r="S32" s="67">
        <f t="shared" si="2"/>
        <v>9</v>
      </c>
      <c r="T32" s="38" t="str">
        <f t="shared" si="4"/>
        <v>OK</v>
      </c>
      <c r="U32" s="91">
        <v>2</v>
      </c>
      <c r="V32" s="91">
        <v>5</v>
      </c>
      <c r="W32" s="53"/>
      <c r="X32" s="49"/>
      <c r="Y32" s="53"/>
      <c r="Z32" s="49"/>
      <c r="AA32" s="49"/>
      <c r="AB32" s="76"/>
      <c r="AC32" s="49"/>
      <c r="AD32" s="49"/>
      <c r="AE32" s="49"/>
      <c r="AF32" s="49"/>
      <c r="AG32" s="49"/>
      <c r="AH32" s="49"/>
    </row>
    <row r="33" spans="10:34" ht="21" customHeight="1" x14ac:dyDescent="0.25">
      <c r="J33" s="40"/>
      <c r="K33" s="56">
        <f>SUM(K4:K32)</f>
        <v>1251</v>
      </c>
      <c r="N33" s="56"/>
      <c r="O33" s="56"/>
      <c r="P33" s="56"/>
      <c r="Q33" s="56"/>
      <c r="R33" s="56"/>
      <c r="S33" s="56">
        <f>SUM(S4:S32)</f>
        <v>966</v>
      </c>
      <c r="U33" s="47" cm="1">
        <f t="array" ref="U33">SUMPRODUCT($J$4:$J$32*U4:U32)</f>
        <v>23235.120000000003</v>
      </c>
      <c r="V33" s="47" cm="1">
        <f t="array" ref="V33">SUMPRODUCT($J$4:$J$32*V4:V32)</f>
        <v>24675.18</v>
      </c>
      <c r="W33" s="47" cm="1">
        <f t="array" ref="W33">SUMPRODUCT($J$4:$J$32*W4:W32)</f>
        <v>0</v>
      </c>
      <c r="X33" s="47" cm="1">
        <f t="array" ref="X33">SUMPRODUCT($J$4:$J$32*X4:X32)</f>
        <v>0</v>
      </c>
      <c r="Y33" s="47" cm="1">
        <f t="array" ref="Y33">SUMPRODUCT($J$4:$J$32*Y4:Y32)</f>
        <v>0</v>
      </c>
      <c r="Z33" s="47" cm="1">
        <f t="array" ref="Z33">SUMPRODUCT($J$4:$J$32*Z4:Z32)</f>
        <v>0</v>
      </c>
      <c r="AA33" s="47" cm="1">
        <f t="array" ref="AA33">SUMPRODUCT($J$4:$J$32*AA4:AA32)</f>
        <v>0</v>
      </c>
      <c r="AB33" s="47" cm="1">
        <f t="array" ref="AB33">SUMPRODUCT($J$4:$J$32*AB4:AB32)</f>
        <v>0</v>
      </c>
      <c r="AC33" s="47" cm="1">
        <f t="array" ref="AC33">SUMPRODUCT($J$4:$J$32*AC4:AC32)</f>
        <v>0</v>
      </c>
      <c r="AD33" s="47" cm="1">
        <f t="array" ref="AD33">SUMPRODUCT($J$4:$J$32*AD4:AD32)</f>
        <v>0</v>
      </c>
      <c r="AE33" s="47" cm="1">
        <f t="array" ref="AE33">SUMPRODUCT($J$4:$J$32*AE4:AE32)</f>
        <v>0</v>
      </c>
      <c r="AF33" s="47" cm="1">
        <f t="array" ref="AF33">SUMPRODUCT($J$4:$J$32*AF4:AF32)</f>
        <v>0</v>
      </c>
      <c r="AG33" s="47" cm="1">
        <f t="array" ref="AG33">SUMPRODUCT($J$4:$J$32*AG4:AG32)</f>
        <v>0</v>
      </c>
      <c r="AH33" s="47" cm="1">
        <f t="array" ref="AH33">SUMPRODUCT($J$4:$J$32*AH4:AH32)</f>
        <v>0</v>
      </c>
    </row>
    <row r="34" spans="10:34" ht="43.5" customHeight="1" x14ac:dyDescent="0.25">
      <c r="K34" s="85">
        <f>SUMPRODUCT($J$4:$J$32,K4:K32)</f>
        <v>75724.56</v>
      </c>
      <c r="L34" s="85">
        <f>SUMPRODUCT($J$4:$J$32,L4:L32)</f>
        <v>47910.3</v>
      </c>
      <c r="M34" s="85">
        <f>SUMPRODUCT($J$4:$J$32,M4:M32)</f>
        <v>47910.3</v>
      </c>
    </row>
  </sheetData>
  <autoFilter ref="A3:AH34" xr:uid="{00000000-0001-0000-0000-000000000000}"/>
  <mergeCells count="26">
    <mergeCell ref="AA1:AA2"/>
    <mergeCell ref="AB1:AB2"/>
    <mergeCell ref="AC1:AC2"/>
    <mergeCell ref="A1:D1"/>
    <mergeCell ref="E1:J1"/>
    <mergeCell ref="K1:T1"/>
    <mergeCell ref="U1:U2"/>
    <mergeCell ref="V1:V2"/>
    <mergeCell ref="W1:W2"/>
    <mergeCell ref="A2:J2"/>
    <mergeCell ref="K2:T2"/>
    <mergeCell ref="X1:X2"/>
    <mergeCell ref="Y1:Y2"/>
    <mergeCell ref="Z1:Z2"/>
    <mergeCell ref="AD1:AD2"/>
    <mergeCell ref="AE1:AE2"/>
    <mergeCell ref="AF1:AF2"/>
    <mergeCell ref="AG1:AG2"/>
    <mergeCell ref="AH1:AH2"/>
    <mergeCell ref="C3:D3"/>
    <mergeCell ref="A4:A32"/>
    <mergeCell ref="B4:B32"/>
    <mergeCell ref="C4:C9"/>
    <mergeCell ref="C10:C13"/>
    <mergeCell ref="C14:C24"/>
    <mergeCell ref="C25:C32"/>
  </mergeCells>
  <conditionalFormatting sqref="W4:AH32">
    <cfRule type="cellIs" dxfId="8" priority="1" operator="greaterThan">
      <formula>0</formula>
    </cfRule>
  </conditionalFormatting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7B0F4-3346-42B9-860E-B9C0FA624808}">
  <dimension ref="A1:AH36"/>
  <sheetViews>
    <sheetView topLeftCell="A28" zoomScale="60" zoomScaleNormal="60" zoomScaleSheetLayoutView="50" workbookViewId="0">
      <pane xSplit="20" topLeftCell="U1" activePane="topRight" state="frozen"/>
      <selection pane="topRight" activeCell="R39" sqref="R39"/>
    </sheetView>
  </sheetViews>
  <sheetFormatPr defaultColWidth="9.7265625" defaultRowHeight="43.5" customHeight="1" x14ac:dyDescent="0.25"/>
  <cols>
    <col min="1" max="1" width="6.453125" style="3" customWidth="1"/>
    <col min="2" max="2" width="11.36328125" style="55" customWidth="1"/>
    <col min="3" max="3" width="5.453125" style="55" customWidth="1"/>
    <col min="4" max="4" width="7.81640625" style="1" customWidth="1"/>
    <col min="5" max="5" width="20.7265625" style="1" customWidth="1"/>
    <col min="6" max="6" width="10.1796875" style="1" customWidth="1"/>
    <col min="7" max="7" width="9.26953125" style="1" customWidth="1"/>
    <col min="8" max="8" width="13" style="1" customWidth="1"/>
    <col min="9" max="9" width="12.453125" style="1" customWidth="1"/>
    <col min="10" max="10" width="13.453125" style="1" customWidth="1"/>
    <col min="11" max="11" width="10.81640625" style="45" customWidth="1"/>
    <col min="12" max="12" width="10.54296875" style="45" customWidth="1"/>
    <col min="13" max="13" width="10" style="45" customWidth="1"/>
    <col min="14" max="14" width="9.26953125" style="45" customWidth="1"/>
    <col min="15" max="15" width="7.81640625" style="45" customWidth="1"/>
    <col min="16" max="16" width="7.453125" style="45" customWidth="1"/>
    <col min="17" max="17" width="7.26953125" style="45" customWidth="1"/>
    <col min="18" max="18" width="7.453125" style="45" customWidth="1"/>
    <col min="19" max="19" width="11.453125" style="21" customWidth="1"/>
    <col min="20" max="20" width="13.81640625" style="46" customWidth="1"/>
    <col min="21" max="21" width="19.26953125" style="48" customWidth="1"/>
    <col min="22" max="22" width="19" style="48" customWidth="1"/>
    <col min="23" max="23" width="18.453125" style="48" customWidth="1"/>
    <col min="24" max="24" width="17.54296875" style="48" customWidth="1"/>
    <col min="25" max="25" width="16.26953125" style="48" customWidth="1"/>
    <col min="26" max="26" width="18.54296875" style="48" customWidth="1"/>
    <col min="27" max="27" width="16.81640625" style="48" customWidth="1"/>
    <col min="28" max="28" width="14.1796875" style="48" customWidth="1"/>
    <col min="29" max="29" width="18.81640625" style="48" bestFit="1" customWidth="1"/>
    <col min="30" max="34" width="13.7265625" style="48" customWidth="1"/>
    <col min="35" max="16384" width="9.7265625" style="41"/>
  </cols>
  <sheetData>
    <row r="1" spans="1:34" ht="36.75" customHeight="1" x14ac:dyDescent="0.25">
      <c r="A1" s="109" t="s">
        <v>44</v>
      </c>
      <c r="B1" s="109"/>
      <c r="C1" s="109"/>
      <c r="D1" s="109"/>
      <c r="E1" s="109" t="s">
        <v>87</v>
      </c>
      <c r="F1" s="109"/>
      <c r="G1" s="109"/>
      <c r="H1" s="109"/>
      <c r="I1" s="109"/>
      <c r="J1" s="109"/>
      <c r="K1" s="117" t="s">
        <v>46</v>
      </c>
      <c r="L1" s="117"/>
      <c r="M1" s="117"/>
      <c r="N1" s="117"/>
      <c r="O1" s="117"/>
      <c r="P1" s="117"/>
      <c r="Q1" s="117"/>
      <c r="R1" s="117"/>
      <c r="S1" s="117"/>
      <c r="T1" s="117"/>
      <c r="U1" s="119" t="s">
        <v>109</v>
      </c>
      <c r="V1" s="119" t="s">
        <v>110</v>
      </c>
      <c r="W1" s="119" t="s">
        <v>111</v>
      </c>
      <c r="X1" s="119" t="s">
        <v>132</v>
      </c>
      <c r="Y1" s="119" t="s">
        <v>133</v>
      </c>
      <c r="Z1" s="116" t="s">
        <v>43</v>
      </c>
      <c r="AA1" s="116" t="s">
        <v>43</v>
      </c>
      <c r="AB1" s="116" t="s">
        <v>43</v>
      </c>
      <c r="AC1" s="116" t="s">
        <v>43</v>
      </c>
      <c r="AD1" s="116" t="s">
        <v>43</v>
      </c>
      <c r="AE1" s="116" t="s">
        <v>43</v>
      </c>
      <c r="AF1" s="116" t="s">
        <v>43</v>
      </c>
      <c r="AG1" s="116" t="s">
        <v>43</v>
      </c>
      <c r="AH1" s="116" t="s">
        <v>43</v>
      </c>
    </row>
    <row r="2" spans="1:34" ht="19.5" customHeight="1" x14ac:dyDescent="0.25">
      <c r="A2" s="103" t="s">
        <v>30</v>
      </c>
      <c r="B2" s="104"/>
      <c r="C2" s="104"/>
      <c r="D2" s="104"/>
      <c r="E2" s="104"/>
      <c r="F2" s="104"/>
      <c r="G2" s="104"/>
      <c r="H2" s="104"/>
      <c r="I2" s="104"/>
      <c r="J2" s="105"/>
      <c r="K2" s="100" t="s">
        <v>88</v>
      </c>
      <c r="L2" s="101"/>
      <c r="M2" s="101"/>
      <c r="N2" s="101"/>
      <c r="O2" s="101"/>
      <c r="P2" s="101"/>
      <c r="Q2" s="101"/>
      <c r="R2" s="101"/>
      <c r="S2" s="101"/>
      <c r="T2" s="102"/>
      <c r="U2" s="120"/>
      <c r="V2" s="120"/>
      <c r="W2" s="120"/>
      <c r="X2" s="120"/>
      <c r="Y2" s="120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4" s="3" customFormat="1" ht="43.5" customHeight="1" x14ac:dyDescent="0.25">
      <c r="A3" s="32" t="s">
        <v>13</v>
      </c>
      <c r="B3" s="32" t="s">
        <v>15</v>
      </c>
      <c r="C3" s="112" t="s">
        <v>14</v>
      </c>
      <c r="D3" s="113"/>
      <c r="E3" s="32" t="s">
        <v>16</v>
      </c>
      <c r="F3" s="32" t="s">
        <v>18</v>
      </c>
      <c r="G3" s="32" t="s">
        <v>8</v>
      </c>
      <c r="H3" s="32" t="s">
        <v>19</v>
      </c>
      <c r="I3" s="32" t="s">
        <v>9</v>
      </c>
      <c r="J3" s="33" t="s">
        <v>17</v>
      </c>
      <c r="K3" s="34" t="s">
        <v>2</v>
      </c>
      <c r="L3" s="61" t="s">
        <v>32</v>
      </c>
      <c r="M3" s="61" t="s">
        <v>33</v>
      </c>
      <c r="N3" s="61" t="s">
        <v>34</v>
      </c>
      <c r="O3" s="61" t="s">
        <v>35</v>
      </c>
      <c r="P3" s="61" t="s">
        <v>36</v>
      </c>
      <c r="Q3" s="61" t="s">
        <v>37</v>
      </c>
      <c r="R3" s="61" t="s">
        <v>38</v>
      </c>
      <c r="S3" s="62" t="s">
        <v>0</v>
      </c>
      <c r="T3" s="35" t="s">
        <v>1</v>
      </c>
      <c r="U3" s="90">
        <v>45846</v>
      </c>
      <c r="V3" s="90">
        <v>45847</v>
      </c>
      <c r="W3" s="90">
        <v>45847</v>
      </c>
      <c r="X3" s="90">
        <v>46055</v>
      </c>
      <c r="Y3" s="90">
        <v>46055</v>
      </c>
      <c r="Z3" s="30" t="s">
        <v>12</v>
      </c>
      <c r="AA3" s="30" t="s">
        <v>12</v>
      </c>
      <c r="AB3" s="30" t="s">
        <v>12</v>
      </c>
      <c r="AC3" s="30" t="s">
        <v>12</v>
      </c>
      <c r="AD3" s="30" t="s">
        <v>12</v>
      </c>
      <c r="AE3" s="30" t="s">
        <v>12</v>
      </c>
      <c r="AF3" s="30" t="s">
        <v>12</v>
      </c>
      <c r="AG3" s="30" t="s">
        <v>12</v>
      </c>
      <c r="AH3" s="30" t="s">
        <v>12</v>
      </c>
    </row>
    <row r="4" spans="1:34" s="3" customFormat="1" ht="43.5" customHeight="1" x14ac:dyDescent="0.25">
      <c r="A4" s="106">
        <v>1</v>
      </c>
      <c r="B4" s="106" t="s">
        <v>47</v>
      </c>
      <c r="C4" s="114" t="s">
        <v>48</v>
      </c>
      <c r="D4" s="77">
        <v>1</v>
      </c>
      <c r="E4" s="78" t="s">
        <v>49</v>
      </c>
      <c r="F4" s="44" t="s">
        <v>20</v>
      </c>
      <c r="G4" s="79" t="s">
        <v>10</v>
      </c>
      <c r="H4" s="80">
        <v>500500002</v>
      </c>
      <c r="I4" s="80" t="s">
        <v>89</v>
      </c>
      <c r="J4" s="84">
        <v>150</v>
      </c>
      <c r="K4" s="36">
        <v>3</v>
      </c>
      <c r="L4" s="63">
        <f t="shared" ref="L4:L32" si="0">IF(SUM(U4:AL4)&gt;K4+N4,K4+N4,SUM(U4:AL4))</f>
        <v>2</v>
      </c>
      <c r="M4" s="64">
        <f t="shared" ref="M4:M32" si="1">(SUM(U4:AL4))</f>
        <v>2</v>
      </c>
      <c r="N4" s="65"/>
      <c r="O4" s="66">
        <f>ROUND(IF(K4*0.25-0.5&lt;0,0,K4*0.25-0.5),0)-R4-P4</f>
        <v>0</v>
      </c>
      <c r="P4" s="65"/>
      <c r="Q4" s="65"/>
      <c r="R4" s="65"/>
      <c r="S4" s="67">
        <f t="shared" ref="S4:S32" si="2">K4-(SUM(U4:AH4))+N4</f>
        <v>1</v>
      </c>
      <c r="T4" s="38" t="str">
        <f>IF(S4&lt;0,"ATENÇÃO","OK")</f>
        <v>OK</v>
      </c>
      <c r="U4" s="91">
        <v>1</v>
      </c>
      <c r="V4" s="92"/>
      <c r="W4" s="92"/>
      <c r="X4" s="91">
        <v>1</v>
      </c>
      <c r="Y4" s="92"/>
      <c r="Z4" s="49"/>
      <c r="AA4" s="49"/>
      <c r="AB4" s="76"/>
      <c r="AC4" s="49"/>
      <c r="AD4" s="49"/>
      <c r="AE4" s="49"/>
      <c r="AF4" s="49"/>
      <c r="AG4" s="49"/>
      <c r="AH4" s="49"/>
    </row>
    <row r="5" spans="1:34" s="3" customFormat="1" ht="43.5" customHeight="1" x14ac:dyDescent="0.25">
      <c r="A5" s="107"/>
      <c r="B5" s="107"/>
      <c r="C5" s="114"/>
      <c r="D5" s="77">
        <v>2</v>
      </c>
      <c r="E5" s="78" t="s">
        <v>50</v>
      </c>
      <c r="F5" s="44" t="s">
        <v>20</v>
      </c>
      <c r="G5" s="79" t="s">
        <v>10</v>
      </c>
      <c r="H5" s="80">
        <v>500500002</v>
      </c>
      <c r="I5" s="80" t="s">
        <v>89</v>
      </c>
      <c r="J5" s="84">
        <v>120</v>
      </c>
      <c r="K5" s="36">
        <v>3</v>
      </c>
      <c r="L5" s="63">
        <f t="shared" si="0"/>
        <v>2</v>
      </c>
      <c r="M5" s="64">
        <f t="shared" si="1"/>
        <v>2</v>
      </c>
      <c r="N5" s="65"/>
      <c r="O5" s="66">
        <f t="shared" ref="O5:O32" si="3">ROUND(IF(K5*0.25-0.5&lt;0,0,K5*0.25-0.5),0)-R5-P5</f>
        <v>0</v>
      </c>
      <c r="P5" s="65"/>
      <c r="Q5" s="65"/>
      <c r="R5" s="65"/>
      <c r="S5" s="67">
        <f t="shared" si="2"/>
        <v>1</v>
      </c>
      <c r="T5" s="38" t="str">
        <f t="shared" ref="T5:T32" si="4">IF(S5&lt;0,"ATENÇÃO","OK")</f>
        <v>OK</v>
      </c>
      <c r="U5" s="91">
        <v>1</v>
      </c>
      <c r="V5" s="92"/>
      <c r="W5" s="92"/>
      <c r="X5" s="91">
        <v>1</v>
      </c>
      <c r="Y5" s="92"/>
      <c r="Z5" s="49"/>
      <c r="AA5" s="49"/>
      <c r="AB5" s="76"/>
      <c r="AC5" s="49"/>
      <c r="AD5" s="49"/>
      <c r="AE5" s="49"/>
      <c r="AF5" s="49"/>
      <c r="AG5" s="49"/>
      <c r="AH5" s="49"/>
    </row>
    <row r="6" spans="1:34" s="3" customFormat="1" ht="43.5" customHeight="1" x14ac:dyDescent="0.25">
      <c r="A6" s="107"/>
      <c r="B6" s="107"/>
      <c r="C6" s="114"/>
      <c r="D6" s="77">
        <v>3</v>
      </c>
      <c r="E6" s="78" t="s">
        <v>51</v>
      </c>
      <c r="F6" s="44" t="s">
        <v>20</v>
      </c>
      <c r="G6" s="79" t="s">
        <v>10</v>
      </c>
      <c r="H6" s="80">
        <v>500500002</v>
      </c>
      <c r="I6" s="80" t="s">
        <v>89</v>
      </c>
      <c r="J6" s="84">
        <v>120</v>
      </c>
      <c r="K6" s="36">
        <v>3</v>
      </c>
      <c r="L6" s="63">
        <f t="shared" si="0"/>
        <v>2</v>
      </c>
      <c r="M6" s="64">
        <f t="shared" si="1"/>
        <v>2</v>
      </c>
      <c r="N6" s="65"/>
      <c r="O6" s="66">
        <f t="shared" si="3"/>
        <v>0</v>
      </c>
      <c r="P6" s="65"/>
      <c r="Q6" s="65"/>
      <c r="R6" s="65"/>
      <c r="S6" s="67">
        <f t="shared" si="2"/>
        <v>1</v>
      </c>
      <c r="T6" s="38" t="str">
        <f t="shared" si="4"/>
        <v>OK</v>
      </c>
      <c r="U6" s="91">
        <v>1</v>
      </c>
      <c r="V6" s="92"/>
      <c r="W6" s="92"/>
      <c r="X6" s="91">
        <v>1</v>
      </c>
      <c r="Y6" s="92"/>
      <c r="Z6" s="49"/>
      <c r="AA6" s="49"/>
      <c r="AB6" s="76"/>
      <c r="AC6" s="49"/>
      <c r="AD6" s="49"/>
      <c r="AE6" s="49"/>
      <c r="AF6" s="49"/>
      <c r="AG6" s="49"/>
      <c r="AH6" s="49"/>
    </row>
    <row r="7" spans="1:34" s="3" customFormat="1" ht="43.5" customHeight="1" x14ac:dyDescent="0.25">
      <c r="A7" s="107"/>
      <c r="B7" s="110"/>
      <c r="C7" s="114"/>
      <c r="D7" s="77">
        <v>4</v>
      </c>
      <c r="E7" s="78" t="s">
        <v>52</v>
      </c>
      <c r="F7" s="44" t="s">
        <v>20</v>
      </c>
      <c r="G7" s="79" t="s">
        <v>10</v>
      </c>
      <c r="H7" s="80">
        <v>500500002</v>
      </c>
      <c r="I7" s="80" t="s">
        <v>89</v>
      </c>
      <c r="J7" s="84">
        <v>80</v>
      </c>
      <c r="K7" s="36">
        <v>3</v>
      </c>
      <c r="L7" s="63">
        <f t="shared" si="0"/>
        <v>2</v>
      </c>
      <c r="M7" s="64">
        <f t="shared" si="1"/>
        <v>2</v>
      </c>
      <c r="N7" s="65"/>
      <c r="O7" s="66">
        <f t="shared" si="3"/>
        <v>0</v>
      </c>
      <c r="P7" s="65"/>
      <c r="Q7" s="65"/>
      <c r="R7" s="65"/>
      <c r="S7" s="67">
        <f t="shared" si="2"/>
        <v>1</v>
      </c>
      <c r="T7" s="38" t="str">
        <f t="shared" si="4"/>
        <v>OK</v>
      </c>
      <c r="U7" s="91">
        <v>1</v>
      </c>
      <c r="V7" s="92"/>
      <c r="W7" s="92"/>
      <c r="X7" s="91">
        <v>1</v>
      </c>
      <c r="Y7" s="92"/>
      <c r="Z7" s="49"/>
      <c r="AA7" s="49"/>
      <c r="AB7" s="76"/>
      <c r="AC7" s="49"/>
      <c r="AD7" s="49"/>
      <c r="AE7" s="49"/>
      <c r="AF7" s="49"/>
      <c r="AG7" s="49"/>
      <c r="AH7" s="49"/>
    </row>
    <row r="8" spans="1:34" s="3" customFormat="1" ht="43.5" customHeight="1" x14ac:dyDescent="0.25">
      <c r="A8" s="107"/>
      <c r="B8" s="107"/>
      <c r="C8" s="114"/>
      <c r="D8" s="77">
        <v>5</v>
      </c>
      <c r="E8" s="78" t="s">
        <v>53</v>
      </c>
      <c r="F8" s="44" t="s">
        <v>20</v>
      </c>
      <c r="G8" s="79" t="s">
        <v>10</v>
      </c>
      <c r="H8" s="80">
        <v>500500002</v>
      </c>
      <c r="I8" s="80" t="s">
        <v>89</v>
      </c>
      <c r="J8" s="84">
        <v>260</v>
      </c>
      <c r="K8" s="36">
        <v>3</v>
      </c>
      <c r="L8" s="63">
        <f t="shared" si="0"/>
        <v>2</v>
      </c>
      <c r="M8" s="64">
        <f t="shared" si="1"/>
        <v>2</v>
      </c>
      <c r="N8" s="65"/>
      <c r="O8" s="66">
        <f t="shared" si="3"/>
        <v>0</v>
      </c>
      <c r="P8" s="65"/>
      <c r="Q8" s="65"/>
      <c r="R8" s="65"/>
      <c r="S8" s="67">
        <f t="shared" si="2"/>
        <v>1</v>
      </c>
      <c r="T8" s="38" t="str">
        <f t="shared" si="4"/>
        <v>OK</v>
      </c>
      <c r="U8" s="91">
        <v>1</v>
      </c>
      <c r="V8" s="92"/>
      <c r="W8" s="92"/>
      <c r="X8" s="91">
        <v>1</v>
      </c>
      <c r="Y8" s="92"/>
      <c r="Z8" s="49"/>
      <c r="AA8" s="49"/>
      <c r="AB8" s="76"/>
      <c r="AC8" s="49"/>
      <c r="AD8" s="49"/>
      <c r="AE8" s="49"/>
      <c r="AF8" s="49"/>
      <c r="AG8" s="49"/>
      <c r="AH8" s="49"/>
    </row>
    <row r="9" spans="1:34" s="3" customFormat="1" ht="43.5" customHeight="1" x14ac:dyDescent="0.25">
      <c r="A9" s="107"/>
      <c r="B9" s="110"/>
      <c r="C9" s="114"/>
      <c r="D9" s="77">
        <v>6</v>
      </c>
      <c r="E9" s="78" t="s">
        <v>54</v>
      </c>
      <c r="F9" s="44" t="s">
        <v>20</v>
      </c>
      <c r="G9" s="79" t="s">
        <v>10</v>
      </c>
      <c r="H9" s="80">
        <v>500500002</v>
      </c>
      <c r="I9" s="80" t="s">
        <v>89</v>
      </c>
      <c r="J9" s="84">
        <v>600</v>
      </c>
      <c r="K9" s="36">
        <v>3</v>
      </c>
      <c r="L9" s="63">
        <f t="shared" si="0"/>
        <v>2</v>
      </c>
      <c r="M9" s="64">
        <f t="shared" si="1"/>
        <v>2</v>
      </c>
      <c r="N9" s="65"/>
      <c r="O9" s="66">
        <f t="shared" si="3"/>
        <v>0</v>
      </c>
      <c r="P9" s="65"/>
      <c r="Q9" s="65"/>
      <c r="R9" s="65"/>
      <c r="S9" s="67">
        <f t="shared" si="2"/>
        <v>1</v>
      </c>
      <c r="T9" s="38" t="str">
        <f t="shared" si="4"/>
        <v>OK</v>
      </c>
      <c r="U9" s="91">
        <v>1</v>
      </c>
      <c r="V9" s="92"/>
      <c r="W9" s="92"/>
      <c r="X9" s="91">
        <v>1</v>
      </c>
      <c r="Y9" s="92"/>
      <c r="Z9" s="49"/>
      <c r="AA9" s="49"/>
      <c r="AB9" s="76"/>
      <c r="AC9" s="49"/>
      <c r="AD9" s="49"/>
      <c r="AE9" s="49"/>
      <c r="AF9" s="49"/>
      <c r="AG9" s="49"/>
      <c r="AH9" s="49"/>
    </row>
    <row r="10" spans="1:34" s="3" customFormat="1" ht="43.5" customHeight="1" x14ac:dyDescent="0.25">
      <c r="A10" s="107"/>
      <c r="B10" s="107"/>
      <c r="C10" s="114" t="s">
        <v>55</v>
      </c>
      <c r="D10" s="77">
        <v>7</v>
      </c>
      <c r="E10" s="78" t="s">
        <v>56</v>
      </c>
      <c r="F10" s="44" t="s">
        <v>20</v>
      </c>
      <c r="G10" s="79" t="s">
        <v>10</v>
      </c>
      <c r="H10" s="80">
        <v>500500002</v>
      </c>
      <c r="I10" s="80" t="s">
        <v>89</v>
      </c>
      <c r="J10" s="84">
        <v>300</v>
      </c>
      <c r="K10" s="36">
        <v>3</v>
      </c>
      <c r="L10" s="63">
        <f t="shared" si="0"/>
        <v>2</v>
      </c>
      <c r="M10" s="64">
        <f t="shared" si="1"/>
        <v>2</v>
      </c>
      <c r="N10" s="65"/>
      <c r="O10" s="66">
        <f t="shared" si="3"/>
        <v>0</v>
      </c>
      <c r="P10" s="65"/>
      <c r="Q10" s="65"/>
      <c r="R10" s="65"/>
      <c r="S10" s="67">
        <f t="shared" si="2"/>
        <v>1</v>
      </c>
      <c r="T10" s="38" t="str">
        <f t="shared" si="4"/>
        <v>OK</v>
      </c>
      <c r="U10" s="91">
        <v>1</v>
      </c>
      <c r="V10" s="92"/>
      <c r="W10" s="92"/>
      <c r="X10" s="91">
        <v>1</v>
      </c>
      <c r="Y10" s="92"/>
      <c r="Z10" s="49"/>
      <c r="AA10" s="49"/>
      <c r="AB10" s="76"/>
      <c r="AC10" s="49"/>
      <c r="AD10" s="49"/>
      <c r="AE10" s="49"/>
      <c r="AF10" s="49"/>
      <c r="AG10" s="49"/>
      <c r="AH10" s="49"/>
    </row>
    <row r="11" spans="1:34" s="3" customFormat="1" ht="43.5" customHeight="1" x14ac:dyDescent="0.25">
      <c r="A11" s="107"/>
      <c r="B11" s="107"/>
      <c r="C11" s="114"/>
      <c r="D11" s="77">
        <v>8</v>
      </c>
      <c r="E11" s="78" t="s">
        <v>57</v>
      </c>
      <c r="F11" s="44" t="s">
        <v>20</v>
      </c>
      <c r="G11" s="79" t="s">
        <v>10</v>
      </c>
      <c r="H11" s="80">
        <v>500500002</v>
      </c>
      <c r="I11" s="80" t="s">
        <v>89</v>
      </c>
      <c r="J11" s="84">
        <v>400</v>
      </c>
      <c r="K11" s="36">
        <v>3</v>
      </c>
      <c r="L11" s="63">
        <f t="shared" si="0"/>
        <v>2</v>
      </c>
      <c r="M11" s="64">
        <f t="shared" si="1"/>
        <v>2</v>
      </c>
      <c r="N11" s="65"/>
      <c r="O11" s="66">
        <f t="shared" si="3"/>
        <v>0</v>
      </c>
      <c r="P11" s="65"/>
      <c r="Q11" s="65"/>
      <c r="R11" s="65"/>
      <c r="S11" s="67">
        <f t="shared" si="2"/>
        <v>1</v>
      </c>
      <c r="T11" s="38" t="str">
        <f t="shared" si="4"/>
        <v>OK</v>
      </c>
      <c r="U11" s="91">
        <v>1</v>
      </c>
      <c r="V11" s="92"/>
      <c r="W11" s="92"/>
      <c r="X11" s="91">
        <v>1</v>
      </c>
      <c r="Y11" s="92"/>
      <c r="Z11" s="49"/>
      <c r="AA11" s="49"/>
      <c r="AB11" s="76"/>
      <c r="AC11" s="49"/>
      <c r="AD11" s="49"/>
      <c r="AE11" s="49"/>
      <c r="AF11" s="49"/>
      <c r="AG11" s="49"/>
      <c r="AH11" s="49"/>
    </row>
    <row r="12" spans="1:34" s="3" customFormat="1" ht="43.5" customHeight="1" x14ac:dyDescent="0.25">
      <c r="A12" s="107"/>
      <c r="B12" s="110"/>
      <c r="C12" s="114"/>
      <c r="D12" s="77">
        <v>9</v>
      </c>
      <c r="E12" s="78" t="s">
        <v>58</v>
      </c>
      <c r="F12" s="44" t="s">
        <v>20</v>
      </c>
      <c r="G12" s="79" t="s">
        <v>10</v>
      </c>
      <c r="H12" s="80">
        <v>500500002</v>
      </c>
      <c r="I12" s="80" t="s">
        <v>89</v>
      </c>
      <c r="J12" s="84">
        <v>250</v>
      </c>
      <c r="K12" s="36">
        <v>3</v>
      </c>
      <c r="L12" s="63">
        <f t="shared" si="0"/>
        <v>2</v>
      </c>
      <c r="M12" s="64">
        <f t="shared" si="1"/>
        <v>2</v>
      </c>
      <c r="N12" s="65"/>
      <c r="O12" s="66">
        <f t="shared" si="3"/>
        <v>0</v>
      </c>
      <c r="P12" s="65"/>
      <c r="Q12" s="65"/>
      <c r="R12" s="65"/>
      <c r="S12" s="67">
        <f t="shared" si="2"/>
        <v>1</v>
      </c>
      <c r="T12" s="38" t="str">
        <f t="shared" si="4"/>
        <v>OK</v>
      </c>
      <c r="U12" s="91">
        <v>1</v>
      </c>
      <c r="V12" s="92"/>
      <c r="W12" s="92"/>
      <c r="X12" s="91">
        <v>1</v>
      </c>
      <c r="Y12" s="92"/>
      <c r="Z12" s="49"/>
      <c r="AA12" s="49"/>
      <c r="AB12" s="76"/>
      <c r="AC12" s="49"/>
      <c r="AD12" s="49"/>
      <c r="AE12" s="49"/>
      <c r="AF12" s="49"/>
      <c r="AG12" s="49"/>
      <c r="AH12" s="49"/>
    </row>
    <row r="13" spans="1:34" s="31" customFormat="1" ht="43.5" customHeight="1" x14ac:dyDescent="0.25">
      <c r="A13" s="107"/>
      <c r="B13" s="107"/>
      <c r="C13" s="114"/>
      <c r="D13" s="77">
        <v>10</v>
      </c>
      <c r="E13" s="78" t="s">
        <v>59</v>
      </c>
      <c r="F13" s="44" t="s">
        <v>20</v>
      </c>
      <c r="G13" s="79" t="s">
        <v>10</v>
      </c>
      <c r="H13" s="80">
        <v>500500002</v>
      </c>
      <c r="I13" s="80" t="s">
        <v>89</v>
      </c>
      <c r="J13" s="84">
        <v>150</v>
      </c>
      <c r="K13" s="36">
        <v>3</v>
      </c>
      <c r="L13" s="63">
        <f t="shared" si="0"/>
        <v>2</v>
      </c>
      <c r="M13" s="64">
        <f t="shared" si="1"/>
        <v>2</v>
      </c>
      <c r="N13" s="65"/>
      <c r="O13" s="66">
        <f t="shared" si="3"/>
        <v>0</v>
      </c>
      <c r="P13" s="65"/>
      <c r="Q13" s="65"/>
      <c r="R13" s="65"/>
      <c r="S13" s="67">
        <f t="shared" si="2"/>
        <v>1</v>
      </c>
      <c r="T13" s="38" t="str">
        <f t="shared" si="4"/>
        <v>OK</v>
      </c>
      <c r="U13" s="91">
        <v>1</v>
      </c>
      <c r="V13" s="95"/>
      <c r="W13" s="95"/>
      <c r="X13" s="91">
        <v>1</v>
      </c>
      <c r="Y13" s="95"/>
      <c r="Z13" s="49"/>
      <c r="AA13" s="50"/>
      <c r="AB13" s="76"/>
      <c r="AC13" s="49"/>
      <c r="AD13" s="49"/>
      <c r="AE13" s="49"/>
      <c r="AF13" s="49"/>
      <c r="AG13" s="49"/>
      <c r="AH13" s="49"/>
    </row>
    <row r="14" spans="1:34" s="3" customFormat="1" ht="43.5" customHeight="1" x14ac:dyDescent="0.25">
      <c r="A14" s="107"/>
      <c r="B14" s="107"/>
      <c r="C14" s="114" t="s">
        <v>60</v>
      </c>
      <c r="D14" s="77">
        <v>11</v>
      </c>
      <c r="E14" s="78" t="s">
        <v>61</v>
      </c>
      <c r="F14" s="44" t="s">
        <v>20</v>
      </c>
      <c r="G14" s="79" t="s">
        <v>10</v>
      </c>
      <c r="H14" s="80">
        <v>500500002</v>
      </c>
      <c r="I14" s="80" t="s">
        <v>89</v>
      </c>
      <c r="J14" s="84">
        <v>150</v>
      </c>
      <c r="K14" s="36">
        <v>3</v>
      </c>
      <c r="L14" s="63">
        <f t="shared" si="0"/>
        <v>2</v>
      </c>
      <c r="M14" s="64">
        <f t="shared" si="1"/>
        <v>2</v>
      </c>
      <c r="N14" s="65"/>
      <c r="O14" s="66">
        <f t="shared" si="3"/>
        <v>0</v>
      </c>
      <c r="P14" s="65"/>
      <c r="Q14" s="65"/>
      <c r="R14" s="65"/>
      <c r="S14" s="67">
        <f t="shared" si="2"/>
        <v>1</v>
      </c>
      <c r="T14" s="38" t="str">
        <f t="shared" si="4"/>
        <v>OK</v>
      </c>
      <c r="U14" s="91">
        <v>1</v>
      </c>
      <c r="V14" s="92"/>
      <c r="W14" s="92"/>
      <c r="X14" s="91">
        <v>1</v>
      </c>
      <c r="Y14" s="92"/>
      <c r="Z14" s="49"/>
      <c r="AA14" s="49"/>
      <c r="AB14" s="76"/>
      <c r="AC14" s="49"/>
      <c r="AD14" s="49"/>
      <c r="AE14" s="49"/>
      <c r="AF14" s="49"/>
      <c r="AG14" s="49"/>
      <c r="AH14" s="49"/>
    </row>
    <row r="15" spans="1:34" s="31" customFormat="1" ht="43.5" customHeight="1" x14ac:dyDescent="0.25">
      <c r="A15" s="107"/>
      <c r="B15" s="111"/>
      <c r="C15" s="114"/>
      <c r="D15" s="77">
        <v>12</v>
      </c>
      <c r="E15" s="78" t="s">
        <v>62</v>
      </c>
      <c r="F15" s="44" t="s">
        <v>20</v>
      </c>
      <c r="G15" s="79" t="s">
        <v>10</v>
      </c>
      <c r="H15" s="80">
        <v>500500002</v>
      </c>
      <c r="I15" s="80" t="s">
        <v>89</v>
      </c>
      <c r="J15" s="84">
        <v>150</v>
      </c>
      <c r="K15" s="36">
        <v>3</v>
      </c>
      <c r="L15" s="63">
        <f t="shared" si="0"/>
        <v>2</v>
      </c>
      <c r="M15" s="64">
        <f t="shared" si="1"/>
        <v>2</v>
      </c>
      <c r="N15" s="65"/>
      <c r="O15" s="66">
        <f t="shared" si="3"/>
        <v>0</v>
      </c>
      <c r="P15" s="65"/>
      <c r="Q15" s="65"/>
      <c r="R15" s="65"/>
      <c r="S15" s="67">
        <f t="shared" si="2"/>
        <v>1</v>
      </c>
      <c r="T15" s="38" t="str">
        <f t="shared" si="4"/>
        <v>OK</v>
      </c>
      <c r="U15" s="91">
        <v>1</v>
      </c>
      <c r="V15" s="95"/>
      <c r="W15" s="92"/>
      <c r="X15" s="91">
        <v>1</v>
      </c>
      <c r="Y15" s="95"/>
      <c r="Z15" s="49"/>
      <c r="AA15" s="50"/>
      <c r="AB15" s="76"/>
      <c r="AC15" s="49"/>
      <c r="AD15" s="49"/>
      <c r="AE15" s="49"/>
      <c r="AF15" s="49"/>
      <c r="AG15" s="49"/>
      <c r="AH15" s="49"/>
    </row>
    <row r="16" spans="1:34" s="3" customFormat="1" ht="43.5" customHeight="1" x14ac:dyDescent="0.25">
      <c r="A16" s="107"/>
      <c r="B16" s="110"/>
      <c r="C16" s="114"/>
      <c r="D16" s="77">
        <v>13</v>
      </c>
      <c r="E16" s="78" t="s">
        <v>63</v>
      </c>
      <c r="F16" s="44" t="s">
        <v>20</v>
      </c>
      <c r="G16" s="79" t="s">
        <v>10</v>
      </c>
      <c r="H16" s="80">
        <v>500500002</v>
      </c>
      <c r="I16" s="80" t="s">
        <v>89</v>
      </c>
      <c r="J16" s="84">
        <v>200</v>
      </c>
      <c r="K16" s="36">
        <v>3</v>
      </c>
      <c r="L16" s="63">
        <f t="shared" si="0"/>
        <v>2</v>
      </c>
      <c r="M16" s="64">
        <f t="shared" si="1"/>
        <v>2</v>
      </c>
      <c r="N16" s="65"/>
      <c r="O16" s="66">
        <f t="shared" si="3"/>
        <v>0</v>
      </c>
      <c r="P16" s="65"/>
      <c r="Q16" s="65"/>
      <c r="R16" s="65"/>
      <c r="S16" s="67">
        <f t="shared" si="2"/>
        <v>1</v>
      </c>
      <c r="T16" s="38" t="str">
        <f t="shared" si="4"/>
        <v>OK</v>
      </c>
      <c r="U16" s="91">
        <v>1</v>
      </c>
      <c r="V16" s="92"/>
      <c r="W16" s="92"/>
      <c r="X16" s="91">
        <v>1</v>
      </c>
      <c r="Y16" s="92"/>
      <c r="Z16" s="49"/>
      <c r="AA16" s="49"/>
      <c r="AB16" s="76"/>
      <c r="AC16" s="49"/>
      <c r="AD16" s="49"/>
      <c r="AE16" s="49"/>
      <c r="AF16" s="49"/>
      <c r="AG16" s="49"/>
      <c r="AH16" s="49"/>
    </row>
    <row r="17" spans="1:34" s="3" customFormat="1" ht="43.5" customHeight="1" x14ac:dyDescent="0.25">
      <c r="A17" s="107"/>
      <c r="B17" s="107"/>
      <c r="C17" s="114"/>
      <c r="D17" s="77">
        <v>14</v>
      </c>
      <c r="E17" s="78" t="s">
        <v>64</v>
      </c>
      <c r="F17" s="44" t="s">
        <v>20</v>
      </c>
      <c r="G17" s="79" t="s">
        <v>10</v>
      </c>
      <c r="H17" s="80">
        <v>500500002</v>
      </c>
      <c r="I17" s="80" t="s">
        <v>89</v>
      </c>
      <c r="J17" s="84">
        <v>300</v>
      </c>
      <c r="K17" s="36">
        <v>3</v>
      </c>
      <c r="L17" s="63">
        <f t="shared" si="0"/>
        <v>2</v>
      </c>
      <c r="M17" s="64">
        <f t="shared" si="1"/>
        <v>2</v>
      </c>
      <c r="N17" s="65"/>
      <c r="O17" s="66">
        <f t="shared" si="3"/>
        <v>0</v>
      </c>
      <c r="P17" s="65"/>
      <c r="Q17" s="65"/>
      <c r="R17" s="65"/>
      <c r="S17" s="67">
        <f t="shared" si="2"/>
        <v>1</v>
      </c>
      <c r="T17" s="38" t="str">
        <f t="shared" si="4"/>
        <v>OK</v>
      </c>
      <c r="U17" s="91">
        <v>1</v>
      </c>
      <c r="V17" s="92"/>
      <c r="W17" s="92"/>
      <c r="X17" s="91">
        <v>1</v>
      </c>
      <c r="Y17" s="92"/>
      <c r="Z17" s="49"/>
      <c r="AA17" s="49"/>
      <c r="AB17" s="76"/>
      <c r="AC17" s="49"/>
      <c r="AD17" s="49"/>
      <c r="AE17" s="49"/>
      <c r="AF17" s="49"/>
      <c r="AG17" s="49"/>
      <c r="AH17" s="49"/>
    </row>
    <row r="18" spans="1:34" s="3" customFormat="1" ht="43.5" customHeight="1" x14ac:dyDescent="0.25">
      <c r="A18" s="107"/>
      <c r="B18" s="107"/>
      <c r="C18" s="114"/>
      <c r="D18" s="77">
        <v>15</v>
      </c>
      <c r="E18" s="78" t="s">
        <v>65</v>
      </c>
      <c r="F18" s="44" t="s">
        <v>20</v>
      </c>
      <c r="G18" s="79" t="s">
        <v>10</v>
      </c>
      <c r="H18" s="80">
        <v>500500002</v>
      </c>
      <c r="I18" s="80" t="s">
        <v>89</v>
      </c>
      <c r="J18" s="84">
        <v>100</v>
      </c>
      <c r="K18" s="36">
        <v>3</v>
      </c>
      <c r="L18" s="63">
        <f t="shared" si="0"/>
        <v>2</v>
      </c>
      <c r="M18" s="64">
        <f t="shared" si="1"/>
        <v>2</v>
      </c>
      <c r="N18" s="65"/>
      <c r="O18" s="66">
        <f t="shared" si="3"/>
        <v>0</v>
      </c>
      <c r="P18" s="65"/>
      <c r="Q18" s="65"/>
      <c r="R18" s="65"/>
      <c r="S18" s="67">
        <f t="shared" si="2"/>
        <v>1</v>
      </c>
      <c r="T18" s="38" t="str">
        <f t="shared" si="4"/>
        <v>OK</v>
      </c>
      <c r="U18" s="91">
        <v>1</v>
      </c>
      <c r="V18" s="92"/>
      <c r="W18" s="92"/>
      <c r="X18" s="91">
        <v>1</v>
      </c>
      <c r="Y18" s="92"/>
      <c r="Z18" s="49"/>
      <c r="AA18" s="49"/>
      <c r="AB18" s="76"/>
      <c r="AC18" s="49"/>
      <c r="AD18" s="49"/>
      <c r="AE18" s="49"/>
      <c r="AF18" s="49"/>
      <c r="AG18" s="49"/>
      <c r="AH18" s="49"/>
    </row>
    <row r="19" spans="1:34" s="3" customFormat="1" ht="43.5" customHeight="1" x14ac:dyDescent="0.25">
      <c r="A19" s="107"/>
      <c r="B19" s="107"/>
      <c r="C19" s="114"/>
      <c r="D19" s="77">
        <v>16</v>
      </c>
      <c r="E19" s="78" t="s">
        <v>66</v>
      </c>
      <c r="F19" s="44" t="s">
        <v>20</v>
      </c>
      <c r="G19" s="79" t="s">
        <v>10</v>
      </c>
      <c r="H19" s="80">
        <v>500500002</v>
      </c>
      <c r="I19" s="80" t="s">
        <v>89</v>
      </c>
      <c r="J19" s="84">
        <v>150</v>
      </c>
      <c r="K19" s="36">
        <v>3</v>
      </c>
      <c r="L19" s="63">
        <f t="shared" si="0"/>
        <v>2</v>
      </c>
      <c r="M19" s="64">
        <f t="shared" si="1"/>
        <v>2</v>
      </c>
      <c r="N19" s="65"/>
      <c r="O19" s="66">
        <f t="shared" si="3"/>
        <v>0</v>
      </c>
      <c r="P19" s="65"/>
      <c r="Q19" s="65"/>
      <c r="R19" s="65"/>
      <c r="S19" s="67">
        <f t="shared" si="2"/>
        <v>1</v>
      </c>
      <c r="T19" s="38" t="str">
        <f t="shared" si="4"/>
        <v>OK</v>
      </c>
      <c r="U19" s="91">
        <v>1</v>
      </c>
      <c r="V19" s="92"/>
      <c r="W19" s="92"/>
      <c r="X19" s="91">
        <v>1</v>
      </c>
      <c r="Y19" s="92"/>
      <c r="Z19" s="49"/>
      <c r="AA19" s="49"/>
      <c r="AB19" s="76"/>
      <c r="AC19" s="49"/>
      <c r="AD19" s="49"/>
      <c r="AE19" s="49"/>
      <c r="AF19" s="49"/>
      <c r="AG19" s="49"/>
      <c r="AH19" s="49"/>
    </row>
    <row r="20" spans="1:34" s="31" customFormat="1" ht="43.5" customHeight="1" x14ac:dyDescent="0.25">
      <c r="A20" s="107"/>
      <c r="B20" s="111"/>
      <c r="C20" s="114"/>
      <c r="D20" s="77">
        <v>17</v>
      </c>
      <c r="E20" s="78" t="s">
        <v>67</v>
      </c>
      <c r="F20" s="44" t="s">
        <v>20</v>
      </c>
      <c r="G20" s="79" t="s">
        <v>10</v>
      </c>
      <c r="H20" s="80">
        <v>500500002</v>
      </c>
      <c r="I20" s="80" t="s">
        <v>89</v>
      </c>
      <c r="J20" s="84">
        <v>100</v>
      </c>
      <c r="K20" s="36">
        <v>3</v>
      </c>
      <c r="L20" s="63">
        <f t="shared" si="0"/>
        <v>2</v>
      </c>
      <c r="M20" s="64">
        <f t="shared" si="1"/>
        <v>2</v>
      </c>
      <c r="N20" s="65"/>
      <c r="O20" s="66">
        <f t="shared" si="3"/>
        <v>0</v>
      </c>
      <c r="P20" s="65"/>
      <c r="Q20" s="65"/>
      <c r="R20" s="65"/>
      <c r="S20" s="67">
        <f t="shared" si="2"/>
        <v>1</v>
      </c>
      <c r="T20" s="38" t="str">
        <f t="shared" si="4"/>
        <v>OK</v>
      </c>
      <c r="U20" s="91">
        <v>1</v>
      </c>
      <c r="V20" s="95"/>
      <c r="W20" s="95"/>
      <c r="X20" s="91">
        <v>1</v>
      </c>
      <c r="Y20" s="95"/>
      <c r="Z20" s="49"/>
      <c r="AA20" s="49"/>
      <c r="AB20" s="76"/>
      <c r="AC20" s="49"/>
      <c r="AD20" s="49"/>
      <c r="AE20" s="49"/>
      <c r="AF20" s="49"/>
      <c r="AG20" s="49"/>
      <c r="AH20" s="49"/>
    </row>
    <row r="21" spans="1:34" s="3" customFormat="1" ht="43.5" customHeight="1" x14ac:dyDescent="0.25">
      <c r="A21" s="107"/>
      <c r="B21" s="110"/>
      <c r="C21" s="114"/>
      <c r="D21" s="77">
        <v>18</v>
      </c>
      <c r="E21" s="78" t="s">
        <v>68</v>
      </c>
      <c r="F21" s="44" t="s">
        <v>20</v>
      </c>
      <c r="G21" s="79" t="s">
        <v>10</v>
      </c>
      <c r="H21" s="80">
        <v>500500002</v>
      </c>
      <c r="I21" s="80" t="s">
        <v>89</v>
      </c>
      <c r="J21" s="84">
        <v>300</v>
      </c>
      <c r="K21" s="36">
        <v>3</v>
      </c>
      <c r="L21" s="63">
        <f t="shared" si="0"/>
        <v>2</v>
      </c>
      <c r="M21" s="64">
        <f t="shared" si="1"/>
        <v>2</v>
      </c>
      <c r="N21" s="65"/>
      <c r="O21" s="66">
        <f t="shared" si="3"/>
        <v>0</v>
      </c>
      <c r="P21" s="65"/>
      <c r="Q21" s="65"/>
      <c r="R21" s="65"/>
      <c r="S21" s="67">
        <f t="shared" si="2"/>
        <v>1</v>
      </c>
      <c r="T21" s="38" t="str">
        <f t="shared" si="4"/>
        <v>OK</v>
      </c>
      <c r="U21" s="91">
        <v>1</v>
      </c>
      <c r="V21" s="92"/>
      <c r="W21" s="92"/>
      <c r="X21" s="91">
        <v>1</v>
      </c>
      <c r="Y21" s="92"/>
      <c r="Z21" s="49"/>
      <c r="AA21" s="49"/>
      <c r="AB21" s="76"/>
      <c r="AC21" s="49"/>
      <c r="AD21" s="49"/>
      <c r="AE21" s="49"/>
      <c r="AF21" s="49"/>
      <c r="AG21" s="49"/>
      <c r="AH21" s="49"/>
    </row>
    <row r="22" spans="1:34" ht="43.5" customHeight="1" x14ac:dyDescent="0.25">
      <c r="A22" s="107"/>
      <c r="B22" s="107"/>
      <c r="C22" s="114"/>
      <c r="D22" s="77">
        <v>19</v>
      </c>
      <c r="E22" s="78" t="s">
        <v>69</v>
      </c>
      <c r="F22" s="44" t="s">
        <v>20</v>
      </c>
      <c r="G22" s="79" t="s">
        <v>10</v>
      </c>
      <c r="H22" s="80">
        <v>500500002</v>
      </c>
      <c r="I22" s="80" t="s">
        <v>89</v>
      </c>
      <c r="J22" s="84">
        <v>150</v>
      </c>
      <c r="K22" s="37">
        <v>3</v>
      </c>
      <c r="L22" s="63">
        <f t="shared" si="0"/>
        <v>2</v>
      </c>
      <c r="M22" s="64">
        <f t="shared" si="1"/>
        <v>2</v>
      </c>
      <c r="N22" s="65"/>
      <c r="O22" s="66">
        <f t="shared" si="3"/>
        <v>0</v>
      </c>
      <c r="P22" s="65"/>
      <c r="Q22" s="65"/>
      <c r="R22" s="65"/>
      <c r="S22" s="67">
        <f t="shared" si="2"/>
        <v>1</v>
      </c>
      <c r="T22" s="38" t="str">
        <f t="shared" si="4"/>
        <v>OK</v>
      </c>
      <c r="U22" s="91">
        <v>1</v>
      </c>
      <c r="V22" s="92"/>
      <c r="W22" s="92"/>
      <c r="X22" s="91">
        <v>1</v>
      </c>
      <c r="Y22" s="92"/>
      <c r="Z22" s="49"/>
      <c r="AA22" s="49"/>
      <c r="AB22" s="76"/>
      <c r="AC22" s="49"/>
      <c r="AD22" s="49"/>
      <c r="AE22" s="49"/>
      <c r="AF22" s="49"/>
      <c r="AG22" s="49"/>
      <c r="AH22" s="49"/>
    </row>
    <row r="23" spans="1:34" ht="43.5" customHeight="1" x14ac:dyDescent="0.25">
      <c r="A23" s="107"/>
      <c r="B23" s="107"/>
      <c r="C23" s="114"/>
      <c r="D23" s="77">
        <v>20</v>
      </c>
      <c r="E23" s="78" t="s">
        <v>70</v>
      </c>
      <c r="F23" s="44" t="s">
        <v>20</v>
      </c>
      <c r="G23" s="79" t="s">
        <v>10</v>
      </c>
      <c r="H23" s="80">
        <v>500500002</v>
      </c>
      <c r="I23" s="80" t="s">
        <v>89</v>
      </c>
      <c r="J23" s="84">
        <v>1000</v>
      </c>
      <c r="K23" s="37">
        <v>3</v>
      </c>
      <c r="L23" s="63">
        <f t="shared" si="0"/>
        <v>2</v>
      </c>
      <c r="M23" s="64">
        <f t="shared" si="1"/>
        <v>2</v>
      </c>
      <c r="N23" s="65"/>
      <c r="O23" s="66">
        <f t="shared" si="3"/>
        <v>0</v>
      </c>
      <c r="P23" s="65"/>
      <c r="Q23" s="65"/>
      <c r="R23" s="65"/>
      <c r="S23" s="67">
        <f t="shared" si="2"/>
        <v>1</v>
      </c>
      <c r="T23" s="38" t="str">
        <f t="shared" si="4"/>
        <v>OK</v>
      </c>
      <c r="U23" s="91">
        <v>1</v>
      </c>
      <c r="V23" s="92"/>
      <c r="W23" s="92"/>
      <c r="X23" s="91">
        <v>1</v>
      </c>
      <c r="Y23" s="92"/>
      <c r="Z23" s="49"/>
      <c r="AA23" s="49"/>
      <c r="AB23" s="76"/>
      <c r="AC23" s="49"/>
      <c r="AD23" s="49"/>
      <c r="AE23" s="49"/>
      <c r="AF23" s="49"/>
      <c r="AG23" s="49"/>
      <c r="AH23" s="49"/>
    </row>
    <row r="24" spans="1:34" ht="43.5" customHeight="1" x14ac:dyDescent="0.25">
      <c r="A24" s="107"/>
      <c r="B24" s="107"/>
      <c r="C24" s="114"/>
      <c r="D24" s="77">
        <v>21</v>
      </c>
      <c r="E24" s="81" t="s">
        <v>71</v>
      </c>
      <c r="F24" s="44" t="s">
        <v>20</v>
      </c>
      <c r="G24" s="79" t="s">
        <v>10</v>
      </c>
      <c r="H24" s="80">
        <v>500500002</v>
      </c>
      <c r="I24" s="80" t="s">
        <v>89</v>
      </c>
      <c r="J24" s="84">
        <v>500</v>
      </c>
      <c r="K24" s="37">
        <v>3</v>
      </c>
      <c r="L24" s="63">
        <f t="shared" si="0"/>
        <v>2</v>
      </c>
      <c r="M24" s="64">
        <f t="shared" si="1"/>
        <v>2</v>
      </c>
      <c r="N24" s="65"/>
      <c r="O24" s="66">
        <f t="shared" si="3"/>
        <v>0</v>
      </c>
      <c r="P24" s="65"/>
      <c r="Q24" s="65"/>
      <c r="R24" s="65"/>
      <c r="S24" s="67">
        <f t="shared" si="2"/>
        <v>1</v>
      </c>
      <c r="T24" s="38" t="str">
        <f t="shared" si="4"/>
        <v>OK</v>
      </c>
      <c r="U24" s="91">
        <v>1</v>
      </c>
      <c r="V24" s="92"/>
      <c r="W24" s="92"/>
      <c r="X24" s="91">
        <v>1</v>
      </c>
      <c r="Y24" s="92"/>
      <c r="Z24" s="49"/>
      <c r="AA24" s="49"/>
      <c r="AB24" s="76"/>
      <c r="AC24" s="49"/>
      <c r="AD24" s="49"/>
      <c r="AE24" s="49"/>
      <c r="AF24" s="49"/>
      <c r="AG24" s="49"/>
      <c r="AH24" s="49"/>
    </row>
    <row r="25" spans="1:34" s="42" customFormat="1" ht="43.5" customHeight="1" x14ac:dyDescent="0.25">
      <c r="A25" s="107"/>
      <c r="B25" s="111"/>
      <c r="C25" s="115" t="s">
        <v>72</v>
      </c>
      <c r="D25" s="82">
        <v>22</v>
      </c>
      <c r="E25" s="81" t="s">
        <v>73</v>
      </c>
      <c r="F25" s="44" t="s">
        <v>20</v>
      </c>
      <c r="G25" s="79" t="s">
        <v>74</v>
      </c>
      <c r="H25" s="80">
        <v>500500002</v>
      </c>
      <c r="I25" s="80" t="s">
        <v>89</v>
      </c>
      <c r="J25" s="84">
        <v>8200</v>
      </c>
      <c r="K25" s="37">
        <v>3</v>
      </c>
      <c r="L25" s="63">
        <f t="shared" si="0"/>
        <v>2</v>
      </c>
      <c r="M25" s="64">
        <f t="shared" si="1"/>
        <v>2</v>
      </c>
      <c r="N25" s="65"/>
      <c r="O25" s="66">
        <f t="shared" si="3"/>
        <v>0</v>
      </c>
      <c r="P25" s="65"/>
      <c r="Q25" s="65"/>
      <c r="R25" s="65"/>
      <c r="S25" s="67">
        <f t="shared" si="2"/>
        <v>1</v>
      </c>
      <c r="T25" s="38" t="str">
        <f t="shared" si="4"/>
        <v>OK</v>
      </c>
      <c r="U25" s="91">
        <v>1</v>
      </c>
      <c r="V25" s="95"/>
      <c r="W25" s="92"/>
      <c r="X25" s="91">
        <v>1</v>
      </c>
      <c r="Y25" s="95"/>
      <c r="Z25" s="49"/>
      <c r="AA25" s="50"/>
      <c r="AB25" s="76"/>
      <c r="AC25" s="49"/>
      <c r="AD25" s="49"/>
      <c r="AE25" s="49"/>
      <c r="AF25" s="49"/>
      <c r="AG25" s="49"/>
      <c r="AH25" s="49"/>
    </row>
    <row r="26" spans="1:34" ht="43.5" customHeight="1" x14ac:dyDescent="0.25">
      <c r="A26" s="107"/>
      <c r="B26" s="111"/>
      <c r="C26" s="115"/>
      <c r="D26" s="82">
        <v>23</v>
      </c>
      <c r="E26" s="81" t="s">
        <v>75</v>
      </c>
      <c r="F26" s="44" t="s">
        <v>20</v>
      </c>
      <c r="G26" s="79" t="s">
        <v>11</v>
      </c>
      <c r="H26" s="80">
        <v>500500002</v>
      </c>
      <c r="I26" s="80" t="s">
        <v>89</v>
      </c>
      <c r="J26" s="84">
        <v>1950.08</v>
      </c>
      <c r="K26" s="37">
        <v>3</v>
      </c>
      <c r="L26" s="63">
        <f t="shared" si="0"/>
        <v>2</v>
      </c>
      <c r="M26" s="64">
        <f t="shared" si="1"/>
        <v>2</v>
      </c>
      <c r="N26" s="65"/>
      <c r="O26" s="66">
        <f t="shared" si="3"/>
        <v>0</v>
      </c>
      <c r="P26" s="65"/>
      <c r="Q26" s="65"/>
      <c r="R26" s="65"/>
      <c r="S26" s="67">
        <f t="shared" si="2"/>
        <v>1</v>
      </c>
      <c r="T26" s="38" t="str">
        <f t="shared" si="4"/>
        <v>OK</v>
      </c>
      <c r="U26" s="91">
        <v>1</v>
      </c>
      <c r="V26" s="92"/>
      <c r="W26" s="92"/>
      <c r="X26" s="91">
        <v>1</v>
      </c>
      <c r="Y26" s="92"/>
      <c r="Z26" s="49"/>
      <c r="AA26" s="49"/>
      <c r="AB26" s="76"/>
      <c r="AC26" s="49"/>
      <c r="AD26" s="49"/>
      <c r="AE26" s="49"/>
      <c r="AF26" s="49"/>
      <c r="AG26" s="49"/>
      <c r="AH26" s="49"/>
    </row>
    <row r="27" spans="1:34" ht="43.5" customHeight="1" x14ac:dyDescent="0.25">
      <c r="A27" s="107"/>
      <c r="B27" s="111"/>
      <c r="C27" s="115"/>
      <c r="D27" s="82">
        <v>24</v>
      </c>
      <c r="E27" s="81" t="s">
        <v>76</v>
      </c>
      <c r="F27" s="44" t="s">
        <v>20</v>
      </c>
      <c r="G27" s="79" t="s">
        <v>77</v>
      </c>
      <c r="H27" s="80">
        <v>500500002</v>
      </c>
      <c r="I27" s="80" t="s">
        <v>89</v>
      </c>
      <c r="J27" s="84">
        <v>3000</v>
      </c>
      <c r="K27" s="37">
        <v>3</v>
      </c>
      <c r="L27" s="63">
        <f t="shared" si="0"/>
        <v>2</v>
      </c>
      <c r="M27" s="64">
        <f t="shared" si="1"/>
        <v>2</v>
      </c>
      <c r="N27" s="65"/>
      <c r="O27" s="66">
        <f t="shared" si="3"/>
        <v>0</v>
      </c>
      <c r="P27" s="65"/>
      <c r="Q27" s="65"/>
      <c r="R27" s="65"/>
      <c r="S27" s="67">
        <f t="shared" si="2"/>
        <v>1</v>
      </c>
      <c r="T27" s="38" t="str">
        <f t="shared" si="4"/>
        <v>OK</v>
      </c>
      <c r="U27" s="92"/>
      <c r="V27" s="91">
        <v>1</v>
      </c>
      <c r="W27" s="92"/>
      <c r="X27" s="91">
        <v>1</v>
      </c>
      <c r="Y27" s="92"/>
      <c r="Z27" s="49"/>
      <c r="AA27" s="49"/>
      <c r="AB27" s="76"/>
      <c r="AC27" s="49"/>
      <c r="AD27" s="49"/>
      <c r="AE27" s="49"/>
      <c r="AF27" s="49"/>
      <c r="AG27" s="49"/>
      <c r="AH27" s="49"/>
    </row>
    <row r="28" spans="1:34" s="42" customFormat="1" ht="43.5" customHeight="1" x14ac:dyDescent="0.25">
      <c r="A28" s="107"/>
      <c r="B28" s="111"/>
      <c r="C28" s="115"/>
      <c r="D28" s="82">
        <v>25</v>
      </c>
      <c r="E28" s="83" t="s">
        <v>78</v>
      </c>
      <c r="F28" s="44" t="s">
        <v>20</v>
      </c>
      <c r="G28" s="79" t="s">
        <v>79</v>
      </c>
      <c r="H28" s="80">
        <v>500500002</v>
      </c>
      <c r="I28" s="80" t="s">
        <v>89</v>
      </c>
      <c r="J28" s="84">
        <v>3500</v>
      </c>
      <c r="K28" s="37">
        <v>3</v>
      </c>
      <c r="L28" s="63">
        <f t="shared" si="0"/>
        <v>2</v>
      </c>
      <c r="M28" s="64">
        <f t="shared" si="1"/>
        <v>2</v>
      </c>
      <c r="N28" s="65"/>
      <c r="O28" s="66">
        <f t="shared" si="3"/>
        <v>0</v>
      </c>
      <c r="P28" s="65"/>
      <c r="Q28" s="65"/>
      <c r="R28" s="65"/>
      <c r="S28" s="67">
        <f t="shared" si="2"/>
        <v>1</v>
      </c>
      <c r="T28" s="38" t="str">
        <f t="shared" si="4"/>
        <v>OK</v>
      </c>
      <c r="U28" s="91">
        <v>1</v>
      </c>
      <c r="V28" s="95"/>
      <c r="W28" s="95"/>
      <c r="X28" s="91">
        <v>1</v>
      </c>
      <c r="Y28" s="95"/>
      <c r="Z28" s="49"/>
      <c r="AA28" s="49"/>
      <c r="AB28" s="76"/>
      <c r="AC28" s="49"/>
      <c r="AD28" s="49"/>
      <c r="AE28" s="49"/>
      <c r="AF28" s="49"/>
      <c r="AG28" s="49"/>
      <c r="AH28" s="49"/>
    </row>
    <row r="29" spans="1:34" s="42" customFormat="1" ht="43.5" customHeight="1" x14ac:dyDescent="0.25">
      <c r="A29" s="107"/>
      <c r="B29" s="110"/>
      <c r="C29" s="115"/>
      <c r="D29" s="82">
        <v>26</v>
      </c>
      <c r="E29" s="81" t="s">
        <v>80</v>
      </c>
      <c r="F29" s="44" t="s">
        <v>20</v>
      </c>
      <c r="G29" s="79" t="s">
        <v>10</v>
      </c>
      <c r="H29" s="80">
        <v>500500002</v>
      </c>
      <c r="I29" s="80" t="s">
        <v>89</v>
      </c>
      <c r="J29" s="84">
        <v>2.8</v>
      </c>
      <c r="K29" s="37">
        <v>2500</v>
      </c>
      <c r="L29" s="63">
        <f t="shared" si="0"/>
        <v>1750</v>
      </c>
      <c r="M29" s="64">
        <f t="shared" si="1"/>
        <v>1750</v>
      </c>
      <c r="N29" s="65">
        <f>-70-80</f>
        <v>-150</v>
      </c>
      <c r="O29" s="66">
        <f t="shared" si="3"/>
        <v>625</v>
      </c>
      <c r="P29" s="65"/>
      <c r="Q29" s="65"/>
      <c r="R29" s="65"/>
      <c r="S29" s="67">
        <f t="shared" si="2"/>
        <v>600</v>
      </c>
      <c r="T29" s="38" t="str">
        <f t="shared" si="4"/>
        <v>OK</v>
      </c>
      <c r="U29" s="91">
        <v>1000</v>
      </c>
      <c r="V29" s="95"/>
      <c r="W29" s="95"/>
      <c r="X29" s="91">
        <v>750</v>
      </c>
      <c r="Y29" s="95"/>
      <c r="Z29" s="49"/>
      <c r="AA29" s="50"/>
      <c r="AB29" s="76"/>
      <c r="AC29" s="49"/>
      <c r="AD29" s="49"/>
      <c r="AE29" s="49"/>
      <c r="AF29" s="49"/>
      <c r="AG29" s="49"/>
      <c r="AH29" s="49"/>
    </row>
    <row r="30" spans="1:34" ht="43.5" customHeight="1" x14ac:dyDescent="0.25">
      <c r="A30" s="107"/>
      <c r="B30" s="107"/>
      <c r="C30" s="115"/>
      <c r="D30" s="82">
        <v>27</v>
      </c>
      <c r="E30" s="81" t="s">
        <v>81</v>
      </c>
      <c r="F30" s="44" t="s">
        <v>82</v>
      </c>
      <c r="G30" s="79" t="s">
        <v>83</v>
      </c>
      <c r="H30" s="80">
        <v>500500002</v>
      </c>
      <c r="I30" s="80" t="s">
        <v>90</v>
      </c>
      <c r="J30" s="84">
        <v>3</v>
      </c>
      <c r="K30" s="37">
        <v>270</v>
      </c>
      <c r="L30" s="63">
        <f t="shared" si="0"/>
        <v>165</v>
      </c>
      <c r="M30" s="64">
        <f t="shared" si="1"/>
        <v>165</v>
      </c>
      <c r="N30" s="65"/>
      <c r="O30" s="66">
        <f t="shared" si="3"/>
        <v>67</v>
      </c>
      <c r="P30" s="65"/>
      <c r="Q30" s="65"/>
      <c r="R30" s="65"/>
      <c r="S30" s="67">
        <f t="shared" si="2"/>
        <v>105</v>
      </c>
      <c r="T30" s="38" t="str">
        <f t="shared" si="4"/>
        <v>OK</v>
      </c>
      <c r="U30" s="92"/>
      <c r="V30" s="92"/>
      <c r="W30" s="91">
        <v>90</v>
      </c>
      <c r="X30" s="92"/>
      <c r="Y30" s="91">
        <v>75</v>
      </c>
      <c r="Z30" s="49"/>
      <c r="AA30" s="49"/>
      <c r="AB30" s="76"/>
      <c r="AC30" s="49"/>
      <c r="AD30" s="49"/>
      <c r="AE30" s="49"/>
      <c r="AF30" s="49"/>
      <c r="AG30" s="49"/>
      <c r="AH30" s="49"/>
    </row>
    <row r="31" spans="1:34" ht="43.5" customHeight="1" x14ac:dyDescent="0.25">
      <c r="A31" s="107"/>
      <c r="B31" s="107"/>
      <c r="C31" s="115"/>
      <c r="D31" s="82">
        <v>28</v>
      </c>
      <c r="E31" s="81" t="s">
        <v>84</v>
      </c>
      <c r="F31" s="44" t="s">
        <v>20</v>
      </c>
      <c r="G31" s="79" t="s">
        <v>10</v>
      </c>
      <c r="H31" s="80">
        <v>500500002</v>
      </c>
      <c r="I31" s="80" t="s">
        <v>89</v>
      </c>
      <c r="J31" s="84">
        <v>38</v>
      </c>
      <c r="K31" s="37">
        <v>270</v>
      </c>
      <c r="L31" s="63">
        <f t="shared" si="0"/>
        <v>192</v>
      </c>
      <c r="M31" s="64">
        <f t="shared" si="1"/>
        <v>192</v>
      </c>
      <c r="N31" s="65"/>
      <c r="O31" s="66">
        <f t="shared" si="3"/>
        <v>67</v>
      </c>
      <c r="P31" s="65"/>
      <c r="Q31" s="65"/>
      <c r="R31" s="65"/>
      <c r="S31" s="67">
        <f t="shared" si="2"/>
        <v>78</v>
      </c>
      <c r="T31" s="38" t="str">
        <f t="shared" si="4"/>
        <v>OK</v>
      </c>
      <c r="U31" s="91">
        <v>100</v>
      </c>
      <c r="V31" s="96"/>
      <c r="W31" s="92"/>
      <c r="X31" s="91">
        <v>92</v>
      </c>
      <c r="Y31" s="96"/>
      <c r="Z31" s="49"/>
      <c r="AA31" s="49"/>
      <c r="AB31" s="76"/>
      <c r="AC31" s="49"/>
      <c r="AD31" s="49"/>
      <c r="AE31" s="49"/>
      <c r="AF31" s="49"/>
      <c r="AG31" s="49"/>
      <c r="AH31" s="49"/>
    </row>
    <row r="32" spans="1:34" ht="43.5" customHeight="1" x14ac:dyDescent="0.25">
      <c r="A32" s="108"/>
      <c r="B32" s="108"/>
      <c r="C32" s="115"/>
      <c r="D32" s="82">
        <v>29</v>
      </c>
      <c r="E32" s="81" t="s">
        <v>85</v>
      </c>
      <c r="F32" s="44" t="s">
        <v>20</v>
      </c>
      <c r="G32" s="79" t="s">
        <v>86</v>
      </c>
      <c r="H32" s="80">
        <v>500500002</v>
      </c>
      <c r="I32" s="80" t="s">
        <v>89</v>
      </c>
      <c r="J32" s="84">
        <v>194.02</v>
      </c>
      <c r="K32" s="37">
        <v>44</v>
      </c>
      <c r="L32" s="63">
        <f t="shared" si="0"/>
        <v>22</v>
      </c>
      <c r="M32" s="64">
        <f t="shared" si="1"/>
        <v>22</v>
      </c>
      <c r="N32" s="65"/>
      <c r="O32" s="66">
        <f t="shared" si="3"/>
        <v>11</v>
      </c>
      <c r="P32" s="65"/>
      <c r="Q32" s="65"/>
      <c r="R32" s="65"/>
      <c r="S32" s="67">
        <f t="shared" si="2"/>
        <v>22</v>
      </c>
      <c r="T32" s="38" t="str">
        <f t="shared" si="4"/>
        <v>OK</v>
      </c>
      <c r="U32" s="91">
        <v>11</v>
      </c>
      <c r="V32" s="96"/>
      <c r="W32" s="96"/>
      <c r="X32" s="91">
        <v>11</v>
      </c>
      <c r="Y32" s="96"/>
      <c r="Z32" s="49"/>
      <c r="AA32" s="49"/>
      <c r="AB32" s="76"/>
      <c r="AC32" s="49"/>
      <c r="AD32" s="49"/>
      <c r="AE32" s="49"/>
      <c r="AF32" s="49"/>
      <c r="AG32" s="49"/>
      <c r="AH32" s="49"/>
    </row>
    <row r="33" spans="10:34" ht="21" customHeight="1" x14ac:dyDescent="0.25">
      <c r="J33" s="40"/>
      <c r="K33" s="56">
        <f>SUM(K4:K32)</f>
        <v>3159</v>
      </c>
      <c r="N33" s="56"/>
      <c r="O33" s="56"/>
      <c r="P33" s="56"/>
      <c r="Q33" s="56"/>
      <c r="R33" s="56"/>
      <c r="S33" s="56">
        <f>SUM(S4:S32)</f>
        <v>830</v>
      </c>
      <c r="U33" s="93" cm="1">
        <f t="array" ref="U33">SUMPRODUCT($J$4:$J$32*U4:U32)</f>
        <v>27914.300000000003</v>
      </c>
      <c r="V33" s="93" cm="1">
        <f t="array" ref="V33">SUMPRODUCT($J$4:$J$32*V4:V32)</f>
        <v>3000</v>
      </c>
      <c r="W33" s="93" cm="1">
        <f t="array" ref="W33">SUMPRODUCT($J$4:$J$32*W4:W32)</f>
        <v>270</v>
      </c>
      <c r="X33" s="93">
        <v>29910.3</v>
      </c>
      <c r="Y33" s="93">
        <v>225</v>
      </c>
      <c r="Z33" s="93" cm="1">
        <f t="array" ref="Z33">SUMPRODUCT($J$4:$J$32*Z4:Z32)</f>
        <v>0</v>
      </c>
      <c r="AA33" s="93" cm="1">
        <f t="array" ref="AA33">SUMPRODUCT($J$4:$J$32*AA4:AA32)</f>
        <v>0</v>
      </c>
      <c r="AB33" s="93" cm="1">
        <f t="array" ref="AB33">SUMPRODUCT($J$4:$J$32*AB4:AB32)</f>
        <v>0</v>
      </c>
      <c r="AC33" s="93" cm="1">
        <f t="array" ref="AC33">SUMPRODUCT($J$4:$J$32*AC4:AC32)</f>
        <v>0</v>
      </c>
      <c r="AD33" s="93" cm="1">
        <f t="array" ref="AD33">SUMPRODUCT($J$4:$J$32*AD4:AD32)</f>
        <v>0</v>
      </c>
      <c r="AE33" s="93" cm="1">
        <f t="array" ref="AE33">SUMPRODUCT($J$4:$J$32*AE4:AE32)</f>
        <v>0</v>
      </c>
      <c r="AF33" s="93" cm="1">
        <f t="array" ref="AF33">SUMPRODUCT($J$4:$J$32*AF4:AF32)</f>
        <v>0</v>
      </c>
      <c r="AG33" s="93" cm="1">
        <f t="array" ref="AG33">SUMPRODUCT($J$4:$J$32*AG4:AG32)</f>
        <v>0</v>
      </c>
      <c r="AH33" s="93" cm="1">
        <f t="array" ref="AH33">SUMPRODUCT($J$4:$J$32*AH4:AH32)</f>
        <v>0</v>
      </c>
    </row>
    <row r="34" spans="10:34" ht="43.5" customHeight="1" x14ac:dyDescent="0.25">
      <c r="K34" s="85">
        <f>SUMPRODUCT($J$4:$J$32,K4:K32)</f>
        <v>93147.12</v>
      </c>
      <c r="L34" s="85">
        <f>SUMPRODUCT($J$4:$J$32,L4:L32)</f>
        <v>61319.600000000006</v>
      </c>
      <c r="M34" s="85">
        <f>SUMPRODUCT($J$4:$J$32,M4:M32)</f>
        <v>61319.600000000006</v>
      </c>
      <c r="U34" s="94"/>
      <c r="V34" s="94"/>
      <c r="W34" s="94"/>
      <c r="X34" s="94"/>
      <c r="Y34" s="94"/>
    </row>
    <row r="35" spans="10:34" ht="43.5" customHeight="1" x14ac:dyDescent="0.25">
      <c r="X35" s="94"/>
      <c r="Y35" s="94"/>
    </row>
    <row r="36" spans="10:34" ht="43.5" customHeight="1" x14ac:dyDescent="0.25">
      <c r="X36" s="94"/>
      <c r="Y36" s="94"/>
    </row>
  </sheetData>
  <autoFilter ref="A3:AH34" xr:uid="{00000000-0001-0000-0000-000000000000}"/>
  <mergeCells count="26">
    <mergeCell ref="AA1:AA2"/>
    <mergeCell ref="AB1:AB2"/>
    <mergeCell ref="AC1:AC2"/>
    <mergeCell ref="A1:D1"/>
    <mergeCell ref="E1:J1"/>
    <mergeCell ref="K1:T1"/>
    <mergeCell ref="U1:U2"/>
    <mergeCell ref="V1:V2"/>
    <mergeCell ref="W1:W2"/>
    <mergeCell ref="A2:J2"/>
    <mergeCell ref="K2:T2"/>
    <mergeCell ref="X1:X2"/>
    <mergeCell ref="Y1:Y2"/>
    <mergeCell ref="Z1:Z2"/>
    <mergeCell ref="AD1:AD2"/>
    <mergeCell ref="AE1:AE2"/>
    <mergeCell ref="AF1:AF2"/>
    <mergeCell ref="AG1:AG2"/>
    <mergeCell ref="AH1:AH2"/>
    <mergeCell ref="C3:D3"/>
    <mergeCell ref="A4:A32"/>
    <mergeCell ref="B4:B32"/>
    <mergeCell ref="C4:C9"/>
    <mergeCell ref="C10:C13"/>
    <mergeCell ref="C14:C24"/>
    <mergeCell ref="C25:C32"/>
  </mergeCells>
  <conditionalFormatting sqref="Z4:AH32">
    <cfRule type="cellIs" dxfId="7" priority="1" operator="greaterThan">
      <formula>0</formula>
    </cfRule>
  </conditionalFormatting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D45F2-CB59-4237-83FA-EFDF62C8D4C7}">
  <dimension ref="A1:AH34"/>
  <sheetViews>
    <sheetView topLeftCell="A22" zoomScale="60" zoomScaleNormal="60" workbookViewId="0">
      <pane xSplit="20" topLeftCell="U1" activePane="topRight" state="frozen"/>
      <selection pane="topRight" activeCell="U35" sqref="U35"/>
    </sheetView>
  </sheetViews>
  <sheetFormatPr defaultColWidth="9.7265625" defaultRowHeight="43.5" customHeight="1" x14ac:dyDescent="0.25"/>
  <cols>
    <col min="1" max="1" width="6.453125" style="3" customWidth="1"/>
    <col min="2" max="2" width="15.453125" style="55" customWidth="1"/>
    <col min="3" max="3" width="5.453125" style="55" customWidth="1"/>
    <col min="4" max="4" width="7.81640625" style="1" customWidth="1"/>
    <col min="5" max="5" width="32.81640625" style="1" customWidth="1"/>
    <col min="6" max="6" width="10.1796875" style="1" customWidth="1"/>
    <col min="7" max="7" width="9.26953125" style="1" customWidth="1"/>
    <col min="8" max="8" width="13" style="1" customWidth="1"/>
    <col min="9" max="9" width="12.453125" style="1" customWidth="1"/>
    <col min="10" max="10" width="13.453125" style="1" customWidth="1"/>
    <col min="11" max="11" width="10.81640625" style="45" customWidth="1"/>
    <col min="12" max="12" width="10.54296875" style="45" customWidth="1"/>
    <col min="13" max="13" width="10" style="45" customWidth="1"/>
    <col min="14" max="14" width="9.26953125" style="45" customWidth="1"/>
    <col min="15" max="15" width="7.81640625" style="45" customWidth="1"/>
    <col min="16" max="16" width="7.453125" style="45" customWidth="1"/>
    <col min="17" max="17" width="7.26953125" style="45" customWidth="1"/>
    <col min="18" max="18" width="7.453125" style="45" customWidth="1"/>
    <col min="19" max="19" width="11.453125" style="21" customWidth="1"/>
    <col min="20" max="20" width="13.81640625" style="46" customWidth="1"/>
    <col min="21" max="21" width="19.26953125" style="48" customWidth="1"/>
    <col min="22" max="22" width="19" style="48" customWidth="1"/>
    <col min="23" max="23" width="18.453125" style="48" customWidth="1"/>
    <col min="24" max="24" width="17.54296875" style="48" customWidth="1"/>
    <col min="25" max="25" width="16.26953125" style="48" customWidth="1"/>
    <col min="26" max="26" width="18.54296875" style="48" customWidth="1"/>
    <col min="27" max="27" width="16.81640625" style="48" customWidth="1"/>
    <col min="28" max="28" width="14.1796875" style="48" customWidth="1"/>
    <col min="29" max="29" width="18.81640625" style="48" bestFit="1" customWidth="1"/>
    <col min="30" max="34" width="13.7265625" style="48" customWidth="1"/>
    <col min="35" max="16384" width="9.7265625" style="41"/>
  </cols>
  <sheetData>
    <row r="1" spans="1:34" ht="36.75" customHeight="1" x14ac:dyDescent="0.25">
      <c r="A1" s="109" t="s">
        <v>44</v>
      </c>
      <c r="B1" s="109"/>
      <c r="C1" s="109"/>
      <c r="D1" s="109"/>
      <c r="E1" s="109" t="s">
        <v>87</v>
      </c>
      <c r="F1" s="109"/>
      <c r="G1" s="109"/>
      <c r="H1" s="109"/>
      <c r="I1" s="109"/>
      <c r="J1" s="109"/>
      <c r="K1" s="117" t="s">
        <v>46</v>
      </c>
      <c r="L1" s="117"/>
      <c r="M1" s="117"/>
      <c r="N1" s="117"/>
      <c r="O1" s="117"/>
      <c r="P1" s="117"/>
      <c r="Q1" s="117"/>
      <c r="R1" s="117"/>
      <c r="S1" s="117"/>
      <c r="T1" s="117"/>
      <c r="U1" s="119" t="s">
        <v>107</v>
      </c>
      <c r="V1" s="119" t="s">
        <v>127</v>
      </c>
      <c r="W1" s="116" t="s">
        <v>43</v>
      </c>
      <c r="X1" s="116" t="s">
        <v>43</v>
      </c>
      <c r="Y1" s="116" t="s">
        <v>43</v>
      </c>
      <c r="Z1" s="116" t="s">
        <v>43</v>
      </c>
      <c r="AA1" s="116" t="s">
        <v>43</v>
      </c>
      <c r="AB1" s="116" t="s">
        <v>43</v>
      </c>
      <c r="AC1" s="116" t="s">
        <v>43</v>
      </c>
      <c r="AD1" s="116" t="s">
        <v>43</v>
      </c>
      <c r="AE1" s="116" t="s">
        <v>43</v>
      </c>
      <c r="AF1" s="116" t="s">
        <v>43</v>
      </c>
      <c r="AG1" s="116" t="s">
        <v>43</v>
      </c>
      <c r="AH1" s="116" t="s">
        <v>43</v>
      </c>
    </row>
    <row r="2" spans="1:34" ht="19.5" customHeight="1" x14ac:dyDescent="0.25">
      <c r="A2" s="103" t="s">
        <v>27</v>
      </c>
      <c r="B2" s="104"/>
      <c r="C2" s="104"/>
      <c r="D2" s="104"/>
      <c r="E2" s="104"/>
      <c r="F2" s="104"/>
      <c r="G2" s="104"/>
      <c r="H2" s="104"/>
      <c r="I2" s="104"/>
      <c r="J2" s="105"/>
      <c r="K2" s="100" t="s">
        <v>88</v>
      </c>
      <c r="L2" s="101"/>
      <c r="M2" s="101"/>
      <c r="N2" s="101"/>
      <c r="O2" s="101"/>
      <c r="P2" s="101"/>
      <c r="Q2" s="101"/>
      <c r="R2" s="101"/>
      <c r="S2" s="101"/>
      <c r="T2" s="102"/>
      <c r="U2" s="120"/>
      <c r="V2" s="120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4" s="3" customFormat="1" ht="43.5" customHeight="1" x14ac:dyDescent="0.25">
      <c r="A3" s="32" t="s">
        <v>13</v>
      </c>
      <c r="B3" s="32" t="s">
        <v>15</v>
      </c>
      <c r="C3" s="112" t="s">
        <v>14</v>
      </c>
      <c r="D3" s="113"/>
      <c r="E3" s="32" t="s">
        <v>16</v>
      </c>
      <c r="F3" s="32" t="s">
        <v>18</v>
      </c>
      <c r="G3" s="32" t="s">
        <v>8</v>
      </c>
      <c r="H3" s="32" t="s">
        <v>19</v>
      </c>
      <c r="I3" s="32" t="s">
        <v>9</v>
      </c>
      <c r="J3" s="33" t="s">
        <v>17</v>
      </c>
      <c r="K3" s="34" t="s">
        <v>2</v>
      </c>
      <c r="L3" s="61" t="s">
        <v>32</v>
      </c>
      <c r="M3" s="61" t="s">
        <v>33</v>
      </c>
      <c r="N3" s="61" t="s">
        <v>34</v>
      </c>
      <c r="O3" s="61" t="s">
        <v>35</v>
      </c>
      <c r="P3" s="61" t="s">
        <v>36</v>
      </c>
      <c r="Q3" s="61" t="s">
        <v>37</v>
      </c>
      <c r="R3" s="61" t="s">
        <v>38</v>
      </c>
      <c r="S3" s="62" t="s">
        <v>0</v>
      </c>
      <c r="T3" s="35" t="s">
        <v>1</v>
      </c>
      <c r="U3" s="90">
        <v>45860</v>
      </c>
      <c r="V3" s="90">
        <v>46042</v>
      </c>
      <c r="W3" s="30" t="s">
        <v>12</v>
      </c>
      <c r="X3" s="30" t="s">
        <v>12</v>
      </c>
      <c r="Y3" s="30" t="s">
        <v>12</v>
      </c>
      <c r="Z3" s="30" t="s">
        <v>12</v>
      </c>
      <c r="AA3" s="30" t="s">
        <v>12</v>
      </c>
      <c r="AB3" s="30" t="s">
        <v>12</v>
      </c>
      <c r="AC3" s="30" t="s">
        <v>12</v>
      </c>
      <c r="AD3" s="30" t="s">
        <v>12</v>
      </c>
      <c r="AE3" s="30" t="s">
        <v>12</v>
      </c>
      <c r="AF3" s="30" t="s">
        <v>12</v>
      </c>
      <c r="AG3" s="30" t="s">
        <v>12</v>
      </c>
      <c r="AH3" s="30" t="s">
        <v>12</v>
      </c>
    </row>
    <row r="4" spans="1:34" s="3" customFormat="1" ht="43.5" customHeight="1" x14ac:dyDescent="0.25">
      <c r="A4" s="106">
        <v>1</v>
      </c>
      <c r="B4" s="106" t="s">
        <v>47</v>
      </c>
      <c r="C4" s="114" t="s">
        <v>48</v>
      </c>
      <c r="D4" s="77">
        <v>1</v>
      </c>
      <c r="E4" s="78" t="s">
        <v>49</v>
      </c>
      <c r="F4" s="44" t="s">
        <v>20</v>
      </c>
      <c r="G4" s="79" t="s">
        <v>10</v>
      </c>
      <c r="H4" s="80">
        <v>500500002</v>
      </c>
      <c r="I4" s="80" t="s">
        <v>89</v>
      </c>
      <c r="J4" s="84">
        <v>150</v>
      </c>
      <c r="K4" s="36">
        <v>4</v>
      </c>
      <c r="L4" s="63">
        <f t="shared" ref="L4:L32" si="0">IF(SUM(U4:AL4)&gt;K4+N4,K4+N4,SUM(U4:AL4))</f>
        <v>4</v>
      </c>
      <c r="M4" s="64">
        <f t="shared" ref="M4:M32" si="1">(SUM(U4:AL4))</f>
        <v>4</v>
      </c>
      <c r="N4" s="65"/>
      <c r="O4" s="66">
        <f>ROUND(IF(K4*0.25-0.5&lt;0,0,K4*0.25-0.5),0)-R4-P4</f>
        <v>1</v>
      </c>
      <c r="P4" s="65"/>
      <c r="Q4" s="65"/>
      <c r="R4" s="65"/>
      <c r="S4" s="67">
        <f t="shared" ref="S4:S32" si="2">K4-(SUM(U4:AH4))+N4</f>
        <v>0</v>
      </c>
      <c r="T4" s="38" t="str">
        <f>IF(S4&lt;0,"ATENÇÃO","OK")</f>
        <v>OK</v>
      </c>
      <c r="U4" s="91">
        <v>2</v>
      </c>
      <c r="V4" s="91">
        <v>2</v>
      </c>
      <c r="W4" s="49"/>
      <c r="X4" s="49"/>
      <c r="Y4" s="49"/>
      <c r="Z4" s="49"/>
      <c r="AA4" s="49"/>
      <c r="AB4" s="76"/>
      <c r="AC4" s="49"/>
      <c r="AD4" s="49"/>
      <c r="AE4" s="49"/>
      <c r="AF4" s="49"/>
      <c r="AG4" s="49"/>
      <c r="AH4" s="49"/>
    </row>
    <row r="5" spans="1:34" s="3" customFormat="1" ht="43.5" customHeight="1" x14ac:dyDescent="0.25">
      <c r="A5" s="107"/>
      <c r="B5" s="107"/>
      <c r="C5" s="114"/>
      <c r="D5" s="77">
        <v>2</v>
      </c>
      <c r="E5" s="78" t="s">
        <v>50</v>
      </c>
      <c r="F5" s="44" t="s">
        <v>20</v>
      </c>
      <c r="G5" s="79" t="s">
        <v>10</v>
      </c>
      <c r="H5" s="80">
        <v>500500002</v>
      </c>
      <c r="I5" s="80" t="s">
        <v>89</v>
      </c>
      <c r="J5" s="84">
        <v>120</v>
      </c>
      <c r="K5" s="36">
        <v>4</v>
      </c>
      <c r="L5" s="63">
        <f t="shared" si="0"/>
        <v>4</v>
      </c>
      <c r="M5" s="64">
        <f t="shared" si="1"/>
        <v>4</v>
      </c>
      <c r="N5" s="65"/>
      <c r="O5" s="66">
        <f t="shared" ref="O5:O32" si="3">ROUND(IF(K5*0.25-0.5&lt;0,0,K5*0.25-0.5),0)-R5-P5</f>
        <v>1</v>
      </c>
      <c r="P5" s="65"/>
      <c r="Q5" s="65"/>
      <c r="R5" s="65"/>
      <c r="S5" s="67">
        <f t="shared" si="2"/>
        <v>0</v>
      </c>
      <c r="T5" s="38" t="str">
        <f t="shared" ref="T5:T32" si="4">IF(S5&lt;0,"ATENÇÃO","OK")</f>
        <v>OK</v>
      </c>
      <c r="U5" s="91">
        <v>2</v>
      </c>
      <c r="V5" s="91">
        <v>2</v>
      </c>
      <c r="W5" s="49"/>
      <c r="X5" s="49"/>
      <c r="Y5" s="49"/>
      <c r="Z5" s="49"/>
      <c r="AA5" s="49"/>
      <c r="AB5" s="76"/>
      <c r="AC5" s="49"/>
      <c r="AD5" s="49"/>
      <c r="AE5" s="49"/>
      <c r="AF5" s="49"/>
      <c r="AG5" s="49"/>
      <c r="AH5" s="49"/>
    </row>
    <row r="6" spans="1:34" s="3" customFormat="1" ht="43.5" customHeight="1" x14ac:dyDescent="0.25">
      <c r="A6" s="107"/>
      <c r="B6" s="107"/>
      <c r="C6" s="114"/>
      <c r="D6" s="77">
        <v>3</v>
      </c>
      <c r="E6" s="78" t="s">
        <v>51</v>
      </c>
      <c r="F6" s="44" t="s">
        <v>20</v>
      </c>
      <c r="G6" s="79" t="s">
        <v>10</v>
      </c>
      <c r="H6" s="80">
        <v>500500002</v>
      </c>
      <c r="I6" s="80" t="s">
        <v>89</v>
      </c>
      <c r="J6" s="84">
        <v>120</v>
      </c>
      <c r="K6" s="36">
        <v>4</v>
      </c>
      <c r="L6" s="63">
        <f t="shared" si="0"/>
        <v>4</v>
      </c>
      <c r="M6" s="64">
        <f t="shared" si="1"/>
        <v>4</v>
      </c>
      <c r="N6" s="65"/>
      <c r="O6" s="66">
        <f t="shared" si="3"/>
        <v>1</v>
      </c>
      <c r="P6" s="65"/>
      <c r="Q6" s="65"/>
      <c r="R6" s="65"/>
      <c r="S6" s="67">
        <f t="shared" si="2"/>
        <v>0</v>
      </c>
      <c r="T6" s="38" t="str">
        <f t="shared" si="4"/>
        <v>OK</v>
      </c>
      <c r="U6" s="91">
        <v>2</v>
      </c>
      <c r="V6" s="91">
        <v>2</v>
      </c>
      <c r="W6" s="49"/>
      <c r="X6" s="49"/>
      <c r="Y6" s="49"/>
      <c r="Z6" s="49"/>
      <c r="AA6" s="49"/>
      <c r="AB6" s="76"/>
      <c r="AC6" s="49"/>
      <c r="AD6" s="49"/>
      <c r="AE6" s="49"/>
      <c r="AF6" s="49"/>
      <c r="AG6" s="49"/>
      <c r="AH6" s="49"/>
    </row>
    <row r="7" spans="1:34" s="3" customFormat="1" ht="43.5" customHeight="1" x14ac:dyDescent="0.25">
      <c r="A7" s="107"/>
      <c r="B7" s="110"/>
      <c r="C7" s="114"/>
      <c r="D7" s="77">
        <v>4</v>
      </c>
      <c r="E7" s="78" t="s">
        <v>52</v>
      </c>
      <c r="F7" s="44" t="s">
        <v>20</v>
      </c>
      <c r="G7" s="79" t="s">
        <v>10</v>
      </c>
      <c r="H7" s="80">
        <v>500500002</v>
      </c>
      <c r="I7" s="80" t="s">
        <v>89</v>
      </c>
      <c r="J7" s="84">
        <v>80</v>
      </c>
      <c r="K7" s="36">
        <v>4</v>
      </c>
      <c r="L7" s="63">
        <f t="shared" si="0"/>
        <v>4</v>
      </c>
      <c r="M7" s="64">
        <f t="shared" si="1"/>
        <v>4</v>
      </c>
      <c r="N7" s="65"/>
      <c r="O7" s="66">
        <f t="shared" si="3"/>
        <v>1</v>
      </c>
      <c r="P7" s="65"/>
      <c r="Q7" s="65"/>
      <c r="R7" s="65"/>
      <c r="S7" s="67">
        <f t="shared" si="2"/>
        <v>0</v>
      </c>
      <c r="T7" s="38" t="str">
        <f t="shared" si="4"/>
        <v>OK</v>
      </c>
      <c r="U7" s="91">
        <v>2</v>
      </c>
      <c r="V7" s="91">
        <v>2</v>
      </c>
      <c r="W7" s="49"/>
      <c r="X7" s="49"/>
      <c r="Y7" s="49"/>
      <c r="Z7" s="49"/>
      <c r="AA7" s="49"/>
      <c r="AB7" s="76"/>
      <c r="AC7" s="49"/>
      <c r="AD7" s="49"/>
      <c r="AE7" s="49"/>
      <c r="AF7" s="49"/>
      <c r="AG7" s="49"/>
      <c r="AH7" s="49"/>
    </row>
    <row r="8" spans="1:34" s="3" customFormat="1" ht="43.5" customHeight="1" x14ac:dyDescent="0.25">
      <c r="A8" s="107"/>
      <c r="B8" s="107"/>
      <c r="C8" s="114"/>
      <c r="D8" s="77">
        <v>5</v>
      </c>
      <c r="E8" s="78" t="s">
        <v>53</v>
      </c>
      <c r="F8" s="44" t="s">
        <v>20</v>
      </c>
      <c r="G8" s="79" t="s">
        <v>10</v>
      </c>
      <c r="H8" s="80">
        <v>500500002</v>
      </c>
      <c r="I8" s="80" t="s">
        <v>89</v>
      </c>
      <c r="J8" s="84">
        <v>260</v>
      </c>
      <c r="K8" s="36">
        <v>4</v>
      </c>
      <c r="L8" s="63">
        <f t="shared" si="0"/>
        <v>4</v>
      </c>
      <c r="M8" s="64">
        <f t="shared" si="1"/>
        <v>4</v>
      </c>
      <c r="N8" s="65"/>
      <c r="O8" s="66">
        <f t="shared" si="3"/>
        <v>1</v>
      </c>
      <c r="P8" s="65"/>
      <c r="Q8" s="65"/>
      <c r="R8" s="65"/>
      <c r="S8" s="67">
        <f t="shared" si="2"/>
        <v>0</v>
      </c>
      <c r="T8" s="38" t="str">
        <f t="shared" si="4"/>
        <v>OK</v>
      </c>
      <c r="U8" s="91">
        <v>2</v>
      </c>
      <c r="V8" s="91">
        <v>2</v>
      </c>
      <c r="W8" s="49"/>
      <c r="X8" s="49"/>
      <c r="Y8" s="49"/>
      <c r="Z8" s="49"/>
      <c r="AA8" s="49"/>
      <c r="AB8" s="76"/>
      <c r="AC8" s="49"/>
      <c r="AD8" s="49"/>
      <c r="AE8" s="49"/>
      <c r="AF8" s="49"/>
      <c r="AG8" s="49"/>
      <c r="AH8" s="49"/>
    </row>
    <row r="9" spans="1:34" s="3" customFormat="1" ht="43.5" customHeight="1" x14ac:dyDescent="0.25">
      <c r="A9" s="107"/>
      <c r="B9" s="110"/>
      <c r="C9" s="114"/>
      <c r="D9" s="77">
        <v>6</v>
      </c>
      <c r="E9" s="78" t="s">
        <v>54</v>
      </c>
      <c r="F9" s="44" t="s">
        <v>20</v>
      </c>
      <c r="G9" s="79" t="s">
        <v>10</v>
      </c>
      <c r="H9" s="80">
        <v>500500002</v>
      </c>
      <c r="I9" s="80" t="s">
        <v>89</v>
      </c>
      <c r="J9" s="84">
        <v>600</v>
      </c>
      <c r="K9" s="36">
        <v>4</v>
      </c>
      <c r="L9" s="63">
        <f t="shared" si="0"/>
        <v>4</v>
      </c>
      <c r="M9" s="64">
        <f t="shared" si="1"/>
        <v>4</v>
      </c>
      <c r="N9" s="65"/>
      <c r="O9" s="66">
        <f t="shared" si="3"/>
        <v>1</v>
      </c>
      <c r="P9" s="65"/>
      <c r="Q9" s="65"/>
      <c r="R9" s="65"/>
      <c r="S9" s="67">
        <f t="shared" si="2"/>
        <v>0</v>
      </c>
      <c r="T9" s="38" t="str">
        <f t="shared" si="4"/>
        <v>OK</v>
      </c>
      <c r="U9" s="91">
        <v>2</v>
      </c>
      <c r="V9" s="91">
        <v>2</v>
      </c>
      <c r="W9" s="49"/>
      <c r="X9" s="49"/>
      <c r="Y9" s="49"/>
      <c r="Z9" s="49"/>
      <c r="AA9" s="49"/>
      <c r="AB9" s="76"/>
      <c r="AC9" s="49"/>
      <c r="AD9" s="49"/>
      <c r="AE9" s="49"/>
      <c r="AF9" s="49"/>
      <c r="AG9" s="49"/>
      <c r="AH9" s="49"/>
    </row>
    <row r="10" spans="1:34" s="3" customFormat="1" ht="43.5" customHeight="1" x14ac:dyDescent="0.25">
      <c r="A10" s="107"/>
      <c r="B10" s="107"/>
      <c r="C10" s="114" t="s">
        <v>55</v>
      </c>
      <c r="D10" s="77">
        <v>7</v>
      </c>
      <c r="E10" s="78" t="s">
        <v>56</v>
      </c>
      <c r="F10" s="44" t="s">
        <v>20</v>
      </c>
      <c r="G10" s="79" t="s">
        <v>10</v>
      </c>
      <c r="H10" s="80">
        <v>500500002</v>
      </c>
      <c r="I10" s="80" t="s">
        <v>89</v>
      </c>
      <c r="J10" s="84">
        <v>300</v>
      </c>
      <c r="K10" s="36">
        <v>4</v>
      </c>
      <c r="L10" s="63">
        <f t="shared" si="0"/>
        <v>4</v>
      </c>
      <c r="M10" s="64">
        <f t="shared" si="1"/>
        <v>4</v>
      </c>
      <c r="N10" s="65"/>
      <c r="O10" s="66">
        <f t="shared" si="3"/>
        <v>1</v>
      </c>
      <c r="P10" s="65"/>
      <c r="Q10" s="65"/>
      <c r="R10" s="65"/>
      <c r="S10" s="67">
        <f t="shared" si="2"/>
        <v>0</v>
      </c>
      <c r="T10" s="38" t="str">
        <f t="shared" si="4"/>
        <v>OK</v>
      </c>
      <c r="U10" s="91">
        <v>2</v>
      </c>
      <c r="V10" s="91">
        <v>2</v>
      </c>
      <c r="W10" s="49"/>
      <c r="X10" s="49"/>
      <c r="Y10" s="49"/>
      <c r="Z10" s="49"/>
      <c r="AA10" s="49"/>
      <c r="AB10" s="76"/>
      <c r="AC10" s="49"/>
      <c r="AD10" s="49"/>
      <c r="AE10" s="49"/>
      <c r="AF10" s="49"/>
      <c r="AG10" s="49"/>
      <c r="AH10" s="49"/>
    </row>
    <row r="11" spans="1:34" s="3" customFormat="1" ht="43.5" customHeight="1" x14ac:dyDescent="0.25">
      <c r="A11" s="107"/>
      <c r="B11" s="107"/>
      <c r="C11" s="114"/>
      <c r="D11" s="77">
        <v>8</v>
      </c>
      <c r="E11" s="78" t="s">
        <v>57</v>
      </c>
      <c r="F11" s="44" t="s">
        <v>20</v>
      </c>
      <c r="G11" s="79" t="s">
        <v>10</v>
      </c>
      <c r="H11" s="80">
        <v>500500002</v>
      </c>
      <c r="I11" s="80" t="s">
        <v>89</v>
      </c>
      <c r="J11" s="84">
        <v>400</v>
      </c>
      <c r="K11" s="36">
        <v>4</v>
      </c>
      <c r="L11" s="63">
        <f t="shared" si="0"/>
        <v>4</v>
      </c>
      <c r="M11" s="64">
        <f t="shared" si="1"/>
        <v>4</v>
      </c>
      <c r="N11" s="65"/>
      <c r="O11" s="66">
        <f t="shared" si="3"/>
        <v>1</v>
      </c>
      <c r="P11" s="65"/>
      <c r="Q11" s="65"/>
      <c r="R11" s="65"/>
      <c r="S11" s="67">
        <f t="shared" si="2"/>
        <v>0</v>
      </c>
      <c r="T11" s="38" t="str">
        <f t="shared" si="4"/>
        <v>OK</v>
      </c>
      <c r="U11" s="91">
        <v>2</v>
      </c>
      <c r="V11" s="91">
        <v>2</v>
      </c>
      <c r="W11" s="49"/>
      <c r="X11" s="49"/>
      <c r="Y11" s="49"/>
      <c r="Z11" s="49"/>
      <c r="AA11" s="49"/>
      <c r="AB11" s="76"/>
      <c r="AC11" s="49"/>
      <c r="AD11" s="49"/>
      <c r="AE11" s="49"/>
      <c r="AF11" s="49"/>
      <c r="AG11" s="49"/>
      <c r="AH11" s="49"/>
    </row>
    <row r="12" spans="1:34" s="3" customFormat="1" ht="43.5" customHeight="1" x14ac:dyDescent="0.25">
      <c r="A12" s="107"/>
      <c r="B12" s="110"/>
      <c r="C12" s="114"/>
      <c r="D12" s="77">
        <v>9</v>
      </c>
      <c r="E12" s="78" t="s">
        <v>58</v>
      </c>
      <c r="F12" s="44" t="s">
        <v>20</v>
      </c>
      <c r="G12" s="79" t="s">
        <v>10</v>
      </c>
      <c r="H12" s="80">
        <v>500500002</v>
      </c>
      <c r="I12" s="80" t="s">
        <v>89</v>
      </c>
      <c r="J12" s="84">
        <v>250</v>
      </c>
      <c r="K12" s="36">
        <v>4</v>
      </c>
      <c r="L12" s="63">
        <f t="shared" si="0"/>
        <v>4</v>
      </c>
      <c r="M12" s="64">
        <f t="shared" si="1"/>
        <v>4</v>
      </c>
      <c r="N12" s="65"/>
      <c r="O12" s="66">
        <f t="shared" si="3"/>
        <v>1</v>
      </c>
      <c r="P12" s="65"/>
      <c r="Q12" s="65"/>
      <c r="R12" s="65"/>
      <c r="S12" s="67">
        <f t="shared" si="2"/>
        <v>0</v>
      </c>
      <c r="T12" s="38" t="str">
        <f t="shared" si="4"/>
        <v>OK</v>
      </c>
      <c r="U12" s="91">
        <v>2</v>
      </c>
      <c r="V12" s="91">
        <v>2</v>
      </c>
      <c r="W12" s="49"/>
      <c r="X12" s="49"/>
      <c r="Y12" s="49"/>
      <c r="Z12" s="49"/>
      <c r="AA12" s="49"/>
      <c r="AB12" s="76"/>
      <c r="AC12" s="49"/>
      <c r="AD12" s="49"/>
      <c r="AE12" s="49"/>
      <c r="AF12" s="49"/>
      <c r="AG12" s="49"/>
      <c r="AH12" s="49"/>
    </row>
    <row r="13" spans="1:34" s="31" customFormat="1" ht="43.5" customHeight="1" x14ac:dyDescent="0.25">
      <c r="A13" s="107"/>
      <c r="B13" s="107"/>
      <c r="C13" s="114"/>
      <c r="D13" s="77">
        <v>10</v>
      </c>
      <c r="E13" s="78" t="s">
        <v>59</v>
      </c>
      <c r="F13" s="44" t="s">
        <v>20</v>
      </c>
      <c r="G13" s="79" t="s">
        <v>10</v>
      </c>
      <c r="H13" s="80">
        <v>500500002</v>
      </c>
      <c r="I13" s="80" t="s">
        <v>89</v>
      </c>
      <c r="J13" s="84">
        <v>150</v>
      </c>
      <c r="K13" s="36">
        <v>4</v>
      </c>
      <c r="L13" s="63">
        <f t="shared" si="0"/>
        <v>4</v>
      </c>
      <c r="M13" s="64">
        <f t="shared" si="1"/>
        <v>4</v>
      </c>
      <c r="N13" s="65"/>
      <c r="O13" s="66">
        <f t="shared" si="3"/>
        <v>1</v>
      </c>
      <c r="P13" s="65"/>
      <c r="Q13" s="65"/>
      <c r="R13" s="65"/>
      <c r="S13" s="67">
        <f t="shared" si="2"/>
        <v>0</v>
      </c>
      <c r="T13" s="38" t="str">
        <f t="shared" si="4"/>
        <v>OK</v>
      </c>
      <c r="U13" s="91">
        <v>2</v>
      </c>
      <c r="V13" s="91">
        <v>2</v>
      </c>
      <c r="W13" s="50"/>
      <c r="X13" s="49"/>
      <c r="Y13" s="50"/>
      <c r="Z13" s="49"/>
      <c r="AA13" s="50"/>
      <c r="AB13" s="76"/>
      <c r="AC13" s="49"/>
      <c r="AD13" s="49"/>
      <c r="AE13" s="49"/>
      <c r="AF13" s="49"/>
      <c r="AG13" s="49"/>
      <c r="AH13" s="49"/>
    </row>
    <row r="14" spans="1:34" s="3" customFormat="1" ht="43.5" customHeight="1" x14ac:dyDescent="0.25">
      <c r="A14" s="107"/>
      <c r="B14" s="107"/>
      <c r="C14" s="114" t="s">
        <v>60</v>
      </c>
      <c r="D14" s="77">
        <v>11</v>
      </c>
      <c r="E14" s="78" t="s">
        <v>61</v>
      </c>
      <c r="F14" s="44" t="s">
        <v>20</v>
      </c>
      <c r="G14" s="79" t="s">
        <v>10</v>
      </c>
      <c r="H14" s="80">
        <v>500500002</v>
      </c>
      <c r="I14" s="80" t="s">
        <v>89</v>
      </c>
      <c r="J14" s="84">
        <v>150</v>
      </c>
      <c r="K14" s="36">
        <v>4</v>
      </c>
      <c r="L14" s="63">
        <f t="shared" si="0"/>
        <v>4</v>
      </c>
      <c r="M14" s="64">
        <f t="shared" si="1"/>
        <v>4</v>
      </c>
      <c r="N14" s="65"/>
      <c r="O14" s="66">
        <f t="shared" si="3"/>
        <v>1</v>
      </c>
      <c r="P14" s="65"/>
      <c r="Q14" s="65"/>
      <c r="R14" s="65"/>
      <c r="S14" s="67">
        <f t="shared" si="2"/>
        <v>0</v>
      </c>
      <c r="T14" s="38" t="str">
        <f t="shared" si="4"/>
        <v>OK</v>
      </c>
      <c r="U14" s="91">
        <v>2</v>
      </c>
      <c r="V14" s="91">
        <v>2</v>
      </c>
      <c r="W14" s="49"/>
      <c r="X14" s="49"/>
      <c r="Y14" s="49"/>
      <c r="Z14" s="49"/>
      <c r="AA14" s="49"/>
      <c r="AB14" s="76"/>
      <c r="AC14" s="49"/>
      <c r="AD14" s="49"/>
      <c r="AE14" s="49"/>
      <c r="AF14" s="49"/>
      <c r="AG14" s="49"/>
      <c r="AH14" s="49"/>
    </row>
    <row r="15" spans="1:34" s="31" customFormat="1" ht="43.5" customHeight="1" x14ac:dyDescent="0.25">
      <c r="A15" s="107"/>
      <c r="B15" s="111"/>
      <c r="C15" s="114"/>
      <c r="D15" s="77">
        <v>12</v>
      </c>
      <c r="E15" s="78" t="s">
        <v>62</v>
      </c>
      <c r="F15" s="44" t="s">
        <v>20</v>
      </c>
      <c r="G15" s="79" t="s">
        <v>10</v>
      </c>
      <c r="H15" s="80">
        <v>500500002</v>
      </c>
      <c r="I15" s="80" t="s">
        <v>89</v>
      </c>
      <c r="J15" s="84">
        <v>150</v>
      </c>
      <c r="K15" s="36">
        <v>4</v>
      </c>
      <c r="L15" s="63">
        <f t="shared" si="0"/>
        <v>4</v>
      </c>
      <c r="M15" s="64">
        <f t="shared" si="1"/>
        <v>4</v>
      </c>
      <c r="N15" s="65"/>
      <c r="O15" s="66">
        <f t="shared" si="3"/>
        <v>1</v>
      </c>
      <c r="P15" s="65"/>
      <c r="Q15" s="65"/>
      <c r="R15" s="65"/>
      <c r="S15" s="67">
        <f t="shared" si="2"/>
        <v>0</v>
      </c>
      <c r="T15" s="38" t="str">
        <f t="shared" si="4"/>
        <v>OK</v>
      </c>
      <c r="U15" s="91">
        <v>2</v>
      </c>
      <c r="V15" s="91">
        <v>2</v>
      </c>
      <c r="W15" s="49"/>
      <c r="X15" s="49"/>
      <c r="Y15" s="50"/>
      <c r="Z15" s="49"/>
      <c r="AA15" s="50"/>
      <c r="AB15" s="76"/>
      <c r="AC15" s="49"/>
      <c r="AD15" s="49"/>
      <c r="AE15" s="49"/>
      <c r="AF15" s="49"/>
      <c r="AG15" s="49"/>
      <c r="AH15" s="49"/>
    </row>
    <row r="16" spans="1:34" s="3" customFormat="1" ht="43.5" customHeight="1" x14ac:dyDescent="0.25">
      <c r="A16" s="107"/>
      <c r="B16" s="110"/>
      <c r="C16" s="114"/>
      <c r="D16" s="77">
        <v>13</v>
      </c>
      <c r="E16" s="78" t="s">
        <v>63</v>
      </c>
      <c r="F16" s="44" t="s">
        <v>20</v>
      </c>
      <c r="G16" s="79" t="s">
        <v>10</v>
      </c>
      <c r="H16" s="80">
        <v>500500002</v>
      </c>
      <c r="I16" s="80" t="s">
        <v>89</v>
      </c>
      <c r="J16" s="84">
        <v>200</v>
      </c>
      <c r="K16" s="36">
        <v>4</v>
      </c>
      <c r="L16" s="63">
        <f t="shared" si="0"/>
        <v>4</v>
      </c>
      <c r="M16" s="64">
        <f t="shared" si="1"/>
        <v>4</v>
      </c>
      <c r="N16" s="65"/>
      <c r="O16" s="66">
        <f t="shared" si="3"/>
        <v>1</v>
      </c>
      <c r="P16" s="65"/>
      <c r="Q16" s="65"/>
      <c r="R16" s="65"/>
      <c r="S16" s="67">
        <f t="shared" si="2"/>
        <v>0</v>
      </c>
      <c r="T16" s="38" t="str">
        <f t="shared" si="4"/>
        <v>OK</v>
      </c>
      <c r="U16" s="91">
        <v>2</v>
      </c>
      <c r="V16" s="91">
        <v>2</v>
      </c>
      <c r="W16" s="49"/>
      <c r="X16" s="49"/>
      <c r="Y16" s="49"/>
      <c r="Z16" s="49"/>
      <c r="AA16" s="49"/>
      <c r="AB16" s="76"/>
      <c r="AC16" s="49"/>
      <c r="AD16" s="49"/>
      <c r="AE16" s="49"/>
      <c r="AF16" s="49"/>
      <c r="AG16" s="49"/>
      <c r="AH16" s="49"/>
    </row>
    <row r="17" spans="1:34" s="3" customFormat="1" ht="43.5" customHeight="1" x14ac:dyDescent="0.25">
      <c r="A17" s="107"/>
      <c r="B17" s="107"/>
      <c r="C17" s="114"/>
      <c r="D17" s="77">
        <v>14</v>
      </c>
      <c r="E17" s="78" t="s">
        <v>64</v>
      </c>
      <c r="F17" s="44" t="s">
        <v>20</v>
      </c>
      <c r="G17" s="79" t="s">
        <v>10</v>
      </c>
      <c r="H17" s="80">
        <v>500500002</v>
      </c>
      <c r="I17" s="80" t="s">
        <v>89</v>
      </c>
      <c r="J17" s="84">
        <v>300</v>
      </c>
      <c r="K17" s="36">
        <v>4</v>
      </c>
      <c r="L17" s="63">
        <f t="shared" si="0"/>
        <v>4</v>
      </c>
      <c r="M17" s="64">
        <f t="shared" si="1"/>
        <v>4</v>
      </c>
      <c r="N17" s="65"/>
      <c r="O17" s="66">
        <f t="shared" si="3"/>
        <v>1</v>
      </c>
      <c r="P17" s="65"/>
      <c r="Q17" s="65"/>
      <c r="R17" s="65"/>
      <c r="S17" s="67">
        <f t="shared" si="2"/>
        <v>0</v>
      </c>
      <c r="T17" s="38" t="str">
        <f t="shared" si="4"/>
        <v>OK</v>
      </c>
      <c r="U17" s="91">
        <v>2</v>
      </c>
      <c r="V17" s="91">
        <v>2</v>
      </c>
      <c r="W17" s="49"/>
      <c r="X17" s="49"/>
      <c r="Y17" s="49"/>
      <c r="Z17" s="49"/>
      <c r="AA17" s="49"/>
      <c r="AB17" s="76"/>
      <c r="AC17" s="49"/>
      <c r="AD17" s="49"/>
      <c r="AE17" s="49"/>
      <c r="AF17" s="49"/>
      <c r="AG17" s="49"/>
      <c r="AH17" s="49"/>
    </row>
    <row r="18" spans="1:34" s="3" customFormat="1" ht="43.5" customHeight="1" x14ac:dyDescent="0.25">
      <c r="A18" s="107"/>
      <c r="B18" s="107"/>
      <c r="C18" s="114"/>
      <c r="D18" s="77">
        <v>15</v>
      </c>
      <c r="E18" s="78" t="s">
        <v>65</v>
      </c>
      <c r="F18" s="44" t="s">
        <v>20</v>
      </c>
      <c r="G18" s="79" t="s">
        <v>10</v>
      </c>
      <c r="H18" s="80">
        <v>500500002</v>
      </c>
      <c r="I18" s="80" t="s">
        <v>89</v>
      </c>
      <c r="J18" s="84">
        <v>100</v>
      </c>
      <c r="K18" s="36">
        <v>4</v>
      </c>
      <c r="L18" s="63">
        <f t="shared" si="0"/>
        <v>4</v>
      </c>
      <c r="M18" s="64">
        <f t="shared" si="1"/>
        <v>4</v>
      </c>
      <c r="N18" s="65"/>
      <c r="O18" s="66">
        <f t="shared" si="3"/>
        <v>1</v>
      </c>
      <c r="P18" s="65"/>
      <c r="Q18" s="65"/>
      <c r="R18" s="65"/>
      <c r="S18" s="67">
        <f t="shared" si="2"/>
        <v>0</v>
      </c>
      <c r="T18" s="38" t="str">
        <f t="shared" si="4"/>
        <v>OK</v>
      </c>
      <c r="U18" s="91">
        <v>2</v>
      </c>
      <c r="V18" s="91">
        <v>2</v>
      </c>
      <c r="W18" s="49"/>
      <c r="X18" s="49"/>
      <c r="Y18" s="49"/>
      <c r="Z18" s="49"/>
      <c r="AA18" s="49"/>
      <c r="AB18" s="76"/>
      <c r="AC18" s="49"/>
      <c r="AD18" s="49"/>
      <c r="AE18" s="49"/>
      <c r="AF18" s="49"/>
      <c r="AG18" s="49"/>
      <c r="AH18" s="49"/>
    </row>
    <row r="19" spans="1:34" s="3" customFormat="1" ht="43.5" customHeight="1" x14ac:dyDescent="0.25">
      <c r="A19" s="107"/>
      <c r="B19" s="107"/>
      <c r="C19" s="114"/>
      <c r="D19" s="77">
        <v>16</v>
      </c>
      <c r="E19" s="78" t="s">
        <v>66</v>
      </c>
      <c r="F19" s="44" t="s">
        <v>20</v>
      </c>
      <c r="G19" s="79" t="s">
        <v>10</v>
      </c>
      <c r="H19" s="80">
        <v>500500002</v>
      </c>
      <c r="I19" s="80" t="s">
        <v>89</v>
      </c>
      <c r="J19" s="84">
        <v>150</v>
      </c>
      <c r="K19" s="36">
        <v>4</v>
      </c>
      <c r="L19" s="63">
        <f t="shared" si="0"/>
        <v>4</v>
      </c>
      <c r="M19" s="64">
        <f t="shared" si="1"/>
        <v>4</v>
      </c>
      <c r="N19" s="65"/>
      <c r="O19" s="66">
        <f t="shared" si="3"/>
        <v>1</v>
      </c>
      <c r="P19" s="65"/>
      <c r="Q19" s="65"/>
      <c r="R19" s="65"/>
      <c r="S19" s="67">
        <f t="shared" si="2"/>
        <v>0</v>
      </c>
      <c r="T19" s="38" t="str">
        <f t="shared" si="4"/>
        <v>OK</v>
      </c>
      <c r="U19" s="91">
        <v>2</v>
      </c>
      <c r="V19" s="91">
        <v>2</v>
      </c>
      <c r="W19" s="49"/>
      <c r="X19" s="49"/>
      <c r="Y19" s="49"/>
      <c r="Z19" s="49"/>
      <c r="AA19" s="49"/>
      <c r="AB19" s="76"/>
      <c r="AC19" s="49"/>
      <c r="AD19" s="49"/>
      <c r="AE19" s="49"/>
      <c r="AF19" s="49"/>
      <c r="AG19" s="49"/>
      <c r="AH19" s="49"/>
    </row>
    <row r="20" spans="1:34" s="31" customFormat="1" ht="43.5" customHeight="1" x14ac:dyDescent="0.25">
      <c r="A20" s="107"/>
      <c r="B20" s="111"/>
      <c r="C20" s="114"/>
      <c r="D20" s="77">
        <v>17</v>
      </c>
      <c r="E20" s="78" t="s">
        <v>67</v>
      </c>
      <c r="F20" s="44" t="s">
        <v>20</v>
      </c>
      <c r="G20" s="79" t="s">
        <v>10</v>
      </c>
      <c r="H20" s="80">
        <v>500500002</v>
      </c>
      <c r="I20" s="80" t="s">
        <v>89</v>
      </c>
      <c r="J20" s="84">
        <v>100</v>
      </c>
      <c r="K20" s="36">
        <v>4</v>
      </c>
      <c r="L20" s="63">
        <f t="shared" si="0"/>
        <v>4</v>
      </c>
      <c r="M20" s="64">
        <f t="shared" si="1"/>
        <v>4</v>
      </c>
      <c r="N20" s="65"/>
      <c r="O20" s="66">
        <f t="shared" si="3"/>
        <v>1</v>
      </c>
      <c r="P20" s="65"/>
      <c r="Q20" s="65"/>
      <c r="R20" s="65"/>
      <c r="S20" s="67">
        <f t="shared" si="2"/>
        <v>0</v>
      </c>
      <c r="T20" s="38" t="str">
        <f t="shared" si="4"/>
        <v>OK</v>
      </c>
      <c r="U20" s="91">
        <v>2</v>
      </c>
      <c r="V20" s="91">
        <v>2</v>
      </c>
      <c r="W20" s="50"/>
      <c r="X20" s="49"/>
      <c r="Y20" s="50"/>
      <c r="Z20" s="49"/>
      <c r="AA20" s="49"/>
      <c r="AB20" s="76"/>
      <c r="AC20" s="49"/>
      <c r="AD20" s="49"/>
      <c r="AE20" s="49"/>
      <c r="AF20" s="49"/>
      <c r="AG20" s="49"/>
      <c r="AH20" s="49"/>
    </row>
    <row r="21" spans="1:34" s="3" customFormat="1" ht="43.5" customHeight="1" x14ac:dyDescent="0.25">
      <c r="A21" s="107"/>
      <c r="B21" s="110"/>
      <c r="C21" s="114"/>
      <c r="D21" s="77">
        <v>18</v>
      </c>
      <c r="E21" s="78" t="s">
        <v>68</v>
      </c>
      <c r="F21" s="44" t="s">
        <v>20</v>
      </c>
      <c r="G21" s="79" t="s">
        <v>10</v>
      </c>
      <c r="H21" s="80">
        <v>500500002</v>
      </c>
      <c r="I21" s="80" t="s">
        <v>89</v>
      </c>
      <c r="J21" s="84">
        <v>300</v>
      </c>
      <c r="K21" s="36">
        <v>4</v>
      </c>
      <c r="L21" s="63">
        <f t="shared" si="0"/>
        <v>4</v>
      </c>
      <c r="M21" s="64">
        <f t="shared" si="1"/>
        <v>4</v>
      </c>
      <c r="N21" s="65"/>
      <c r="O21" s="66">
        <f t="shared" si="3"/>
        <v>1</v>
      </c>
      <c r="P21" s="65"/>
      <c r="Q21" s="65"/>
      <c r="R21" s="65"/>
      <c r="S21" s="67">
        <f t="shared" si="2"/>
        <v>0</v>
      </c>
      <c r="T21" s="38" t="str">
        <f t="shared" si="4"/>
        <v>OK</v>
      </c>
      <c r="U21" s="91">
        <v>2</v>
      </c>
      <c r="V21" s="91">
        <v>2</v>
      </c>
      <c r="W21" s="49"/>
      <c r="X21" s="49"/>
      <c r="Y21" s="49"/>
      <c r="Z21" s="49"/>
      <c r="AA21" s="49"/>
      <c r="AB21" s="76"/>
      <c r="AC21" s="49"/>
      <c r="AD21" s="49"/>
      <c r="AE21" s="49"/>
      <c r="AF21" s="49"/>
      <c r="AG21" s="49"/>
      <c r="AH21" s="49"/>
    </row>
    <row r="22" spans="1:34" ht="43.5" customHeight="1" x14ac:dyDescent="0.25">
      <c r="A22" s="107"/>
      <c r="B22" s="107"/>
      <c r="C22" s="114"/>
      <c r="D22" s="77">
        <v>19</v>
      </c>
      <c r="E22" s="78" t="s">
        <v>69</v>
      </c>
      <c r="F22" s="44" t="s">
        <v>20</v>
      </c>
      <c r="G22" s="79" t="s">
        <v>10</v>
      </c>
      <c r="H22" s="80">
        <v>500500002</v>
      </c>
      <c r="I22" s="80" t="s">
        <v>89</v>
      </c>
      <c r="J22" s="84">
        <v>150</v>
      </c>
      <c r="K22" s="37">
        <v>4</v>
      </c>
      <c r="L22" s="63">
        <f t="shared" si="0"/>
        <v>4</v>
      </c>
      <c r="M22" s="64">
        <f t="shared" si="1"/>
        <v>4</v>
      </c>
      <c r="N22" s="65"/>
      <c r="O22" s="66">
        <f t="shared" si="3"/>
        <v>1</v>
      </c>
      <c r="P22" s="65"/>
      <c r="Q22" s="65"/>
      <c r="R22" s="65"/>
      <c r="S22" s="67">
        <f t="shared" si="2"/>
        <v>0</v>
      </c>
      <c r="T22" s="38" t="str">
        <f t="shared" si="4"/>
        <v>OK</v>
      </c>
      <c r="U22" s="91">
        <v>2</v>
      </c>
      <c r="V22" s="91">
        <v>2</v>
      </c>
      <c r="W22" s="49"/>
      <c r="X22" s="49"/>
      <c r="Y22" s="49"/>
      <c r="Z22" s="49"/>
      <c r="AA22" s="49"/>
      <c r="AB22" s="76"/>
      <c r="AC22" s="49"/>
      <c r="AD22" s="49"/>
      <c r="AE22" s="49"/>
      <c r="AF22" s="49"/>
      <c r="AG22" s="49"/>
      <c r="AH22" s="49"/>
    </row>
    <row r="23" spans="1:34" ht="43.5" customHeight="1" x14ac:dyDescent="0.25">
      <c r="A23" s="107"/>
      <c r="B23" s="107"/>
      <c r="C23" s="114"/>
      <c r="D23" s="77">
        <v>20</v>
      </c>
      <c r="E23" s="78" t="s">
        <v>70</v>
      </c>
      <c r="F23" s="44" t="s">
        <v>20</v>
      </c>
      <c r="G23" s="79" t="s">
        <v>10</v>
      </c>
      <c r="H23" s="80">
        <v>500500002</v>
      </c>
      <c r="I23" s="80" t="s">
        <v>89</v>
      </c>
      <c r="J23" s="84">
        <v>1000</v>
      </c>
      <c r="K23" s="37">
        <v>4</v>
      </c>
      <c r="L23" s="63">
        <f t="shared" si="0"/>
        <v>4</v>
      </c>
      <c r="M23" s="64">
        <f t="shared" si="1"/>
        <v>4</v>
      </c>
      <c r="N23" s="65"/>
      <c r="O23" s="66">
        <f t="shared" si="3"/>
        <v>1</v>
      </c>
      <c r="P23" s="65"/>
      <c r="Q23" s="65"/>
      <c r="R23" s="65"/>
      <c r="S23" s="67">
        <f t="shared" si="2"/>
        <v>0</v>
      </c>
      <c r="T23" s="38" t="str">
        <f t="shared" si="4"/>
        <v>OK</v>
      </c>
      <c r="U23" s="91">
        <v>2</v>
      </c>
      <c r="V23" s="91">
        <v>2</v>
      </c>
      <c r="W23" s="49"/>
      <c r="X23" s="49"/>
      <c r="Y23" s="49"/>
      <c r="Z23" s="49"/>
      <c r="AA23" s="49"/>
      <c r="AB23" s="76"/>
      <c r="AC23" s="49"/>
      <c r="AD23" s="49"/>
      <c r="AE23" s="49"/>
      <c r="AF23" s="49"/>
      <c r="AG23" s="49"/>
      <c r="AH23" s="49"/>
    </row>
    <row r="24" spans="1:34" ht="43.5" customHeight="1" x14ac:dyDescent="0.25">
      <c r="A24" s="107"/>
      <c r="B24" s="107"/>
      <c r="C24" s="114"/>
      <c r="D24" s="77">
        <v>21</v>
      </c>
      <c r="E24" s="81" t="s">
        <v>71</v>
      </c>
      <c r="F24" s="44" t="s">
        <v>20</v>
      </c>
      <c r="G24" s="79" t="s">
        <v>10</v>
      </c>
      <c r="H24" s="80">
        <v>500500002</v>
      </c>
      <c r="I24" s="80" t="s">
        <v>89</v>
      </c>
      <c r="J24" s="84">
        <v>500</v>
      </c>
      <c r="K24" s="37">
        <v>4</v>
      </c>
      <c r="L24" s="63">
        <f t="shared" si="0"/>
        <v>4</v>
      </c>
      <c r="M24" s="64">
        <f t="shared" si="1"/>
        <v>4</v>
      </c>
      <c r="N24" s="65"/>
      <c r="O24" s="66">
        <f t="shared" si="3"/>
        <v>1</v>
      </c>
      <c r="P24" s="65"/>
      <c r="Q24" s="65"/>
      <c r="R24" s="65"/>
      <c r="S24" s="67">
        <f t="shared" si="2"/>
        <v>0</v>
      </c>
      <c r="T24" s="38" t="str">
        <f t="shared" si="4"/>
        <v>OK</v>
      </c>
      <c r="U24" s="91">
        <v>2</v>
      </c>
      <c r="V24" s="91">
        <v>2</v>
      </c>
      <c r="W24" s="51"/>
      <c r="X24" s="49"/>
      <c r="Y24" s="51"/>
      <c r="Z24" s="49"/>
      <c r="AA24" s="49"/>
      <c r="AB24" s="76"/>
      <c r="AC24" s="49"/>
      <c r="AD24" s="49"/>
      <c r="AE24" s="49"/>
      <c r="AF24" s="49"/>
      <c r="AG24" s="49"/>
      <c r="AH24" s="49"/>
    </row>
    <row r="25" spans="1:34" s="42" customFormat="1" ht="43.5" customHeight="1" x14ac:dyDescent="0.25">
      <c r="A25" s="107"/>
      <c r="B25" s="111"/>
      <c r="C25" s="115" t="s">
        <v>72</v>
      </c>
      <c r="D25" s="82">
        <v>22</v>
      </c>
      <c r="E25" s="81" t="s">
        <v>73</v>
      </c>
      <c r="F25" s="44" t="s">
        <v>20</v>
      </c>
      <c r="G25" s="79" t="s">
        <v>74</v>
      </c>
      <c r="H25" s="80">
        <v>500500002</v>
      </c>
      <c r="I25" s="80" t="s">
        <v>89</v>
      </c>
      <c r="J25" s="84">
        <v>8200</v>
      </c>
      <c r="K25" s="37">
        <v>4</v>
      </c>
      <c r="L25" s="63">
        <f t="shared" si="0"/>
        <v>4</v>
      </c>
      <c r="M25" s="64">
        <f t="shared" si="1"/>
        <v>4</v>
      </c>
      <c r="N25" s="65"/>
      <c r="O25" s="66">
        <f t="shared" si="3"/>
        <v>1</v>
      </c>
      <c r="P25" s="65"/>
      <c r="Q25" s="65"/>
      <c r="R25" s="65"/>
      <c r="S25" s="67">
        <f t="shared" si="2"/>
        <v>0</v>
      </c>
      <c r="T25" s="38" t="str">
        <f t="shared" si="4"/>
        <v>OK</v>
      </c>
      <c r="U25" s="91">
        <v>2</v>
      </c>
      <c r="V25" s="91">
        <v>2</v>
      </c>
      <c r="W25" s="51"/>
      <c r="X25" s="49"/>
      <c r="Y25" s="52"/>
      <c r="Z25" s="49"/>
      <c r="AA25" s="50"/>
      <c r="AB25" s="76"/>
      <c r="AC25" s="49"/>
      <c r="AD25" s="49"/>
      <c r="AE25" s="49"/>
      <c r="AF25" s="49"/>
      <c r="AG25" s="49"/>
      <c r="AH25" s="49"/>
    </row>
    <row r="26" spans="1:34" ht="43.5" customHeight="1" x14ac:dyDescent="0.25">
      <c r="A26" s="107"/>
      <c r="B26" s="111"/>
      <c r="C26" s="115"/>
      <c r="D26" s="82">
        <v>23</v>
      </c>
      <c r="E26" s="81" t="s">
        <v>75</v>
      </c>
      <c r="F26" s="44" t="s">
        <v>20</v>
      </c>
      <c r="G26" s="79" t="s">
        <v>11</v>
      </c>
      <c r="H26" s="80">
        <v>500500002</v>
      </c>
      <c r="I26" s="80" t="s">
        <v>89</v>
      </c>
      <c r="J26" s="84">
        <v>1950.08</v>
      </c>
      <c r="K26" s="37">
        <v>4</v>
      </c>
      <c r="L26" s="63">
        <f t="shared" si="0"/>
        <v>4</v>
      </c>
      <c r="M26" s="64">
        <f t="shared" si="1"/>
        <v>4</v>
      </c>
      <c r="N26" s="65"/>
      <c r="O26" s="66">
        <f t="shared" si="3"/>
        <v>1</v>
      </c>
      <c r="P26" s="65"/>
      <c r="Q26" s="65"/>
      <c r="R26" s="65"/>
      <c r="S26" s="67">
        <f t="shared" si="2"/>
        <v>0</v>
      </c>
      <c r="T26" s="38" t="str">
        <f t="shared" si="4"/>
        <v>OK</v>
      </c>
      <c r="U26" s="91">
        <v>2</v>
      </c>
      <c r="V26" s="91">
        <v>2</v>
      </c>
      <c r="W26" s="51"/>
      <c r="X26" s="49"/>
      <c r="Y26" s="51"/>
      <c r="Z26" s="49"/>
      <c r="AA26" s="49"/>
      <c r="AB26" s="76"/>
      <c r="AC26" s="49"/>
      <c r="AD26" s="49"/>
      <c r="AE26" s="49"/>
      <c r="AF26" s="49"/>
      <c r="AG26" s="49"/>
      <c r="AH26" s="49"/>
    </row>
    <row r="27" spans="1:34" ht="43.5" customHeight="1" x14ac:dyDescent="0.25">
      <c r="A27" s="107"/>
      <c r="B27" s="111"/>
      <c r="C27" s="115"/>
      <c r="D27" s="82">
        <v>24</v>
      </c>
      <c r="E27" s="81" t="s">
        <v>76</v>
      </c>
      <c r="F27" s="44" t="s">
        <v>20</v>
      </c>
      <c r="G27" s="79" t="s">
        <v>77</v>
      </c>
      <c r="H27" s="80">
        <v>500500002</v>
      </c>
      <c r="I27" s="80" t="s">
        <v>89</v>
      </c>
      <c r="J27" s="84">
        <v>3000</v>
      </c>
      <c r="K27" s="37">
        <v>4</v>
      </c>
      <c r="L27" s="63">
        <f t="shared" si="0"/>
        <v>4</v>
      </c>
      <c r="M27" s="64">
        <f t="shared" si="1"/>
        <v>4</v>
      </c>
      <c r="N27" s="65"/>
      <c r="O27" s="66">
        <f t="shared" si="3"/>
        <v>1</v>
      </c>
      <c r="P27" s="65"/>
      <c r="Q27" s="65"/>
      <c r="R27" s="65"/>
      <c r="S27" s="67">
        <f t="shared" si="2"/>
        <v>0</v>
      </c>
      <c r="T27" s="38" t="str">
        <f t="shared" si="4"/>
        <v>OK</v>
      </c>
      <c r="U27" s="91">
        <v>2</v>
      </c>
      <c r="V27" s="91">
        <v>2</v>
      </c>
      <c r="W27" s="51"/>
      <c r="X27" s="49"/>
      <c r="Y27" s="51"/>
      <c r="Z27" s="49"/>
      <c r="AA27" s="49"/>
      <c r="AB27" s="76"/>
      <c r="AC27" s="49"/>
      <c r="AD27" s="49"/>
      <c r="AE27" s="49"/>
      <c r="AF27" s="49"/>
      <c r="AG27" s="49"/>
      <c r="AH27" s="49"/>
    </row>
    <row r="28" spans="1:34" s="42" customFormat="1" ht="43.5" customHeight="1" x14ac:dyDescent="0.25">
      <c r="A28" s="107"/>
      <c r="B28" s="111"/>
      <c r="C28" s="115"/>
      <c r="D28" s="82">
        <v>25</v>
      </c>
      <c r="E28" s="83" t="s">
        <v>78</v>
      </c>
      <c r="F28" s="44" t="s">
        <v>20</v>
      </c>
      <c r="G28" s="79" t="s">
        <v>79</v>
      </c>
      <c r="H28" s="80">
        <v>500500002</v>
      </c>
      <c r="I28" s="80" t="s">
        <v>89</v>
      </c>
      <c r="J28" s="84">
        <v>3500</v>
      </c>
      <c r="K28" s="37">
        <v>4</v>
      </c>
      <c r="L28" s="63">
        <f t="shared" si="0"/>
        <v>4</v>
      </c>
      <c r="M28" s="64">
        <f t="shared" si="1"/>
        <v>4</v>
      </c>
      <c r="N28" s="65"/>
      <c r="O28" s="66">
        <f t="shared" si="3"/>
        <v>1</v>
      </c>
      <c r="P28" s="65"/>
      <c r="Q28" s="65"/>
      <c r="R28" s="65"/>
      <c r="S28" s="67">
        <f t="shared" si="2"/>
        <v>0</v>
      </c>
      <c r="T28" s="38" t="str">
        <f t="shared" si="4"/>
        <v>OK</v>
      </c>
      <c r="U28" s="91">
        <v>2</v>
      </c>
      <c r="V28" s="91">
        <v>2</v>
      </c>
      <c r="W28" s="52"/>
      <c r="X28" s="49"/>
      <c r="Y28" s="52"/>
      <c r="Z28" s="49"/>
      <c r="AA28" s="49"/>
      <c r="AB28" s="76"/>
      <c r="AC28" s="49"/>
      <c r="AD28" s="49"/>
      <c r="AE28" s="49"/>
      <c r="AF28" s="49"/>
      <c r="AG28" s="49"/>
      <c r="AH28" s="49"/>
    </row>
    <row r="29" spans="1:34" s="42" customFormat="1" ht="43.5" customHeight="1" x14ac:dyDescent="0.25">
      <c r="A29" s="107"/>
      <c r="B29" s="110"/>
      <c r="C29" s="115"/>
      <c r="D29" s="82">
        <v>26</v>
      </c>
      <c r="E29" s="81" t="s">
        <v>80</v>
      </c>
      <c r="F29" s="44" t="s">
        <v>20</v>
      </c>
      <c r="G29" s="79" t="s">
        <v>10</v>
      </c>
      <c r="H29" s="80">
        <v>500500002</v>
      </c>
      <c r="I29" s="80" t="s">
        <v>89</v>
      </c>
      <c r="J29" s="84">
        <v>2.8</v>
      </c>
      <c r="K29" s="37">
        <v>5500</v>
      </c>
      <c r="L29" s="63">
        <f t="shared" si="0"/>
        <v>5500</v>
      </c>
      <c r="M29" s="64">
        <f t="shared" si="1"/>
        <v>5500</v>
      </c>
      <c r="N29" s="65"/>
      <c r="O29" s="66">
        <f t="shared" si="3"/>
        <v>1375</v>
      </c>
      <c r="P29" s="65"/>
      <c r="Q29" s="65"/>
      <c r="R29" s="65"/>
      <c r="S29" s="67">
        <f t="shared" si="2"/>
        <v>0</v>
      </c>
      <c r="T29" s="38" t="str">
        <f t="shared" si="4"/>
        <v>OK</v>
      </c>
      <c r="U29" s="91">
        <v>2750</v>
      </c>
      <c r="V29" s="91">
        <v>2750</v>
      </c>
      <c r="W29" s="52"/>
      <c r="X29" s="49"/>
      <c r="Y29" s="52"/>
      <c r="Z29" s="49"/>
      <c r="AA29" s="50"/>
      <c r="AB29" s="76"/>
      <c r="AC29" s="49"/>
      <c r="AD29" s="49"/>
      <c r="AE29" s="49"/>
      <c r="AF29" s="49"/>
      <c r="AG29" s="49"/>
      <c r="AH29" s="49"/>
    </row>
    <row r="30" spans="1:34" ht="43.5" customHeight="1" x14ac:dyDescent="0.25">
      <c r="A30" s="107"/>
      <c r="B30" s="107"/>
      <c r="C30" s="115"/>
      <c r="D30" s="82">
        <v>27</v>
      </c>
      <c r="E30" s="81" t="s">
        <v>81</v>
      </c>
      <c r="F30" s="44" t="s">
        <v>82</v>
      </c>
      <c r="G30" s="79" t="s">
        <v>83</v>
      </c>
      <c r="H30" s="80">
        <v>500500002</v>
      </c>
      <c r="I30" s="80" t="s">
        <v>90</v>
      </c>
      <c r="J30" s="84">
        <v>3</v>
      </c>
      <c r="K30" s="37">
        <v>250</v>
      </c>
      <c r="L30" s="63">
        <f t="shared" si="0"/>
        <v>250</v>
      </c>
      <c r="M30" s="64">
        <f t="shared" si="1"/>
        <v>250</v>
      </c>
      <c r="N30" s="65"/>
      <c r="O30" s="66">
        <f t="shared" si="3"/>
        <v>62</v>
      </c>
      <c r="P30" s="65"/>
      <c r="Q30" s="65"/>
      <c r="R30" s="65"/>
      <c r="S30" s="67">
        <f t="shared" si="2"/>
        <v>0</v>
      </c>
      <c r="T30" s="38" t="str">
        <f t="shared" si="4"/>
        <v>OK</v>
      </c>
      <c r="U30" s="91">
        <v>125</v>
      </c>
      <c r="V30" s="91">
        <v>125</v>
      </c>
      <c r="W30" s="51"/>
      <c r="X30" s="49"/>
      <c r="Y30" s="51"/>
      <c r="Z30" s="49"/>
      <c r="AA30" s="49"/>
      <c r="AB30" s="76"/>
      <c r="AC30" s="49"/>
      <c r="AD30" s="49"/>
      <c r="AE30" s="49"/>
      <c r="AF30" s="49"/>
      <c r="AG30" s="49"/>
      <c r="AH30" s="49"/>
    </row>
    <row r="31" spans="1:34" ht="43.5" customHeight="1" x14ac:dyDescent="0.25">
      <c r="A31" s="107"/>
      <c r="B31" s="107"/>
      <c r="C31" s="115"/>
      <c r="D31" s="82">
        <v>28</v>
      </c>
      <c r="E31" s="81" t="s">
        <v>84</v>
      </c>
      <c r="F31" s="44" t="s">
        <v>20</v>
      </c>
      <c r="G31" s="79" t="s">
        <v>10</v>
      </c>
      <c r="H31" s="80">
        <v>500500002</v>
      </c>
      <c r="I31" s="80" t="s">
        <v>89</v>
      </c>
      <c r="J31" s="84">
        <v>38</v>
      </c>
      <c r="K31" s="37">
        <v>250</v>
      </c>
      <c r="L31" s="63">
        <f t="shared" si="0"/>
        <v>250</v>
      </c>
      <c r="M31" s="64">
        <f t="shared" si="1"/>
        <v>250</v>
      </c>
      <c r="N31" s="65"/>
      <c r="O31" s="66">
        <f t="shared" si="3"/>
        <v>62</v>
      </c>
      <c r="P31" s="65"/>
      <c r="Q31" s="65"/>
      <c r="R31" s="65"/>
      <c r="S31" s="67">
        <f t="shared" si="2"/>
        <v>0</v>
      </c>
      <c r="T31" s="38" t="str">
        <f t="shared" si="4"/>
        <v>OK</v>
      </c>
      <c r="U31" s="91">
        <v>160</v>
      </c>
      <c r="V31" s="91">
        <v>90</v>
      </c>
      <c r="W31" s="51"/>
      <c r="X31" s="49"/>
      <c r="Y31" s="54"/>
      <c r="Z31" s="49"/>
      <c r="AA31" s="49"/>
      <c r="AB31" s="76"/>
      <c r="AC31" s="49"/>
      <c r="AD31" s="49"/>
      <c r="AE31" s="49"/>
      <c r="AF31" s="49"/>
      <c r="AG31" s="49"/>
      <c r="AH31" s="49"/>
    </row>
    <row r="32" spans="1:34" ht="43.5" customHeight="1" x14ac:dyDescent="0.25">
      <c r="A32" s="108"/>
      <c r="B32" s="108"/>
      <c r="C32" s="115"/>
      <c r="D32" s="82">
        <v>29</v>
      </c>
      <c r="E32" s="81" t="s">
        <v>85</v>
      </c>
      <c r="F32" s="44" t="s">
        <v>20</v>
      </c>
      <c r="G32" s="79" t="s">
        <v>86</v>
      </c>
      <c r="H32" s="80">
        <v>500500002</v>
      </c>
      <c r="I32" s="80" t="s">
        <v>89</v>
      </c>
      <c r="J32" s="84">
        <v>194.02</v>
      </c>
      <c r="K32" s="37">
        <v>40</v>
      </c>
      <c r="L32" s="63">
        <f t="shared" si="0"/>
        <v>40</v>
      </c>
      <c r="M32" s="64">
        <f t="shared" si="1"/>
        <v>40</v>
      </c>
      <c r="N32" s="65"/>
      <c r="O32" s="66">
        <f t="shared" si="3"/>
        <v>10</v>
      </c>
      <c r="P32" s="65"/>
      <c r="Q32" s="65"/>
      <c r="R32" s="65"/>
      <c r="S32" s="67">
        <f t="shared" si="2"/>
        <v>0</v>
      </c>
      <c r="T32" s="38" t="str">
        <f t="shared" si="4"/>
        <v>OK</v>
      </c>
      <c r="U32" s="91">
        <v>20</v>
      </c>
      <c r="V32" s="91">
        <v>20</v>
      </c>
      <c r="W32" s="53"/>
      <c r="X32" s="49"/>
      <c r="Y32" s="53"/>
      <c r="Z32" s="49"/>
      <c r="AA32" s="49"/>
      <c r="AB32" s="76"/>
      <c r="AC32" s="49"/>
      <c r="AD32" s="49"/>
      <c r="AE32" s="49"/>
      <c r="AF32" s="49"/>
      <c r="AG32" s="49"/>
      <c r="AH32" s="49"/>
    </row>
    <row r="33" spans="10:34" ht="21" customHeight="1" x14ac:dyDescent="0.25">
      <c r="J33" s="40"/>
      <c r="K33" s="56">
        <f>SUM(K4:K32)</f>
        <v>6140</v>
      </c>
      <c r="N33" s="56"/>
      <c r="O33" s="56"/>
      <c r="P33" s="56"/>
      <c r="Q33" s="56"/>
      <c r="R33" s="56"/>
      <c r="S33" s="56">
        <f>SUM(S4:S32)</f>
        <v>0</v>
      </c>
      <c r="U33" s="93" cm="1">
        <f t="array" ref="U33">SUMPRODUCT($J$4:$J$32*U4:U32)</f>
        <v>62395.560000000005</v>
      </c>
      <c r="V33" s="93" cm="1">
        <f t="array" ref="V33">SUMPRODUCT($J$4:$J$32*V4:V32)</f>
        <v>59735.560000000005</v>
      </c>
      <c r="W33" s="47" cm="1">
        <f t="array" ref="W33">SUMPRODUCT($J$4:$J$32*W4:W32)</f>
        <v>0</v>
      </c>
      <c r="X33" s="47" cm="1">
        <f t="array" ref="X33">SUMPRODUCT($J$4:$J$32*X4:X32)</f>
        <v>0</v>
      </c>
      <c r="Y33" s="47" cm="1">
        <f t="array" ref="Y33">SUMPRODUCT($J$4:$J$32*Y4:Y32)</f>
        <v>0</v>
      </c>
      <c r="Z33" s="47" cm="1">
        <f t="array" ref="Z33">SUMPRODUCT($J$4:$J$32*Z4:Z32)</f>
        <v>0</v>
      </c>
      <c r="AA33" s="47" cm="1">
        <f t="array" ref="AA33">SUMPRODUCT($J$4:$J$32*AA4:AA32)</f>
        <v>0</v>
      </c>
      <c r="AB33" s="47" cm="1">
        <f t="array" ref="AB33">SUMPRODUCT($J$4:$J$32*AB4:AB32)</f>
        <v>0</v>
      </c>
      <c r="AC33" s="47" cm="1">
        <f t="array" ref="AC33">SUMPRODUCT($J$4:$J$32*AC4:AC32)</f>
        <v>0</v>
      </c>
      <c r="AD33" s="47" cm="1">
        <f t="array" ref="AD33">SUMPRODUCT($J$4:$J$32*AD4:AD32)</f>
        <v>0</v>
      </c>
      <c r="AE33" s="47" cm="1">
        <f t="array" ref="AE33">SUMPRODUCT($J$4:$J$32*AE4:AE32)</f>
        <v>0</v>
      </c>
      <c r="AF33" s="47" cm="1">
        <f t="array" ref="AF33">SUMPRODUCT($J$4:$J$32*AF4:AF32)</f>
        <v>0</v>
      </c>
      <c r="AG33" s="47" cm="1">
        <f t="array" ref="AG33">SUMPRODUCT($J$4:$J$32*AG4:AG32)</f>
        <v>0</v>
      </c>
      <c r="AH33" s="47" cm="1">
        <f t="array" ref="AH33">SUMPRODUCT($J$4:$J$32*AH4:AH32)</f>
        <v>0</v>
      </c>
    </row>
    <row r="34" spans="10:34" ht="43.5" customHeight="1" x14ac:dyDescent="0.25">
      <c r="K34" s="85">
        <f>SUMPRODUCT($J$4:$J$32,K4:K32)</f>
        <v>122131.12000000001</v>
      </c>
      <c r="L34" s="85">
        <f>SUMPRODUCT($J$4:$J$32,L4:L32)</f>
        <v>122131.12000000001</v>
      </c>
      <c r="M34" s="85">
        <f>SUMPRODUCT($J$4:$J$32,M4:M32)</f>
        <v>122131.12000000001</v>
      </c>
      <c r="U34" s="94"/>
      <c r="V34" s="94"/>
    </row>
  </sheetData>
  <autoFilter ref="A3:AH34" xr:uid="{00000000-0001-0000-0000-000000000000}"/>
  <mergeCells count="26">
    <mergeCell ref="AA1:AA2"/>
    <mergeCell ref="AB1:AB2"/>
    <mergeCell ref="AC1:AC2"/>
    <mergeCell ref="A1:D1"/>
    <mergeCell ref="E1:J1"/>
    <mergeCell ref="K1:T1"/>
    <mergeCell ref="U1:U2"/>
    <mergeCell ref="V1:V2"/>
    <mergeCell ref="W1:W2"/>
    <mergeCell ref="A2:J2"/>
    <mergeCell ref="K2:T2"/>
    <mergeCell ref="X1:X2"/>
    <mergeCell ref="Y1:Y2"/>
    <mergeCell ref="Z1:Z2"/>
    <mergeCell ref="AD1:AD2"/>
    <mergeCell ref="AE1:AE2"/>
    <mergeCell ref="AF1:AF2"/>
    <mergeCell ref="AG1:AG2"/>
    <mergeCell ref="AH1:AH2"/>
    <mergeCell ref="C3:D3"/>
    <mergeCell ref="A4:A32"/>
    <mergeCell ref="B4:B32"/>
    <mergeCell ref="C4:C9"/>
    <mergeCell ref="C10:C13"/>
    <mergeCell ref="C14:C24"/>
    <mergeCell ref="C25:C32"/>
  </mergeCells>
  <conditionalFormatting sqref="W4:AH32">
    <cfRule type="cellIs" dxfId="6" priority="1" operator="greaterThan">
      <formula>0</formula>
    </cfRule>
  </conditionalFormatting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F2F6-81D2-4E8B-ACD1-91618327C3E0}">
  <dimension ref="A1:AH34"/>
  <sheetViews>
    <sheetView topLeftCell="A28" zoomScale="60" zoomScaleNormal="60" workbookViewId="0">
      <pane xSplit="20" topLeftCell="U1" activePane="topRight" state="frozen"/>
      <selection pane="topRight" activeCell="U1" sqref="U1:V3"/>
    </sheetView>
  </sheetViews>
  <sheetFormatPr defaultColWidth="9.7265625" defaultRowHeight="43.5" customHeight="1" x14ac:dyDescent="0.25"/>
  <cols>
    <col min="1" max="1" width="6.453125" style="3" customWidth="1"/>
    <col min="2" max="2" width="15.453125" style="55" customWidth="1"/>
    <col min="3" max="3" width="5.453125" style="55" customWidth="1"/>
    <col min="4" max="4" width="7.81640625" style="1" customWidth="1"/>
    <col min="5" max="5" width="32.81640625" style="1" customWidth="1"/>
    <col min="6" max="6" width="10.1796875" style="1" customWidth="1"/>
    <col min="7" max="7" width="9.26953125" style="1" customWidth="1"/>
    <col min="8" max="8" width="13" style="1" customWidth="1"/>
    <col min="9" max="9" width="12.453125" style="1" customWidth="1"/>
    <col min="10" max="10" width="13.453125" style="1" customWidth="1"/>
    <col min="11" max="11" width="10.81640625" style="45" customWidth="1"/>
    <col min="12" max="12" width="10.54296875" style="45" customWidth="1"/>
    <col min="13" max="13" width="10" style="45" customWidth="1"/>
    <col min="14" max="14" width="9.26953125" style="45" customWidth="1"/>
    <col min="15" max="15" width="7.81640625" style="45" customWidth="1"/>
    <col min="16" max="16" width="7.453125" style="45" customWidth="1"/>
    <col min="17" max="17" width="7.26953125" style="45" customWidth="1"/>
    <col min="18" max="18" width="7.453125" style="45" customWidth="1"/>
    <col min="19" max="19" width="11.453125" style="21" customWidth="1"/>
    <col min="20" max="20" width="13.81640625" style="46" customWidth="1"/>
    <col min="21" max="21" width="19.26953125" style="48" customWidth="1"/>
    <col min="22" max="22" width="19" style="48" customWidth="1"/>
    <col min="23" max="23" width="18.453125" style="48" customWidth="1"/>
    <col min="24" max="24" width="17.54296875" style="48" customWidth="1"/>
    <col min="25" max="25" width="16.26953125" style="48" customWidth="1"/>
    <col min="26" max="26" width="18.54296875" style="48" customWidth="1"/>
    <col min="27" max="27" width="16.81640625" style="48" customWidth="1"/>
    <col min="28" max="28" width="14.1796875" style="48" customWidth="1"/>
    <col min="29" max="29" width="18.81640625" style="48" bestFit="1" customWidth="1"/>
    <col min="30" max="34" width="13.7265625" style="48" customWidth="1"/>
    <col min="35" max="16384" width="9.7265625" style="41"/>
  </cols>
  <sheetData>
    <row r="1" spans="1:34" ht="36.75" customHeight="1" x14ac:dyDescent="0.25">
      <c r="A1" s="109" t="s">
        <v>44</v>
      </c>
      <c r="B1" s="109"/>
      <c r="C1" s="109"/>
      <c r="D1" s="109"/>
      <c r="E1" s="109" t="s">
        <v>87</v>
      </c>
      <c r="F1" s="109"/>
      <c r="G1" s="109"/>
      <c r="H1" s="109"/>
      <c r="I1" s="109"/>
      <c r="J1" s="109"/>
      <c r="K1" s="117" t="s">
        <v>46</v>
      </c>
      <c r="L1" s="117"/>
      <c r="M1" s="117"/>
      <c r="N1" s="117"/>
      <c r="O1" s="117"/>
      <c r="P1" s="117"/>
      <c r="Q1" s="117"/>
      <c r="R1" s="117"/>
      <c r="S1" s="117"/>
      <c r="T1" s="117"/>
      <c r="U1" s="134" t="s">
        <v>102</v>
      </c>
      <c r="V1" s="119" t="s">
        <v>129</v>
      </c>
      <c r="W1" s="116" t="s">
        <v>43</v>
      </c>
      <c r="X1" s="116" t="s">
        <v>43</v>
      </c>
      <c r="Y1" s="116" t="s">
        <v>43</v>
      </c>
      <c r="Z1" s="116" t="s">
        <v>43</v>
      </c>
      <c r="AA1" s="116" t="s">
        <v>43</v>
      </c>
      <c r="AB1" s="116" t="s">
        <v>43</v>
      </c>
      <c r="AC1" s="116" t="s">
        <v>43</v>
      </c>
      <c r="AD1" s="116" t="s">
        <v>43</v>
      </c>
      <c r="AE1" s="116" t="s">
        <v>43</v>
      </c>
      <c r="AF1" s="116" t="s">
        <v>43</v>
      </c>
      <c r="AG1" s="116" t="s">
        <v>43</v>
      </c>
      <c r="AH1" s="116" t="s">
        <v>43</v>
      </c>
    </row>
    <row r="2" spans="1:34" ht="19.5" customHeight="1" x14ac:dyDescent="0.25">
      <c r="A2" s="103" t="s">
        <v>29</v>
      </c>
      <c r="B2" s="104"/>
      <c r="C2" s="104"/>
      <c r="D2" s="104"/>
      <c r="E2" s="104"/>
      <c r="F2" s="104"/>
      <c r="G2" s="104"/>
      <c r="H2" s="104"/>
      <c r="I2" s="104"/>
      <c r="J2" s="105"/>
      <c r="K2" s="100" t="s">
        <v>88</v>
      </c>
      <c r="L2" s="101"/>
      <c r="M2" s="101"/>
      <c r="N2" s="101"/>
      <c r="O2" s="101"/>
      <c r="P2" s="101"/>
      <c r="Q2" s="101"/>
      <c r="R2" s="101"/>
      <c r="S2" s="101"/>
      <c r="T2" s="102"/>
      <c r="U2" s="145"/>
      <c r="V2" s="120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4" s="3" customFormat="1" ht="43.5" customHeight="1" x14ac:dyDescent="0.25">
      <c r="A3" s="32" t="s">
        <v>13</v>
      </c>
      <c r="B3" s="32" t="s">
        <v>15</v>
      </c>
      <c r="C3" s="112" t="s">
        <v>14</v>
      </c>
      <c r="D3" s="113"/>
      <c r="E3" s="32" t="s">
        <v>16</v>
      </c>
      <c r="F3" s="32" t="s">
        <v>18</v>
      </c>
      <c r="G3" s="32" t="s">
        <v>8</v>
      </c>
      <c r="H3" s="32" t="s">
        <v>19</v>
      </c>
      <c r="I3" s="32" t="s">
        <v>9</v>
      </c>
      <c r="J3" s="33" t="s">
        <v>17</v>
      </c>
      <c r="K3" s="34" t="s">
        <v>2</v>
      </c>
      <c r="L3" s="61" t="s">
        <v>32</v>
      </c>
      <c r="M3" s="61" t="s">
        <v>33</v>
      </c>
      <c r="N3" s="61" t="s">
        <v>34</v>
      </c>
      <c r="O3" s="61" t="s">
        <v>35</v>
      </c>
      <c r="P3" s="61" t="s">
        <v>36</v>
      </c>
      <c r="Q3" s="61" t="s">
        <v>37</v>
      </c>
      <c r="R3" s="61" t="s">
        <v>38</v>
      </c>
      <c r="S3" s="62" t="s">
        <v>0</v>
      </c>
      <c r="T3" s="35" t="s">
        <v>1</v>
      </c>
      <c r="U3" s="98">
        <v>45854</v>
      </c>
      <c r="V3" s="90">
        <v>46045</v>
      </c>
      <c r="W3" s="30" t="s">
        <v>12</v>
      </c>
      <c r="X3" s="30" t="s">
        <v>12</v>
      </c>
      <c r="Y3" s="30" t="s">
        <v>12</v>
      </c>
      <c r="Z3" s="30" t="s">
        <v>12</v>
      </c>
      <c r="AA3" s="30" t="s">
        <v>12</v>
      </c>
      <c r="AB3" s="30" t="s">
        <v>12</v>
      </c>
      <c r="AC3" s="30" t="s">
        <v>12</v>
      </c>
      <c r="AD3" s="30" t="s">
        <v>12</v>
      </c>
      <c r="AE3" s="30" t="s">
        <v>12</v>
      </c>
      <c r="AF3" s="30" t="s">
        <v>12</v>
      </c>
      <c r="AG3" s="30" t="s">
        <v>12</v>
      </c>
      <c r="AH3" s="30" t="s">
        <v>12</v>
      </c>
    </row>
    <row r="4" spans="1:34" s="3" customFormat="1" ht="43.5" customHeight="1" x14ac:dyDescent="0.25">
      <c r="A4" s="106">
        <v>1</v>
      </c>
      <c r="B4" s="106" t="s">
        <v>47</v>
      </c>
      <c r="C4" s="114" t="s">
        <v>48</v>
      </c>
      <c r="D4" s="77">
        <v>1</v>
      </c>
      <c r="E4" s="78" t="s">
        <v>49</v>
      </c>
      <c r="F4" s="44" t="s">
        <v>20</v>
      </c>
      <c r="G4" s="79" t="s">
        <v>10</v>
      </c>
      <c r="H4" s="80">
        <v>500500002</v>
      </c>
      <c r="I4" s="80" t="s">
        <v>89</v>
      </c>
      <c r="J4" s="84">
        <v>150</v>
      </c>
      <c r="K4" s="36">
        <v>2</v>
      </c>
      <c r="L4" s="63">
        <f t="shared" ref="L4:L32" si="0">IF(SUM(U4:AL4)&gt;K4+N4,K4+N4,SUM(U4:AL4))</f>
        <v>2</v>
      </c>
      <c r="M4" s="64">
        <f t="shared" ref="M4:M32" si="1">(SUM(U4:AL4))</f>
        <v>2</v>
      </c>
      <c r="N4" s="65"/>
      <c r="O4" s="66">
        <f>ROUND(IF(K4*0.25-0.5&lt;0,0,K4*0.25-0.5),0)-R4-P4</f>
        <v>0</v>
      </c>
      <c r="P4" s="65"/>
      <c r="Q4" s="65"/>
      <c r="R4" s="65"/>
      <c r="S4" s="67">
        <f t="shared" ref="S4:S32" si="2">K4-(SUM(U4:AH4))+N4</f>
        <v>0</v>
      </c>
      <c r="T4" s="38" t="str">
        <f>IF(S4&lt;0,"ATENÇÃO","OK")</f>
        <v>OK</v>
      </c>
      <c r="U4" s="49">
        <v>1</v>
      </c>
      <c r="V4" s="91">
        <v>1</v>
      </c>
      <c r="W4" s="49"/>
      <c r="X4" s="49"/>
      <c r="Y4" s="49"/>
      <c r="Z4" s="49"/>
      <c r="AA4" s="49"/>
      <c r="AB4" s="76"/>
      <c r="AC4" s="49"/>
      <c r="AD4" s="49"/>
      <c r="AE4" s="49"/>
      <c r="AF4" s="49"/>
      <c r="AG4" s="49"/>
      <c r="AH4" s="49"/>
    </row>
    <row r="5" spans="1:34" s="3" customFormat="1" ht="43.5" customHeight="1" x14ac:dyDescent="0.25">
      <c r="A5" s="107"/>
      <c r="B5" s="107"/>
      <c r="C5" s="114"/>
      <c r="D5" s="77">
        <v>2</v>
      </c>
      <c r="E5" s="78" t="s">
        <v>50</v>
      </c>
      <c r="F5" s="44" t="s">
        <v>20</v>
      </c>
      <c r="G5" s="79" t="s">
        <v>10</v>
      </c>
      <c r="H5" s="80">
        <v>500500002</v>
      </c>
      <c r="I5" s="80" t="s">
        <v>89</v>
      </c>
      <c r="J5" s="84">
        <v>120</v>
      </c>
      <c r="K5" s="36">
        <v>2</v>
      </c>
      <c r="L5" s="63">
        <f t="shared" si="0"/>
        <v>2</v>
      </c>
      <c r="M5" s="64">
        <f t="shared" si="1"/>
        <v>2</v>
      </c>
      <c r="N5" s="65"/>
      <c r="O5" s="66">
        <f t="shared" ref="O5:O32" si="3">ROUND(IF(K5*0.25-0.5&lt;0,0,K5*0.25-0.5),0)-R5-P5</f>
        <v>0</v>
      </c>
      <c r="P5" s="65"/>
      <c r="Q5" s="65"/>
      <c r="R5" s="65"/>
      <c r="S5" s="67">
        <f t="shared" si="2"/>
        <v>0</v>
      </c>
      <c r="T5" s="38" t="str">
        <f t="shared" ref="T5:T32" si="4">IF(S5&lt;0,"ATENÇÃO","OK")</f>
        <v>OK</v>
      </c>
      <c r="U5" s="49">
        <v>1</v>
      </c>
      <c r="V5" s="91">
        <v>1</v>
      </c>
      <c r="W5" s="49"/>
      <c r="X5" s="49"/>
      <c r="Y5" s="49"/>
      <c r="Z5" s="49"/>
      <c r="AA5" s="49"/>
      <c r="AB5" s="76"/>
      <c r="AC5" s="49"/>
      <c r="AD5" s="49"/>
      <c r="AE5" s="49"/>
      <c r="AF5" s="49"/>
      <c r="AG5" s="49"/>
      <c r="AH5" s="49"/>
    </row>
    <row r="6" spans="1:34" s="3" customFormat="1" ht="43.5" customHeight="1" x14ac:dyDescent="0.25">
      <c r="A6" s="107"/>
      <c r="B6" s="107"/>
      <c r="C6" s="114"/>
      <c r="D6" s="77">
        <v>3</v>
      </c>
      <c r="E6" s="78" t="s">
        <v>51</v>
      </c>
      <c r="F6" s="44" t="s">
        <v>20</v>
      </c>
      <c r="G6" s="79" t="s">
        <v>10</v>
      </c>
      <c r="H6" s="80">
        <v>500500002</v>
      </c>
      <c r="I6" s="80" t="s">
        <v>89</v>
      </c>
      <c r="J6" s="84">
        <v>120</v>
      </c>
      <c r="K6" s="36">
        <v>2</v>
      </c>
      <c r="L6" s="63">
        <f t="shared" si="0"/>
        <v>2</v>
      </c>
      <c r="M6" s="64">
        <f t="shared" si="1"/>
        <v>2</v>
      </c>
      <c r="N6" s="65"/>
      <c r="O6" s="66">
        <f t="shared" si="3"/>
        <v>0</v>
      </c>
      <c r="P6" s="65"/>
      <c r="Q6" s="65"/>
      <c r="R6" s="65"/>
      <c r="S6" s="67">
        <f t="shared" si="2"/>
        <v>0</v>
      </c>
      <c r="T6" s="38" t="str">
        <f t="shared" si="4"/>
        <v>OK</v>
      </c>
      <c r="U6" s="49">
        <v>1</v>
      </c>
      <c r="V6" s="91">
        <v>1</v>
      </c>
      <c r="W6" s="49"/>
      <c r="X6" s="49"/>
      <c r="Y6" s="49"/>
      <c r="Z6" s="49"/>
      <c r="AA6" s="49"/>
      <c r="AB6" s="76"/>
      <c r="AC6" s="49"/>
      <c r="AD6" s="49"/>
      <c r="AE6" s="49"/>
      <c r="AF6" s="49"/>
      <c r="AG6" s="49"/>
      <c r="AH6" s="49"/>
    </row>
    <row r="7" spans="1:34" s="3" customFormat="1" ht="43.5" customHeight="1" x14ac:dyDescent="0.25">
      <c r="A7" s="107"/>
      <c r="B7" s="110"/>
      <c r="C7" s="114"/>
      <c r="D7" s="77">
        <v>4</v>
      </c>
      <c r="E7" s="78" t="s">
        <v>52</v>
      </c>
      <c r="F7" s="44" t="s">
        <v>20</v>
      </c>
      <c r="G7" s="79" t="s">
        <v>10</v>
      </c>
      <c r="H7" s="80">
        <v>500500002</v>
      </c>
      <c r="I7" s="80" t="s">
        <v>89</v>
      </c>
      <c r="J7" s="84">
        <v>80</v>
      </c>
      <c r="K7" s="36">
        <v>2</v>
      </c>
      <c r="L7" s="63">
        <f t="shared" si="0"/>
        <v>2</v>
      </c>
      <c r="M7" s="64">
        <f t="shared" si="1"/>
        <v>2</v>
      </c>
      <c r="N7" s="65"/>
      <c r="O7" s="66">
        <f t="shared" si="3"/>
        <v>0</v>
      </c>
      <c r="P7" s="65"/>
      <c r="Q7" s="65"/>
      <c r="R7" s="65"/>
      <c r="S7" s="67">
        <f t="shared" si="2"/>
        <v>0</v>
      </c>
      <c r="T7" s="38" t="str">
        <f t="shared" si="4"/>
        <v>OK</v>
      </c>
      <c r="U7" s="49">
        <v>1</v>
      </c>
      <c r="V7" s="91">
        <v>1</v>
      </c>
      <c r="W7" s="49"/>
      <c r="X7" s="49"/>
      <c r="Y7" s="49"/>
      <c r="Z7" s="49"/>
      <c r="AA7" s="49"/>
      <c r="AB7" s="76"/>
      <c r="AC7" s="49"/>
      <c r="AD7" s="49"/>
      <c r="AE7" s="49"/>
      <c r="AF7" s="49"/>
      <c r="AG7" s="49"/>
      <c r="AH7" s="49"/>
    </row>
    <row r="8" spans="1:34" s="3" customFormat="1" ht="43.5" customHeight="1" x14ac:dyDescent="0.25">
      <c r="A8" s="107"/>
      <c r="B8" s="107"/>
      <c r="C8" s="114"/>
      <c r="D8" s="77">
        <v>5</v>
      </c>
      <c r="E8" s="78" t="s">
        <v>53</v>
      </c>
      <c r="F8" s="44" t="s">
        <v>20</v>
      </c>
      <c r="G8" s="79" t="s">
        <v>10</v>
      </c>
      <c r="H8" s="80">
        <v>500500002</v>
      </c>
      <c r="I8" s="80" t="s">
        <v>89</v>
      </c>
      <c r="J8" s="84">
        <v>260</v>
      </c>
      <c r="K8" s="36">
        <v>2</v>
      </c>
      <c r="L8" s="63">
        <f t="shared" si="0"/>
        <v>2</v>
      </c>
      <c r="M8" s="64">
        <f t="shared" si="1"/>
        <v>2</v>
      </c>
      <c r="N8" s="65"/>
      <c r="O8" s="66">
        <f t="shared" si="3"/>
        <v>0</v>
      </c>
      <c r="P8" s="65"/>
      <c r="Q8" s="65"/>
      <c r="R8" s="65"/>
      <c r="S8" s="67">
        <f t="shared" si="2"/>
        <v>0</v>
      </c>
      <c r="T8" s="38" t="str">
        <f t="shared" si="4"/>
        <v>OK</v>
      </c>
      <c r="U8" s="49">
        <v>1</v>
      </c>
      <c r="V8" s="91">
        <v>1</v>
      </c>
      <c r="W8" s="49"/>
      <c r="X8" s="49"/>
      <c r="Y8" s="49"/>
      <c r="Z8" s="49"/>
      <c r="AA8" s="49"/>
      <c r="AB8" s="76"/>
      <c r="AC8" s="49"/>
      <c r="AD8" s="49"/>
      <c r="AE8" s="49"/>
      <c r="AF8" s="49"/>
      <c r="AG8" s="49"/>
      <c r="AH8" s="49"/>
    </row>
    <row r="9" spans="1:34" s="3" customFormat="1" ht="43.5" customHeight="1" x14ac:dyDescent="0.25">
      <c r="A9" s="107"/>
      <c r="B9" s="110"/>
      <c r="C9" s="114"/>
      <c r="D9" s="77">
        <v>6</v>
      </c>
      <c r="E9" s="78" t="s">
        <v>54</v>
      </c>
      <c r="F9" s="44" t="s">
        <v>20</v>
      </c>
      <c r="G9" s="79" t="s">
        <v>10</v>
      </c>
      <c r="H9" s="80">
        <v>500500002</v>
      </c>
      <c r="I9" s="80" t="s">
        <v>89</v>
      </c>
      <c r="J9" s="84">
        <v>600</v>
      </c>
      <c r="K9" s="36">
        <v>2</v>
      </c>
      <c r="L9" s="63">
        <f t="shared" si="0"/>
        <v>2</v>
      </c>
      <c r="M9" s="64">
        <f t="shared" si="1"/>
        <v>2</v>
      </c>
      <c r="N9" s="65"/>
      <c r="O9" s="66">
        <f t="shared" si="3"/>
        <v>0</v>
      </c>
      <c r="P9" s="65"/>
      <c r="Q9" s="65"/>
      <c r="R9" s="65"/>
      <c r="S9" s="67">
        <f t="shared" si="2"/>
        <v>0</v>
      </c>
      <c r="T9" s="38" t="str">
        <f t="shared" si="4"/>
        <v>OK</v>
      </c>
      <c r="U9" s="49">
        <v>1</v>
      </c>
      <c r="V9" s="91">
        <v>1</v>
      </c>
      <c r="W9" s="49"/>
      <c r="X9" s="49"/>
      <c r="Y9" s="49"/>
      <c r="Z9" s="49"/>
      <c r="AA9" s="49"/>
      <c r="AB9" s="76"/>
      <c r="AC9" s="49"/>
      <c r="AD9" s="49"/>
      <c r="AE9" s="49"/>
      <c r="AF9" s="49"/>
      <c r="AG9" s="49"/>
      <c r="AH9" s="49"/>
    </row>
    <row r="10" spans="1:34" s="3" customFormat="1" ht="43.5" customHeight="1" x14ac:dyDescent="0.25">
      <c r="A10" s="107"/>
      <c r="B10" s="107"/>
      <c r="C10" s="114" t="s">
        <v>55</v>
      </c>
      <c r="D10" s="77">
        <v>7</v>
      </c>
      <c r="E10" s="78" t="s">
        <v>56</v>
      </c>
      <c r="F10" s="44" t="s">
        <v>20</v>
      </c>
      <c r="G10" s="79" t="s">
        <v>10</v>
      </c>
      <c r="H10" s="80">
        <v>500500002</v>
      </c>
      <c r="I10" s="80" t="s">
        <v>89</v>
      </c>
      <c r="J10" s="84">
        <v>300</v>
      </c>
      <c r="K10" s="36">
        <v>2</v>
      </c>
      <c r="L10" s="63">
        <f t="shared" si="0"/>
        <v>2</v>
      </c>
      <c r="M10" s="64">
        <f t="shared" si="1"/>
        <v>2</v>
      </c>
      <c r="N10" s="65"/>
      <c r="O10" s="66">
        <f t="shared" si="3"/>
        <v>0</v>
      </c>
      <c r="P10" s="65"/>
      <c r="Q10" s="65"/>
      <c r="R10" s="65"/>
      <c r="S10" s="67">
        <f t="shared" si="2"/>
        <v>0</v>
      </c>
      <c r="T10" s="38" t="str">
        <f t="shared" si="4"/>
        <v>OK</v>
      </c>
      <c r="U10" s="49">
        <v>1</v>
      </c>
      <c r="V10" s="91">
        <v>1</v>
      </c>
      <c r="W10" s="49"/>
      <c r="X10" s="49"/>
      <c r="Y10" s="49"/>
      <c r="Z10" s="49"/>
      <c r="AA10" s="49"/>
      <c r="AB10" s="76"/>
      <c r="AC10" s="49"/>
      <c r="AD10" s="49"/>
      <c r="AE10" s="49"/>
      <c r="AF10" s="49"/>
      <c r="AG10" s="49"/>
      <c r="AH10" s="49"/>
    </row>
    <row r="11" spans="1:34" s="3" customFormat="1" ht="43.5" customHeight="1" x14ac:dyDescent="0.25">
      <c r="A11" s="107"/>
      <c r="B11" s="107"/>
      <c r="C11" s="114"/>
      <c r="D11" s="77">
        <v>8</v>
      </c>
      <c r="E11" s="78" t="s">
        <v>57</v>
      </c>
      <c r="F11" s="44" t="s">
        <v>20</v>
      </c>
      <c r="G11" s="79" t="s">
        <v>10</v>
      </c>
      <c r="H11" s="80">
        <v>500500002</v>
      </c>
      <c r="I11" s="80" t="s">
        <v>89</v>
      </c>
      <c r="J11" s="84">
        <v>400</v>
      </c>
      <c r="K11" s="36">
        <v>2</v>
      </c>
      <c r="L11" s="63">
        <f t="shared" si="0"/>
        <v>2</v>
      </c>
      <c r="M11" s="64">
        <f t="shared" si="1"/>
        <v>2</v>
      </c>
      <c r="N11" s="65"/>
      <c r="O11" s="66">
        <f t="shared" si="3"/>
        <v>0</v>
      </c>
      <c r="P11" s="65"/>
      <c r="Q11" s="65"/>
      <c r="R11" s="65"/>
      <c r="S11" s="67">
        <f t="shared" si="2"/>
        <v>0</v>
      </c>
      <c r="T11" s="38" t="str">
        <f t="shared" si="4"/>
        <v>OK</v>
      </c>
      <c r="U11" s="49">
        <v>1</v>
      </c>
      <c r="V11" s="91">
        <v>1</v>
      </c>
      <c r="W11" s="49"/>
      <c r="X11" s="49"/>
      <c r="Y11" s="49"/>
      <c r="Z11" s="49"/>
      <c r="AA11" s="49"/>
      <c r="AB11" s="76"/>
      <c r="AC11" s="49"/>
      <c r="AD11" s="49"/>
      <c r="AE11" s="49"/>
      <c r="AF11" s="49"/>
      <c r="AG11" s="49"/>
      <c r="AH11" s="49"/>
    </row>
    <row r="12" spans="1:34" s="3" customFormat="1" ht="43.5" customHeight="1" x14ac:dyDescent="0.25">
      <c r="A12" s="107"/>
      <c r="B12" s="110"/>
      <c r="C12" s="114"/>
      <c r="D12" s="77">
        <v>9</v>
      </c>
      <c r="E12" s="78" t="s">
        <v>58</v>
      </c>
      <c r="F12" s="44" t="s">
        <v>20</v>
      </c>
      <c r="G12" s="79" t="s">
        <v>10</v>
      </c>
      <c r="H12" s="80">
        <v>500500002</v>
      </c>
      <c r="I12" s="80" t="s">
        <v>89</v>
      </c>
      <c r="J12" s="84">
        <v>250</v>
      </c>
      <c r="K12" s="36">
        <v>2</v>
      </c>
      <c r="L12" s="63">
        <f t="shared" si="0"/>
        <v>2</v>
      </c>
      <c r="M12" s="64">
        <f t="shared" si="1"/>
        <v>2</v>
      </c>
      <c r="N12" s="65"/>
      <c r="O12" s="66">
        <f t="shared" si="3"/>
        <v>0</v>
      </c>
      <c r="P12" s="65"/>
      <c r="Q12" s="65"/>
      <c r="R12" s="65"/>
      <c r="S12" s="67">
        <f t="shared" si="2"/>
        <v>0</v>
      </c>
      <c r="T12" s="38" t="str">
        <f t="shared" si="4"/>
        <v>OK</v>
      </c>
      <c r="U12" s="49">
        <v>1</v>
      </c>
      <c r="V12" s="91">
        <v>1</v>
      </c>
      <c r="W12" s="49"/>
      <c r="X12" s="49"/>
      <c r="Y12" s="49"/>
      <c r="Z12" s="49"/>
      <c r="AA12" s="49"/>
      <c r="AB12" s="76"/>
      <c r="AC12" s="49"/>
      <c r="AD12" s="49"/>
      <c r="AE12" s="49"/>
      <c r="AF12" s="49"/>
      <c r="AG12" s="49"/>
      <c r="AH12" s="49"/>
    </row>
    <row r="13" spans="1:34" s="31" customFormat="1" ht="43.5" customHeight="1" x14ac:dyDescent="0.25">
      <c r="A13" s="107"/>
      <c r="B13" s="107"/>
      <c r="C13" s="114"/>
      <c r="D13" s="77">
        <v>10</v>
      </c>
      <c r="E13" s="78" t="s">
        <v>59</v>
      </c>
      <c r="F13" s="44" t="s">
        <v>20</v>
      </c>
      <c r="G13" s="79" t="s">
        <v>10</v>
      </c>
      <c r="H13" s="80">
        <v>500500002</v>
      </c>
      <c r="I13" s="80" t="s">
        <v>89</v>
      </c>
      <c r="J13" s="84">
        <v>150</v>
      </c>
      <c r="K13" s="36">
        <v>2</v>
      </c>
      <c r="L13" s="63">
        <f t="shared" si="0"/>
        <v>2</v>
      </c>
      <c r="M13" s="64">
        <f t="shared" si="1"/>
        <v>2</v>
      </c>
      <c r="N13" s="65"/>
      <c r="O13" s="66">
        <f t="shared" si="3"/>
        <v>0</v>
      </c>
      <c r="P13" s="65"/>
      <c r="Q13" s="65"/>
      <c r="R13" s="65"/>
      <c r="S13" s="67">
        <f t="shared" si="2"/>
        <v>0</v>
      </c>
      <c r="T13" s="38" t="str">
        <f t="shared" si="4"/>
        <v>OK</v>
      </c>
      <c r="U13" s="49">
        <v>1</v>
      </c>
      <c r="V13" s="91">
        <v>1</v>
      </c>
      <c r="W13" s="50"/>
      <c r="X13" s="49"/>
      <c r="Y13" s="50"/>
      <c r="Z13" s="49"/>
      <c r="AA13" s="50"/>
      <c r="AB13" s="76"/>
      <c r="AC13" s="49"/>
      <c r="AD13" s="49"/>
      <c r="AE13" s="49"/>
      <c r="AF13" s="49"/>
      <c r="AG13" s="49"/>
      <c r="AH13" s="49"/>
    </row>
    <row r="14" spans="1:34" s="3" customFormat="1" ht="43.5" customHeight="1" x14ac:dyDescent="0.25">
      <c r="A14" s="107"/>
      <c r="B14" s="107"/>
      <c r="C14" s="114" t="s">
        <v>60</v>
      </c>
      <c r="D14" s="77">
        <v>11</v>
      </c>
      <c r="E14" s="78" t="s">
        <v>61</v>
      </c>
      <c r="F14" s="44" t="s">
        <v>20</v>
      </c>
      <c r="G14" s="79" t="s">
        <v>10</v>
      </c>
      <c r="H14" s="80">
        <v>500500002</v>
      </c>
      <c r="I14" s="80" t="s">
        <v>89</v>
      </c>
      <c r="J14" s="84">
        <v>150</v>
      </c>
      <c r="K14" s="36">
        <v>2</v>
      </c>
      <c r="L14" s="63">
        <f t="shared" si="0"/>
        <v>2</v>
      </c>
      <c r="M14" s="64">
        <f t="shared" si="1"/>
        <v>2</v>
      </c>
      <c r="N14" s="65"/>
      <c r="O14" s="66">
        <f t="shared" si="3"/>
        <v>0</v>
      </c>
      <c r="P14" s="65"/>
      <c r="Q14" s="65"/>
      <c r="R14" s="65"/>
      <c r="S14" s="67">
        <f t="shared" si="2"/>
        <v>0</v>
      </c>
      <c r="T14" s="38" t="str">
        <f t="shared" si="4"/>
        <v>OK</v>
      </c>
      <c r="U14" s="49">
        <v>1</v>
      </c>
      <c r="V14" s="91">
        <v>1</v>
      </c>
      <c r="W14" s="49"/>
      <c r="X14" s="49"/>
      <c r="Y14" s="49"/>
      <c r="Z14" s="49"/>
      <c r="AA14" s="49"/>
      <c r="AB14" s="76"/>
      <c r="AC14" s="49"/>
      <c r="AD14" s="49"/>
      <c r="AE14" s="49"/>
      <c r="AF14" s="49"/>
      <c r="AG14" s="49"/>
      <c r="AH14" s="49"/>
    </row>
    <row r="15" spans="1:34" s="31" customFormat="1" ht="43.5" customHeight="1" x14ac:dyDescent="0.25">
      <c r="A15" s="107"/>
      <c r="B15" s="111"/>
      <c r="C15" s="114"/>
      <c r="D15" s="77">
        <v>12</v>
      </c>
      <c r="E15" s="78" t="s">
        <v>62</v>
      </c>
      <c r="F15" s="44" t="s">
        <v>20</v>
      </c>
      <c r="G15" s="79" t="s">
        <v>10</v>
      </c>
      <c r="H15" s="80">
        <v>500500002</v>
      </c>
      <c r="I15" s="80" t="s">
        <v>89</v>
      </c>
      <c r="J15" s="84">
        <v>150</v>
      </c>
      <c r="K15" s="36">
        <v>2</v>
      </c>
      <c r="L15" s="63">
        <f t="shared" si="0"/>
        <v>2</v>
      </c>
      <c r="M15" s="64">
        <f t="shared" si="1"/>
        <v>2</v>
      </c>
      <c r="N15" s="65"/>
      <c r="O15" s="66">
        <f t="shared" si="3"/>
        <v>0</v>
      </c>
      <c r="P15" s="65"/>
      <c r="Q15" s="65"/>
      <c r="R15" s="65"/>
      <c r="S15" s="67">
        <f t="shared" si="2"/>
        <v>0</v>
      </c>
      <c r="T15" s="38" t="str">
        <f t="shared" si="4"/>
        <v>OK</v>
      </c>
      <c r="U15" s="49">
        <v>1</v>
      </c>
      <c r="V15" s="91">
        <v>1</v>
      </c>
      <c r="W15" s="49"/>
      <c r="X15" s="49"/>
      <c r="Y15" s="50"/>
      <c r="Z15" s="49"/>
      <c r="AA15" s="50"/>
      <c r="AB15" s="76"/>
      <c r="AC15" s="49"/>
      <c r="AD15" s="49"/>
      <c r="AE15" s="49"/>
      <c r="AF15" s="49"/>
      <c r="AG15" s="49"/>
      <c r="AH15" s="49"/>
    </row>
    <row r="16" spans="1:34" s="3" customFormat="1" ht="43.5" customHeight="1" x14ac:dyDescent="0.25">
      <c r="A16" s="107"/>
      <c r="B16" s="110"/>
      <c r="C16" s="114"/>
      <c r="D16" s="77">
        <v>13</v>
      </c>
      <c r="E16" s="78" t="s">
        <v>63</v>
      </c>
      <c r="F16" s="44" t="s">
        <v>20</v>
      </c>
      <c r="G16" s="79" t="s">
        <v>10</v>
      </c>
      <c r="H16" s="80">
        <v>500500002</v>
      </c>
      <c r="I16" s="80" t="s">
        <v>89</v>
      </c>
      <c r="J16" s="84">
        <v>200</v>
      </c>
      <c r="K16" s="36">
        <v>2</v>
      </c>
      <c r="L16" s="63">
        <f t="shared" si="0"/>
        <v>2</v>
      </c>
      <c r="M16" s="64">
        <f t="shared" si="1"/>
        <v>2</v>
      </c>
      <c r="N16" s="65"/>
      <c r="O16" s="66">
        <f t="shared" si="3"/>
        <v>0</v>
      </c>
      <c r="P16" s="65"/>
      <c r="Q16" s="65"/>
      <c r="R16" s="65"/>
      <c r="S16" s="67">
        <f t="shared" si="2"/>
        <v>0</v>
      </c>
      <c r="T16" s="38" t="str">
        <f t="shared" si="4"/>
        <v>OK</v>
      </c>
      <c r="U16" s="49">
        <v>1</v>
      </c>
      <c r="V16" s="91">
        <v>1</v>
      </c>
      <c r="W16" s="49"/>
      <c r="X16" s="49"/>
      <c r="Y16" s="49"/>
      <c r="Z16" s="49"/>
      <c r="AA16" s="49"/>
      <c r="AB16" s="76"/>
      <c r="AC16" s="49"/>
      <c r="AD16" s="49"/>
      <c r="AE16" s="49"/>
      <c r="AF16" s="49"/>
      <c r="AG16" s="49"/>
      <c r="AH16" s="49"/>
    </row>
    <row r="17" spans="1:34" s="3" customFormat="1" ht="43.5" customHeight="1" x14ac:dyDescent="0.25">
      <c r="A17" s="107"/>
      <c r="B17" s="107"/>
      <c r="C17" s="114"/>
      <c r="D17" s="77">
        <v>14</v>
      </c>
      <c r="E17" s="78" t="s">
        <v>64</v>
      </c>
      <c r="F17" s="44" t="s">
        <v>20</v>
      </c>
      <c r="G17" s="79" t="s">
        <v>10</v>
      </c>
      <c r="H17" s="80">
        <v>500500002</v>
      </c>
      <c r="I17" s="80" t="s">
        <v>89</v>
      </c>
      <c r="J17" s="84">
        <v>300</v>
      </c>
      <c r="K17" s="36">
        <v>2</v>
      </c>
      <c r="L17" s="63">
        <f t="shared" si="0"/>
        <v>2</v>
      </c>
      <c r="M17" s="64">
        <f t="shared" si="1"/>
        <v>2</v>
      </c>
      <c r="N17" s="65"/>
      <c r="O17" s="66">
        <f t="shared" si="3"/>
        <v>0</v>
      </c>
      <c r="P17" s="65"/>
      <c r="Q17" s="65"/>
      <c r="R17" s="65"/>
      <c r="S17" s="67">
        <f t="shared" si="2"/>
        <v>0</v>
      </c>
      <c r="T17" s="38" t="str">
        <f t="shared" si="4"/>
        <v>OK</v>
      </c>
      <c r="U17" s="49">
        <v>1</v>
      </c>
      <c r="V17" s="91">
        <v>1</v>
      </c>
      <c r="W17" s="49"/>
      <c r="X17" s="49"/>
      <c r="Y17" s="49"/>
      <c r="Z17" s="49"/>
      <c r="AA17" s="49"/>
      <c r="AB17" s="76"/>
      <c r="AC17" s="49"/>
      <c r="AD17" s="49"/>
      <c r="AE17" s="49"/>
      <c r="AF17" s="49"/>
      <c r="AG17" s="49"/>
      <c r="AH17" s="49"/>
    </row>
    <row r="18" spans="1:34" s="3" customFormat="1" ht="43.5" customHeight="1" x14ac:dyDescent="0.25">
      <c r="A18" s="107"/>
      <c r="B18" s="107"/>
      <c r="C18" s="114"/>
      <c r="D18" s="77">
        <v>15</v>
      </c>
      <c r="E18" s="78" t="s">
        <v>65</v>
      </c>
      <c r="F18" s="44" t="s">
        <v>20</v>
      </c>
      <c r="G18" s="79" t="s">
        <v>10</v>
      </c>
      <c r="H18" s="80">
        <v>500500002</v>
      </c>
      <c r="I18" s="80" t="s">
        <v>89</v>
      </c>
      <c r="J18" s="84">
        <v>100</v>
      </c>
      <c r="K18" s="36">
        <v>2</v>
      </c>
      <c r="L18" s="63">
        <f t="shared" si="0"/>
        <v>2</v>
      </c>
      <c r="M18" s="64">
        <f t="shared" si="1"/>
        <v>2</v>
      </c>
      <c r="N18" s="65"/>
      <c r="O18" s="66">
        <f t="shared" si="3"/>
        <v>0</v>
      </c>
      <c r="P18" s="65"/>
      <c r="Q18" s="65"/>
      <c r="R18" s="65"/>
      <c r="S18" s="67">
        <f t="shared" si="2"/>
        <v>0</v>
      </c>
      <c r="T18" s="38" t="str">
        <f t="shared" si="4"/>
        <v>OK</v>
      </c>
      <c r="U18" s="49">
        <v>1</v>
      </c>
      <c r="V18" s="91">
        <v>1</v>
      </c>
      <c r="W18" s="49"/>
      <c r="X18" s="49"/>
      <c r="Y18" s="49"/>
      <c r="Z18" s="49"/>
      <c r="AA18" s="49"/>
      <c r="AB18" s="76"/>
      <c r="AC18" s="49"/>
      <c r="AD18" s="49"/>
      <c r="AE18" s="49"/>
      <c r="AF18" s="49"/>
      <c r="AG18" s="49"/>
      <c r="AH18" s="49"/>
    </row>
    <row r="19" spans="1:34" s="3" customFormat="1" ht="43.5" customHeight="1" x14ac:dyDescent="0.25">
      <c r="A19" s="107"/>
      <c r="B19" s="107"/>
      <c r="C19" s="114"/>
      <c r="D19" s="77">
        <v>16</v>
      </c>
      <c r="E19" s="78" t="s">
        <v>66</v>
      </c>
      <c r="F19" s="44" t="s">
        <v>20</v>
      </c>
      <c r="G19" s="79" t="s">
        <v>10</v>
      </c>
      <c r="H19" s="80">
        <v>500500002</v>
      </c>
      <c r="I19" s="80" t="s">
        <v>89</v>
      </c>
      <c r="J19" s="84">
        <v>150</v>
      </c>
      <c r="K19" s="36">
        <v>2</v>
      </c>
      <c r="L19" s="63">
        <f t="shared" si="0"/>
        <v>2</v>
      </c>
      <c r="M19" s="64">
        <f t="shared" si="1"/>
        <v>2</v>
      </c>
      <c r="N19" s="65"/>
      <c r="O19" s="66">
        <f t="shared" si="3"/>
        <v>0</v>
      </c>
      <c r="P19" s="65"/>
      <c r="Q19" s="65"/>
      <c r="R19" s="65"/>
      <c r="S19" s="67">
        <f t="shared" si="2"/>
        <v>0</v>
      </c>
      <c r="T19" s="38" t="str">
        <f t="shared" si="4"/>
        <v>OK</v>
      </c>
      <c r="U19" s="49">
        <v>1</v>
      </c>
      <c r="V19" s="91">
        <v>1</v>
      </c>
      <c r="W19" s="49"/>
      <c r="X19" s="49"/>
      <c r="Y19" s="49"/>
      <c r="Z19" s="49"/>
      <c r="AA19" s="49"/>
      <c r="AB19" s="76"/>
      <c r="AC19" s="49"/>
      <c r="AD19" s="49"/>
      <c r="AE19" s="49"/>
      <c r="AF19" s="49"/>
      <c r="AG19" s="49"/>
      <c r="AH19" s="49"/>
    </row>
    <row r="20" spans="1:34" s="31" customFormat="1" ht="43.5" customHeight="1" x14ac:dyDescent="0.25">
      <c r="A20" s="107"/>
      <c r="B20" s="111"/>
      <c r="C20" s="114"/>
      <c r="D20" s="77">
        <v>17</v>
      </c>
      <c r="E20" s="78" t="s">
        <v>67</v>
      </c>
      <c r="F20" s="44" t="s">
        <v>20</v>
      </c>
      <c r="G20" s="79" t="s">
        <v>10</v>
      </c>
      <c r="H20" s="80">
        <v>500500002</v>
      </c>
      <c r="I20" s="80" t="s">
        <v>89</v>
      </c>
      <c r="J20" s="84">
        <v>100</v>
      </c>
      <c r="K20" s="36">
        <v>2</v>
      </c>
      <c r="L20" s="63">
        <f t="shared" si="0"/>
        <v>2</v>
      </c>
      <c r="M20" s="64">
        <f t="shared" si="1"/>
        <v>2</v>
      </c>
      <c r="N20" s="65"/>
      <c r="O20" s="66">
        <f t="shared" si="3"/>
        <v>0</v>
      </c>
      <c r="P20" s="65"/>
      <c r="Q20" s="65"/>
      <c r="R20" s="65"/>
      <c r="S20" s="67">
        <f t="shared" si="2"/>
        <v>0</v>
      </c>
      <c r="T20" s="38" t="str">
        <f t="shared" si="4"/>
        <v>OK</v>
      </c>
      <c r="U20" s="49">
        <v>1</v>
      </c>
      <c r="V20" s="91">
        <v>1</v>
      </c>
      <c r="W20" s="50"/>
      <c r="X20" s="49"/>
      <c r="Y20" s="50"/>
      <c r="Z20" s="49"/>
      <c r="AA20" s="49"/>
      <c r="AB20" s="76"/>
      <c r="AC20" s="49"/>
      <c r="AD20" s="49"/>
      <c r="AE20" s="49"/>
      <c r="AF20" s="49"/>
      <c r="AG20" s="49"/>
      <c r="AH20" s="49"/>
    </row>
    <row r="21" spans="1:34" s="3" customFormat="1" ht="43.5" customHeight="1" x14ac:dyDescent="0.25">
      <c r="A21" s="107"/>
      <c r="B21" s="110"/>
      <c r="C21" s="114"/>
      <c r="D21" s="77">
        <v>18</v>
      </c>
      <c r="E21" s="78" t="s">
        <v>68</v>
      </c>
      <c r="F21" s="44" t="s">
        <v>20</v>
      </c>
      <c r="G21" s="79" t="s">
        <v>10</v>
      </c>
      <c r="H21" s="80">
        <v>500500002</v>
      </c>
      <c r="I21" s="80" t="s">
        <v>89</v>
      </c>
      <c r="J21" s="84">
        <v>300</v>
      </c>
      <c r="K21" s="36">
        <v>2</v>
      </c>
      <c r="L21" s="63">
        <f t="shared" si="0"/>
        <v>2</v>
      </c>
      <c r="M21" s="64">
        <f t="shared" si="1"/>
        <v>2</v>
      </c>
      <c r="N21" s="65"/>
      <c r="O21" s="66">
        <f t="shared" si="3"/>
        <v>0</v>
      </c>
      <c r="P21" s="65"/>
      <c r="Q21" s="65"/>
      <c r="R21" s="65"/>
      <c r="S21" s="67">
        <f t="shared" si="2"/>
        <v>0</v>
      </c>
      <c r="T21" s="38" t="str">
        <f t="shared" si="4"/>
        <v>OK</v>
      </c>
      <c r="U21" s="49">
        <v>1</v>
      </c>
      <c r="V21" s="91">
        <v>1</v>
      </c>
      <c r="W21" s="49"/>
      <c r="X21" s="49"/>
      <c r="Y21" s="49"/>
      <c r="Z21" s="49"/>
      <c r="AA21" s="49"/>
      <c r="AB21" s="76"/>
      <c r="AC21" s="49"/>
      <c r="AD21" s="49"/>
      <c r="AE21" s="49"/>
      <c r="AF21" s="49"/>
      <c r="AG21" s="49"/>
      <c r="AH21" s="49"/>
    </row>
    <row r="22" spans="1:34" ht="43.5" customHeight="1" x14ac:dyDescent="0.25">
      <c r="A22" s="107"/>
      <c r="B22" s="107"/>
      <c r="C22" s="114"/>
      <c r="D22" s="77">
        <v>19</v>
      </c>
      <c r="E22" s="78" t="s">
        <v>69</v>
      </c>
      <c r="F22" s="44" t="s">
        <v>20</v>
      </c>
      <c r="G22" s="79" t="s">
        <v>10</v>
      </c>
      <c r="H22" s="80">
        <v>500500002</v>
      </c>
      <c r="I22" s="80" t="s">
        <v>89</v>
      </c>
      <c r="J22" s="84">
        <v>150</v>
      </c>
      <c r="K22" s="37">
        <v>2</v>
      </c>
      <c r="L22" s="63">
        <f t="shared" si="0"/>
        <v>2</v>
      </c>
      <c r="M22" s="64">
        <f t="shared" si="1"/>
        <v>2</v>
      </c>
      <c r="N22" s="65"/>
      <c r="O22" s="66">
        <f t="shared" si="3"/>
        <v>0</v>
      </c>
      <c r="P22" s="65"/>
      <c r="Q22" s="65"/>
      <c r="R22" s="65"/>
      <c r="S22" s="67">
        <f t="shared" si="2"/>
        <v>0</v>
      </c>
      <c r="T22" s="38" t="str">
        <f t="shared" si="4"/>
        <v>OK</v>
      </c>
      <c r="U22" s="49">
        <v>1</v>
      </c>
      <c r="V22" s="91">
        <v>1</v>
      </c>
      <c r="W22" s="49"/>
      <c r="X22" s="49"/>
      <c r="Y22" s="49"/>
      <c r="Z22" s="49"/>
      <c r="AA22" s="49"/>
      <c r="AB22" s="76"/>
      <c r="AC22" s="49"/>
      <c r="AD22" s="49"/>
      <c r="AE22" s="49"/>
      <c r="AF22" s="49"/>
      <c r="AG22" s="49"/>
      <c r="AH22" s="49"/>
    </row>
    <row r="23" spans="1:34" ht="43.5" customHeight="1" x14ac:dyDescent="0.25">
      <c r="A23" s="107"/>
      <c r="B23" s="107"/>
      <c r="C23" s="114"/>
      <c r="D23" s="77">
        <v>20</v>
      </c>
      <c r="E23" s="78" t="s">
        <v>70</v>
      </c>
      <c r="F23" s="44" t="s">
        <v>20</v>
      </c>
      <c r="G23" s="79" t="s">
        <v>10</v>
      </c>
      <c r="H23" s="80">
        <v>500500002</v>
      </c>
      <c r="I23" s="80" t="s">
        <v>89</v>
      </c>
      <c r="J23" s="84">
        <v>1000</v>
      </c>
      <c r="K23" s="37">
        <v>2</v>
      </c>
      <c r="L23" s="63">
        <f t="shared" si="0"/>
        <v>2</v>
      </c>
      <c r="M23" s="64">
        <f t="shared" si="1"/>
        <v>2</v>
      </c>
      <c r="N23" s="65"/>
      <c r="O23" s="66">
        <f t="shared" si="3"/>
        <v>0</v>
      </c>
      <c r="P23" s="65"/>
      <c r="Q23" s="65"/>
      <c r="R23" s="65"/>
      <c r="S23" s="67">
        <f t="shared" si="2"/>
        <v>0</v>
      </c>
      <c r="T23" s="38" t="str">
        <f t="shared" si="4"/>
        <v>OK</v>
      </c>
      <c r="U23" s="49">
        <v>1</v>
      </c>
      <c r="V23" s="91">
        <v>1</v>
      </c>
      <c r="W23" s="49"/>
      <c r="X23" s="49"/>
      <c r="Y23" s="49"/>
      <c r="Z23" s="49"/>
      <c r="AA23" s="49"/>
      <c r="AB23" s="76"/>
      <c r="AC23" s="49"/>
      <c r="AD23" s="49"/>
      <c r="AE23" s="49"/>
      <c r="AF23" s="49"/>
      <c r="AG23" s="49"/>
      <c r="AH23" s="49"/>
    </row>
    <row r="24" spans="1:34" ht="43.5" customHeight="1" x14ac:dyDescent="0.25">
      <c r="A24" s="107"/>
      <c r="B24" s="107"/>
      <c r="C24" s="114"/>
      <c r="D24" s="77">
        <v>21</v>
      </c>
      <c r="E24" s="81" t="s">
        <v>71</v>
      </c>
      <c r="F24" s="44" t="s">
        <v>20</v>
      </c>
      <c r="G24" s="79" t="s">
        <v>10</v>
      </c>
      <c r="H24" s="80">
        <v>500500002</v>
      </c>
      <c r="I24" s="80" t="s">
        <v>89</v>
      </c>
      <c r="J24" s="84">
        <v>500</v>
      </c>
      <c r="K24" s="37">
        <v>2</v>
      </c>
      <c r="L24" s="63">
        <f t="shared" si="0"/>
        <v>2</v>
      </c>
      <c r="M24" s="64">
        <f t="shared" si="1"/>
        <v>2</v>
      </c>
      <c r="N24" s="65"/>
      <c r="O24" s="66">
        <f t="shared" si="3"/>
        <v>0</v>
      </c>
      <c r="P24" s="65"/>
      <c r="Q24" s="65"/>
      <c r="R24" s="65"/>
      <c r="S24" s="67">
        <f t="shared" si="2"/>
        <v>0</v>
      </c>
      <c r="T24" s="38" t="str">
        <f t="shared" si="4"/>
        <v>OK</v>
      </c>
      <c r="U24" s="49">
        <v>1</v>
      </c>
      <c r="V24" s="91">
        <v>1</v>
      </c>
      <c r="W24" s="51"/>
      <c r="X24" s="49"/>
      <c r="Y24" s="51"/>
      <c r="Z24" s="49"/>
      <c r="AA24" s="49"/>
      <c r="AB24" s="76"/>
      <c r="AC24" s="49"/>
      <c r="AD24" s="49"/>
      <c r="AE24" s="49"/>
      <c r="AF24" s="49"/>
      <c r="AG24" s="49"/>
      <c r="AH24" s="49"/>
    </row>
    <row r="25" spans="1:34" s="42" customFormat="1" ht="43.5" customHeight="1" x14ac:dyDescent="0.25">
      <c r="A25" s="107"/>
      <c r="B25" s="111"/>
      <c r="C25" s="115" t="s">
        <v>72</v>
      </c>
      <c r="D25" s="82">
        <v>22</v>
      </c>
      <c r="E25" s="81" t="s">
        <v>73</v>
      </c>
      <c r="F25" s="44" t="s">
        <v>20</v>
      </c>
      <c r="G25" s="79" t="s">
        <v>74</v>
      </c>
      <c r="H25" s="80">
        <v>500500002</v>
      </c>
      <c r="I25" s="80" t="s">
        <v>89</v>
      </c>
      <c r="J25" s="84">
        <v>8200</v>
      </c>
      <c r="K25" s="37">
        <v>2</v>
      </c>
      <c r="L25" s="63">
        <f t="shared" si="0"/>
        <v>2</v>
      </c>
      <c r="M25" s="64">
        <f t="shared" si="1"/>
        <v>2</v>
      </c>
      <c r="N25" s="65"/>
      <c r="O25" s="66">
        <f t="shared" si="3"/>
        <v>0</v>
      </c>
      <c r="P25" s="65"/>
      <c r="Q25" s="65"/>
      <c r="R25" s="65"/>
      <c r="S25" s="67">
        <f t="shared" si="2"/>
        <v>0</v>
      </c>
      <c r="T25" s="38" t="str">
        <f t="shared" si="4"/>
        <v>OK</v>
      </c>
      <c r="U25" s="49">
        <v>1</v>
      </c>
      <c r="V25" s="91">
        <v>1</v>
      </c>
      <c r="W25" s="51"/>
      <c r="X25" s="49"/>
      <c r="Y25" s="52"/>
      <c r="Z25" s="49"/>
      <c r="AA25" s="50"/>
      <c r="AB25" s="76"/>
      <c r="AC25" s="49"/>
      <c r="AD25" s="49"/>
      <c r="AE25" s="49"/>
      <c r="AF25" s="49"/>
      <c r="AG25" s="49"/>
      <c r="AH25" s="49"/>
    </row>
    <row r="26" spans="1:34" ht="43.5" customHeight="1" x14ac:dyDescent="0.25">
      <c r="A26" s="107"/>
      <c r="B26" s="111"/>
      <c r="C26" s="115"/>
      <c r="D26" s="82">
        <v>23</v>
      </c>
      <c r="E26" s="81" t="s">
        <v>75</v>
      </c>
      <c r="F26" s="44" t="s">
        <v>20</v>
      </c>
      <c r="G26" s="79" t="s">
        <v>11</v>
      </c>
      <c r="H26" s="80">
        <v>500500002</v>
      </c>
      <c r="I26" s="80" t="s">
        <v>89</v>
      </c>
      <c r="J26" s="84">
        <v>1950.08</v>
      </c>
      <c r="K26" s="37">
        <v>2</v>
      </c>
      <c r="L26" s="63">
        <f t="shared" si="0"/>
        <v>2</v>
      </c>
      <c r="M26" s="64">
        <f t="shared" si="1"/>
        <v>2</v>
      </c>
      <c r="N26" s="65"/>
      <c r="O26" s="66">
        <f t="shared" si="3"/>
        <v>0</v>
      </c>
      <c r="P26" s="65"/>
      <c r="Q26" s="65"/>
      <c r="R26" s="65"/>
      <c r="S26" s="67">
        <f t="shared" si="2"/>
        <v>0</v>
      </c>
      <c r="T26" s="38" t="str">
        <f t="shared" si="4"/>
        <v>OK</v>
      </c>
      <c r="U26" s="49">
        <v>1</v>
      </c>
      <c r="V26" s="91">
        <v>1</v>
      </c>
      <c r="W26" s="51"/>
      <c r="X26" s="49"/>
      <c r="Y26" s="51"/>
      <c r="Z26" s="49"/>
      <c r="AA26" s="49"/>
      <c r="AB26" s="76"/>
      <c r="AC26" s="49"/>
      <c r="AD26" s="49"/>
      <c r="AE26" s="49"/>
      <c r="AF26" s="49"/>
      <c r="AG26" s="49"/>
      <c r="AH26" s="49"/>
    </row>
    <row r="27" spans="1:34" ht="43.5" customHeight="1" x14ac:dyDescent="0.25">
      <c r="A27" s="107"/>
      <c r="B27" s="111"/>
      <c r="C27" s="115"/>
      <c r="D27" s="82">
        <v>24</v>
      </c>
      <c r="E27" s="81" t="s">
        <v>76</v>
      </c>
      <c r="F27" s="44" t="s">
        <v>20</v>
      </c>
      <c r="G27" s="79" t="s">
        <v>77</v>
      </c>
      <c r="H27" s="80">
        <v>500500002</v>
      </c>
      <c r="I27" s="80" t="s">
        <v>89</v>
      </c>
      <c r="J27" s="84">
        <v>3000</v>
      </c>
      <c r="K27" s="37">
        <v>2</v>
      </c>
      <c r="L27" s="63">
        <f t="shared" si="0"/>
        <v>2</v>
      </c>
      <c r="M27" s="64">
        <f t="shared" si="1"/>
        <v>2</v>
      </c>
      <c r="N27" s="65"/>
      <c r="O27" s="66">
        <f t="shared" si="3"/>
        <v>0</v>
      </c>
      <c r="P27" s="65"/>
      <c r="Q27" s="65"/>
      <c r="R27" s="65"/>
      <c r="S27" s="67">
        <f t="shared" si="2"/>
        <v>0</v>
      </c>
      <c r="T27" s="38" t="str">
        <f t="shared" si="4"/>
        <v>OK</v>
      </c>
      <c r="U27" s="49">
        <v>1</v>
      </c>
      <c r="V27" s="91">
        <v>1</v>
      </c>
      <c r="W27" s="51"/>
      <c r="X27" s="49"/>
      <c r="Y27" s="51"/>
      <c r="Z27" s="49"/>
      <c r="AA27" s="49"/>
      <c r="AB27" s="76"/>
      <c r="AC27" s="49"/>
      <c r="AD27" s="49"/>
      <c r="AE27" s="49"/>
      <c r="AF27" s="49"/>
      <c r="AG27" s="49"/>
      <c r="AH27" s="49"/>
    </row>
    <row r="28" spans="1:34" s="42" customFormat="1" ht="43.5" customHeight="1" x14ac:dyDescent="0.25">
      <c r="A28" s="107"/>
      <c r="B28" s="111"/>
      <c r="C28" s="115"/>
      <c r="D28" s="82">
        <v>25</v>
      </c>
      <c r="E28" s="83" t="s">
        <v>78</v>
      </c>
      <c r="F28" s="44" t="s">
        <v>20</v>
      </c>
      <c r="G28" s="79" t="s">
        <v>79</v>
      </c>
      <c r="H28" s="80">
        <v>500500002</v>
      </c>
      <c r="I28" s="80" t="s">
        <v>89</v>
      </c>
      <c r="J28" s="84">
        <v>3500</v>
      </c>
      <c r="K28" s="37">
        <v>2</v>
      </c>
      <c r="L28" s="63">
        <f t="shared" si="0"/>
        <v>2</v>
      </c>
      <c r="M28" s="64">
        <f t="shared" si="1"/>
        <v>2</v>
      </c>
      <c r="N28" s="65"/>
      <c r="O28" s="66">
        <f t="shared" si="3"/>
        <v>0</v>
      </c>
      <c r="P28" s="65"/>
      <c r="Q28" s="65"/>
      <c r="R28" s="65"/>
      <c r="S28" s="67">
        <f t="shared" si="2"/>
        <v>0</v>
      </c>
      <c r="T28" s="38" t="str">
        <f t="shared" si="4"/>
        <v>OK</v>
      </c>
      <c r="U28" s="49">
        <v>1</v>
      </c>
      <c r="V28" s="91">
        <v>1</v>
      </c>
      <c r="W28" s="52"/>
      <c r="X28" s="49"/>
      <c r="Y28" s="52"/>
      <c r="Z28" s="49"/>
      <c r="AA28" s="49"/>
      <c r="AB28" s="76"/>
      <c r="AC28" s="49"/>
      <c r="AD28" s="49"/>
      <c r="AE28" s="49"/>
      <c r="AF28" s="49"/>
      <c r="AG28" s="49"/>
      <c r="AH28" s="49"/>
    </row>
    <row r="29" spans="1:34" s="42" customFormat="1" ht="43.5" customHeight="1" x14ac:dyDescent="0.25">
      <c r="A29" s="107"/>
      <c r="B29" s="110"/>
      <c r="C29" s="115"/>
      <c r="D29" s="82">
        <v>26</v>
      </c>
      <c r="E29" s="81" t="s">
        <v>80</v>
      </c>
      <c r="F29" s="44" t="s">
        <v>20</v>
      </c>
      <c r="G29" s="79" t="s">
        <v>10</v>
      </c>
      <c r="H29" s="80">
        <v>500500002</v>
      </c>
      <c r="I29" s="80" t="s">
        <v>89</v>
      </c>
      <c r="J29" s="84">
        <v>2.8</v>
      </c>
      <c r="K29" s="37">
        <v>1320</v>
      </c>
      <c r="L29" s="63">
        <f t="shared" si="0"/>
        <v>1200</v>
      </c>
      <c r="M29" s="64">
        <f t="shared" si="1"/>
        <v>1200</v>
      </c>
      <c r="N29" s="65">
        <f>-53-67</f>
        <v>-120</v>
      </c>
      <c r="O29" s="66">
        <f t="shared" si="3"/>
        <v>330</v>
      </c>
      <c r="P29" s="65"/>
      <c r="Q29" s="65"/>
      <c r="R29" s="65"/>
      <c r="S29" s="67">
        <f t="shared" si="2"/>
        <v>0</v>
      </c>
      <c r="T29" s="38" t="str">
        <f t="shared" si="4"/>
        <v>OK</v>
      </c>
      <c r="U29" s="49">
        <v>400</v>
      </c>
      <c r="V29" s="91">
        <v>800</v>
      </c>
      <c r="W29" s="52"/>
      <c r="X29" s="49"/>
      <c r="Y29" s="52"/>
      <c r="Z29" s="49"/>
      <c r="AA29" s="50"/>
      <c r="AB29" s="76"/>
      <c r="AC29" s="49"/>
      <c r="AD29" s="49"/>
      <c r="AE29" s="49"/>
      <c r="AF29" s="49"/>
      <c r="AG29" s="49"/>
      <c r="AH29" s="49"/>
    </row>
    <row r="30" spans="1:34" ht="43.5" customHeight="1" x14ac:dyDescent="0.25">
      <c r="A30" s="107"/>
      <c r="B30" s="107"/>
      <c r="C30" s="115"/>
      <c r="D30" s="82">
        <v>27</v>
      </c>
      <c r="E30" s="81" t="s">
        <v>81</v>
      </c>
      <c r="F30" s="44" t="s">
        <v>82</v>
      </c>
      <c r="G30" s="79" t="s">
        <v>83</v>
      </c>
      <c r="H30" s="80">
        <v>500500002</v>
      </c>
      <c r="I30" s="80" t="s">
        <v>90</v>
      </c>
      <c r="J30" s="84">
        <v>3</v>
      </c>
      <c r="K30" s="37">
        <v>110</v>
      </c>
      <c r="L30" s="63">
        <f t="shared" si="0"/>
        <v>81</v>
      </c>
      <c r="M30" s="64">
        <f t="shared" si="1"/>
        <v>81</v>
      </c>
      <c r="N30" s="65"/>
      <c r="O30" s="66">
        <f t="shared" si="3"/>
        <v>27</v>
      </c>
      <c r="P30" s="65"/>
      <c r="Q30" s="65"/>
      <c r="R30" s="65"/>
      <c r="S30" s="67">
        <f t="shared" si="2"/>
        <v>29</v>
      </c>
      <c r="T30" s="38" t="str">
        <f t="shared" si="4"/>
        <v>OK</v>
      </c>
      <c r="U30" s="49">
        <v>27</v>
      </c>
      <c r="V30" s="91">
        <v>54</v>
      </c>
      <c r="W30" s="51"/>
      <c r="X30" s="49"/>
      <c r="Y30" s="51"/>
      <c r="Z30" s="49"/>
      <c r="AA30" s="49"/>
      <c r="AB30" s="76"/>
      <c r="AC30" s="49"/>
      <c r="AD30" s="49"/>
      <c r="AE30" s="49"/>
      <c r="AF30" s="49"/>
      <c r="AG30" s="49"/>
      <c r="AH30" s="49"/>
    </row>
    <row r="31" spans="1:34" ht="43.5" customHeight="1" x14ac:dyDescent="0.25">
      <c r="A31" s="107"/>
      <c r="B31" s="107"/>
      <c r="C31" s="115"/>
      <c r="D31" s="82">
        <v>28</v>
      </c>
      <c r="E31" s="81" t="s">
        <v>84</v>
      </c>
      <c r="F31" s="44" t="s">
        <v>20</v>
      </c>
      <c r="G31" s="79" t="s">
        <v>10</v>
      </c>
      <c r="H31" s="80">
        <v>500500002</v>
      </c>
      <c r="I31" s="80" t="s">
        <v>89</v>
      </c>
      <c r="J31" s="84">
        <v>38</v>
      </c>
      <c r="K31" s="37">
        <v>110</v>
      </c>
      <c r="L31" s="63">
        <f t="shared" si="0"/>
        <v>101</v>
      </c>
      <c r="M31" s="64">
        <f t="shared" si="1"/>
        <v>101</v>
      </c>
      <c r="N31" s="65"/>
      <c r="O31" s="66">
        <f t="shared" si="3"/>
        <v>27</v>
      </c>
      <c r="P31" s="65"/>
      <c r="Q31" s="65"/>
      <c r="R31" s="65"/>
      <c r="S31" s="67">
        <f t="shared" si="2"/>
        <v>9</v>
      </c>
      <c r="T31" s="38" t="str">
        <f t="shared" si="4"/>
        <v>OK</v>
      </c>
      <c r="U31" s="49">
        <v>37</v>
      </c>
      <c r="V31" s="91">
        <v>64</v>
      </c>
      <c r="W31" s="51"/>
      <c r="X31" s="49"/>
      <c r="Y31" s="54"/>
      <c r="Z31" s="49"/>
      <c r="AA31" s="49"/>
      <c r="AB31" s="76"/>
      <c r="AC31" s="49"/>
      <c r="AD31" s="49"/>
      <c r="AE31" s="49"/>
      <c r="AF31" s="49"/>
      <c r="AG31" s="49"/>
      <c r="AH31" s="49"/>
    </row>
    <row r="32" spans="1:34" ht="43.5" customHeight="1" x14ac:dyDescent="0.25">
      <c r="A32" s="108"/>
      <c r="B32" s="108"/>
      <c r="C32" s="115"/>
      <c r="D32" s="82">
        <v>29</v>
      </c>
      <c r="E32" s="81" t="s">
        <v>85</v>
      </c>
      <c r="F32" s="44" t="s">
        <v>20</v>
      </c>
      <c r="G32" s="79" t="s">
        <v>86</v>
      </c>
      <c r="H32" s="80">
        <v>500500002</v>
      </c>
      <c r="I32" s="80" t="s">
        <v>89</v>
      </c>
      <c r="J32" s="84">
        <v>194.02</v>
      </c>
      <c r="K32" s="37">
        <v>20</v>
      </c>
      <c r="L32" s="63">
        <f t="shared" si="0"/>
        <v>18</v>
      </c>
      <c r="M32" s="64">
        <f t="shared" si="1"/>
        <v>18</v>
      </c>
      <c r="N32" s="65"/>
      <c r="O32" s="66">
        <f t="shared" si="3"/>
        <v>5</v>
      </c>
      <c r="P32" s="65"/>
      <c r="Q32" s="65"/>
      <c r="R32" s="65"/>
      <c r="S32" s="67">
        <f t="shared" si="2"/>
        <v>2</v>
      </c>
      <c r="T32" s="38" t="str">
        <f t="shared" si="4"/>
        <v>OK</v>
      </c>
      <c r="U32" s="49">
        <v>8</v>
      </c>
      <c r="V32" s="91">
        <v>10</v>
      </c>
      <c r="W32" s="53"/>
      <c r="X32" s="49"/>
      <c r="Y32" s="53"/>
      <c r="Z32" s="49"/>
      <c r="AA32" s="49"/>
      <c r="AB32" s="76"/>
      <c r="AC32" s="49"/>
      <c r="AD32" s="49"/>
      <c r="AE32" s="49"/>
      <c r="AF32" s="49"/>
      <c r="AG32" s="49"/>
      <c r="AH32" s="49"/>
    </row>
    <row r="33" spans="10:34" ht="21" customHeight="1" x14ac:dyDescent="0.25">
      <c r="J33" s="40"/>
      <c r="K33" s="56">
        <f>SUM(K4:K32)</f>
        <v>1610</v>
      </c>
      <c r="N33" s="56"/>
      <c r="O33" s="56"/>
      <c r="P33" s="56"/>
      <c r="Q33" s="56"/>
      <c r="R33" s="56"/>
      <c r="S33" s="56">
        <f>SUM(S4:S32)</f>
        <v>40</v>
      </c>
      <c r="U33" s="88" cm="1">
        <f t="array" ref="U33">SUMPRODUCT($J$4:$J$32*U4:U32)</f>
        <v>26339.24</v>
      </c>
      <c r="V33" s="146">
        <v>28954.28</v>
      </c>
      <c r="W33" s="47" cm="1">
        <f t="array" ref="W33">SUMPRODUCT($J$4:$J$32*W4:W32)</f>
        <v>0</v>
      </c>
      <c r="X33" s="47" cm="1">
        <f t="array" ref="X33">SUMPRODUCT($J$4:$J$32*X4:X32)</f>
        <v>0</v>
      </c>
      <c r="Y33" s="47" cm="1">
        <f t="array" ref="Y33">SUMPRODUCT($J$4:$J$32*Y4:Y32)</f>
        <v>0</v>
      </c>
      <c r="Z33" s="47" cm="1">
        <f t="array" ref="Z33">SUMPRODUCT($J$4:$J$32*Z4:Z32)</f>
        <v>0</v>
      </c>
      <c r="AA33" s="47" cm="1">
        <f t="array" ref="AA33">SUMPRODUCT($J$4:$J$32*AA4:AA32)</f>
        <v>0</v>
      </c>
      <c r="AB33" s="47" cm="1">
        <f t="array" ref="AB33">SUMPRODUCT($J$4:$J$32*AB4:AB32)</f>
        <v>0</v>
      </c>
      <c r="AC33" s="47" cm="1">
        <f t="array" ref="AC33">SUMPRODUCT($J$4:$J$32*AC4:AC32)</f>
        <v>0</v>
      </c>
      <c r="AD33" s="47" cm="1">
        <f t="array" ref="AD33">SUMPRODUCT($J$4:$J$32*AD4:AD32)</f>
        <v>0</v>
      </c>
      <c r="AE33" s="47" cm="1">
        <f t="array" ref="AE33">SUMPRODUCT($J$4:$J$32*AE4:AE32)</f>
        <v>0</v>
      </c>
      <c r="AF33" s="47" cm="1">
        <f t="array" ref="AF33">SUMPRODUCT($J$4:$J$32*AF4:AF32)</f>
        <v>0</v>
      </c>
      <c r="AG33" s="47" cm="1">
        <f t="array" ref="AG33">SUMPRODUCT($J$4:$J$32*AG4:AG32)</f>
        <v>0</v>
      </c>
      <c r="AH33" s="47" cm="1">
        <f t="array" ref="AH33">SUMPRODUCT($J$4:$J$32*AH4:AH32)</f>
        <v>0</v>
      </c>
    </row>
    <row r="34" spans="10:34" ht="43.5" customHeight="1" x14ac:dyDescent="0.25">
      <c r="K34" s="85">
        <f>SUMPRODUCT($J$4:$J$32,K4:K32)</f>
        <v>56446.560000000005</v>
      </c>
      <c r="L34" s="85">
        <f>SUMPRODUCT($J$4:$J$32,L4:L32)</f>
        <v>55293.520000000004</v>
      </c>
      <c r="M34" s="85">
        <f>SUMPRODUCT($J$4:$J$32,M4:M32)</f>
        <v>55293.520000000004</v>
      </c>
      <c r="V34" s="94"/>
    </row>
  </sheetData>
  <autoFilter ref="A3:AH34" xr:uid="{00000000-0001-0000-0000-000000000000}"/>
  <mergeCells count="25">
    <mergeCell ref="AA1:AA2"/>
    <mergeCell ref="AB1:AB2"/>
    <mergeCell ref="AC1:AC2"/>
    <mergeCell ref="A1:D1"/>
    <mergeCell ref="E1:J1"/>
    <mergeCell ref="K1:T1"/>
    <mergeCell ref="V1:V2"/>
    <mergeCell ref="W1:W2"/>
    <mergeCell ref="A2:J2"/>
    <mergeCell ref="K2:T2"/>
    <mergeCell ref="X1:X2"/>
    <mergeCell ref="Y1:Y2"/>
    <mergeCell ref="Z1:Z2"/>
    <mergeCell ref="AD1:AD2"/>
    <mergeCell ref="AE1:AE2"/>
    <mergeCell ref="AF1:AF2"/>
    <mergeCell ref="AG1:AG2"/>
    <mergeCell ref="AH1:AH2"/>
    <mergeCell ref="C3:D3"/>
    <mergeCell ref="A4:A32"/>
    <mergeCell ref="B4:B32"/>
    <mergeCell ref="C4:C9"/>
    <mergeCell ref="C10:C13"/>
    <mergeCell ref="C14:C24"/>
    <mergeCell ref="C25:C32"/>
  </mergeCells>
  <conditionalFormatting sqref="U4:U32 W4:AH32">
    <cfRule type="cellIs" dxfId="5" priority="1" operator="greaterThan">
      <formula>0</formula>
    </cfRule>
  </conditionalFormatting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CEART</vt:lpstr>
      <vt:lpstr>CEFID</vt:lpstr>
      <vt:lpstr>ESAG</vt:lpstr>
      <vt:lpstr>FAED</vt:lpstr>
      <vt:lpstr>CEAD (Fpolis)</vt:lpstr>
      <vt:lpstr>CEAD (outras cidades)</vt:lpstr>
      <vt:lpstr>CAV</vt:lpstr>
      <vt:lpstr>CCT</vt:lpstr>
      <vt:lpstr>CEAVI</vt:lpstr>
      <vt:lpstr>CEO (Chapecó)</vt:lpstr>
      <vt:lpstr>CEO (Pinhalzinho)</vt:lpstr>
      <vt:lpstr>CEPLAN</vt:lpstr>
      <vt:lpstr>CERES</vt:lpstr>
      <vt:lpstr>CESFI</vt:lpstr>
      <vt:lpstr>GESTOR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LETÍCIA-SEGECON/FPOLIS</cp:lastModifiedBy>
  <cp:lastPrinted>2014-06-04T18:55:53Z</cp:lastPrinted>
  <dcterms:created xsi:type="dcterms:W3CDTF">2010-06-19T20:43:11Z</dcterms:created>
  <dcterms:modified xsi:type="dcterms:W3CDTF">2026-08-17T21:38:31Z</dcterms:modified>
</cp:coreProperties>
</file>