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PE 0919.2025 SRP SGPE 5036.2025 - Equipamentos de Informática - VIG. 02.10.2026-ok\"/>
    </mc:Choice>
  </mc:AlternateContent>
  <xr:revisionPtr revIDLastSave="0" documentId="13_ncr:1_{9A7690F9-EEB3-4FE3-8FBC-920E58896DB5}" xr6:coauthVersionLast="47" xr6:coauthVersionMax="47" xr10:uidLastSave="{00000000-0000-0000-0000-000000000000}"/>
  <bookViews>
    <workbookView xWindow="28680" yWindow="-120" windowWidth="29040" windowHeight="15720" tabRatio="645" firstSheet="2" activeTab="14" xr2:uid="{00000000-000D-0000-FFFF-FFFF00000000}"/>
  </bookViews>
  <sheets>
    <sheet name="REITORIA-SETIC" sheetId="1" r:id="rId1"/>
    <sheet name="ESAG" sheetId="73" r:id="rId2"/>
    <sheet name="CEAD" sheetId="74" r:id="rId3"/>
    <sheet name="CEART" sheetId="75" r:id="rId4"/>
    <sheet name="FAED" sheetId="76" r:id="rId5"/>
    <sheet name="CEFID" sheetId="77" r:id="rId6"/>
    <sheet name="CCT" sheetId="78" r:id="rId7"/>
    <sheet name="CAV" sheetId="79" r:id="rId8"/>
    <sheet name="CEAVI" sheetId="80" r:id="rId9"/>
    <sheet name="CEPLAN" sheetId="81" r:id="rId10"/>
    <sheet name="CEO" sheetId="83" r:id="rId11"/>
    <sheet name="CESFI" sheetId="84" r:id="rId12"/>
    <sheet name="CERES" sheetId="85" r:id="rId13"/>
    <sheet name="CESMO" sheetId="86" r:id="rId14"/>
    <sheet name="GESTOR" sheetId="14" r:id="rId15"/>
    <sheet name="CARONA-uso exclusivo do Gestor" sheetId="72" r:id="rId16"/>
  </sheets>
  <definedNames>
    <definedName name="_xlnm._FilterDatabase" localSheetId="15" hidden="1">'CARONA-uso exclusivo do Gestor'!$A$3:$AY$25</definedName>
    <definedName name="_xlnm._FilterDatabase" localSheetId="7" hidden="1">CAV!$A$3:$AZ$3</definedName>
    <definedName name="_xlnm._FilterDatabase" localSheetId="6" hidden="1">CCT!$A$3:$AZ$3</definedName>
    <definedName name="_xlnm._FilterDatabase" localSheetId="2" hidden="1">CEAD!$A$3:$AZ$3</definedName>
    <definedName name="_xlnm._FilterDatabase" localSheetId="3" hidden="1">CEART!$A$3:$AZ$3</definedName>
    <definedName name="_xlnm._FilterDatabase" localSheetId="8" hidden="1">CEAVI!$A$3:$AZ$3</definedName>
    <definedName name="_xlnm._FilterDatabase" localSheetId="5" hidden="1">CEFID!$A$3:$AZ$3</definedName>
    <definedName name="_xlnm._FilterDatabase" localSheetId="10" hidden="1">CEO!$A$3:$AZ$3</definedName>
    <definedName name="_xlnm._FilterDatabase" localSheetId="9" hidden="1">CEPLAN!$A$3:$AZ$3</definedName>
    <definedName name="_xlnm._FilterDatabase" localSheetId="12" hidden="1">CERES!$A$3:$AZ$3</definedName>
    <definedName name="_xlnm._FilterDatabase" localSheetId="11" hidden="1">CESFI!$A$3:$AZ$3</definedName>
    <definedName name="_xlnm._FilterDatabase" localSheetId="13" hidden="1">CESMO!$A$3:$AZ$3</definedName>
    <definedName name="_xlnm._FilterDatabase" localSheetId="1" hidden="1">ESAG!$A$3:$AZ$3</definedName>
    <definedName name="_xlnm._FilterDatabase" localSheetId="4" hidden="1">FAED!$A$3:$AY$3</definedName>
    <definedName name="_xlnm._FilterDatabase" localSheetId="0" hidden="1">'REITORIA-SETIC'!$A$3:$BB$26</definedName>
    <definedName name="CEO">#REF!</definedName>
    <definedName name="CEPLAN" localSheetId="14">#REF!</definedName>
    <definedName name="CEPLAN">#REF!</definedName>
    <definedName name="copia">#REF!</definedName>
    <definedName name="diasuteis" localSheetId="14">#REF!</definedName>
    <definedName name="diasuteis">#REF!</definedName>
    <definedName name="Ferias" localSheetId="14">#REF!</definedName>
    <definedName name="Ferias">#REF!</definedName>
    <definedName name="RD" localSheetId="14">OFFSET(#REF!,(MATCH(SMALL(#REF!,ROW()-10),#REF!,0)-1),0)</definedName>
    <definedName name="RD">OFFSET(#REF!,(MATCH(SMALL(#REF!,ROW()-10),#REF!,0)-1),0)</definedName>
  </definedNames>
  <calcPr calcId="191029"/>
  <customWorkbookViews>
    <customWorkbookView name="RAFAEL XAVIER DOS SANTOS MURARO - Modo de exibição pessoal" guid="{621D8238-5429-498F-AC6E-560DC77BBC2F}" mergeInterval="0" personalView="1" maximized="1" xWindow="-8" yWindow="-8" windowWidth="1936" windowHeight="1056" tabRatio="857" activeSheetId="1"/>
    <customWorkbookView name="CAMILA DE ALMEIDA LUCA - Modo de exibição pessoal" guid="{4F310B60-E7C4-463C-82E5-32855552E117}" mergeInterval="0" personalView="1" maximized="1" xWindow="-1288" yWindow="-423" windowWidth="1296" windowHeight="1040" tabRatio="857" activeSheetId="12" showComments="commIndAndComment"/>
    <customWorkbookView name="MARCELO DARCI DE SOUZA - Modo de exibição pessoal" guid="{29377F80-2479-4EEE-B758-5B51FB237957}" mergeInterval="0" personalView="1" maximized="1" xWindow="-8" yWindow="-8" windowWidth="1936" windowHeight="1056" tabRatio="857" activeSheetId="3"/>
    <customWorkbookView name="PAULO EDISON DE LIMA - Modo de exibição pessoal" guid="{B9C3DAFA-017A-49F7-AED8-93B14E732368}" mergeInterval="0" personalView="1" maximized="1" xWindow="1912" yWindow="-8" windowWidth="1936" windowHeight="1056" tabRatio="85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5" i="78" l="1"/>
  <c r="W25" i="78"/>
  <c r="X25" i="78"/>
  <c r="Y25" i="78"/>
  <c r="Z25" i="78"/>
  <c r="AA25" i="78"/>
  <c r="AB25" i="78"/>
  <c r="U25" i="78"/>
  <c r="N8" i="85" l="1"/>
  <c r="U25" i="73"/>
  <c r="V25" i="73"/>
  <c r="W25" i="73"/>
  <c r="X25" i="73"/>
  <c r="V25" i="84"/>
  <c r="W25" i="84"/>
  <c r="X25" i="84"/>
  <c r="Y25" i="84"/>
  <c r="Z25" i="84"/>
  <c r="U25" i="84"/>
  <c r="V25" i="74"/>
  <c r="W25" i="74"/>
  <c r="X25" i="74"/>
  <c r="Y25" i="74"/>
  <c r="Z25" i="74"/>
  <c r="U25" i="74"/>
  <c r="V25" i="76"/>
  <c r="W25" i="76"/>
  <c r="X25" i="76"/>
  <c r="Y25" i="76"/>
  <c r="Z25" i="76"/>
  <c r="AA25" i="76"/>
  <c r="AB25" i="76"/>
  <c r="U25" i="76"/>
  <c r="V25" i="80"/>
  <c r="W25" i="80"/>
  <c r="X25" i="80"/>
  <c r="U25" i="80"/>
  <c r="V25" i="75"/>
  <c r="W25" i="75"/>
  <c r="X25" i="75"/>
  <c r="Y25" i="75"/>
  <c r="Z25" i="75"/>
  <c r="AA25" i="75"/>
  <c r="U25" i="75"/>
  <c r="V25" i="83"/>
  <c r="W25" i="83"/>
  <c r="X25" i="83"/>
  <c r="Y25" i="83"/>
  <c r="Z25" i="83"/>
  <c r="AA25" i="83"/>
  <c r="AB25" i="83"/>
  <c r="AC25" i="83"/>
  <c r="AD25" i="83"/>
  <c r="AE25" i="83"/>
  <c r="AF25" i="83"/>
  <c r="AG25" i="83"/>
  <c r="AH25" i="83"/>
  <c r="AI25" i="83"/>
  <c r="U25" i="83"/>
  <c r="V25" i="79"/>
  <c r="W25" i="79"/>
  <c r="X25" i="79"/>
  <c r="Y25" i="79"/>
  <c r="Z25" i="79"/>
  <c r="AA25" i="79"/>
  <c r="AB25" i="79"/>
  <c r="AC25" i="79"/>
  <c r="AD25" i="79"/>
  <c r="AE25" i="79"/>
  <c r="AF25" i="79"/>
  <c r="AG25" i="79"/>
  <c r="AH25" i="79"/>
  <c r="AI25" i="79"/>
  <c r="AJ25" i="79"/>
  <c r="AK25" i="79"/>
  <c r="U25" i="79"/>
  <c r="V25" i="86"/>
  <c r="W25" i="86"/>
  <c r="X25" i="86"/>
  <c r="U25" i="86"/>
  <c r="V25" i="77"/>
  <c r="W25" i="77"/>
  <c r="X25" i="77"/>
  <c r="Y25" i="77"/>
  <c r="Z25" i="77"/>
  <c r="AA25" i="77"/>
  <c r="AB25" i="77"/>
  <c r="U25" i="77"/>
  <c r="N11" i="74"/>
  <c r="N5" i="74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X6" i="1"/>
  <c r="X24" i="72"/>
  <c r="X23" i="72"/>
  <c r="X22" i="72"/>
  <c r="X21" i="72"/>
  <c r="X20" i="72"/>
  <c r="X19" i="72"/>
  <c r="X18" i="72"/>
  <c r="X17" i="72"/>
  <c r="X16" i="72"/>
  <c r="X15" i="72"/>
  <c r="X14" i="72"/>
  <c r="X13" i="72"/>
  <c r="X12" i="72"/>
  <c r="X11" i="72"/>
  <c r="X10" i="72"/>
  <c r="X9" i="72"/>
  <c r="X8" i="72"/>
  <c r="X7" i="72"/>
  <c r="X6" i="72"/>
  <c r="X5" i="72"/>
  <c r="X4" i="72"/>
  <c r="U5" i="72"/>
  <c r="U6" i="72"/>
  <c r="U7" i="72"/>
  <c r="U8" i="72"/>
  <c r="U9" i="72"/>
  <c r="U10" i="72"/>
  <c r="U11" i="72"/>
  <c r="U12" i="72"/>
  <c r="U13" i="72"/>
  <c r="U14" i="72"/>
  <c r="U15" i="72"/>
  <c r="U16" i="72"/>
  <c r="U17" i="72"/>
  <c r="U18" i="72"/>
  <c r="U19" i="72"/>
  <c r="U20" i="72"/>
  <c r="U21" i="72"/>
  <c r="U22" i="72"/>
  <c r="U23" i="72"/>
  <c r="U24" i="72"/>
  <c r="U4" i="72"/>
  <c r="L5" i="72"/>
  <c r="L6" i="72"/>
  <c r="L7" i="72"/>
  <c r="L8" i="72"/>
  <c r="L9" i="72"/>
  <c r="L10" i="72"/>
  <c r="L11" i="72"/>
  <c r="L12" i="72"/>
  <c r="L13" i="72"/>
  <c r="L14" i="72"/>
  <c r="L15" i="72"/>
  <c r="L16" i="72"/>
  <c r="L17" i="72"/>
  <c r="L18" i="72"/>
  <c r="L19" i="72"/>
  <c r="L20" i="72"/>
  <c r="L21" i="72"/>
  <c r="L22" i="72"/>
  <c r="L23" i="72"/>
  <c r="L24" i="72"/>
  <c r="L4" i="72"/>
  <c r="O5" i="72"/>
  <c r="O6" i="72"/>
  <c r="O7" i="72"/>
  <c r="O8" i="72"/>
  <c r="O9" i="72"/>
  <c r="O10" i="72"/>
  <c r="O11" i="72"/>
  <c r="O12" i="72"/>
  <c r="O13" i="72"/>
  <c r="O14" i="72"/>
  <c r="O15" i="72"/>
  <c r="O16" i="72"/>
  <c r="O17" i="72"/>
  <c r="O18" i="72"/>
  <c r="O19" i="72"/>
  <c r="O20" i="72"/>
  <c r="O21" i="72"/>
  <c r="O22" i="72"/>
  <c r="O23" i="72"/>
  <c r="O24" i="72"/>
  <c r="O4" i="72"/>
  <c r="R5" i="72"/>
  <c r="R6" i="72"/>
  <c r="R7" i="72"/>
  <c r="R8" i="72"/>
  <c r="R9" i="72"/>
  <c r="R10" i="72"/>
  <c r="R11" i="72"/>
  <c r="R12" i="72"/>
  <c r="R13" i="72"/>
  <c r="R14" i="72"/>
  <c r="R15" i="72"/>
  <c r="R16" i="72"/>
  <c r="R17" i="72"/>
  <c r="R18" i="72"/>
  <c r="R19" i="72"/>
  <c r="R20" i="72"/>
  <c r="R21" i="72"/>
  <c r="R22" i="72"/>
  <c r="R23" i="72"/>
  <c r="R24" i="72"/>
  <c r="R4" i="72"/>
  <c r="I5" i="72"/>
  <c r="I6" i="72"/>
  <c r="I7" i="72"/>
  <c r="I8" i="72"/>
  <c r="I9" i="72"/>
  <c r="I10" i="72"/>
  <c r="I11" i="72"/>
  <c r="I12" i="72"/>
  <c r="I13" i="72"/>
  <c r="I14" i="72"/>
  <c r="I15" i="72"/>
  <c r="I16" i="72"/>
  <c r="I17" i="72"/>
  <c r="I18" i="72"/>
  <c r="I19" i="72"/>
  <c r="I20" i="72"/>
  <c r="I21" i="72"/>
  <c r="I22" i="72"/>
  <c r="I23" i="72"/>
  <c r="I24" i="72"/>
  <c r="I4" i="72"/>
  <c r="N8" i="84"/>
  <c r="V25" i="1"/>
  <c r="N9" i="77"/>
  <c r="U25" i="1"/>
  <c r="W25" i="1"/>
  <c r="O44" i="14" l="1"/>
  <c r="O42" i="14"/>
  <c r="O41" i="14"/>
  <c r="P41" i="14" s="1"/>
  <c r="O40" i="14"/>
  <c r="P40" i="14" s="1"/>
  <c r="O39" i="14"/>
  <c r="P39" i="14" s="1"/>
  <c r="O38" i="14"/>
  <c r="O37" i="14"/>
  <c r="O36" i="14"/>
  <c r="O34" i="14"/>
  <c r="O33" i="14"/>
  <c r="P33" i="14" s="1"/>
  <c r="O32" i="14"/>
  <c r="Q40" i="14"/>
  <c r="N38" i="14"/>
  <c r="N34" i="14"/>
  <c r="S42" i="14"/>
  <c r="P42" i="14"/>
  <c r="P34" i="14"/>
  <c r="P36" i="14"/>
  <c r="P37" i="14"/>
  <c r="P38" i="14"/>
  <c r="P44" i="14"/>
  <c r="K44" i="14"/>
  <c r="K42" i="14"/>
  <c r="K41" i="14"/>
  <c r="K40" i="14"/>
  <c r="K39" i="14"/>
  <c r="K38" i="14"/>
  <c r="K37" i="14"/>
  <c r="K36" i="14"/>
  <c r="K34" i="14"/>
  <c r="K33" i="14"/>
  <c r="O5" i="14"/>
  <c r="AA5" i="72" s="1"/>
  <c r="O6" i="14"/>
  <c r="AA6" i="72" s="1"/>
  <c r="O7" i="14"/>
  <c r="AA7" i="72" s="1"/>
  <c r="O8" i="14"/>
  <c r="AA8" i="72" s="1"/>
  <c r="O9" i="14"/>
  <c r="AA9" i="72" s="1"/>
  <c r="O10" i="14"/>
  <c r="AA10" i="72" s="1"/>
  <c r="O11" i="14"/>
  <c r="AA11" i="72" s="1"/>
  <c r="O12" i="14"/>
  <c r="AA12" i="72" s="1"/>
  <c r="O13" i="14"/>
  <c r="AA13" i="72" s="1"/>
  <c r="O14" i="14"/>
  <c r="AA14" i="72" s="1"/>
  <c r="O15" i="14"/>
  <c r="AA15" i="72" s="1"/>
  <c r="O16" i="14"/>
  <c r="AA16" i="72" s="1"/>
  <c r="O17" i="14"/>
  <c r="AA17" i="72" s="1"/>
  <c r="O18" i="14"/>
  <c r="R18" i="14" s="1"/>
  <c r="O19" i="14"/>
  <c r="AA19" i="72" s="1"/>
  <c r="O20" i="14"/>
  <c r="R20" i="14" s="1"/>
  <c r="O21" i="14"/>
  <c r="AA21" i="72" s="1"/>
  <c r="O22" i="14"/>
  <c r="AA22" i="72" s="1"/>
  <c r="O23" i="14"/>
  <c r="R23" i="14" s="1"/>
  <c r="O24" i="14"/>
  <c r="AA24" i="72" s="1"/>
  <c r="O4" i="14"/>
  <c r="R4" i="14" s="1"/>
  <c r="K5" i="14"/>
  <c r="K6" i="14"/>
  <c r="K7" i="14"/>
  <c r="K8" i="14"/>
  <c r="K9" i="14"/>
  <c r="K10" i="14"/>
  <c r="K11" i="14"/>
  <c r="K12" i="14"/>
  <c r="K13" i="14"/>
  <c r="K14" i="14"/>
  <c r="K15" i="14"/>
  <c r="K16" i="14"/>
  <c r="K17" i="14"/>
  <c r="K18" i="14"/>
  <c r="G18" i="72" s="1"/>
  <c r="K19" i="14"/>
  <c r="K20" i="14"/>
  <c r="Q20" i="14" s="1"/>
  <c r="K21" i="14"/>
  <c r="G21" i="72" s="1"/>
  <c r="K22" i="14"/>
  <c r="G22" i="72" s="1"/>
  <c r="K23" i="14"/>
  <c r="Q23" i="14" s="1"/>
  <c r="K24" i="14"/>
  <c r="K4" i="14"/>
  <c r="AB18" i="72"/>
  <c r="AB19" i="72"/>
  <c r="AB20" i="72"/>
  <c r="AB21" i="72"/>
  <c r="AB22" i="72"/>
  <c r="AB23" i="72"/>
  <c r="R26" i="86"/>
  <c r="Q26" i="86"/>
  <c r="P26" i="86"/>
  <c r="N26" i="86"/>
  <c r="N44" i="14" s="1"/>
  <c r="K26" i="86"/>
  <c r="AZ25" i="86"/>
  <c r="AY25" i="86"/>
  <c r="AX25" i="86"/>
  <c r="AW25" i="86"/>
  <c r="AV25" i="86"/>
  <c r="AU25" i="86"/>
  <c r="AT25" i="86"/>
  <c r="AS25" i="86"/>
  <c r="AR25" i="86"/>
  <c r="AQ25" i="86"/>
  <c r="AP25" i="86"/>
  <c r="AO25" i="86"/>
  <c r="AN25" i="86"/>
  <c r="AM25" i="86"/>
  <c r="AL25" i="86"/>
  <c r="AK25" i="86"/>
  <c r="AJ25" i="86"/>
  <c r="AI25" i="86"/>
  <c r="AH25" i="86"/>
  <c r="AG25" i="86"/>
  <c r="AF25" i="86"/>
  <c r="AE25" i="86"/>
  <c r="AD25" i="86"/>
  <c r="AC25" i="86"/>
  <c r="AB25" i="86"/>
  <c r="AA25" i="86"/>
  <c r="Z25" i="86"/>
  <c r="Y25" i="86"/>
  <c r="R25" i="86"/>
  <c r="Q25" i="86"/>
  <c r="P25" i="86"/>
  <c r="N25" i="86"/>
  <c r="K25" i="86"/>
  <c r="S24" i="86"/>
  <c r="T24" i="86" s="1"/>
  <c r="O24" i="86"/>
  <c r="M24" i="86"/>
  <c r="L24" i="86"/>
  <c r="S23" i="86"/>
  <c r="T23" i="86" s="1"/>
  <c r="O23" i="86"/>
  <c r="M23" i="86"/>
  <c r="L23" i="86"/>
  <c r="S22" i="86"/>
  <c r="T22" i="86" s="1"/>
  <c r="O22" i="86"/>
  <c r="M22" i="86"/>
  <c r="L22" i="86"/>
  <c r="S21" i="86"/>
  <c r="T21" i="86" s="1"/>
  <c r="O21" i="86"/>
  <c r="M21" i="86"/>
  <c r="L21" i="86"/>
  <c r="S20" i="86"/>
  <c r="T20" i="86" s="1"/>
  <c r="O20" i="86"/>
  <c r="M20" i="86"/>
  <c r="L20" i="86"/>
  <c r="S19" i="86"/>
  <c r="T19" i="86" s="1"/>
  <c r="O19" i="86"/>
  <c r="M19" i="86"/>
  <c r="L19" i="86"/>
  <c r="S18" i="86"/>
  <c r="T18" i="86" s="1"/>
  <c r="O18" i="86"/>
  <c r="M18" i="86"/>
  <c r="L18" i="86"/>
  <c r="S17" i="86"/>
  <c r="T17" i="86" s="1"/>
  <c r="O17" i="86"/>
  <c r="M17" i="86"/>
  <c r="L17" i="86"/>
  <c r="S16" i="86"/>
  <c r="T16" i="86" s="1"/>
  <c r="O16" i="86"/>
  <c r="M16" i="86"/>
  <c r="L16" i="86"/>
  <c r="S15" i="86"/>
  <c r="T15" i="86" s="1"/>
  <c r="O15" i="86"/>
  <c r="M15" i="86"/>
  <c r="L15" i="86"/>
  <c r="S14" i="86"/>
  <c r="T14" i="86" s="1"/>
  <c r="O14" i="86"/>
  <c r="M14" i="86"/>
  <c r="L14" i="86"/>
  <c r="S13" i="86"/>
  <c r="T13" i="86" s="1"/>
  <c r="O13" i="86"/>
  <c r="M13" i="86"/>
  <c r="L13" i="86"/>
  <c r="S12" i="86"/>
  <c r="T12" i="86" s="1"/>
  <c r="O12" i="86"/>
  <c r="M12" i="86"/>
  <c r="L12" i="86"/>
  <c r="S11" i="86"/>
  <c r="T11" i="86" s="1"/>
  <c r="O11" i="86"/>
  <c r="M11" i="86"/>
  <c r="L11" i="86"/>
  <c r="S10" i="86"/>
  <c r="T10" i="86" s="1"/>
  <c r="O10" i="86"/>
  <c r="M10" i="86"/>
  <c r="L10" i="86"/>
  <c r="S9" i="86"/>
  <c r="T9" i="86" s="1"/>
  <c r="O9" i="86"/>
  <c r="M9" i="86"/>
  <c r="L9" i="86"/>
  <c r="S8" i="86"/>
  <c r="T8" i="86" s="1"/>
  <c r="O8" i="86"/>
  <c r="M8" i="86"/>
  <c r="L8" i="86"/>
  <c r="S7" i="86"/>
  <c r="T7" i="86" s="1"/>
  <c r="O7" i="86"/>
  <c r="M7" i="86"/>
  <c r="L7" i="86"/>
  <c r="S6" i="86"/>
  <c r="T6" i="86" s="1"/>
  <c r="O6" i="86"/>
  <c r="M6" i="86"/>
  <c r="L6" i="86"/>
  <c r="T5" i="86"/>
  <c r="S5" i="86"/>
  <c r="O5" i="86"/>
  <c r="M5" i="86"/>
  <c r="L5" i="86"/>
  <c r="S4" i="86"/>
  <c r="T4" i="86" s="1"/>
  <c r="O4" i="86"/>
  <c r="M4" i="86"/>
  <c r="M26" i="86" s="1"/>
  <c r="Q44" i="14" s="1"/>
  <c r="L4" i="86"/>
  <c r="R26" i="85"/>
  <c r="Q26" i="85"/>
  <c r="P26" i="85"/>
  <c r="N26" i="85"/>
  <c r="N43" i="14" s="1"/>
  <c r="K26" i="85"/>
  <c r="K43" i="14" s="1"/>
  <c r="AZ25" i="85"/>
  <c r="AY25" i="85"/>
  <c r="AX25" i="85"/>
  <c r="AW25" i="85"/>
  <c r="AV25" i="85"/>
  <c r="AU25" i="85"/>
  <c r="AT25" i="85"/>
  <c r="AS25" i="85"/>
  <c r="AR25" i="85"/>
  <c r="AQ25" i="85"/>
  <c r="AP25" i="85"/>
  <c r="AO25" i="85"/>
  <c r="AN25" i="85"/>
  <c r="AM25" i="85"/>
  <c r="AL25" i="85"/>
  <c r="AK25" i="85"/>
  <c r="AJ25" i="85"/>
  <c r="AI25" i="85"/>
  <c r="AH25" i="85"/>
  <c r="AG25" i="85"/>
  <c r="AF25" i="85"/>
  <c r="AE25" i="85"/>
  <c r="AD25" i="85"/>
  <c r="R25" i="85"/>
  <c r="Q25" i="85"/>
  <c r="P25" i="85"/>
  <c r="N25" i="85"/>
  <c r="K25" i="85"/>
  <c r="S24" i="85"/>
  <c r="T24" i="85" s="1"/>
  <c r="O24" i="85"/>
  <c r="M24" i="85"/>
  <c r="L24" i="85"/>
  <c r="S23" i="85"/>
  <c r="T23" i="85" s="1"/>
  <c r="O23" i="85"/>
  <c r="M23" i="85"/>
  <c r="L23" i="85"/>
  <c r="S22" i="85"/>
  <c r="T22" i="85" s="1"/>
  <c r="O22" i="85"/>
  <c r="M22" i="85"/>
  <c r="L22" i="85"/>
  <c r="S21" i="85"/>
  <c r="T21" i="85" s="1"/>
  <c r="O21" i="85"/>
  <c r="M21" i="85"/>
  <c r="L21" i="85"/>
  <c r="T20" i="85"/>
  <c r="S20" i="85"/>
  <c r="O20" i="85"/>
  <c r="M20" i="85"/>
  <c r="L20" i="85"/>
  <c r="S19" i="85"/>
  <c r="T19" i="85" s="1"/>
  <c r="O19" i="85"/>
  <c r="M19" i="85"/>
  <c r="L19" i="85"/>
  <c r="S18" i="85"/>
  <c r="T18" i="85" s="1"/>
  <c r="O18" i="85"/>
  <c r="M18" i="85"/>
  <c r="L18" i="85"/>
  <c r="S17" i="85"/>
  <c r="T17" i="85" s="1"/>
  <c r="O17" i="85"/>
  <c r="M17" i="85"/>
  <c r="L17" i="85"/>
  <c r="S16" i="85"/>
  <c r="T16" i="85" s="1"/>
  <c r="O16" i="85"/>
  <c r="M16" i="85"/>
  <c r="L16" i="85"/>
  <c r="S15" i="85"/>
  <c r="T15" i="85" s="1"/>
  <c r="O15" i="85"/>
  <c r="M15" i="85"/>
  <c r="L15" i="85"/>
  <c r="S14" i="85"/>
  <c r="T14" i="85" s="1"/>
  <c r="O14" i="85"/>
  <c r="M14" i="85"/>
  <c r="L14" i="85"/>
  <c r="S13" i="85"/>
  <c r="T13" i="85" s="1"/>
  <c r="O13" i="85"/>
  <c r="M13" i="85"/>
  <c r="L13" i="85"/>
  <c r="S12" i="85"/>
  <c r="T12" i="85" s="1"/>
  <c r="O12" i="85"/>
  <c r="M12" i="85"/>
  <c r="L12" i="85"/>
  <c r="S11" i="85"/>
  <c r="T11" i="85" s="1"/>
  <c r="O11" i="85"/>
  <c r="M11" i="85"/>
  <c r="L11" i="85"/>
  <c r="S10" i="85"/>
  <c r="T10" i="85" s="1"/>
  <c r="O10" i="85"/>
  <c r="M10" i="85"/>
  <c r="L10" i="85"/>
  <c r="S9" i="85"/>
  <c r="T9" i="85" s="1"/>
  <c r="O9" i="85"/>
  <c r="M9" i="85"/>
  <c r="L9" i="85"/>
  <c r="S8" i="85"/>
  <c r="T8" i="85" s="1"/>
  <c r="O8" i="85"/>
  <c r="M8" i="85"/>
  <c r="L8" i="85"/>
  <c r="S7" i="85"/>
  <c r="T7" i="85" s="1"/>
  <c r="O7" i="85"/>
  <c r="M7" i="85"/>
  <c r="L7" i="85"/>
  <c r="S6" i="85"/>
  <c r="T6" i="85" s="1"/>
  <c r="O6" i="85"/>
  <c r="M6" i="85"/>
  <c r="L6" i="85"/>
  <c r="S5" i="85"/>
  <c r="T5" i="85" s="1"/>
  <c r="O5" i="85"/>
  <c r="M5" i="85"/>
  <c r="L5" i="85"/>
  <c r="S4" i="85"/>
  <c r="T4" i="85" s="1"/>
  <c r="O4" i="85"/>
  <c r="M4" i="85"/>
  <c r="L4" i="85"/>
  <c r="R26" i="84"/>
  <c r="Q26" i="84"/>
  <c r="P26" i="84"/>
  <c r="N26" i="84"/>
  <c r="N42" i="14" s="1"/>
  <c r="K26" i="84"/>
  <c r="AZ25" i="84"/>
  <c r="AY25" i="84"/>
  <c r="AX25" i="84"/>
  <c r="AW25" i="84"/>
  <c r="AV25" i="84"/>
  <c r="AU25" i="84"/>
  <c r="AT25" i="84"/>
  <c r="AS25" i="84"/>
  <c r="AR25" i="84"/>
  <c r="AQ25" i="84"/>
  <c r="AP25" i="84"/>
  <c r="AO25" i="84"/>
  <c r="AN25" i="84"/>
  <c r="AM25" i="84"/>
  <c r="AL25" i="84"/>
  <c r="AK25" i="84"/>
  <c r="AJ25" i="84"/>
  <c r="AI25" i="84"/>
  <c r="AH25" i="84"/>
  <c r="AG25" i="84"/>
  <c r="AF25" i="84"/>
  <c r="AE25" i="84"/>
  <c r="AD25" i="84"/>
  <c r="AC25" i="84"/>
  <c r="AB25" i="84"/>
  <c r="AA25" i="84"/>
  <c r="R25" i="84"/>
  <c r="Q25" i="84"/>
  <c r="P25" i="84"/>
  <c r="N25" i="84"/>
  <c r="K25" i="84"/>
  <c r="S24" i="84"/>
  <c r="T24" i="84" s="1"/>
  <c r="O24" i="84"/>
  <c r="M24" i="84"/>
  <c r="L24" i="84"/>
  <c r="S23" i="84"/>
  <c r="T23" i="84" s="1"/>
  <c r="O23" i="84"/>
  <c r="M23" i="84"/>
  <c r="L23" i="84"/>
  <c r="S22" i="84"/>
  <c r="T22" i="84" s="1"/>
  <c r="O22" i="84"/>
  <c r="M22" i="84"/>
  <c r="L22" i="84"/>
  <c r="S21" i="84"/>
  <c r="T21" i="84" s="1"/>
  <c r="O21" i="84"/>
  <c r="M21" i="84"/>
  <c r="L21" i="84"/>
  <c r="S20" i="84"/>
  <c r="T20" i="84" s="1"/>
  <c r="O20" i="84"/>
  <c r="M20" i="84"/>
  <c r="L20" i="84"/>
  <c r="S19" i="84"/>
  <c r="T19" i="84" s="1"/>
  <c r="O19" i="84"/>
  <c r="M19" i="84"/>
  <c r="L19" i="84"/>
  <c r="S18" i="84"/>
  <c r="T18" i="84" s="1"/>
  <c r="O18" i="84"/>
  <c r="M18" i="84"/>
  <c r="L18" i="84"/>
  <c r="S17" i="84"/>
  <c r="T17" i="84" s="1"/>
  <c r="O17" i="84"/>
  <c r="M17" i="84"/>
  <c r="L17" i="84"/>
  <c r="S16" i="84"/>
  <c r="T16" i="84" s="1"/>
  <c r="O16" i="84"/>
  <c r="M16" i="84"/>
  <c r="L16" i="84"/>
  <c r="S15" i="84"/>
  <c r="T15" i="84" s="1"/>
  <c r="O15" i="84"/>
  <c r="M15" i="84"/>
  <c r="L15" i="84"/>
  <c r="S14" i="84"/>
  <c r="T14" i="84" s="1"/>
  <c r="O14" i="84"/>
  <c r="M14" i="84"/>
  <c r="L14" i="84"/>
  <c r="S13" i="84"/>
  <c r="T13" i="84" s="1"/>
  <c r="O13" i="84"/>
  <c r="M13" i="84"/>
  <c r="L13" i="84"/>
  <c r="S12" i="84"/>
  <c r="T12" i="84" s="1"/>
  <c r="O12" i="84"/>
  <c r="M12" i="84"/>
  <c r="L12" i="84"/>
  <c r="S11" i="84"/>
  <c r="T11" i="84" s="1"/>
  <c r="O11" i="84"/>
  <c r="M11" i="84"/>
  <c r="L11" i="84"/>
  <c r="S10" i="84"/>
  <c r="T10" i="84" s="1"/>
  <c r="O10" i="84"/>
  <c r="M10" i="84"/>
  <c r="L10" i="84"/>
  <c r="S9" i="84"/>
  <c r="T9" i="84" s="1"/>
  <c r="O9" i="84"/>
  <c r="M9" i="84"/>
  <c r="L9" i="84"/>
  <c r="S8" i="84"/>
  <c r="T8" i="84" s="1"/>
  <c r="O8" i="84"/>
  <c r="M8" i="84"/>
  <c r="L8" i="84"/>
  <c r="S7" i="84"/>
  <c r="T7" i="84" s="1"/>
  <c r="O7" i="84"/>
  <c r="M7" i="84"/>
  <c r="L7" i="84"/>
  <c r="S6" i="84"/>
  <c r="T6" i="84" s="1"/>
  <c r="O6" i="84"/>
  <c r="M6" i="84"/>
  <c r="L6" i="84"/>
  <c r="S5" i="84"/>
  <c r="T5" i="84" s="1"/>
  <c r="O5" i="84"/>
  <c r="M5" i="84"/>
  <c r="L5" i="84"/>
  <c r="S4" i="84"/>
  <c r="T4" i="84" s="1"/>
  <c r="O4" i="84"/>
  <c r="M4" i="84"/>
  <c r="L4" i="84"/>
  <c r="R26" i="83"/>
  <c r="Q26" i="83"/>
  <c r="P26" i="83"/>
  <c r="N26" i="83"/>
  <c r="N41" i="14" s="1"/>
  <c r="K26" i="83"/>
  <c r="AZ25" i="83"/>
  <c r="AY25" i="83"/>
  <c r="AX25" i="83"/>
  <c r="AW25" i="83"/>
  <c r="AV25" i="83"/>
  <c r="AU25" i="83"/>
  <c r="AT25" i="83"/>
  <c r="AS25" i="83"/>
  <c r="AR25" i="83"/>
  <c r="AQ25" i="83"/>
  <c r="AP25" i="83"/>
  <c r="AO25" i="83"/>
  <c r="AN25" i="83"/>
  <c r="AM25" i="83"/>
  <c r="AL25" i="83"/>
  <c r="AK25" i="83"/>
  <c r="AJ25" i="83"/>
  <c r="R25" i="83"/>
  <c r="Q25" i="83"/>
  <c r="P25" i="83"/>
  <c r="N25" i="83"/>
  <c r="K25" i="83"/>
  <c r="S24" i="83"/>
  <c r="T24" i="83" s="1"/>
  <c r="O24" i="83"/>
  <c r="M24" i="83"/>
  <c r="L24" i="83"/>
  <c r="S23" i="83"/>
  <c r="T23" i="83" s="1"/>
  <c r="O23" i="83"/>
  <c r="M23" i="83"/>
  <c r="L23" i="83"/>
  <c r="S22" i="83"/>
  <c r="T22" i="83" s="1"/>
  <c r="O22" i="83"/>
  <c r="M22" i="83"/>
  <c r="L22" i="83"/>
  <c r="S21" i="83"/>
  <c r="T21" i="83" s="1"/>
  <c r="O21" i="83"/>
  <c r="M21" i="83"/>
  <c r="L21" i="83"/>
  <c r="S20" i="83"/>
  <c r="T20" i="83" s="1"/>
  <c r="O20" i="83"/>
  <c r="M20" i="83"/>
  <c r="L20" i="83"/>
  <c r="S19" i="83"/>
  <c r="T19" i="83" s="1"/>
  <c r="O19" i="83"/>
  <c r="M19" i="83"/>
  <c r="L19" i="83"/>
  <c r="S18" i="83"/>
  <c r="T18" i="83" s="1"/>
  <c r="O18" i="83"/>
  <c r="M18" i="83"/>
  <c r="L18" i="83"/>
  <c r="S17" i="83"/>
  <c r="T17" i="83" s="1"/>
  <c r="O17" i="83"/>
  <c r="M17" i="83"/>
  <c r="L17" i="83"/>
  <c r="S16" i="83"/>
  <c r="T16" i="83" s="1"/>
  <c r="O16" i="83"/>
  <c r="M16" i="83"/>
  <c r="L16" i="83"/>
  <c r="S15" i="83"/>
  <c r="T15" i="83" s="1"/>
  <c r="O15" i="83"/>
  <c r="M15" i="83"/>
  <c r="L15" i="83"/>
  <c r="S14" i="83"/>
  <c r="T14" i="83" s="1"/>
  <c r="O14" i="83"/>
  <c r="M14" i="83"/>
  <c r="L14" i="83"/>
  <c r="S13" i="83"/>
  <c r="T13" i="83" s="1"/>
  <c r="O13" i="83"/>
  <c r="M13" i="83"/>
  <c r="L13" i="83"/>
  <c r="S12" i="83"/>
  <c r="T12" i="83" s="1"/>
  <c r="O12" i="83"/>
  <c r="M12" i="83"/>
  <c r="L12" i="83"/>
  <c r="S11" i="83"/>
  <c r="T11" i="83" s="1"/>
  <c r="O11" i="83"/>
  <c r="M11" i="83"/>
  <c r="L11" i="83"/>
  <c r="S10" i="83"/>
  <c r="T10" i="83" s="1"/>
  <c r="O10" i="83"/>
  <c r="M10" i="83"/>
  <c r="L10" i="83"/>
  <c r="S9" i="83"/>
  <c r="T9" i="83" s="1"/>
  <c r="O9" i="83"/>
  <c r="M9" i="83"/>
  <c r="L9" i="83"/>
  <c r="S8" i="83"/>
  <c r="T8" i="83" s="1"/>
  <c r="O8" i="83"/>
  <c r="M8" i="83"/>
  <c r="L8" i="83"/>
  <c r="S7" i="83"/>
  <c r="T7" i="83" s="1"/>
  <c r="O7" i="83"/>
  <c r="M7" i="83"/>
  <c r="L7" i="83"/>
  <c r="S6" i="83"/>
  <c r="T6" i="83" s="1"/>
  <c r="O6" i="83"/>
  <c r="M6" i="83"/>
  <c r="L6" i="83"/>
  <c r="S5" i="83"/>
  <c r="T5" i="83" s="1"/>
  <c r="O5" i="83"/>
  <c r="M5" i="83"/>
  <c r="L5" i="83"/>
  <c r="S4" i="83"/>
  <c r="T4" i="83" s="1"/>
  <c r="O4" i="83"/>
  <c r="M4" i="83"/>
  <c r="M26" i="83" s="1"/>
  <c r="Q41" i="14" s="1"/>
  <c r="L4" i="83"/>
  <c r="R26" i="81"/>
  <c r="Q26" i="81"/>
  <c r="P26" i="81"/>
  <c r="N26" i="81"/>
  <c r="N40" i="14" s="1"/>
  <c r="K26" i="81"/>
  <c r="AZ25" i="81"/>
  <c r="AY25" i="81"/>
  <c r="AX25" i="81"/>
  <c r="AW25" i="81"/>
  <c r="AV25" i="81"/>
  <c r="AU25" i="81"/>
  <c r="AT25" i="81"/>
  <c r="AS25" i="81"/>
  <c r="AR25" i="81"/>
  <c r="AQ25" i="81"/>
  <c r="AP25" i="81"/>
  <c r="AO25" i="81"/>
  <c r="AN25" i="81"/>
  <c r="AM25" i="81"/>
  <c r="AL25" i="81"/>
  <c r="AK25" i="81"/>
  <c r="AJ25" i="81"/>
  <c r="AI25" i="81"/>
  <c r="AH25" i="81"/>
  <c r="AG25" i="81"/>
  <c r="AF25" i="81"/>
  <c r="AE25" i="81"/>
  <c r="AD25" i="81"/>
  <c r="AC25" i="81"/>
  <c r="AB25" i="81"/>
  <c r="AA25" i="81"/>
  <c r="Z25" i="81"/>
  <c r="Y25" i="81"/>
  <c r="X25" i="81"/>
  <c r="W25" i="81"/>
  <c r="V25" i="81"/>
  <c r="U25" i="81"/>
  <c r="R25" i="81"/>
  <c r="Q25" i="81"/>
  <c r="P25" i="81"/>
  <c r="N25" i="81"/>
  <c r="K25" i="81"/>
  <c r="S24" i="81"/>
  <c r="T24" i="81" s="1"/>
  <c r="O24" i="81"/>
  <c r="M24" i="81"/>
  <c r="L24" i="81"/>
  <c r="S23" i="81"/>
  <c r="T23" i="81" s="1"/>
  <c r="O23" i="81"/>
  <c r="M23" i="81"/>
  <c r="L23" i="81"/>
  <c r="S22" i="81"/>
  <c r="T22" i="81" s="1"/>
  <c r="O22" i="81"/>
  <c r="M22" i="81"/>
  <c r="L22" i="81"/>
  <c r="S21" i="81"/>
  <c r="T21" i="81" s="1"/>
  <c r="O21" i="81"/>
  <c r="M21" i="81"/>
  <c r="L21" i="81"/>
  <c r="S20" i="81"/>
  <c r="T20" i="81" s="1"/>
  <c r="O20" i="81"/>
  <c r="M20" i="81"/>
  <c r="L20" i="81"/>
  <c r="S19" i="81"/>
  <c r="T19" i="81" s="1"/>
  <c r="O19" i="81"/>
  <c r="M19" i="81"/>
  <c r="L19" i="81"/>
  <c r="S18" i="81"/>
  <c r="T18" i="81" s="1"/>
  <c r="O18" i="81"/>
  <c r="M18" i="81"/>
  <c r="L18" i="81"/>
  <c r="S17" i="81"/>
  <c r="T17" i="81" s="1"/>
  <c r="O17" i="81"/>
  <c r="M17" i="81"/>
  <c r="L17" i="81"/>
  <c r="S16" i="81"/>
  <c r="T16" i="81" s="1"/>
  <c r="O16" i="81"/>
  <c r="M16" i="81"/>
  <c r="L16" i="81"/>
  <c r="S15" i="81"/>
  <c r="T15" i="81" s="1"/>
  <c r="O15" i="81"/>
  <c r="M15" i="81"/>
  <c r="L15" i="81"/>
  <c r="S14" i="81"/>
  <c r="T14" i="81" s="1"/>
  <c r="O14" i="81"/>
  <c r="M14" i="81"/>
  <c r="L14" i="81"/>
  <c r="S13" i="81"/>
  <c r="T13" i="81" s="1"/>
  <c r="O13" i="81"/>
  <c r="M13" i="81"/>
  <c r="L13" i="81"/>
  <c r="S12" i="81"/>
  <c r="T12" i="81" s="1"/>
  <c r="O12" i="81"/>
  <c r="M12" i="81"/>
  <c r="L12" i="81"/>
  <c r="S11" i="81"/>
  <c r="T11" i="81" s="1"/>
  <c r="O11" i="81"/>
  <c r="M11" i="81"/>
  <c r="L11" i="81"/>
  <c r="S10" i="81"/>
  <c r="T10" i="81" s="1"/>
  <c r="O10" i="81"/>
  <c r="M10" i="81"/>
  <c r="L10" i="81"/>
  <c r="S9" i="81"/>
  <c r="T9" i="81" s="1"/>
  <c r="O9" i="81"/>
  <c r="M9" i="81"/>
  <c r="L9" i="81"/>
  <c r="S8" i="81"/>
  <c r="T8" i="81" s="1"/>
  <c r="O8" i="81"/>
  <c r="M8" i="81"/>
  <c r="L8" i="81"/>
  <c r="S7" i="81"/>
  <c r="T7" i="81" s="1"/>
  <c r="O7" i="81"/>
  <c r="M7" i="81"/>
  <c r="L7" i="81"/>
  <c r="S6" i="81"/>
  <c r="T6" i="81" s="1"/>
  <c r="O6" i="81"/>
  <c r="M6" i="81"/>
  <c r="M25" i="81" s="1"/>
  <c r="L6" i="81"/>
  <c r="S5" i="81"/>
  <c r="T5" i="81" s="1"/>
  <c r="O5" i="81"/>
  <c r="M5" i="81"/>
  <c r="L5" i="81"/>
  <c r="S4" i="81"/>
  <c r="O4" i="81"/>
  <c r="M4" i="81"/>
  <c r="M26" i="81" s="1"/>
  <c r="L4" i="81"/>
  <c r="R26" i="80"/>
  <c r="Q26" i="80"/>
  <c r="P26" i="80"/>
  <c r="N26" i="80"/>
  <c r="N39" i="14" s="1"/>
  <c r="K26" i="80"/>
  <c r="AZ25" i="80"/>
  <c r="AY25" i="80"/>
  <c r="AX25" i="80"/>
  <c r="AW25" i="80"/>
  <c r="AV25" i="80"/>
  <c r="AU25" i="80"/>
  <c r="AT25" i="80"/>
  <c r="AS25" i="80"/>
  <c r="AR25" i="80"/>
  <c r="AQ25" i="80"/>
  <c r="AP25" i="80"/>
  <c r="AO25" i="80"/>
  <c r="AN25" i="80"/>
  <c r="AM25" i="80"/>
  <c r="AL25" i="80"/>
  <c r="AK25" i="80"/>
  <c r="AJ25" i="80"/>
  <c r="AI25" i="80"/>
  <c r="AH25" i="80"/>
  <c r="AG25" i="80"/>
  <c r="AF25" i="80"/>
  <c r="AE25" i="80"/>
  <c r="AD25" i="80"/>
  <c r="AC25" i="80"/>
  <c r="AB25" i="80"/>
  <c r="AA25" i="80"/>
  <c r="Z25" i="80"/>
  <c r="Y25" i="80"/>
  <c r="R25" i="80"/>
  <c r="Q25" i="80"/>
  <c r="P25" i="80"/>
  <c r="N25" i="80"/>
  <c r="K25" i="80"/>
  <c r="S24" i="80"/>
  <c r="T24" i="80" s="1"/>
  <c r="O24" i="80"/>
  <c r="M24" i="80"/>
  <c r="L24" i="80"/>
  <c r="S23" i="80"/>
  <c r="T23" i="80" s="1"/>
  <c r="O23" i="80"/>
  <c r="M23" i="80"/>
  <c r="L23" i="80"/>
  <c r="S22" i="80"/>
  <c r="T22" i="80" s="1"/>
  <c r="O22" i="80"/>
  <c r="M22" i="80"/>
  <c r="L22" i="80"/>
  <c r="S21" i="80"/>
  <c r="T21" i="80" s="1"/>
  <c r="O21" i="80"/>
  <c r="M21" i="80"/>
  <c r="L21" i="80"/>
  <c r="S20" i="80"/>
  <c r="T20" i="80" s="1"/>
  <c r="O20" i="80"/>
  <c r="M20" i="80"/>
  <c r="L20" i="80"/>
  <c r="S19" i="80"/>
  <c r="T19" i="80" s="1"/>
  <c r="O19" i="80"/>
  <c r="M19" i="80"/>
  <c r="L19" i="80"/>
  <c r="S18" i="80"/>
  <c r="T18" i="80" s="1"/>
  <c r="O18" i="80"/>
  <c r="M18" i="80"/>
  <c r="L18" i="80"/>
  <c r="S17" i="80"/>
  <c r="T17" i="80" s="1"/>
  <c r="O17" i="80"/>
  <c r="M17" i="80"/>
  <c r="L17" i="80"/>
  <c r="S16" i="80"/>
  <c r="T16" i="80" s="1"/>
  <c r="O16" i="80"/>
  <c r="M16" i="80"/>
  <c r="L16" i="80"/>
  <c r="S15" i="80"/>
  <c r="T15" i="80" s="1"/>
  <c r="O15" i="80"/>
  <c r="M15" i="80"/>
  <c r="L15" i="80"/>
  <c r="S14" i="80"/>
  <c r="T14" i="80" s="1"/>
  <c r="O14" i="80"/>
  <c r="M14" i="80"/>
  <c r="L14" i="80"/>
  <c r="S13" i="80"/>
  <c r="T13" i="80" s="1"/>
  <c r="O13" i="80"/>
  <c r="M13" i="80"/>
  <c r="L13" i="80"/>
  <c r="S12" i="80"/>
  <c r="T12" i="80" s="1"/>
  <c r="O12" i="80"/>
  <c r="M12" i="80"/>
  <c r="L12" i="80"/>
  <c r="S11" i="80"/>
  <c r="T11" i="80" s="1"/>
  <c r="O11" i="80"/>
  <c r="M11" i="80"/>
  <c r="L11" i="80"/>
  <c r="S10" i="80"/>
  <c r="T10" i="80" s="1"/>
  <c r="O10" i="80"/>
  <c r="M10" i="80"/>
  <c r="L10" i="80"/>
  <c r="S9" i="80"/>
  <c r="T9" i="80" s="1"/>
  <c r="O9" i="80"/>
  <c r="M9" i="80"/>
  <c r="L9" i="80"/>
  <c r="S8" i="80"/>
  <c r="T8" i="80" s="1"/>
  <c r="O8" i="80"/>
  <c r="M8" i="80"/>
  <c r="L8" i="80"/>
  <c r="S7" i="80"/>
  <c r="T7" i="80" s="1"/>
  <c r="O7" i="80"/>
  <c r="M7" i="80"/>
  <c r="L7" i="80"/>
  <c r="S6" i="80"/>
  <c r="T6" i="80" s="1"/>
  <c r="O6" i="80"/>
  <c r="M6" i="80"/>
  <c r="L6" i="80"/>
  <c r="S5" i="80"/>
  <c r="T5" i="80" s="1"/>
  <c r="O5" i="80"/>
  <c r="M5" i="80"/>
  <c r="L5" i="80"/>
  <c r="S4" i="80"/>
  <c r="T4" i="80" s="1"/>
  <c r="O4" i="80"/>
  <c r="M4" i="80"/>
  <c r="M26" i="80" s="1"/>
  <c r="Q39" i="14" s="1"/>
  <c r="L4" i="80"/>
  <c r="R26" i="79"/>
  <c r="Q26" i="79"/>
  <c r="P26" i="79"/>
  <c r="N26" i="79"/>
  <c r="K26" i="79"/>
  <c r="AZ25" i="79"/>
  <c r="AY25" i="79"/>
  <c r="AX25" i="79"/>
  <c r="AW25" i="79"/>
  <c r="AV25" i="79"/>
  <c r="AU25" i="79"/>
  <c r="AT25" i="79"/>
  <c r="AS25" i="79"/>
  <c r="AR25" i="79"/>
  <c r="AQ25" i="79"/>
  <c r="AP25" i="79"/>
  <c r="AO25" i="79"/>
  <c r="AN25" i="79"/>
  <c r="AM25" i="79"/>
  <c r="AL25" i="79"/>
  <c r="R25" i="79"/>
  <c r="Q25" i="79"/>
  <c r="P25" i="79"/>
  <c r="N25" i="79"/>
  <c r="K25" i="79"/>
  <c r="S24" i="79"/>
  <c r="T24" i="79" s="1"/>
  <c r="O24" i="79"/>
  <c r="M24" i="79"/>
  <c r="L24" i="79"/>
  <c r="S23" i="79"/>
  <c r="T23" i="79" s="1"/>
  <c r="O23" i="79"/>
  <c r="M23" i="79"/>
  <c r="L23" i="79"/>
  <c r="S22" i="79"/>
  <c r="T22" i="79" s="1"/>
  <c r="O22" i="79"/>
  <c r="M22" i="79"/>
  <c r="L22" i="79"/>
  <c r="S21" i="79"/>
  <c r="T21" i="79" s="1"/>
  <c r="O21" i="79"/>
  <c r="M21" i="79"/>
  <c r="L21" i="79"/>
  <c r="S20" i="79"/>
  <c r="T20" i="79" s="1"/>
  <c r="O20" i="79"/>
  <c r="M20" i="79"/>
  <c r="L20" i="79"/>
  <c r="S19" i="79"/>
  <c r="T19" i="79" s="1"/>
  <c r="O19" i="79"/>
  <c r="M19" i="79"/>
  <c r="L19" i="79"/>
  <c r="S18" i="79"/>
  <c r="T18" i="79" s="1"/>
  <c r="O18" i="79"/>
  <c r="M18" i="79"/>
  <c r="L18" i="79"/>
  <c r="S17" i="79"/>
  <c r="T17" i="79" s="1"/>
  <c r="O17" i="79"/>
  <c r="M17" i="79"/>
  <c r="L17" i="79"/>
  <c r="S16" i="79"/>
  <c r="T16" i="79" s="1"/>
  <c r="O16" i="79"/>
  <c r="M16" i="79"/>
  <c r="L16" i="79"/>
  <c r="S15" i="79"/>
  <c r="T15" i="79" s="1"/>
  <c r="O15" i="79"/>
  <c r="M15" i="79"/>
  <c r="L15" i="79"/>
  <c r="S14" i="79"/>
  <c r="T14" i="79" s="1"/>
  <c r="O14" i="79"/>
  <c r="M14" i="79"/>
  <c r="L14" i="79"/>
  <c r="S13" i="79"/>
  <c r="T13" i="79" s="1"/>
  <c r="O13" i="79"/>
  <c r="M13" i="79"/>
  <c r="L13" i="79"/>
  <c r="S12" i="79"/>
  <c r="T12" i="79" s="1"/>
  <c r="O12" i="79"/>
  <c r="M12" i="79"/>
  <c r="L12" i="79"/>
  <c r="S11" i="79"/>
  <c r="T11" i="79" s="1"/>
  <c r="O11" i="79"/>
  <c r="M11" i="79"/>
  <c r="L11" i="79"/>
  <c r="S10" i="79"/>
  <c r="T10" i="79" s="1"/>
  <c r="O10" i="79"/>
  <c r="M10" i="79"/>
  <c r="L10" i="79"/>
  <c r="S9" i="79"/>
  <c r="T9" i="79" s="1"/>
  <c r="O9" i="79"/>
  <c r="M9" i="79"/>
  <c r="L9" i="79"/>
  <c r="S8" i="79"/>
  <c r="T8" i="79" s="1"/>
  <c r="O8" i="79"/>
  <c r="M8" i="79"/>
  <c r="L8" i="79"/>
  <c r="S7" i="79"/>
  <c r="T7" i="79" s="1"/>
  <c r="O7" i="79"/>
  <c r="M7" i="79"/>
  <c r="L7" i="79"/>
  <c r="S6" i="79"/>
  <c r="T6" i="79" s="1"/>
  <c r="O6" i="79"/>
  <c r="M6" i="79"/>
  <c r="L6" i="79"/>
  <c r="T5" i="79"/>
  <c r="S5" i="79"/>
  <c r="O5" i="79"/>
  <c r="M5" i="79"/>
  <c r="L5" i="79"/>
  <c r="S4" i="79"/>
  <c r="T4" i="79" s="1"/>
  <c r="O4" i="79"/>
  <c r="M4" i="79"/>
  <c r="L4" i="79"/>
  <c r="R26" i="78"/>
  <c r="Q26" i="78"/>
  <c r="P26" i="78"/>
  <c r="N26" i="78"/>
  <c r="N37" i="14" s="1"/>
  <c r="K26" i="78"/>
  <c r="AZ25" i="78"/>
  <c r="AY25" i="78"/>
  <c r="AX25" i="78"/>
  <c r="AW25" i="78"/>
  <c r="AV25" i="78"/>
  <c r="AU25" i="78"/>
  <c r="AT25" i="78"/>
  <c r="AS25" i="78"/>
  <c r="AR25" i="78"/>
  <c r="AQ25" i="78"/>
  <c r="AP25" i="78"/>
  <c r="AO25" i="78"/>
  <c r="AN25" i="78"/>
  <c r="AM25" i="78"/>
  <c r="AL25" i="78"/>
  <c r="AK25" i="78"/>
  <c r="AJ25" i="78"/>
  <c r="AI25" i="78"/>
  <c r="AH25" i="78"/>
  <c r="AG25" i="78"/>
  <c r="AF25" i="78"/>
  <c r="AE25" i="78"/>
  <c r="AD25" i="78"/>
  <c r="AC25" i="78"/>
  <c r="R25" i="78"/>
  <c r="Q25" i="78"/>
  <c r="P25" i="78"/>
  <c r="N25" i="78"/>
  <c r="K25" i="78"/>
  <c r="S24" i="78"/>
  <c r="T24" i="78" s="1"/>
  <c r="O24" i="78"/>
  <c r="M24" i="78"/>
  <c r="L24" i="78"/>
  <c r="S23" i="78"/>
  <c r="T23" i="78" s="1"/>
  <c r="O23" i="78"/>
  <c r="M23" i="78"/>
  <c r="L23" i="78"/>
  <c r="S22" i="78"/>
  <c r="T22" i="78" s="1"/>
  <c r="O22" i="78"/>
  <c r="M22" i="78"/>
  <c r="L22" i="78"/>
  <c r="S21" i="78"/>
  <c r="T21" i="78" s="1"/>
  <c r="O21" i="78"/>
  <c r="M21" i="78"/>
  <c r="L21" i="78"/>
  <c r="S20" i="78"/>
  <c r="T20" i="78" s="1"/>
  <c r="O20" i="78"/>
  <c r="M20" i="78"/>
  <c r="L20" i="78"/>
  <c r="S19" i="78"/>
  <c r="T19" i="78" s="1"/>
  <c r="O19" i="78"/>
  <c r="M19" i="78"/>
  <c r="L19" i="78"/>
  <c r="S18" i="78"/>
  <c r="T18" i="78" s="1"/>
  <c r="O18" i="78"/>
  <c r="M18" i="78"/>
  <c r="L18" i="78"/>
  <c r="S17" i="78"/>
  <c r="T17" i="78" s="1"/>
  <c r="O17" i="78"/>
  <c r="M17" i="78"/>
  <c r="L17" i="78"/>
  <c r="S16" i="78"/>
  <c r="T16" i="78" s="1"/>
  <c r="O16" i="78"/>
  <c r="M16" i="78"/>
  <c r="L16" i="78"/>
  <c r="S15" i="78"/>
  <c r="T15" i="78" s="1"/>
  <c r="O15" i="78"/>
  <c r="M15" i="78"/>
  <c r="L15" i="78"/>
  <c r="S14" i="78"/>
  <c r="T14" i="78" s="1"/>
  <c r="O14" i="78"/>
  <c r="M14" i="78"/>
  <c r="L14" i="78"/>
  <c r="S13" i="78"/>
  <c r="T13" i="78" s="1"/>
  <c r="O13" i="78"/>
  <c r="M13" i="78"/>
  <c r="L13" i="78"/>
  <c r="S12" i="78"/>
  <c r="T12" i="78" s="1"/>
  <c r="O12" i="78"/>
  <c r="M12" i="78"/>
  <c r="L12" i="78"/>
  <c r="S11" i="78"/>
  <c r="T11" i="78" s="1"/>
  <c r="O11" i="78"/>
  <c r="M11" i="78"/>
  <c r="L11" i="78"/>
  <c r="S10" i="78"/>
  <c r="T10" i="78" s="1"/>
  <c r="O10" i="78"/>
  <c r="M10" i="78"/>
  <c r="L10" i="78"/>
  <c r="S9" i="78"/>
  <c r="T9" i="78" s="1"/>
  <c r="O9" i="78"/>
  <c r="M9" i="78"/>
  <c r="M26" i="78" s="1"/>
  <c r="Q37" i="14" s="1"/>
  <c r="L9" i="78"/>
  <c r="S8" i="78"/>
  <c r="T8" i="78" s="1"/>
  <c r="O8" i="78"/>
  <c r="M8" i="78"/>
  <c r="L8" i="78"/>
  <c r="S7" i="78"/>
  <c r="T7" i="78" s="1"/>
  <c r="O7" i="78"/>
  <c r="M7" i="78"/>
  <c r="L7" i="78"/>
  <c r="S6" i="78"/>
  <c r="T6" i="78" s="1"/>
  <c r="O6" i="78"/>
  <c r="M6" i="78"/>
  <c r="L6" i="78"/>
  <c r="S5" i="78"/>
  <c r="T5" i="78" s="1"/>
  <c r="O5" i="78"/>
  <c r="M5" i="78"/>
  <c r="L5" i="78"/>
  <c r="S4" i="78"/>
  <c r="T4" i="78" s="1"/>
  <c r="O4" i="78"/>
  <c r="M4" i="78"/>
  <c r="L4" i="78"/>
  <c r="R26" i="77"/>
  <c r="Q26" i="77"/>
  <c r="P26" i="77"/>
  <c r="N26" i="77"/>
  <c r="N36" i="14" s="1"/>
  <c r="K26" i="77"/>
  <c r="AZ25" i="77"/>
  <c r="AY25" i="77"/>
  <c r="AX25" i="77"/>
  <c r="AW25" i="77"/>
  <c r="AV25" i="77"/>
  <c r="AU25" i="77"/>
  <c r="AT25" i="77"/>
  <c r="AS25" i="77"/>
  <c r="AR25" i="77"/>
  <c r="AQ25" i="77"/>
  <c r="AP25" i="77"/>
  <c r="AO25" i="77"/>
  <c r="AN25" i="77"/>
  <c r="AM25" i="77"/>
  <c r="AL25" i="77"/>
  <c r="AK25" i="77"/>
  <c r="AJ25" i="77"/>
  <c r="AI25" i="77"/>
  <c r="AH25" i="77"/>
  <c r="AG25" i="77"/>
  <c r="AF25" i="77"/>
  <c r="AE25" i="77"/>
  <c r="AD25" i="77"/>
  <c r="AC25" i="77"/>
  <c r="R25" i="77"/>
  <c r="Q25" i="77"/>
  <c r="P25" i="77"/>
  <c r="N25" i="77"/>
  <c r="K25" i="77"/>
  <c r="S24" i="77"/>
  <c r="T24" i="77" s="1"/>
  <c r="O24" i="77"/>
  <c r="M24" i="77"/>
  <c r="L24" i="77"/>
  <c r="S23" i="77"/>
  <c r="T23" i="77" s="1"/>
  <c r="O23" i="77"/>
  <c r="M23" i="77"/>
  <c r="L23" i="77"/>
  <c r="S22" i="77"/>
  <c r="T22" i="77" s="1"/>
  <c r="O22" i="77"/>
  <c r="M22" i="77"/>
  <c r="L22" i="77"/>
  <c r="S21" i="77"/>
  <c r="T21" i="77" s="1"/>
  <c r="O21" i="77"/>
  <c r="M21" i="77"/>
  <c r="L21" i="77"/>
  <c r="S20" i="77"/>
  <c r="T20" i="77" s="1"/>
  <c r="O20" i="77"/>
  <c r="M20" i="77"/>
  <c r="L20" i="77"/>
  <c r="S19" i="77"/>
  <c r="T19" i="77" s="1"/>
  <c r="O19" i="77"/>
  <c r="M19" i="77"/>
  <c r="L19" i="77"/>
  <c r="S18" i="77"/>
  <c r="T18" i="77" s="1"/>
  <c r="O18" i="77"/>
  <c r="M18" i="77"/>
  <c r="L18" i="77"/>
  <c r="S17" i="77"/>
  <c r="T17" i="77" s="1"/>
  <c r="O17" i="77"/>
  <c r="M17" i="77"/>
  <c r="L17" i="77"/>
  <c r="S16" i="77"/>
  <c r="T16" i="77" s="1"/>
  <c r="O16" i="77"/>
  <c r="M16" i="77"/>
  <c r="L16" i="77"/>
  <c r="S15" i="77"/>
  <c r="T15" i="77" s="1"/>
  <c r="O15" i="77"/>
  <c r="M15" i="77"/>
  <c r="L15" i="77"/>
  <c r="S14" i="77"/>
  <c r="T14" i="77" s="1"/>
  <c r="O14" i="77"/>
  <c r="M14" i="77"/>
  <c r="L14" i="77"/>
  <c r="S13" i="77"/>
  <c r="T13" i="77" s="1"/>
  <c r="O13" i="77"/>
  <c r="M13" i="77"/>
  <c r="L13" i="77"/>
  <c r="S12" i="77"/>
  <c r="T12" i="77" s="1"/>
  <c r="O12" i="77"/>
  <c r="M12" i="77"/>
  <c r="L12" i="77"/>
  <c r="S11" i="77"/>
  <c r="T11" i="77" s="1"/>
  <c r="O11" i="77"/>
  <c r="M11" i="77"/>
  <c r="L11" i="77"/>
  <c r="S10" i="77"/>
  <c r="T10" i="77" s="1"/>
  <c r="O10" i="77"/>
  <c r="M10" i="77"/>
  <c r="L10" i="77"/>
  <c r="S9" i="77"/>
  <c r="T9" i="77" s="1"/>
  <c r="O9" i="77"/>
  <c r="M9" i="77"/>
  <c r="M26" i="77" s="1"/>
  <c r="Q36" i="14" s="1"/>
  <c r="L9" i="77"/>
  <c r="S8" i="77"/>
  <c r="T8" i="77" s="1"/>
  <c r="O8" i="77"/>
  <c r="M8" i="77"/>
  <c r="L8" i="77"/>
  <c r="S7" i="77"/>
  <c r="T7" i="77" s="1"/>
  <c r="O7" i="77"/>
  <c r="M7" i="77"/>
  <c r="L7" i="77"/>
  <c r="S6" i="77"/>
  <c r="T6" i="77" s="1"/>
  <c r="O6" i="77"/>
  <c r="M6" i="77"/>
  <c r="L6" i="77"/>
  <c r="S5" i="77"/>
  <c r="T5" i="77" s="1"/>
  <c r="O5" i="77"/>
  <c r="M5" i="77"/>
  <c r="L5" i="77"/>
  <c r="S4" i="77"/>
  <c r="T4" i="77" s="1"/>
  <c r="O4" i="77"/>
  <c r="M4" i="77"/>
  <c r="L4" i="77"/>
  <c r="R26" i="76"/>
  <c r="Q26" i="76"/>
  <c r="P26" i="76"/>
  <c r="O35" i="14" s="1"/>
  <c r="N26" i="76"/>
  <c r="N35" i="14" s="1"/>
  <c r="K26" i="76"/>
  <c r="K35" i="14" s="1"/>
  <c r="AY25" i="76"/>
  <c r="AX25" i="76"/>
  <c r="AW25" i="76"/>
  <c r="AV25" i="76"/>
  <c r="AU25" i="76"/>
  <c r="AT25" i="76"/>
  <c r="AS25" i="76"/>
  <c r="AR25" i="76"/>
  <c r="AQ25" i="76"/>
  <c r="AP25" i="76"/>
  <c r="AO25" i="76"/>
  <c r="AN25" i="76"/>
  <c r="AM25" i="76"/>
  <c r="AL25" i="76"/>
  <c r="AK25" i="76"/>
  <c r="AJ25" i="76"/>
  <c r="AI25" i="76"/>
  <c r="AH25" i="76"/>
  <c r="AG25" i="76"/>
  <c r="AF25" i="76"/>
  <c r="AE25" i="76"/>
  <c r="AD25" i="76"/>
  <c r="AC25" i="76"/>
  <c r="R25" i="76"/>
  <c r="Q25" i="76"/>
  <c r="P25" i="76"/>
  <c r="N25" i="76"/>
  <c r="K25" i="76"/>
  <c r="S24" i="76"/>
  <c r="T24" i="76" s="1"/>
  <c r="O24" i="76"/>
  <c r="M24" i="76"/>
  <c r="L24" i="76"/>
  <c r="S23" i="76"/>
  <c r="T23" i="76" s="1"/>
  <c r="O23" i="76"/>
  <c r="M23" i="76"/>
  <c r="L23" i="76"/>
  <c r="S22" i="76"/>
  <c r="T22" i="76" s="1"/>
  <c r="O22" i="76"/>
  <c r="M22" i="76"/>
  <c r="L22" i="76"/>
  <c r="S21" i="76"/>
  <c r="T21" i="76" s="1"/>
  <c r="O21" i="76"/>
  <c r="M21" i="76"/>
  <c r="L21" i="76"/>
  <c r="S20" i="76"/>
  <c r="T20" i="76" s="1"/>
  <c r="O20" i="76"/>
  <c r="M20" i="76"/>
  <c r="L20" i="76"/>
  <c r="S19" i="76"/>
  <c r="T19" i="76" s="1"/>
  <c r="O19" i="76"/>
  <c r="M19" i="76"/>
  <c r="L19" i="76"/>
  <c r="S18" i="76"/>
  <c r="T18" i="76" s="1"/>
  <c r="O18" i="76"/>
  <c r="M18" i="76"/>
  <c r="L18" i="76"/>
  <c r="S17" i="76"/>
  <c r="T17" i="76" s="1"/>
  <c r="O17" i="76"/>
  <c r="M17" i="76"/>
  <c r="L17" i="76"/>
  <c r="S16" i="76"/>
  <c r="T16" i="76" s="1"/>
  <c r="O16" i="76"/>
  <c r="M16" i="76"/>
  <c r="L16" i="76"/>
  <c r="S15" i="76"/>
  <c r="T15" i="76" s="1"/>
  <c r="O15" i="76"/>
  <c r="M15" i="76"/>
  <c r="L15" i="76"/>
  <c r="S14" i="76"/>
  <c r="T14" i="76" s="1"/>
  <c r="O14" i="76"/>
  <c r="M14" i="76"/>
  <c r="L14" i="76"/>
  <c r="S13" i="76"/>
  <c r="T13" i="76" s="1"/>
  <c r="O13" i="76"/>
  <c r="M13" i="76"/>
  <c r="L13" i="76"/>
  <c r="S12" i="76"/>
  <c r="T12" i="76" s="1"/>
  <c r="O12" i="76"/>
  <c r="M12" i="76"/>
  <c r="L12" i="76"/>
  <c r="S11" i="76"/>
  <c r="T11" i="76" s="1"/>
  <c r="O11" i="76"/>
  <c r="M11" i="76"/>
  <c r="L11" i="76"/>
  <c r="S10" i="76"/>
  <c r="T10" i="76" s="1"/>
  <c r="O10" i="76"/>
  <c r="M10" i="76"/>
  <c r="L10" i="76"/>
  <c r="S9" i="76"/>
  <c r="T9" i="76" s="1"/>
  <c r="O9" i="76"/>
  <c r="M9" i="76"/>
  <c r="L9" i="76"/>
  <c r="S8" i="76"/>
  <c r="T8" i="76" s="1"/>
  <c r="O8" i="76"/>
  <c r="M8" i="76"/>
  <c r="L8" i="76"/>
  <c r="S7" i="76"/>
  <c r="T7" i="76" s="1"/>
  <c r="O7" i="76"/>
  <c r="M7" i="76"/>
  <c r="L7" i="76"/>
  <c r="S6" i="76"/>
  <c r="T6" i="76" s="1"/>
  <c r="O6" i="76"/>
  <c r="M6" i="76"/>
  <c r="L6" i="76"/>
  <c r="S5" i="76"/>
  <c r="T5" i="76" s="1"/>
  <c r="O5" i="76"/>
  <c r="M5" i="76"/>
  <c r="L5" i="76"/>
  <c r="S4" i="76"/>
  <c r="O4" i="76"/>
  <c r="M4" i="76"/>
  <c r="M26" i="76" s="1"/>
  <c r="Q35" i="14" s="1"/>
  <c r="L4" i="76"/>
  <c r="R26" i="75"/>
  <c r="Q26" i="75"/>
  <c r="P26" i="75"/>
  <c r="N26" i="75"/>
  <c r="K26" i="75"/>
  <c r="AZ25" i="75"/>
  <c r="AY25" i="75"/>
  <c r="AX25" i="75"/>
  <c r="AW25" i="75"/>
  <c r="AV25" i="75"/>
  <c r="AU25" i="75"/>
  <c r="AT25" i="75"/>
  <c r="AS25" i="75"/>
  <c r="AR25" i="75"/>
  <c r="AQ25" i="75"/>
  <c r="AP25" i="75"/>
  <c r="AO25" i="75"/>
  <c r="AN25" i="75"/>
  <c r="AM25" i="75"/>
  <c r="AL25" i="75"/>
  <c r="AK25" i="75"/>
  <c r="AJ25" i="75"/>
  <c r="AI25" i="75"/>
  <c r="AH25" i="75"/>
  <c r="AG25" i="75"/>
  <c r="AF25" i="75"/>
  <c r="AE25" i="75"/>
  <c r="AD25" i="75"/>
  <c r="AC25" i="75"/>
  <c r="AB25" i="75"/>
  <c r="R25" i="75"/>
  <c r="Q25" i="75"/>
  <c r="P25" i="75"/>
  <c r="N25" i="75"/>
  <c r="K25" i="75"/>
  <c r="S24" i="75"/>
  <c r="T24" i="75" s="1"/>
  <c r="O24" i="75"/>
  <c r="M24" i="75"/>
  <c r="L24" i="75"/>
  <c r="S23" i="75"/>
  <c r="T23" i="75" s="1"/>
  <c r="O23" i="75"/>
  <c r="M23" i="75"/>
  <c r="L23" i="75"/>
  <c r="S22" i="75"/>
  <c r="T22" i="75" s="1"/>
  <c r="O22" i="75"/>
  <c r="M22" i="75"/>
  <c r="L22" i="75"/>
  <c r="S21" i="75"/>
  <c r="T21" i="75" s="1"/>
  <c r="O21" i="75"/>
  <c r="M21" i="75"/>
  <c r="L21" i="75"/>
  <c r="S20" i="75"/>
  <c r="T20" i="75" s="1"/>
  <c r="O20" i="75"/>
  <c r="M20" i="75"/>
  <c r="L20" i="75"/>
  <c r="S19" i="75"/>
  <c r="T19" i="75" s="1"/>
  <c r="O19" i="75"/>
  <c r="M19" i="75"/>
  <c r="L19" i="75"/>
  <c r="S18" i="75"/>
  <c r="T18" i="75" s="1"/>
  <c r="O18" i="75"/>
  <c r="M18" i="75"/>
  <c r="L18" i="75"/>
  <c r="S17" i="75"/>
  <c r="T17" i="75" s="1"/>
  <c r="O17" i="75"/>
  <c r="M17" i="75"/>
  <c r="L17" i="75"/>
  <c r="S16" i="75"/>
  <c r="T16" i="75" s="1"/>
  <c r="O16" i="75"/>
  <c r="M16" i="75"/>
  <c r="L16" i="75"/>
  <c r="S15" i="75"/>
  <c r="T15" i="75" s="1"/>
  <c r="O15" i="75"/>
  <c r="M15" i="75"/>
  <c r="L15" i="75"/>
  <c r="S14" i="75"/>
  <c r="T14" i="75" s="1"/>
  <c r="O14" i="75"/>
  <c r="M14" i="75"/>
  <c r="L14" i="75"/>
  <c r="S13" i="75"/>
  <c r="T13" i="75" s="1"/>
  <c r="O13" i="75"/>
  <c r="M13" i="75"/>
  <c r="L13" i="75"/>
  <c r="T12" i="75"/>
  <c r="S12" i="75"/>
  <c r="O12" i="75"/>
  <c r="M12" i="75"/>
  <c r="L12" i="75"/>
  <c r="S11" i="75"/>
  <c r="T11" i="75" s="1"/>
  <c r="O11" i="75"/>
  <c r="M11" i="75"/>
  <c r="L11" i="75"/>
  <c r="S10" i="75"/>
  <c r="T10" i="75" s="1"/>
  <c r="O10" i="75"/>
  <c r="M10" i="75"/>
  <c r="L10" i="75"/>
  <c r="S9" i="75"/>
  <c r="T9" i="75" s="1"/>
  <c r="O9" i="75"/>
  <c r="M9" i="75"/>
  <c r="L9" i="75"/>
  <c r="S8" i="75"/>
  <c r="T8" i="75" s="1"/>
  <c r="O8" i="75"/>
  <c r="M8" i="75"/>
  <c r="L8" i="75"/>
  <c r="S7" i="75"/>
  <c r="T7" i="75" s="1"/>
  <c r="O7" i="75"/>
  <c r="M7" i="75"/>
  <c r="L7" i="75"/>
  <c r="S6" i="75"/>
  <c r="T6" i="75" s="1"/>
  <c r="O6" i="75"/>
  <c r="M6" i="75"/>
  <c r="L6" i="75"/>
  <c r="S5" i="75"/>
  <c r="T5" i="75" s="1"/>
  <c r="O5" i="75"/>
  <c r="M5" i="75"/>
  <c r="L5" i="75"/>
  <c r="S4" i="75"/>
  <c r="O4" i="75"/>
  <c r="M4" i="75"/>
  <c r="M26" i="75" s="1"/>
  <c r="Q34" i="14" s="1"/>
  <c r="L4" i="75"/>
  <c r="R26" i="74"/>
  <c r="Q26" i="74"/>
  <c r="P26" i="74"/>
  <c r="N26" i="74"/>
  <c r="N33" i="14" s="1"/>
  <c r="K26" i="74"/>
  <c r="AZ25" i="74"/>
  <c r="AY25" i="74"/>
  <c r="AX25" i="74"/>
  <c r="AW25" i="74"/>
  <c r="AV25" i="74"/>
  <c r="AU25" i="74"/>
  <c r="AT25" i="74"/>
  <c r="AS25" i="74"/>
  <c r="AR25" i="74"/>
  <c r="AQ25" i="74"/>
  <c r="AP25" i="74"/>
  <c r="AO25" i="74"/>
  <c r="AN25" i="74"/>
  <c r="AM25" i="74"/>
  <c r="AL25" i="74"/>
  <c r="AK25" i="74"/>
  <c r="AJ25" i="74"/>
  <c r="AI25" i="74"/>
  <c r="AH25" i="74"/>
  <c r="AG25" i="74"/>
  <c r="AF25" i="74"/>
  <c r="AE25" i="74"/>
  <c r="AD25" i="74"/>
  <c r="AC25" i="74"/>
  <c r="AB25" i="74"/>
  <c r="AA25" i="74"/>
  <c r="R25" i="74"/>
  <c r="Q25" i="74"/>
  <c r="P25" i="74"/>
  <c r="N25" i="74"/>
  <c r="K25" i="74"/>
  <c r="S24" i="74"/>
  <c r="T24" i="74" s="1"/>
  <c r="O24" i="74"/>
  <c r="M24" i="74"/>
  <c r="L24" i="74"/>
  <c r="S23" i="74"/>
  <c r="T23" i="74" s="1"/>
  <c r="O23" i="74"/>
  <c r="M23" i="74"/>
  <c r="L23" i="74"/>
  <c r="S22" i="74"/>
  <c r="T22" i="74" s="1"/>
  <c r="O22" i="74"/>
  <c r="M22" i="74"/>
  <c r="L22" i="74"/>
  <c r="S21" i="74"/>
  <c r="T21" i="74" s="1"/>
  <c r="O21" i="74"/>
  <c r="M21" i="74"/>
  <c r="L21" i="74"/>
  <c r="S20" i="74"/>
  <c r="T20" i="74" s="1"/>
  <c r="O20" i="74"/>
  <c r="M20" i="74"/>
  <c r="L20" i="74"/>
  <c r="S19" i="74"/>
  <c r="T19" i="74" s="1"/>
  <c r="O19" i="74"/>
  <c r="M19" i="74"/>
  <c r="L19" i="74"/>
  <c r="S18" i="74"/>
  <c r="T18" i="74" s="1"/>
  <c r="O18" i="74"/>
  <c r="M18" i="74"/>
  <c r="L18" i="74"/>
  <c r="S17" i="74"/>
  <c r="T17" i="74" s="1"/>
  <c r="O17" i="74"/>
  <c r="M17" i="74"/>
  <c r="L17" i="74"/>
  <c r="S16" i="74"/>
  <c r="T16" i="74" s="1"/>
  <c r="O16" i="74"/>
  <c r="M16" i="74"/>
  <c r="L16" i="74"/>
  <c r="S15" i="74"/>
  <c r="T15" i="74" s="1"/>
  <c r="O15" i="74"/>
  <c r="M15" i="74"/>
  <c r="L15" i="74"/>
  <c r="S14" i="74"/>
  <c r="T14" i="74" s="1"/>
  <c r="O14" i="74"/>
  <c r="M14" i="74"/>
  <c r="L14" i="74"/>
  <c r="S13" i="74"/>
  <c r="T13" i="74" s="1"/>
  <c r="O13" i="74"/>
  <c r="M13" i="74"/>
  <c r="L13" i="74"/>
  <c r="S12" i="74"/>
  <c r="T12" i="74" s="1"/>
  <c r="O12" i="74"/>
  <c r="M12" i="74"/>
  <c r="L12" i="74"/>
  <c r="S11" i="74"/>
  <c r="T11" i="74" s="1"/>
  <c r="O11" i="74"/>
  <c r="M11" i="74"/>
  <c r="L11" i="74"/>
  <c r="S10" i="74"/>
  <c r="T10" i="74" s="1"/>
  <c r="O10" i="74"/>
  <c r="M10" i="74"/>
  <c r="L10" i="74"/>
  <c r="S9" i="74"/>
  <c r="T9" i="74" s="1"/>
  <c r="O9" i="74"/>
  <c r="M9" i="74"/>
  <c r="L9" i="74"/>
  <c r="S8" i="74"/>
  <c r="T8" i="74" s="1"/>
  <c r="O8" i="74"/>
  <c r="M8" i="74"/>
  <c r="L8" i="74"/>
  <c r="S7" i="74"/>
  <c r="T7" i="74" s="1"/>
  <c r="O7" i="74"/>
  <c r="M7" i="74"/>
  <c r="L7" i="74"/>
  <c r="T6" i="74"/>
  <c r="S6" i="74"/>
  <c r="O6" i="74"/>
  <c r="M6" i="74"/>
  <c r="L6" i="74"/>
  <c r="S5" i="74"/>
  <c r="T5" i="74" s="1"/>
  <c r="O5" i="74"/>
  <c r="M5" i="74"/>
  <c r="L5" i="74"/>
  <c r="S4" i="74"/>
  <c r="O4" i="74"/>
  <c r="M4" i="74"/>
  <c r="L4" i="74"/>
  <c r="R26" i="73"/>
  <c r="Q26" i="73"/>
  <c r="P26" i="73"/>
  <c r="N26" i="73"/>
  <c r="N32" i="14" s="1"/>
  <c r="K26" i="73"/>
  <c r="K32" i="14" s="1"/>
  <c r="AZ25" i="73"/>
  <c r="AY25" i="73"/>
  <c r="AX25" i="73"/>
  <c r="AW25" i="73"/>
  <c r="AV25" i="73"/>
  <c r="AU25" i="73"/>
  <c r="AT25" i="73"/>
  <c r="AS25" i="73"/>
  <c r="AR25" i="73"/>
  <c r="AQ25" i="73"/>
  <c r="AP25" i="73"/>
  <c r="AO25" i="73"/>
  <c r="AN25" i="73"/>
  <c r="AM25" i="73"/>
  <c r="AL25" i="73"/>
  <c r="AK25" i="73"/>
  <c r="AJ25" i="73"/>
  <c r="AI25" i="73"/>
  <c r="AH25" i="73"/>
  <c r="AG25" i="73"/>
  <c r="AF25" i="73"/>
  <c r="AE25" i="73"/>
  <c r="AD25" i="73"/>
  <c r="AC25" i="73"/>
  <c r="AB25" i="73"/>
  <c r="AA25" i="73"/>
  <c r="Z25" i="73"/>
  <c r="Y25" i="73"/>
  <c r="R25" i="73"/>
  <c r="Q25" i="73"/>
  <c r="P25" i="73"/>
  <c r="N25" i="73"/>
  <c r="K25" i="73"/>
  <c r="S24" i="73"/>
  <c r="T24" i="73" s="1"/>
  <c r="O24" i="73"/>
  <c r="M24" i="73"/>
  <c r="L24" i="73"/>
  <c r="S23" i="73"/>
  <c r="T23" i="73" s="1"/>
  <c r="O23" i="73"/>
  <c r="M23" i="73"/>
  <c r="L23" i="73"/>
  <c r="S22" i="73"/>
  <c r="T22" i="73" s="1"/>
  <c r="O22" i="73"/>
  <c r="M22" i="73"/>
  <c r="L22" i="73"/>
  <c r="S21" i="73"/>
  <c r="T21" i="73" s="1"/>
  <c r="O21" i="73"/>
  <c r="M21" i="73"/>
  <c r="L21" i="73"/>
  <c r="S20" i="73"/>
  <c r="T20" i="73" s="1"/>
  <c r="O20" i="73"/>
  <c r="M20" i="73"/>
  <c r="L20" i="73"/>
  <c r="S19" i="73"/>
  <c r="T19" i="73" s="1"/>
  <c r="O19" i="73"/>
  <c r="M19" i="73"/>
  <c r="L19" i="73"/>
  <c r="S18" i="73"/>
  <c r="T18" i="73" s="1"/>
  <c r="O18" i="73"/>
  <c r="M18" i="73"/>
  <c r="L18" i="73"/>
  <c r="S17" i="73"/>
  <c r="T17" i="73" s="1"/>
  <c r="O17" i="73"/>
  <c r="M17" i="73"/>
  <c r="L17" i="73"/>
  <c r="S16" i="73"/>
  <c r="T16" i="73" s="1"/>
  <c r="O16" i="73"/>
  <c r="M16" i="73"/>
  <c r="L16" i="73"/>
  <c r="S15" i="73"/>
  <c r="T15" i="73" s="1"/>
  <c r="O15" i="73"/>
  <c r="M15" i="73"/>
  <c r="L15" i="73"/>
  <c r="S14" i="73"/>
  <c r="T14" i="73" s="1"/>
  <c r="O14" i="73"/>
  <c r="M14" i="73"/>
  <c r="L14" i="73"/>
  <c r="S13" i="73"/>
  <c r="T13" i="73" s="1"/>
  <c r="O13" i="73"/>
  <c r="M13" i="73"/>
  <c r="L13" i="73"/>
  <c r="S12" i="73"/>
  <c r="T12" i="73" s="1"/>
  <c r="O12" i="73"/>
  <c r="M12" i="73"/>
  <c r="L12" i="73"/>
  <c r="S11" i="73"/>
  <c r="T11" i="73" s="1"/>
  <c r="O11" i="73"/>
  <c r="M11" i="73"/>
  <c r="L11" i="73"/>
  <c r="S10" i="73"/>
  <c r="T10" i="73" s="1"/>
  <c r="O10" i="73"/>
  <c r="M10" i="73"/>
  <c r="L10" i="73"/>
  <c r="S9" i="73"/>
  <c r="T9" i="73" s="1"/>
  <c r="O9" i="73"/>
  <c r="M9" i="73"/>
  <c r="L9" i="73"/>
  <c r="S8" i="73"/>
  <c r="T8" i="73" s="1"/>
  <c r="O8" i="73"/>
  <c r="M8" i="73"/>
  <c r="L8" i="73"/>
  <c r="S7" i="73"/>
  <c r="T7" i="73" s="1"/>
  <c r="O7" i="73"/>
  <c r="M7" i="73"/>
  <c r="L7" i="73"/>
  <c r="S6" i="73"/>
  <c r="T6" i="73" s="1"/>
  <c r="O6" i="73"/>
  <c r="M6" i="73"/>
  <c r="L6" i="73"/>
  <c r="S5" i="73"/>
  <c r="T5" i="73" s="1"/>
  <c r="O5" i="73"/>
  <c r="M5" i="73"/>
  <c r="L5" i="73"/>
  <c r="S4" i="73"/>
  <c r="T4" i="73" s="1"/>
  <c r="O4" i="73"/>
  <c r="M4" i="73"/>
  <c r="L4" i="73"/>
  <c r="S17" i="1"/>
  <c r="T17" i="1" s="1"/>
  <c r="S18" i="1"/>
  <c r="T18" i="1" s="1"/>
  <c r="S19" i="1"/>
  <c r="T19" i="1" s="1"/>
  <c r="S20" i="1"/>
  <c r="T20" i="1" s="1"/>
  <c r="S21" i="1"/>
  <c r="T21" i="1" s="1"/>
  <c r="S22" i="1"/>
  <c r="T22" i="1" s="1"/>
  <c r="O17" i="1"/>
  <c r="O18" i="1"/>
  <c r="O19" i="1"/>
  <c r="O20" i="1"/>
  <c r="O21" i="1"/>
  <c r="O22" i="1"/>
  <c r="O23" i="1"/>
  <c r="M17" i="1"/>
  <c r="M18" i="1"/>
  <c r="M19" i="1"/>
  <c r="M20" i="1"/>
  <c r="M21" i="1"/>
  <c r="M22" i="1"/>
  <c r="L17" i="1"/>
  <c r="L18" i="1"/>
  <c r="L19" i="1"/>
  <c r="L20" i="1"/>
  <c r="L21" i="1"/>
  <c r="L22" i="1"/>
  <c r="L23" i="1"/>
  <c r="M25" i="78" l="1"/>
  <c r="O43" i="14"/>
  <c r="S43" i="14" s="1"/>
  <c r="M26" i="85"/>
  <c r="Q43" i="14" s="1"/>
  <c r="R43" i="14" s="1"/>
  <c r="M25" i="85"/>
  <c r="P32" i="14"/>
  <c r="M26" i="73"/>
  <c r="Q32" i="14" s="1"/>
  <c r="M26" i="84"/>
  <c r="Q42" i="14" s="1"/>
  <c r="R42" i="14" s="1"/>
  <c r="M26" i="74"/>
  <c r="Q33" i="14" s="1"/>
  <c r="L21" i="14"/>
  <c r="P21" i="14" s="1"/>
  <c r="L23" i="14"/>
  <c r="S23" i="14" s="1"/>
  <c r="P35" i="14"/>
  <c r="M22" i="14"/>
  <c r="L20" i="14"/>
  <c r="P20" i="14" s="1"/>
  <c r="L18" i="14"/>
  <c r="S18" i="14" s="1"/>
  <c r="M20" i="14"/>
  <c r="M18" i="14"/>
  <c r="L17" i="14"/>
  <c r="M19" i="14"/>
  <c r="M17" i="14"/>
  <c r="M26" i="79"/>
  <c r="Q38" i="14" s="1"/>
  <c r="M21" i="14"/>
  <c r="M25" i="77"/>
  <c r="L22" i="14"/>
  <c r="P22" i="14" s="1"/>
  <c r="AE22" i="72"/>
  <c r="AE21" i="72"/>
  <c r="AE18" i="72"/>
  <c r="L19" i="14"/>
  <c r="R22" i="14"/>
  <c r="R21" i="14"/>
  <c r="Q21" i="14"/>
  <c r="N22" i="14"/>
  <c r="Q22" i="14"/>
  <c r="R19" i="14"/>
  <c r="N21" i="14"/>
  <c r="Q18" i="14"/>
  <c r="G20" i="72"/>
  <c r="N23" i="14"/>
  <c r="AA18" i="72"/>
  <c r="AA20" i="72"/>
  <c r="AA4" i="72"/>
  <c r="G23" i="72"/>
  <c r="AA23" i="72"/>
  <c r="G19" i="72"/>
  <c r="N18" i="14"/>
  <c r="N19" i="14"/>
  <c r="Q19" i="14"/>
  <c r="N20" i="14"/>
  <c r="Z18" i="72"/>
  <c r="Z22" i="72"/>
  <c r="AC22" i="72" s="1"/>
  <c r="N22" i="72" s="1"/>
  <c r="P22" i="72" s="1"/>
  <c r="Z21" i="72"/>
  <c r="AC21" i="72" s="1"/>
  <c r="T21" i="72" s="1"/>
  <c r="V21" i="72" s="1"/>
  <c r="L26" i="74"/>
  <c r="L33" i="14" s="1"/>
  <c r="O26" i="86"/>
  <c r="L25" i="86"/>
  <c r="S25" i="86"/>
  <c r="L26" i="86"/>
  <c r="L44" i="14" s="1"/>
  <c r="M25" i="86"/>
  <c r="O25" i="86"/>
  <c r="O26" i="85"/>
  <c r="L25" i="85"/>
  <c r="S25" i="85"/>
  <c r="L26" i="85"/>
  <c r="L43" i="14" s="1"/>
  <c r="M43" i="14" s="1"/>
  <c r="O25" i="85"/>
  <c r="O26" i="84"/>
  <c r="L25" i="84"/>
  <c r="S25" i="84"/>
  <c r="L26" i="84"/>
  <c r="L42" i="14" s="1"/>
  <c r="M42" i="14" s="1"/>
  <c r="M25" i="84"/>
  <c r="O25" i="84"/>
  <c r="L25" i="83"/>
  <c r="O26" i="83"/>
  <c r="S25" i="83"/>
  <c r="L26" i="83"/>
  <c r="L41" i="14" s="1"/>
  <c r="M25" i="83"/>
  <c r="O25" i="83"/>
  <c r="L25" i="81"/>
  <c r="L26" i="81"/>
  <c r="L40" i="14" s="1"/>
  <c r="O26" i="81"/>
  <c r="S25" i="81"/>
  <c r="T4" i="81"/>
  <c r="O25" i="81"/>
  <c r="L25" i="80"/>
  <c r="O26" i="80"/>
  <c r="S25" i="80"/>
  <c r="L26" i="80"/>
  <c r="L39" i="14" s="1"/>
  <c r="M25" i="80"/>
  <c r="O25" i="80"/>
  <c r="O26" i="79"/>
  <c r="L25" i="79"/>
  <c r="S25" i="79"/>
  <c r="L26" i="79"/>
  <c r="L38" i="14" s="1"/>
  <c r="M25" i="79"/>
  <c r="O25" i="79"/>
  <c r="O26" i="78"/>
  <c r="L25" i="78"/>
  <c r="S25" i="78"/>
  <c r="L26" i="78"/>
  <c r="L37" i="14" s="1"/>
  <c r="O25" i="78"/>
  <c r="O26" i="77"/>
  <c r="L25" i="77"/>
  <c r="S25" i="77"/>
  <c r="L26" i="77"/>
  <c r="L36" i="14" s="1"/>
  <c r="O25" i="77"/>
  <c r="S25" i="76"/>
  <c r="L25" i="76"/>
  <c r="O26" i="76"/>
  <c r="T4" i="76"/>
  <c r="L26" i="76"/>
  <c r="L35" i="14" s="1"/>
  <c r="M25" i="76"/>
  <c r="O25" i="76"/>
  <c r="L25" i="75"/>
  <c r="O26" i="75"/>
  <c r="S25" i="75"/>
  <c r="T4" i="75"/>
  <c r="M25" i="75"/>
  <c r="L26" i="75"/>
  <c r="L34" i="14" s="1"/>
  <c r="O25" i="75"/>
  <c r="L25" i="74"/>
  <c r="O26" i="74"/>
  <c r="S25" i="74"/>
  <c r="M25" i="74"/>
  <c r="T4" i="74"/>
  <c r="O25" i="74"/>
  <c r="L26" i="73"/>
  <c r="L32" i="14" s="1"/>
  <c r="O26" i="73"/>
  <c r="L25" i="73"/>
  <c r="S25" i="73"/>
  <c r="M25" i="73"/>
  <c r="O25" i="73"/>
  <c r="B29" i="72"/>
  <c r="B28" i="72"/>
  <c r="B27" i="72"/>
  <c r="AY25" i="72"/>
  <c r="AX25" i="72"/>
  <c r="AW25" i="72"/>
  <c r="AV25" i="72"/>
  <c r="AU25" i="72"/>
  <c r="AT25" i="72"/>
  <c r="AS25" i="72"/>
  <c r="AR25" i="72"/>
  <c r="AQ25" i="72"/>
  <c r="AP25" i="72"/>
  <c r="AO25" i="72"/>
  <c r="AN25" i="72"/>
  <c r="AM25" i="72"/>
  <c r="AL25" i="72"/>
  <c r="AK25" i="72"/>
  <c r="AJ25" i="72"/>
  <c r="AI25" i="72"/>
  <c r="AH25" i="72"/>
  <c r="AG25" i="72"/>
  <c r="AF25" i="72"/>
  <c r="AB24" i="72"/>
  <c r="AB17" i="72"/>
  <c r="AB16" i="72"/>
  <c r="AB15" i="72"/>
  <c r="AB14" i="72"/>
  <c r="AB13" i="72"/>
  <c r="AB12" i="72"/>
  <c r="AB11" i="72"/>
  <c r="AB10" i="72"/>
  <c r="AB9" i="72"/>
  <c r="AB8" i="72"/>
  <c r="AB7" i="72"/>
  <c r="AB6" i="72"/>
  <c r="AB5" i="72"/>
  <c r="AB4" i="72"/>
  <c r="P43" i="14" l="1"/>
  <c r="S21" i="14"/>
  <c r="P23" i="14"/>
  <c r="P18" i="14"/>
  <c r="S19" i="14"/>
  <c r="S20" i="14"/>
  <c r="S22" i="14"/>
  <c r="P19" i="14"/>
  <c r="W21" i="72"/>
  <c r="Y21" i="72" s="1"/>
  <c r="W22" i="72"/>
  <c r="Y22" i="72" s="1"/>
  <c r="Z19" i="72"/>
  <c r="AC19" i="72" s="1"/>
  <c r="Q19" i="72" s="1"/>
  <c r="S19" i="72" s="1"/>
  <c r="AE20" i="72"/>
  <c r="AE23" i="72"/>
  <c r="T22" i="72"/>
  <c r="V22" i="72" s="1"/>
  <c r="F31" i="72"/>
  <c r="AE19" i="72"/>
  <c r="Z23" i="72"/>
  <c r="AC23" i="72" s="1"/>
  <c r="H23" i="72" s="1"/>
  <c r="J23" i="72" s="1"/>
  <c r="AC18" i="72"/>
  <c r="W18" i="72" s="1"/>
  <c r="Y18" i="72" s="1"/>
  <c r="Z20" i="72"/>
  <c r="AC20" i="72" s="1"/>
  <c r="T20" i="72" s="1"/>
  <c r="V20" i="72" s="1"/>
  <c r="Q22" i="72"/>
  <c r="S22" i="72" s="1"/>
  <c r="K21" i="72"/>
  <c r="M21" i="72" s="1"/>
  <c r="Q21" i="72"/>
  <c r="S21" i="72" s="1"/>
  <c r="N21" i="72"/>
  <c r="P21" i="72" s="1"/>
  <c r="H21" i="72"/>
  <c r="J21" i="72" s="1"/>
  <c r="K22" i="72"/>
  <c r="M22" i="72" s="1"/>
  <c r="H22" i="72"/>
  <c r="J22" i="72" s="1"/>
  <c r="W19" i="72" l="1"/>
  <c r="Y19" i="72" s="1"/>
  <c r="T19" i="72"/>
  <c r="V19" i="72" s="1"/>
  <c r="W23" i="72"/>
  <c r="Y23" i="72" s="1"/>
  <c r="W20" i="72"/>
  <c r="Y20" i="72" s="1"/>
  <c r="H19" i="72"/>
  <c r="J19" i="72" s="1"/>
  <c r="N19" i="72"/>
  <c r="P19" i="72" s="1"/>
  <c r="K19" i="72"/>
  <c r="M19" i="72" s="1"/>
  <c r="T23" i="72"/>
  <c r="V23" i="72" s="1"/>
  <c r="H18" i="72"/>
  <c r="J18" i="72" s="1"/>
  <c r="T18" i="72"/>
  <c r="V18" i="72" s="1"/>
  <c r="K18" i="72"/>
  <c r="M18" i="72" s="1"/>
  <c r="Q18" i="72"/>
  <c r="S18" i="72" s="1"/>
  <c r="N18" i="72"/>
  <c r="P18" i="72" s="1"/>
  <c r="Q23" i="72"/>
  <c r="S23" i="72" s="1"/>
  <c r="H20" i="72"/>
  <c r="J20" i="72" s="1"/>
  <c r="Q20" i="72"/>
  <c r="S20" i="72" s="1"/>
  <c r="K23" i="72"/>
  <c r="M23" i="72" s="1"/>
  <c r="N20" i="72"/>
  <c r="P20" i="72" s="1"/>
  <c r="N23" i="72"/>
  <c r="P23" i="72" s="1"/>
  <c r="K20" i="72"/>
  <c r="M20" i="72" s="1"/>
  <c r="G5" i="72"/>
  <c r="G6" i="72"/>
  <c r="G7" i="72"/>
  <c r="G8" i="72"/>
  <c r="G9" i="72"/>
  <c r="G10" i="72"/>
  <c r="G11" i="72"/>
  <c r="G12" i="72"/>
  <c r="G13" i="72"/>
  <c r="G14" i="72"/>
  <c r="G15" i="72"/>
  <c r="G16" i="72"/>
  <c r="G17" i="72"/>
  <c r="G24" i="72"/>
  <c r="G4" i="72"/>
  <c r="K26" i="1"/>
  <c r="K31" i="14" s="1"/>
  <c r="Z16" i="72" l="1"/>
  <c r="AC16" i="72" s="1"/>
  <c r="H16" i="72" s="1"/>
  <c r="J16" i="72" s="1"/>
  <c r="AE16" i="72"/>
  <c r="AE15" i="72"/>
  <c r="Z15" i="72"/>
  <c r="AC15" i="72" s="1"/>
  <c r="K15" i="72" s="1"/>
  <c r="M15" i="72" s="1"/>
  <c r="Z7" i="72"/>
  <c r="AC7" i="72" s="1"/>
  <c r="N7" i="72" s="1"/>
  <c r="P7" i="72" s="1"/>
  <c r="AE7" i="72"/>
  <c r="AE8" i="72"/>
  <c r="Z8" i="72"/>
  <c r="AC8" i="72" s="1"/>
  <c r="K8" i="72" s="1"/>
  <c r="M8" i="72" s="1"/>
  <c r="AE14" i="72"/>
  <c r="Z14" i="72"/>
  <c r="AC14" i="72" s="1"/>
  <c r="H14" i="72" s="1"/>
  <c r="J14" i="72" s="1"/>
  <c r="AE6" i="72"/>
  <c r="Z6" i="72"/>
  <c r="AC6" i="72" s="1"/>
  <c r="K6" i="72" s="1"/>
  <c r="M6" i="72" s="1"/>
  <c r="Z17" i="72"/>
  <c r="AC17" i="72" s="1"/>
  <c r="H17" i="72" s="1"/>
  <c r="J17" i="72" s="1"/>
  <c r="AE17" i="72"/>
  <c r="AE5" i="72"/>
  <c r="Z5" i="72"/>
  <c r="AC5" i="72" s="1"/>
  <c r="Q5" i="72" s="1"/>
  <c r="S5" i="72" s="1"/>
  <c r="AE12" i="72"/>
  <c r="Z12" i="72"/>
  <c r="AC12" i="72" s="1"/>
  <c r="Q12" i="72" s="1"/>
  <c r="S12" i="72" s="1"/>
  <c r="AE13" i="72"/>
  <c r="Z13" i="72"/>
  <c r="AC13" i="72" s="1"/>
  <c r="K13" i="72" s="1"/>
  <c r="M13" i="72" s="1"/>
  <c r="AE4" i="72"/>
  <c r="Z4" i="72"/>
  <c r="AC4" i="72" s="1"/>
  <c r="K4" i="72" s="1"/>
  <c r="M4" i="72" s="1"/>
  <c r="AE11" i="72"/>
  <c r="Z11" i="72"/>
  <c r="AC11" i="72" s="1"/>
  <c r="Q11" i="72" s="1"/>
  <c r="S11" i="72" s="1"/>
  <c r="AE9" i="72"/>
  <c r="Z9" i="72"/>
  <c r="AC9" i="72" s="1"/>
  <c r="Q9" i="72" s="1"/>
  <c r="S9" i="72" s="1"/>
  <c r="AE24" i="72"/>
  <c r="Z24" i="72"/>
  <c r="AC24" i="72" s="1"/>
  <c r="K24" i="72" s="1"/>
  <c r="M24" i="72" s="1"/>
  <c r="AE10" i="72"/>
  <c r="Z10" i="72"/>
  <c r="AC10" i="72" s="1"/>
  <c r="K10" i="72" s="1"/>
  <c r="M10" i="72" s="1"/>
  <c r="W9" i="72" l="1"/>
  <c r="Y9" i="72" s="1"/>
  <c r="W8" i="72"/>
  <c r="Y8" i="72" s="1"/>
  <c r="W10" i="72"/>
  <c r="Y10" i="72" s="1"/>
  <c r="W7" i="72"/>
  <c r="Y7" i="72" s="1"/>
  <c r="W11" i="72"/>
  <c r="Y11" i="72" s="1"/>
  <c r="W4" i="72"/>
  <c r="Y4" i="72" s="1"/>
  <c r="W24" i="72"/>
  <c r="Y24" i="72" s="1"/>
  <c r="W5" i="72"/>
  <c r="Y5" i="72" s="1"/>
  <c r="W13" i="72"/>
  <c r="Y13" i="72" s="1"/>
  <c r="W15" i="72"/>
  <c r="Y15" i="72" s="1"/>
  <c r="W12" i="72"/>
  <c r="Y12" i="72" s="1"/>
  <c r="W6" i="72"/>
  <c r="Y6" i="72" s="1"/>
  <c r="W16" i="72"/>
  <c r="Y16" i="72" s="1"/>
  <c r="W14" i="72"/>
  <c r="Y14" i="72" s="1"/>
  <c r="W17" i="72"/>
  <c r="Y17" i="72" s="1"/>
  <c r="T24" i="72"/>
  <c r="V24" i="72" s="1"/>
  <c r="T13" i="72"/>
  <c r="V13" i="72" s="1"/>
  <c r="T11" i="72"/>
  <c r="V11" i="72" s="1"/>
  <c r="T8" i="72"/>
  <c r="V8" i="72" s="1"/>
  <c r="T5" i="72"/>
  <c r="V5" i="72" s="1"/>
  <c r="T9" i="72"/>
  <c r="V9" i="72" s="1"/>
  <c r="T10" i="72"/>
  <c r="V10" i="72" s="1"/>
  <c r="T4" i="72"/>
  <c r="V4" i="72" s="1"/>
  <c r="T14" i="72"/>
  <c r="V14" i="72" s="1"/>
  <c r="T6" i="72"/>
  <c r="V6" i="72" s="1"/>
  <c r="T15" i="72"/>
  <c r="V15" i="72" s="1"/>
  <c r="T12" i="72"/>
  <c r="V12" i="72" s="1"/>
  <c r="T7" i="72"/>
  <c r="V7" i="72" s="1"/>
  <c r="T16" i="72"/>
  <c r="V16" i="72" s="1"/>
  <c r="T17" i="72"/>
  <c r="V17" i="72" s="1"/>
  <c r="AE25" i="72"/>
  <c r="F30" i="72" s="1"/>
  <c r="F32" i="72" s="1"/>
  <c r="N10" i="72"/>
  <c r="P10" i="72" s="1"/>
  <c r="Q15" i="72"/>
  <c r="S15" i="72" s="1"/>
  <c r="H10" i="72"/>
  <c r="J10" i="72" s="1"/>
  <c r="K11" i="72"/>
  <c r="M11" i="72" s="1"/>
  <c r="K9" i="72"/>
  <c r="M9" i="72" s="1"/>
  <c r="H11" i="72"/>
  <c r="J11" i="72" s="1"/>
  <c r="H5" i="72"/>
  <c r="J5" i="72" s="1"/>
  <c r="K5" i="72"/>
  <c r="M5" i="72" s="1"/>
  <c r="H8" i="72"/>
  <c r="J8" i="72" s="1"/>
  <c r="H12" i="72"/>
  <c r="J12" i="72" s="1"/>
  <c r="Q8" i="72"/>
  <c r="S8" i="72" s="1"/>
  <c r="N4" i="72"/>
  <c r="P4" i="72" s="1"/>
  <c r="Q16" i="72"/>
  <c r="S16" i="72" s="1"/>
  <c r="Q4" i="72"/>
  <c r="S4" i="72" s="1"/>
  <c r="K16" i="72"/>
  <c r="M16" i="72" s="1"/>
  <c r="Q10" i="72"/>
  <c r="S10" i="72" s="1"/>
  <c r="H4" i="72"/>
  <c r="J4" i="72" s="1"/>
  <c r="N5" i="72"/>
  <c r="P5" i="72" s="1"/>
  <c r="H7" i="72"/>
  <c r="J7" i="72" s="1"/>
  <c r="N14" i="72"/>
  <c r="P14" i="72" s="1"/>
  <c r="H24" i="72"/>
  <c r="J24" i="72" s="1"/>
  <c r="Q7" i="72"/>
  <c r="S7" i="72" s="1"/>
  <c r="Q24" i="72"/>
  <c r="S24" i="72" s="1"/>
  <c r="K12" i="72"/>
  <c r="M12" i="72" s="1"/>
  <c r="Q6" i="72"/>
  <c r="S6" i="72" s="1"/>
  <c r="K7" i="72"/>
  <c r="M7" i="72" s="1"/>
  <c r="H6" i="72"/>
  <c r="J6" i="72" s="1"/>
  <c r="N24" i="72"/>
  <c r="P24" i="72" s="1"/>
  <c r="N11" i="72"/>
  <c r="P11" i="72" s="1"/>
  <c r="N12" i="72"/>
  <c r="P12" i="72" s="1"/>
  <c r="N6" i="72"/>
  <c r="P6" i="72" s="1"/>
  <c r="N8" i="72"/>
  <c r="P8" i="72" s="1"/>
  <c r="N16" i="72"/>
  <c r="P16" i="72" s="1"/>
  <c r="H13" i="72"/>
  <c r="J13" i="72" s="1"/>
  <c r="Q17" i="72"/>
  <c r="S17" i="72" s="1"/>
  <c r="N15" i="72"/>
  <c r="P15" i="72" s="1"/>
  <c r="H9" i="72"/>
  <c r="J9" i="72" s="1"/>
  <c r="Q13" i="72"/>
  <c r="S13" i="72" s="1"/>
  <c r="N17" i="72"/>
  <c r="P17" i="72" s="1"/>
  <c r="K14" i="72"/>
  <c r="M14" i="72" s="1"/>
  <c r="H15" i="72"/>
  <c r="J15" i="72" s="1"/>
  <c r="K17" i="72"/>
  <c r="M17" i="72" s="1"/>
  <c r="N9" i="72"/>
  <c r="P9" i="72" s="1"/>
  <c r="N13" i="72"/>
  <c r="P13" i="72" s="1"/>
  <c r="Q14" i="72"/>
  <c r="S14" i="72" s="1"/>
  <c r="S32" i="14"/>
  <c r="S33" i="14"/>
  <c r="S34" i="14"/>
  <c r="S35" i="14"/>
  <c r="S36" i="14"/>
  <c r="S37" i="14"/>
  <c r="S38" i="14"/>
  <c r="S39" i="14"/>
  <c r="S40" i="14"/>
  <c r="S41" i="14"/>
  <c r="S44" i="14"/>
  <c r="R32" i="14"/>
  <c r="R33" i="14"/>
  <c r="R34" i="14"/>
  <c r="R35" i="14"/>
  <c r="R36" i="14"/>
  <c r="R37" i="14"/>
  <c r="R38" i="14"/>
  <c r="R39" i="14"/>
  <c r="R40" i="14"/>
  <c r="R41" i="14"/>
  <c r="R44" i="14"/>
  <c r="M32" i="14"/>
  <c r="M33" i="14"/>
  <c r="M34" i="14"/>
  <c r="M35" i="14"/>
  <c r="M36" i="14"/>
  <c r="M37" i="14"/>
  <c r="M38" i="14"/>
  <c r="M39" i="14"/>
  <c r="M40" i="14"/>
  <c r="M41" i="14"/>
  <c r="M44" i="14"/>
  <c r="N26" i="1"/>
  <c r="N31" i="14" s="1"/>
  <c r="P26" i="1"/>
  <c r="Q26" i="1"/>
  <c r="R26" i="1"/>
  <c r="O31" i="14" l="1"/>
  <c r="S31" i="14" s="1"/>
  <c r="P31" i="14" l="1"/>
  <c r="N25" i="1"/>
  <c r="P25" i="1"/>
  <c r="Q25" i="1"/>
  <c r="R25" i="1"/>
  <c r="S24" i="1"/>
  <c r="O24" i="1"/>
  <c r="N4" i="14" l="1"/>
  <c r="AR25" i="1"/>
  <c r="AS25" i="1"/>
  <c r="AT25" i="1"/>
  <c r="AU25" i="1"/>
  <c r="AV25" i="1"/>
  <c r="AW25" i="1"/>
  <c r="AX25" i="1"/>
  <c r="AY25" i="1"/>
  <c r="AZ25" i="1"/>
  <c r="S4" i="1"/>
  <c r="N45" i="14" l="1"/>
  <c r="K45" i="14"/>
  <c r="O45" i="14"/>
  <c r="S45" i="14" l="1"/>
  <c r="S5" i="1" l="1"/>
  <c r="S6" i="1"/>
  <c r="S7" i="1"/>
  <c r="S8" i="1"/>
  <c r="S9" i="1"/>
  <c r="S10" i="1"/>
  <c r="S11" i="1"/>
  <c r="S12" i="1"/>
  <c r="S13" i="1"/>
  <c r="S14" i="1"/>
  <c r="S15" i="1"/>
  <c r="S16" i="1"/>
  <c r="S23" i="1"/>
  <c r="BB25" i="1"/>
  <c r="BA25" i="1"/>
  <c r="AQ25" i="1"/>
  <c r="AP25" i="1"/>
  <c r="AN25" i="1"/>
  <c r="AO25" i="1"/>
  <c r="L9" i="1"/>
  <c r="L9" i="14" s="1"/>
  <c r="L10" i="1"/>
  <c r="L10" i="14" s="1"/>
  <c r="L11" i="1"/>
  <c r="L11" i="14" s="1"/>
  <c r="L12" i="1"/>
  <c r="L12" i="14" s="1"/>
  <c r="S25" i="1" l="1"/>
  <c r="R5" i="14"/>
  <c r="R6" i="14"/>
  <c r="R7" i="14"/>
  <c r="R8" i="14"/>
  <c r="R9" i="14"/>
  <c r="S9" i="14" s="1"/>
  <c r="R10" i="14"/>
  <c r="S10" i="14" s="1"/>
  <c r="R11" i="14"/>
  <c r="S11" i="14" s="1"/>
  <c r="R12" i="14"/>
  <c r="S12" i="14" s="1"/>
  <c r="R13" i="14"/>
  <c r="R14" i="14"/>
  <c r="R15" i="14"/>
  <c r="R16" i="14"/>
  <c r="R17" i="14"/>
  <c r="S17" i="14" s="1"/>
  <c r="M5" i="1"/>
  <c r="M5" i="14" s="1"/>
  <c r="M6" i="1"/>
  <c r="M6" i="14" s="1"/>
  <c r="M7" i="1"/>
  <c r="M7" i="14" s="1"/>
  <c r="M8" i="1"/>
  <c r="M8" i="14" s="1"/>
  <c r="M9" i="1"/>
  <c r="M9" i="14" s="1"/>
  <c r="O9" i="1"/>
  <c r="M10" i="1"/>
  <c r="M10" i="14" s="1"/>
  <c r="O10" i="1"/>
  <c r="M11" i="1"/>
  <c r="M11" i="14" s="1"/>
  <c r="O11" i="1"/>
  <c r="M12" i="1"/>
  <c r="M12" i="14" s="1"/>
  <c r="O12" i="1"/>
  <c r="M13" i="1"/>
  <c r="M13" i="14" s="1"/>
  <c r="M14" i="1"/>
  <c r="M14" i="14" s="1"/>
  <c r="M15" i="1"/>
  <c r="M15" i="14" s="1"/>
  <c r="M16" i="1"/>
  <c r="M16" i="14" s="1"/>
  <c r="M23" i="1"/>
  <c r="M23" i="14" s="1"/>
  <c r="M24" i="1"/>
  <c r="M24" i="14" s="1"/>
  <c r="M4" i="1"/>
  <c r="M4" i="14" s="1"/>
  <c r="M26" i="1" l="1"/>
  <c r="Q31" i="14" s="1"/>
  <c r="R31" i="14" s="1"/>
  <c r="M25" i="1"/>
  <c r="R24" i="14"/>
  <c r="R25" i="14" s="1"/>
  <c r="Q45" i="14" l="1"/>
  <c r="L8" i="1" l="1"/>
  <c r="L8" i="14" s="1"/>
  <c r="S8" i="14" s="1"/>
  <c r="O8" i="1"/>
  <c r="L5" i="1"/>
  <c r="L5" i="14" s="1"/>
  <c r="S5" i="14" s="1"/>
  <c r="O5" i="1"/>
  <c r="L14" i="1"/>
  <c r="L14" i="14" s="1"/>
  <c r="S14" i="14" s="1"/>
  <c r="O14" i="1"/>
  <c r="L6" i="1"/>
  <c r="L6" i="14" s="1"/>
  <c r="S6" i="14" s="1"/>
  <c r="O6" i="1"/>
  <c r="L16" i="1"/>
  <c r="L16" i="14" s="1"/>
  <c r="S16" i="14" s="1"/>
  <c r="O16" i="1"/>
  <c r="L7" i="1"/>
  <c r="L7" i="14" s="1"/>
  <c r="S7" i="14" s="1"/>
  <c r="O7" i="1"/>
  <c r="L13" i="1"/>
  <c r="L13" i="14" s="1"/>
  <c r="S13" i="14" s="1"/>
  <c r="O13" i="1"/>
  <c r="L15" i="1"/>
  <c r="L15" i="14" s="1"/>
  <c r="S15" i="14" s="1"/>
  <c r="O15" i="1"/>
  <c r="L24" i="1"/>
  <c r="L24" i="14" s="1"/>
  <c r="S24" i="14" s="1"/>
  <c r="K25" i="1"/>
  <c r="L4" i="1"/>
  <c r="O4" i="1"/>
  <c r="T24" i="1"/>
  <c r="N17" i="14"/>
  <c r="N14" i="14"/>
  <c r="N8" i="14"/>
  <c r="N13" i="14"/>
  <c r="N10" i="14"/>
  <c r="N7" i="14"/>
  <c r="N5" i="14"/>
  <c r="N16" i="14"/>
  <c r="N6" i="14"/>
  <c r="N24" i="14"/>
  <c r="N12" i="14"/>
  <c r="N11" i="14"/>
  <c r="N9" i="14"/>
  <c r="N15" i="14"/>
  <c r="X25" i="1"/>
  <c r="L4" i="14" l="1"/>
  <c r="S4" i="14" s="1"/>
  <c r="O26" i="1"/>
  <c r="L26" i="1"/>
  <c r="L31" i="14" s="1"/>
  <c r="O25" i="1"/>
  <c r="L25" i="1"/>
  <c r="Q24" i="14"/>
  <c r="M31" i="14" l="1"/>
  <c r="L45" i="14"/>
  <c r="P24" i="14"/>
  <c r="T13" i="1"/>
  <c r="T15" i="1"/>
  <c r="T11" i="1"/>
  <c r="P12" i="14"/>
  <c r="T6" i="1"/>
  <c r="P6" i="14"/>
  <c r="P17" i="14"/>
  <c r="P11" i="14"/>
  <c r="T5" i="1"/>
  <c r="P5" i="14"/>
  <c r="T14" i="1"/>
  <c r="P16" i="14"/>
  <c r="T10" i="1"/>
  <c r="P10" i="14"/>
  <c r="T4" i="1"/>
  <c r="P15" i="14"/>
  <c r="T9" i="1"/>
  <c r="P9" i="14"/>
  <c r="T23" i="1"/>
  <c r="T8" i="1"/>
  <c r="P8" i="14"/>
  <c r="P14" i="14"/>
  <c r="T16" i="1"/>
  <c r="T12" i="1"/>
  <c r="P13" i="14"/>
  <c r="T7" i="1"/>
  <c r="P7" i="14"/>
  <c r="Q11" i="14"/>
  <c r="M45" i="14" l="1"/>
  <c r="R45" i="14"/>
  <c r="P45" i="14"/>
  <c r="Q13" i="14" l="1"/>
  <c r="Q14" i="14"/>
  <c r="Q15" i="14"/>
  <c r="Q16" i="14"/>
  <c r="Q17" i="14" l="1"/>
  <c r="Q8" i="14" l="1"/>
  <c r="Q7" i="14"/>
  <c r="Q6" i="14"/>
  <c r="Q12" i="14"/>
  <c r="Q5" i="14"/>
  <c r="Q10" i="14"/>
  <c r="Q9" i="14"/>
  <c r="S25" i="14" l="1"/>
  <c r="J28" i="14"/>
  <c r="J27" i="14"/>
  <c r="Q4" i="14" l="1"/>
  <c r="Q25" i="14" s="1"/>
  <c r="K25" i="14"/>
  <c r="P4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" authorId="0" shapeId="0" xr:uid="{63B93E9F-BEE2-47E4-A31C-3B58AF8FDC33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DATA LIMITE PARA ABRIR O EMPENHO; PORÉM, O RECEBIMENTO DA AF É ATÉ 31/12/2025.</t>
        </r>
      </text>
    </comment>
    <comment ref="U1" authorId="0" shapeId="0" xr:uid="{96FE3CAD-55B8-4558-8C40-229D0294F03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ATIVAR NO SICON (APÓS EMPENHO E AF ASSINADOS).</t>
        </r>
      </text>
    </comment>
    <comment ref="K2" authorId="0" shapeId="0" xr:uid="{7C66DDBF-78E0-49C8-9FC7-6251FA069930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Conforme item 6.2.2 do Termo de Referência - anexo I do Edital.</t>
        </r>
      </text>
    </comment>
    <comment ref="N3" authorId="0" shapeId="0" xr:uid="{9152A6E1-03A7-4699-824B-2F1F3EAED51E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INSERIR CADA CEDÊNCIA OU RECEBIMENTO DE QUANTITATIVO: 
EXEMPLO 1: =+02+03 (PARA ITENS RECEBIDOS).
EXEMPLO 2: =-05-01 (PARA ITENS CEDIDOS).
EXEMPLO 3: =+04-06 (PARA ITENS RECEBIDOS E CEDIDOS).</t>
        </r>
      </text>
    </comment>
    <comment ref="S3" authorId="0" shapeId="0" xr:uid="{C0118C73-A6C8-4A7E-845C-864ACC4EAAF2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QUANTIDADE DISPONÍVEL PARA AF.</t>
        </r>
      </text>
    </comment>
    <comment ref="U3" authorId="0" shapeId="0" xr:uid="{71D5320C-6F82-446A-A984-AE1A0ED5EDA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CAMPO PARA DATA DA EMISSÃO DA AF.</t>
        </r>
      </text>
    </comment>
    <comment ref="X6" authorId="0" shapeId="0" xr:uid="{C224E7A7-3323-4083-B281-6283BEBC181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NÃO ENTREGUE EM RESTOS A PAGAR.</t>
        </r>
      </text>
    </comment>
    <comment ref="N9" authorId="0" shapeId="0" xr:uid="{9B5A01CC-3DE7-461C-ABF2-1C81BFFC9CFF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10/10/2025: CEDIDO AO CEFID: 01.</t>
        </r>
      </text>
    </comment>
    <comment ref="V11" authorId="0" shapeId="0" xr:uid="{CDAC781D-A820-4D85-AE83-FBCDEACD488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16/10/2025: orientação Proplanr:
(SGPE 039505/2025)
11038 - R$ 33.066,30 (Proad);3201 - R$ 11.022,10 (Proen);14842 - R$ 11.022,10 (PROPPG);12758 - R$ 16.533,15 (Proex);16156 - R$ 16.533,15 (Secom, Setic)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" authorId="0" shapeId="0" xr:uid="{21F73D57-5132-498E-B005-DB757E096145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DATA LIMITE PARA ABRIR O EMPENHO; PORÉM, O RECEBIMENTO DA AF É ATÉ 31/12/2025.</t>
        </r>
      </text>
    </comment>
    <comment ref="U1" authorId="0" shapeId="0" xr:uid="{3383A05E-95EE-47AC-8DEE-3C233578FC3C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ATIVAR NO SICON (APÓS EMPENHO E AF ASSINADOS).</t>
        </r>
      </text>
    </comment>
    <comment ref="K2" authorId="0" shapeId="0" xr:uid="{09912D7C-602D-460B-894C-9AC2717FB6D7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Conforme item 6.2.2 do Termo de Referência - anexo I do Edital.</t>
        </r>
      </text>
    </comment>
    <comment ref="N3" authorId="0" shapeId="0" xr:uid="{9F7F094B-8FBA-40A7-915B-538C53461C02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INSERIR CADA CEDÊNCIA OU RECEBIMENTO DE QUANTITATIVO: 
EXEMPLO 1: =+02+03 (PARA ITENS RECEBIDOS).
EXEMPLO 2: =-05-01 (PARA ITENS CEDIDOS).
EXEMPLO 3: =+04-06 (PARA ITENS RECEBIDOS E CEDIDOS).</t>
        </r>
      </text>
    </comment>
    <comment ref="S3" authorId="0" shapeId="0" xr:uid="{9AF5A612-1FC5-43CA-B205-84DC959A7978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QUANTIDADE DISPONÍVEL PARA AF.</t>
        </r>
      </text>
    </comment>
    <comment ref="U3" authorId="0" shapeId="0" xr:uid="{3295BC3A-DEAA-48D0-8DC8-DE23E11EA6C7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CAMPO PARA DATA DA EMISSÃO DA AF.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" authorId="0" shapeId="0" xr:uid="{26147782-3D91-43D3-9FE0-96A567C707C8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DATA LIMITE PARA ABRIR O EMPENHO; PORÉM, O RECEBIMENTO DA AF É ATÉ 31/12/2025.</t>
        </r>
      </text>
    </comment>
    <comment ref="U1" authorId="0" shapeId="0" xr:uid="{0B1F9E88-1484-4189-A856-D5805AB230DE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ATIVAR NO SICON (APÓS EMPENHO E AF ASSINADOS).</t>
        </r>
      </text>
    </comment>
    <comment ref="K2" authorId="0" shapeId="0" xr:uid="{AF1F1548-1319-403B-AD47-3E68B4D14E98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Conforme item 6.2.2 do Termo de Referência - anexo I do Edital.</t>
        </r>
      </text>
    </comment>
    <comment ref="N3" authorId="0" shapeId="0" xr:uid="{6F919AF4-1F50-42DB-9364-84A7A8B675AB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INSERIR CADA CEDÊNCIA OU RECEBIMENTO DE QUANTITATIVO: 
EXEMPLO 1: =+02+03 (PARA ITENS RECEBIDOS).
EXEMPLO 2: =-05-01 (PARA ITENS CEDIDOS).
EXEMPLO 3: =+04-06 (PARA ITENS RECEBIDOS E CEDIDOS).</t>
        </r>
      </text>
    </comment>
    <comment ref="S3" authorId="0" shapeId="0" xr:uid="{6D19B1C9-E522-4DC5-A444-DE0557A49BC4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QUANTIDADE DISPONÍVEL PARA AF.</t>
        </r>
      </text>
    </comment>
    <comment ref="U3" authorId="0" shapeId="0" xr:uid="{586F4A44-3770-46A1-B76B-42826665B9E1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CAMPO PARA DATA DA EMISSÃO DA AF.</t>
        </r>
      </text>
    </comment>
    <comment ref="N19" authorId="0" shapeId="0" xr:uid="{98ACD65B-6993-4732-A09A-2CA1F562003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29/10/2025: RECEBIDO DO CERES: 06.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" authorId="0" shapeId="0" xr:uid="{1703F262-EF2B-4CBC-B0F0-50AE23012602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DATA LIMITE PARA ABRIR O EMPENHO; PORÉM, O RECEBIMENTO DA AF É ATÉ 31/12/2025.</t>
        </r>
      </text>
    </comment>
    <comment ref="U1" authorId="0" shapeId="0" xr:uid="{586E230D-74B3-442A-A62F-18289797A864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ATIVAR NO SICON (APÓS EMPENHO E AF ASSINADOS).</t>
        </r>
      </text>
    </comment>
    <comment ref="K2" authorId="0" shapeId="0" xr:uid="{DC18C02C-CAC4-401D-836E-08F5A99F1371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Conforme item 6.2.2 do Termo de Referência - anexo I do Edital.</t>
        </r>
      </text>
    </comment>
    <comment ref="N3" authorId="0" shapeId="0" xr:uid="{E7D96544-6670-4D33-8491-F83A24DB3262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INSERIR CADA CEDÊNCIA OU RECEBIMENTO DE QUANTITATIVO: 
EXEMPLO 1: =+02+03 (PARA ITENS RECEBIDOS).
EXEMPLO 2: =-05-01 (PARA ITENS CEDIDOS).
EXEMPLO 3: =+04-06 (PARA ITENS RECEBIDOS E CEDIDOS).</t>
        </r>
      </text>
    </comment>
    <comment ref="S3" authorId="0" shapeId="0" xr:uid="{A27D4069-CDA0-4FC7-94FB-F582456D6EF1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QUANTIDADE DISPONÍVEL PARA AF.</t>
        </r>
      </text>
    </comment>
    <comment ref="U3" authorId="0" shapeId="0" xr:uid="{77AB582F-0835-4F69-82A7-29536E0CFA59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CAMPO PARA DATA DA EMISSÃO DA AF.</t>
        </r>
      </text>
    </comment>
    <comment ref="N8" authorId="0" shapeId="0" xr:uid="{B8D084A9-DE02-4767-8467-BEBEEFCFDB8A}">
      <text>
        <r>
          <rPr>
            <b/>
            <sz val="10"/>
            <color indexed="81"/>
            <rFont val="Segoe UI"/>
            <family val="2"/>
          </rPr>
          <t xml:space="preserve">LETÍCIA-SEGECON/FPOLIS:
</t>
        </r>
        <r>
          <rPr>
            <sz val="10"/>
            <color indexed="81"/>
            <rFont val="Segoe UI"/>
            <family val="2"/>
          </rPr>
          <t>04/12/2025: RECEBIDO DO CERES: 05.
05/12/2025: RECEBIDO DO CERES: 08.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" authorId="0" shapeId="0" xr:uid="{07787515-DED8-4340-B5C2-4A00FDAB2E71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DATA LIMITE PARA ABRIR O EMPENHO; PORÉM, O RECEBIMENTO DA AF É ATÉ 31/12/2025.</t>
        </r>
      </text>
    </comment>
    <comment ref="U1" authorId="0" shapeId="0" xr:uid="{45D1AA7B-6C29-4DB2-BB46-44E87F17A5E3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ATIVAR NO SICON (APÓS EMPENHO E AF ASSINADOS).</t>
        </r>
      </text>
    </comment>
    <comment ref="K2" authorId="0" shapeId="0" xr:uid="{8899B7FC-719B-4EEA-BFC2-97F2D7091331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Conforme item 6.2.2 do Termo de Referência - anexo I do Edital.</t>
        </r>
      </text>
    </comment>
    <comment ref="N3" authorId="0" shapeId="0" xr:uid="{5F5934A0-88A6-4D43-8CAD-1E9B6F2A9C3F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INSERIR CADA CEDÊNCIA OU RECEBIMENTO DE QUANTITATIVO: 
EXEMPLO 1: =+02+03 (PARA ITENS RECEBIDOS).
EXEMPLO 2: =-05-01 (PARA ITENS CEDIDOS).
EXEMPLO 3: =+04-06 (PARA ITENS RECEBIDOS E CEDIDOS).</t>
        </r>
      </text>
    </comment>
    <comment ref="S3" authorId="0" shapeId="0" xr:uid="{B327CBA7-EEE2-4133-A8C0-62D40130C201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QUANTIDADE DISPONÍVEL PARA AF.</t>
        </r>
      </text>
    </comment>
    <comment ref="U3" authorId="0" shapeId="0" xr:uid="{CDB6594B-2B94-4E2D-A256-AFD568B23A89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CAMPO PARA DATA DA EMISSÃO DA AF.</t>
        </r>
      </text>
    </comment>
    <comment ref="N5" authorId="0" shapeId="0" xr:uid="{0317B6A2-6F65-4C8F-8750-D927F4C0F07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26/03/2026: RECEBIDO DO CEAD: 30</t>
        </r>
      </text>
    </comment>
    <comment ref="N8" authorId="0" shapeId="0" xr:uid="{DB74B6A8-6F6E-40CF-B72E-B4598E85DC7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11/11/2025: CEDIDO AO CEFID: 01.
04/12/2025: CEDIDO AO CESFI: 05.
05/12/2025: CEDIDO AO CESFI: 08.</t>
        </r>
      </text>
    </comment>
    <comment ref="N11" authorId="0" shapeId="0" xr:uid="{4DD2C058-122F-42EA-96EE-ECFACED0648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26/03/2026: RECEBIDO DO CEAD: 30</t>
        </r>
      </text>
    </comment>
    <comment ref="N12" authorId="0" shapeId="0" xr:uid="{A7AB0311-8427-483B-9B91-949F7CF8C8B8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16/10/2025: CEDIDO PARA FAED: 01.</t>
        </r>
      </text>
    </comment>
    <comment ref="N13" authorId="0" shapeId="0" xr:uid="{76C88DDF-0500-4CC7-A9A9-BA94BF6FED9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26/03/2026: RECEBIDO DO CEAD: 02.</t>
        </r>
      </text>
    </comment>
    <comment ref="N15" authorId="0" shapeId="0" xr:uid="{A1DC8ED4-514E-45BB-8BF2-C4852620943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26/03/2026: RECEBIDO DO CEAD: 02.</t>
        </r>
      </text>
    </comment>
    <comment ref="N19" authorId="0" shapeId="0" xr:uid="{B5E0608F-8791-433E-82BC-0934D3C5A89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29/10/2025: CEDIDO AO CEO: 06.</t>
        </r>
      </text>
    </comment>
    <comment ref="N22" authorId="0" shapeId="0" xr:uid="{8DB775F0-B9EF-4591-B5CF-7DA1F2E4F4F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26/03/2026: RECEBIDO DO CEAD: 10.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" authorId="0" shapeId="0" xr:uid="{D6110AF9-F856-4085-90A9-D77D3B1431EC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DATA LIMITE PARA ABRIR O EMPENHO; PORÉM, O RECEBIMENTO DA AF É ATÉ 31/12/2025.</t>
        </r>
      </text>
    </comment>
    <comment ref="U1" authorId="0" shapeId="0" xr:uid="{BECDEDF7-29CF-4FFC-9945-D76BB66F3A61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ATIVAR NO SICON (APÓS EMPENHO E AF ASSINADOS).</t>
        </r>
      </text>
    </comment>
    <comment ref="K2" authorId="0" shapeId="0" xr:uid="{9BC4B728-1E5B-460A-9AAE-5A0E2CC95546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Conforme item 6.2.2 do Termo de Referência - anexo I do Edital.</t>
        </r>
      </text>
    </comment>
    <comment ref="N3" authorId="0" shapeId="0" xr:uid="{09940D54-350C-48C7-AF30-411DF0FC1B30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INSERIR CADA CEDÊNCIA OU RECEBIMENTO DE QUANTITATIVO: 
EXEMPLO 1: =+02+03 (PARA ITENS RECEBIDOS).
EXEMPLO 2: =-05-01 (PARA ITENS CEDIDOS).
EXEMPLO 3: =+04-06 (PARA ITENS RECEBIDOS E CEDIDOS).</t>
        </r>
      </text>
    </comment>
    <comment ref="S3" authorId="0" shapeId="0" xr:uid="{6B2142B3-F2DF-4281-B4EE-A8FBC74A70E5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QUANTIDADE DISPONÍVEL PARA AF.</t>
        </r>
      </text>
    </comment>
    <comment ref="U3" authorId="0" shapeId="0" xr:uid="{0DB9AE4A-BE82-4A23-B0AC-D880418394B0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CAMPO PARA DATA DA EMISSÃO DA AF.</t>
        </r>
      </text>
    </comment>
    <comment ref="N24" authorId="0" shapeId="0" xr:uid="{75EC0C16-80C0-4178-8CEA-01CDAECA5E7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07/10/2025: RECEBIDO DO CEAVI: 02.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</authors>
  <commentList>
    <comment ref="G3" authorId="0" shapeId="0" xr:uid="{CC11C50F-E771-41AE-9EA9-92600164BFB8}">
      <text>
        <r>
          <rPr>
            <b/>
            <sz val="9"/>
            <color indexed="81"/>
            <rFont val="Segoe UI"/>
            <family val="2"/>
          </rPr>
          <t>LETICIA - SEGECON: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u/>
            <sz val="9"/>
            <color indexed="81"/>
            <rFont val="Segoe UI"/>
            <family val="2"/>
          </rPr>
          <t>CUIDAR</t>
        </r>
        <r>
          <rPr>
            <sz val="9"/>
            <color indexed="81"/>
            <rFont val="Segoe UI"/>
            <family val="2"/>
          </rPr>
          <t xml:space="preserve"> -</t>
        </r>
        <r>
          <rPr>
            <b/>
            <sz val="9"/>
            <color indexed="81"/>
            <rFont val="Segoe UI"/>
            <family val="2"/>
          </rPr>
          <t xml:space="preserve"> MÁXIMO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50%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u/>
            <sz val="9"/>
            <color indexed="81"/>
            <rFont val="Segoe UI"/>
            <family val="2"/>
          </rPr>
          <t>POR ÓRGÃO</t>
        </r>
        <r>
          <rPr>
            <sz val="9"/>
            <color indexed="81"/>
            <rFont val="Segoe UI"/>
            <family val="2"/>
          </rPr>
          <t>!!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" authorId="0" shapeId="0" xr:uid="{AA301373-CABF-4650-87CB-2358F67847CF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DATA LIMITE PARA ABRIR O EMPENHO; PORÉM, O RECEBIMENTO DA AF É ATÉ 31/12/2025.</t>
        </r>
      </text>
    </comment>
    <comment ref="U1" authorId="0" shapeId="0" xr:uid="{2F517CD7-E85C-4C37-8040-7D0DCB833743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ATIVAR NO SICON (APÓS EMPENHO E AF ASSINADOS).</t>
        </r>
      </text>
    </comment>
    <comment ref="K2" authorId="0" shapeId="0" xr:uid="{7DD92200-211D-4D7E-AA81-2A7CCD9FF725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Conforme item 6.2.2 do Termo de Referência - anexo I do Edital.</t>
        </r>
      </text>
    </comment>
    <comment ref="N3" authorId="0" shapeId="0" xr:uid="{6F5E0719-A033-4A05-8A23-F4BD9AAD5553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INSERIR CADA CEDÊNCIA OU RECEBIMENTO DE QUANTITATIVO: 
EXEMPLO 1: =+02+03 (PARA ITENS RECEBIDOS).
EXEMPLO 2: =-05-01 (PARA ITENS CEDIDOS).
EXEMPLO 3: =+04-06 (PARA ITENS RECEBIDOS E CEDIDOS).</t>
        </r>
      </text>
    </comment>
    <comment ref="S3" authorId="0" shapeId="0" xr:uid="{3EB81A7C-2E81-4318-913D-179AFD01F4ED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QUANTIDADE DISPONÍVEL PARA AF.</t>
        </r>
      </text>
    </comment>
    <comment ref="U3" authorId="0" shapeId="0" xr:uid="{1F8CAB4B-E433-4E70-A715-1D36820FBF09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CAMPO PARA DATA DA EMISSÃO DA AF.</t>
        </r>
      </text>
    </comment>
    <comment ref="N11" authorId="0" shapeId="0" xr:uid="{59F6EB6B-2E17-4CA8-926B-5D6FB69FCB81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11/03/2026: RECEBIDO DO CEAD: 18,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" authorId="0" shapeId="0" xr:uid="{D9A85D38-D189-4AA2-B5FD-A85B9B39ED34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DATA LIMITE PARA ABRIR O EMPENHO; PORÉM, O RECEBIMENTO DA AF É ATÉ 31/12/2025.</t>
        </r>
      </text>
    </comment>
    <comment ref="U1" authorId="0" shapeId="0" xr:uid="{A36411BE-2C18-4E34-ABE2-C857DF955ECF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ATIVAR NO SICON (APÓS EMPENHO E AF ASSINADOS).</t>
        </r>
      </text>
    </comment>
    <comment ref="K2" authorId="0" shapeId="0" xr:uid="{F6232932-7B17-47D4-B641-FAB2F0974ED8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Conforme item 6.2.2 do Termo de Referência - anexo I do Edital.</t>
        </r>
      </text>
    </comment>
    <comment ref="N3" authorId="0" shapeId="0" xr:uid="{DFEF6744-7811-410A-858A-7D689335513D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INSERIR CADA CEDÊNCIA OU RECEBIMENTO DE QUANTITATIVO: 
EXEMPLO 1: =+02+03 (PARA ITENS RECEBIDOS).
EXEMPLO 2: =-05-01 (PARA ITENS CEDIDOS).
EXEMPLO 3: =+04-06 (PARA ITENS RECEBIDOS E CEDIDOS).</t>
        </r>
      </text>
    </comment>
    <comment ref="S3" authorId="0" shapeId="0" xr:uid="{97C5E2D9-C9B0-4372-B1DA-B520D46914AA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QUANTIDADE DISPONÍVEL PARA AF.</t>
        </r>
      </text>
    </comment>
    <comment ref="U3" authorId="0" shapeId="0" xr:uid="{BA42AC08-BB3D-483B-B0C8-BA3A4305B042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CAMPO PARA DATA DA EMISSÃO DA AF.</t>
        </r>
      </text>
    </comment>
    <comment ref="N5" authorId="0" shapeId="0" xr:uid="{15F58F2A-78A3-43C6-89F0-3AEAE1BC255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25/11/2025: CEDIDO AO CEAVI: 42.
26/03/2026: CEDIDO DO CERES: 30.</t>
        </r>
      </text>
    </comment>
    <comment ref="N9" authorId="0" shapeId="0" xr:uid="{CA69ED35-2AEC-4EA2-8331-55796F58CB9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16/10/2025: CEDIDO AO CEFID: 02.</t>
        </r>
      </text>
    </comment>
    <comment ref="N11" authorId="0" shapeId="0" xr:uid="{C94A195B-FCFB-46E7-8504-0E1D12199F23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11/03/2026: CEIDDO PARA ESAG: 18.
26/03/2026: CEDIDO DO CERES: 30.</t>
        </r>
      </text>
    </comment>
    <comment ref="N13" authorId="0" shapeId="0" xr:uid="{A225FD73-4DCD-467A-932B-FE76B16E256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26/03/2026: CEDIDO DO CERES: 02.</t>
        </r>
      </text>
    </comment>
    <comment ref="N15" authorId="0" shapeId="0" xr:uid="{EC832947-49D4-43B6-84E5-D8F9787F6DB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26/03/2026: CEDIDO DO CERES: 02.</t>
        </r>
      </text>
    </comment>
    <comment ref="N22" authorId="0" shapeId="0" xr:uid="{220EFA62-FC53-4588-873E-17210AEB68C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26/03/2026: CEDIDO DO CERES: 10.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" authorId="0" shapeId="0" xr:uid="{88507B4D-9D4F-4E2E-93CE-1915B4CC452A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DATA LIMITE PARA ABRIR O EMPENHO; PORÉM, O RECEBIMENTO DA AF É ATÉ 31/12/2025.</t>
        </r>
      </text>
    </comment>
    <comment ref="U1" authorId="0" shapeId="0" xr:uid="{95BD245B-0CA2-4754-BBDC-8A48A87BA6C1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ATIVAR NO SICON (APÓS EMPENHO E AF ASSINADOS).</t>
        </r>
      </text>
    </comment>
    <comment ref="K2" authorId="0" shapeId="0" xr:uid="{C243EF70-BA7F-4EAF-A2D8-D9059A842855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Conforme item 6.2.2 do Termo de Referência - anexo I do Edital.</t>
        </r>
      </text>
    </comment>
    <comment ref="N3" authorId="0" shapeId="0" xr:uid="{E2E5136F-E3A3-4D97-A435-9EA9F2C98C51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INSERIR CADA CEDÊNCIA OU RECEBIMENTO DE QUANTITATIVO: 
EXEMPLO 1: =+02+03 (PARA ITENS RECEBIDOS).
EXEMPLO 2: =-05-01 (PARA ITENS CEDIDOS).
EXEMPLO 3: =+04-06 (PARA ITENS RECEBIDOS E CEDIDOS).</t>
        </r>
      </text>
    </comment>
    <comment ref="S3" authorId="0" shapeId="0" xr:uid="{624DE655-06FD-4E64-A251-D78AEF2639F6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QUANTIDADE DISPONÍVEL PARA AF.</t>
        </r>
      </text>
    </comment>
    <comment ref="U3" authorId="0" shapeId="0" xr:uid="{07A5835F-330D-48A6-AD34-F2CFD0E051EA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CAMPO PARA DATA DA EMISSÃO DA AF.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" authorId="0" shapeId="0" xr:uid="{7C95428D-C1F2-48E2-B669-A9BE0FFEEF25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DATA LIMITE PARA ABRIR O EMPENHO; PORÉM, O RECEBIMENTO DA AF É ATÉ 31/12/2025.</t>
        </r>
      </text>
    </comment>
    <comment ref="U1" authorId="0" shapeId="0" xr:uid="{AB7E5B97-22A3-4DA8-B6DB-CAC20751EF45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ATIVAR NO SICON (APÓS EMPENHO E AF ASSINADOS).</t>
        </r>
      </text>
    </comment>
    <comment ref="K2" authorId="0" shapeId="0" xr:uid="{17FD94E0-6AF9-42D4-8232-154FAEA02251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Conforme item 6.2.2 do Termo de Referência - anexo I do Edital.</t>
        </r>
      </text>
    </comment>
    <comment ref="N3" authorId="0" shapeId="0" xr:uid="{44C2EA53-EF4C-4AC0-8B59-A6255C5927ED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INSERIR CADA CEDÊNCIA OU RECEBIMENTO DE QUANTITATIVO: 
EXEMPLO 1: =+02+03 (PARA ITENS RECEBIDOS).
EXEMPLO 2: =-05-01 (PARA ITENS CEDIDOS).
EXEMPLO 3: =+04-06 (PARA ITENS RECEBIDOS E CEDIDOS).</t>
        </r>
      </text>
    </comment>
    <comment ref="S3" authorId="0" shapeId="0" xr:uid="{973D5701-C40F-4112-91E8-9510AE116D59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QUANTIDADE DISPONÍVEL PARA AF.</t>
        </r>
      </text>
    </comment>
    <comment ref="U3" authorId="0" shapeId="0" xr:uid="{331F49CC-278B-4012-AF00-5FD679F9B52D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CAMPO PARA DATA DA EMISSÃO DA AF.</t>
        </r>
      </text>
    </comment>
    <comment ref="N12" authorId="0" shapeId="0" xr:uid="{28C308B9-ABA6-46EA-B20C-5FD347EDA027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16/10/2025: RECEBIDO DO CERES: 01.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" authorId="0" shapeId="0" xr:uid="{081F87F6-403B-4399-8CCD-024BFE7BB963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DATA LIMITE PARA ABRIR O EMPENHO; PORÉM, O RECEBIMENTO DA AF É ATÉ 31/12/2025.</t>
        </r>
      </text>
    </comment>
    <comment ref="U1" authorId="0" shapeId="0" xr:uid="{5EF9154C-D117-46EC-8131-0D18F53099F8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ATIVAR NO SICON (APÓS EMPENHO E AF ASSINADOS).</t>
        </r>
      </text>
    </comment>
    <comment ref="K2" authorId="0" shapeId="0" xr:uid="{E1D23F1F-40D4-49AC-A25A-C7673AEA69F7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Conforme item 6.2.2 do Termo de Referência - anexo I do Edital.</t>
        </r>
      </text>
    </comment>
    <comment ref="N3" authorId="0" shapeId="0" xr:uid="{01F42C9D-2FAD-49EA-A2D0-BECED54E1FA7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INSERIR CADA CEDÊNCIA OU RECEBIMENTO DE QUANTITATIVO: 
EXEMPLO 1: =+02+03 (PARA ITENS RECEBIDOS).
EXEMPLO 2: =-05-01 (PARA ITENS CEDIDOS).
EXEMPLO 3: =+04-06 (PARA ITENS RECEBIDOS E CEDIDOS).</t>
        </r>
      </text>
    </comment>
    <comment ref="S3" authorId="0" shapeId="0" xr:uid="{1429D6E6-8863-4B5A-BEA7-0CBA40F5EF66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QUANTIDADE DISPONÍVEL PARA AF.</t>
        </r>
      </text>
    </comment>
    <comment ref="U3" authorId="0" shapeId="0" xr:uid="{989531CD-4BFF-47AF-8007-0733DD1B329A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CAMPO PARA DATA DA EMISSÃO DA AF.</t>
        </r>
      </text>
    </comment>
    <comment ref="N8" authorId="0" shapeId="0" xr:uid="{D95BEB85-4CD8-4F73-9AF3-C2950EED9858}">
      <text>
        <r>
          <rPr>
            <b/>
            <sz val="10"/>
            <color indexed="81"/>
            <rFont val="Segoe UI"/>
            <family val="2"/>
          </rPr>
          <t xml:space="preserve">LETÍCIA-SEGECON/FPOLIS: </t>
        </r>
        <r>
          <rPr>
            <sz val="10"/>
            <color indexed="81"/>
            <rFont val="Segoe UI"/>
            <family val="2"/>
          </rPr>
          <t xml:space="preserve">11/11/2025: RECEBIDO DO CERES: 01.
</t>
        </r>
      </text>
    </comment>
    <comment ref="N9" authorId="0" shapeId="0" xr:uid="{66238F3D-07AE-4EB1-9B0D-BDAF06266B3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10/10/2025: RECEBIDO DA REITORIA: 01.
16/10/2025: RECEBIDO DO CAED: 02.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" authorId="0" shapeId="0" xr:uid="{94543850-5B00-4377-AD96-C41D753FE70B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DATA LIMITE PARA ABRIR O EMPENHO; PORÉM, O RECEBIMENTO DA AF É ATÉ 31/12/2025.</t>
        </r>
      </text>
    </comment>
    <comment ref="U1" authorId="0" shapeId="0" xr:uid="{14B86DCD-2E04-4F88-88BB-BCD7EB9BFFAB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ATIVAR NO SICON (APÓS EMPENHO E AF ASSINADOS).</t>
        </r>
      </text>
    </comment>
    <comment ref="K2" authorId="0" shapeId="0" xr:uid="{4B676C23-0C72-4C61-8DD5-F0FDFB714BFD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Conforme item 6.2.2 do Termo de Referência - anexo I do Edital.</t>
        </r>
      </text>
    </comment>
    <comment ref="N3" authorId="0" shapeId="0" xr:uid="{DE82D5FD-A4DB-4B03-A66F-36F7543F3556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INSERIR CADA CEDÊNCIA OU RECEBIMENTO DE QUANTITATIVO: 
EXEMPLO 1: =+02+03 (PARA ITENS RECEBIDOS).
EXEMPLO 2: =-05-01 (PARA ITENS CEDIDOS).
EXEMPLO 3: =+04-06 (PARA ITENS RECEBIDOS E CEDIDOS).</t>
        </r>
      </text>
    </comment>
    <comment ref="S3" authorId="0" shapeId="0" xr:uid="{8D4348DC-63B2-41CF-A558-881556B5F01A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QUANTIDADE DISPONÍVEL PARA AF.</t>
        </r>
      </text>
    </comment>
    <comment ref="U3" authorId="0" shapeId="0" xr:uid="{A7E6F38C-FEBC-4E7D-A4DD-28C9FDF67881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CAMPO PARA DATA DA EMISSÃO DA AF.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" authorId="0" shapeId="0" xr:uid="{29E88CB1-8A80-4421-9755-192FB37E9E6B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DATA LIMITE PARA ABRIR O EMPENHO; PORÉM, O RECEBIMENTO DA AF É ATÉ 31/12/2025.</t>
        </r>
      </text>
    </comment>
    <comment ref="U1" authorId="0" shapeId="0" xr:uid="{0FB38C3F-52DD-4069-BC39-3937A2B96F11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ATIVAR NO SICON (APÓS EMPENHO E AF ASSINADOS).</t>
        </r>
      </text>
    </comment>
    <comment ref="K2" authorId="0" shapeId="0" xr:uid="{8B239F04-C731-43B8-9C37-8776CECED661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Conforme item 6.2.2 do Termo de Referência - anexo I do Edital.</t>
        </r>
      </text>
    </comment>
    <comment ref="N3" authorId="0" shapeId="0" xr:uid="{169EAE54-B351-401C-9EC6-6FB4A7D18A3E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INSERIR CADA CEDÊNCIA OU RECEBIMENTO DE QUANTITATIVO: 
EXEMPLO 1: =+02+03 (PARA ITENS RECEBIDOS).
EXEMPLO 2: =-05-01 (PARA ITENS CEDIDOS).
EXEMPLO 3: =+04-06 (PARA ITENS RECEBIDOS E CEDIDOS).</t>
        </r>
      </text>
    </comment>
    <comment ref="S3" authorId="0" shapeId="0" xr:uid="{BA1753EE-74E6-442A-B749-A32D8B187A46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QUANTIDADE DISPONÍVEL PARA AF.</t>
        </r>
      </text>
    </comment>
    <comment ref="U3" authorId="0" shapeId="0" xr:uid="{0AC77E01-5769-4773-9549-DA413F0DA2EC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CAMPO PARA DATA DA EMISSÃO DA AF.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" authorId="0" shapeId="0" xr:uid="{340586E4-3BE5-4663-98DB-0AF38CCC1433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DATA LIMITE PARA ABRIR O EMPENHO; PORÉM, O RECEBIMENTO DA AF É ATÉ 31/12/2025.</t>
        </r>
      </text>
    </comment>
    <comment ref="U1" authorId="0" shapeId="0" xr:uid="{1B5AD3DC-C637-4FEA-9FB9-B918A398E3BF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ATIVAR NO SICON (APÓS EMPENHO E AF ASSINADOS).</t>
        </r>
      </text>
    </comment>
    <comment ref="K2" authorId="0" shapeId="0" xr:uid="{DEA53FFC-9164-4094-90A6-516326F934CA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Conforme item 6.2.2 do Termo de Referência - anexo I do Edital.</t>
        </r>
      </text>
    </comment>
    <comment ref="N3" authorId="0" shapeId="0" xr:uid="{581311C1-F9EC-4546-B740-7CB3428396AD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INSERIR CADA CEDÊNCIA OU RECEBIMENTO DE QUANTITATIVO: 
EXEMPLO 1: =+02+03 (PARA ITENS RECEBIDOS).
EXEMPLO 2: =-05-01 (PARA ITENS CEDIDOS).
EXEMPLO 3: =+04-06 (PARA ITENS RECEBIDOS E CEDIDOS).</t>
        </r>
      </text>
    </comment>
    <comment ref="S3" authorId="0" shapeId="0" xr:uid="{086FE9DC-BE6D-4424-BC80-D33355F4E021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>QUANTIDADE DISPONÍVEL PARA AF.</t>
        </r>
      </text>
    </comment>
    <comment ref="U3" authorId="0" shapeId="0" xr:uid="{AC576727-ADA4-4ABA-B308-084B7F3B88F7}">
      <text>
        <r>
          <rPr>
            <b/>
            <sz val="10"/>
            <color indexed="81"/>
            <rFont val="Segoe UI"/>
            <family val="2"/>
          </rPr>
          <t>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CAMPO PARA DATA DA EMISSÃO DA AF.</t>
        </r>
      </text>
    </comment>
    <comment ref="N5" authorId="0" shapeId="0" xr:uid="{EF6C5666-AF39-453C-A9DD-21703343803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25/11/2025: RECEBIDO DO CEAD: 42.</t>
        </r>
      </text>
    </comment>
    <comment ref="N24" authorId="0" shapeId="0" xr:uid="{FCC9939B-6EA9-40F6-93DB-0A85B2BE1918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07/10/2025: CEDIDO AO CESMO: 02.</t>
        </r>
      </text>
    </comment>
  </commentList>
</comments>
</file>

<file path=xl/sharedStrings.xml><?xml version="1.0" encoding="utf-8"?>
<sst xmlns="http://schemas.openxmlformats.org/spreadsheetml/2006/main" count="4022" uniqueCount="305">
  <si>
    <t>Saldo / Automático</t>
  </si>
  <si>
    <t>ALERTA</t>
  </si>
  <si>
    <t>Lote</t>
  </si>
  <si>
    <t>Qtde Registrada</t>
  </si>
  <si>
    <t>TOTAL</t>
  </si>
  <si>
    <t>Preço UNITÁRIO</t>
  </si>
  <si>
    <t>Item</t>
  </si>
  <si>
    <t>Empresa</t>
  </si>
  <si>
    <t>Descrição</t>
  </si>
  <si>
    <t>Unidade</t>
  </si>
  <si>
    <t>Detalhamento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</si>
  <si>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</si>
  <si>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</si>
  <si>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</si>
  <si>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</si>
  <si>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</si>
  <si>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</si>
  <si>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</si>
  <si>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Valor Total Aditivado</t>
  </si>
  <si>
    <t>Qtde Utilizada Ata</t>
  </si>
  <si>
    <t>Qtde Utilizada Total</t>
  </si>
  <si>
    <t>Quantidade disponível para aditivar</t>
  </si>
  <si>
    <t>Qtde Aditivada</t>
  </si>
  <si>
    <t>SALDO</t>
  </si>
  <si>
    <t xml:space="preserve">Total Registrado </t>
  </si>
  <si>
    <t>Centro</t>
  </si>
  <si>
    <t>Total Registrado</t>
  </si>
  <si>
    <t>Total Gasto da Ata</t>
  </si>
  <si>
    <t>% Gasto da Ata</t>
  </si>
  <si>
    <t>Total Aditivado</t>
  </si>
  <si>
    <t>% Aditivado</t>
  </si>
  <si>
    <t>Total Gasto Com Aditivo</t>
  </si>
  <si>
    <t>% Gasto com Aditivos</t>
  </si>
  <si>
    <t>Total Registado + Aditivo</t>
  </si>
  <si>
    <t>CESFI</t>
  </si>
  <si>
    <t>ESAG</t>
  </si>
  <si>
    <t>CEART</t>
  </si>
  <si>
    <t>FAED</t>
  </si>
  <si>
    <t>CEAD</t>
  </si>
  <si>
    <t>CEFID</t>
  </si>
  <si>
    <t>CERES</t>
  </si>
  <si>
    <t>CCT</t>
  </si>
  <si>
    <t>CEAVI</t>
  </si>
  <si>
    <t>CEO</t>
  </si>
  <si>
    <t>CESMO</t>
  </si>
  <si>
    <t>Total Cedência Recebida</t>
  </si>
  <si>
    <t>___/___/____</t>
  </si>
  <si>
    <r>
      <rPr>
        <u/>
        <sz val="11"/>
        <rFont val="Calibri"/>
        <family val="2"/>
        <scheme val="minor"/>
      </rPr>
      <t>Prazo de pagamento:</t>
    </r>
    <r>
      <rPr>
        <sz val="11"/>
        <rFont val="Calibri"/>
        <family val="2"/>
        <scheme val="minor"/>
      </rPr>
      <t xml:space="preserve"> 30 dias</t>
    </r>
  </si>
  <si>
    <r>
      <rPr>
        <b/>
        <u/>
        <sz val="11"/>
        <rFont val="Calibri"/>
        <family val="2"/>
        <scheme val="minor"/>
      </rPr>
      <t>OBS</t>
    </r>
    <r>
      <rPr>
        <b/>
        <sz val="11"/>
        <rFont val="Calibri"/>
        <family val="2"/>
        <scheme val="minor"/>
      </rPr>
      <t>:</t>
    </r>
  </si>
  <si>
    <t>CONTROLE DO GESTOR:</t>
  </si>
  <si>
    <t xml:space="preserve">AF nº xxxx/2025 (Quantidade)                                                                                                                       </t>
  </si>
  <si>
    <t>REIT/SETIC</t>
  </si>
  <si>
    <r>
      <t xml:space="preserve">CENTRO PARTICIPANTE: </t>
    </r>
    <r>
      <rPr>
        <b/>
        <sz val="11"/>
        <rFont val="Calibri"/>
        <family val="2"/>
        <scheme val="minor"/>
      </rPr>
      <t>REITORIA-SETIC</t>
    </r>
  </si>
  <si>
    <t>QUANTIDADE REGISTRADA</t>
  </si>
  <si>
    <r>
      <rPr>
        <b/>
        <sz val="10"/>
        <color rgb="FFC00000"/>
        <rFont val="Calibri"/>
        <family val="2"/>
        <scheme val="minor"/>
      </rPr>
      <t>OBS:</t>
    </r>
    <r>
      <rPr>
        <sz val="10"/>
        <color rgb="FFC00000"/>
        <rFont val="Calibri"/>
        <family val="2"/>
        <scheme val="minor"/>
      </rPr>
      <t xml:space="preserve"> </t>
    </r>
    <r>
      <rPr>
        <b/>
        <u/>
        <sz val="10"/>
        <rFont val="Calibri"/>
        <family val="2"/>
        <scheme val="minor"/>
      </rPr>
      <t>VALOR MÍNIMO</t>
    </r>
    <r>
      <rPr>
        <sz val="10"/>
        <rFont val="Calibri"/>
        <family val="2"/>
        <scheme val="minor"/>
      </rPr>
      <t xml:space="preserve"> DA AF:</t>
    </r>
    <r>
      <rPr>
        <b/>
        <sz val="10"/>
        <rFont val="Calibri"/>
        <family val="2"/>
        <scheme val="minor"/>
      </rPr>
      <t xml:space="preserve"> </t>
    </r>
    <r>
      <rPr>
        <b/>
        <u/>
        <sz val="10"/>
        <rFont val="Calibri"/>
        <family val="2"/>
        <scheme val="minor"/>
      </rPr>
      <t>R$ 500,00</t>
    </r>
    <r>
      <rPr>
        <b/>
        <sz val="10"/>
        <rFont val="Calibri"/>
        <family val="2"/>
        <scheme val="minor"/>
      </rPr>
      <t xml:space="preserve">    </t>
    </r>
  </si>
  <si>
    <r>
      <t xml:space="preserve">CENTRO PARTICIPANTE: </t>
    </r>
    <r>
      <rPr>
        <b/>
        <sz val="11"/>
        <rFont val="Calibri"/>
        <family val="2"/>
        <scheme val="minor"/>
      </rPr>
      <t>ESAG</t>
    </r>
  </si>
  <si>
    <r>
      <t xml:space="preserve">CENTRO PARTICIPANTE: </t>
    </r>
    <r>
      <rPr>
        <b/>
        <sz val="11"/>
        <rFont val="Calibri"/>
        <family val="2"/>
        <scheme val="minor"/>
      </rPr>
      <t>CEART</t>
    </r>
  </si>
  <si>
    <r>
      <t xml:space="preserve">CENTRO PARTICIPANTE: </t>
    </r>
    <r>
      <rPr>
        <b/>
        <sz val="11"/>
        <rFont val="Calibri"/>
        <family val="2"/>
        <scheme val="minor"/>
      </rPr>
      <t>FAED</t>
    </r>
  </si>
  <si>
    <r>
      <t xml:space="preserve">CENTRO PARTICIPANTE: </t>
    </r>
    <r>
      <rPr>
        <b/>
        <sz val="11"/>
        <rFont val="Calibri"/>
        <family val="2"/>
        <scheme val="minor"/>
      </rPr>
      <t>CEAD</t>
    </r>
  </si>
  <si>
    <r>
      <t xml:space="preserve">CENTRO PARTICIPANTE: </t>
    </r>
    <r>
      <rPr>
        <b/>
        <sz val="11"/>
        <rFont val="Calibri"/>
        <family val="2"/>
        <scheme val="minor"/>
      </rPr>
      <t>CEFID</t>
    </r>
  </si>
  <si>
    <r>
      <t xml:space="preserve">CENTRO PARTICIPANTE: </t>
    </r>
    <r>
      <rPr>
        <b/>
        <sz val="11"/>
        <rFont val="Calibri"/>
        <family val="2"/>
        <scheme val="minor"/>
      </rPr>
      <t>CERES</t>
    </r>
  </si>
  <si>
    <r>
      <t xml:space="preserve">CENTRO PARTICIPANTE: </t>
    </r>
    <r>
      <rPr>
        <b/>
        <sz val="11"/>
        <rFont val="Calibri"/>
        <family val="2"/>
        <scheme val="minor"/>
      </rPr>
      <t>CESFI</t>
    </r>
  </si>
  <si>
    <r>
      <t xml:space="preserve">CENTRO PARTICIPANTE: </t>
    </r>
    <r>
      <rPr>
        <b/>
        <sz val="11"/>
        <rFont val="Calibri"/>
        <family val="2"/>
        <scheme val="minor"/>
      </rPr>
      <t>CCT</t>
    </r>
  </si>
  <si>
    <r>
      <t xml:space="preserve">CENTRO PARTICIPANTE: </t>
    </r>
    <r>
      <rPr>
        <b/>
        <sz val="11"/>
        <rFont val="Calibri"/>
        <family val="2"/>
        <scheme val="minor"/>
      </rPr>
      <t>CEAVI</t>
    </r>
  </si>
  <si>
    <r>
      <t xml:space="preserve">CENTRO PARTICIPANTE: </t>
    </r>
    <r>
      <rPr>
        <b/>
        <sz val="11"/>
        <rFont val="Calibri"/>
        <family val="2"/>
        <scheme val="minor"/>
      </rPr>
      <t>CEO</t>
    </r>
  </si>
  <si>
    <r>
      <t xml:space="preserve">CENTRO PARTICIPANTE: </t>
    </r>
    <r>
      <rPr>
        <b/>
        <sz val="11"/>
        <rFont val="Calibri"/>
        <family val="2"/>
        <scheme val="minor"/>
      </rPr>
      <t>CESMO</t>
    </r>
  </si>
  <si>
    <r>
      <t xml:space="preserve">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Solicitação</t>
    </r>
  </si>
  <si>
    <t>PREÇOS</t>
  </si>
  <si>
    <t>INSERIR ÓRGÃO</t>
  </si>
  <si>
    <t>Descrição (conforme especificação em edital)</t>
  </si>
  <si>
    <t>Qtde Registrada UDESC</t>
  </si>
  <si>
    <t xml:space="preserve">Passível de Carona </t>
  </si>
  <si>
    <t xml:space="preserve">Quantidade utilizada Carona </t>
  </si>
  <si>
    <t xml:space="preserve">Saldo RESTANTE para CARONA </t>
  </si>
  <si>
    <t>Quantidade Aditivada</t>
  </si>
  <si>
    <t xml:space="preserve">Quantidade TOTAL Carona </t>
  </si>
  <si>
    <t xml:space="preserve">Valor Unitário </t>
  </si>
  <si>
    <t>SGPe (ÓRGÃO) XXX/202X - (Ofício nº XX)</t>
  </si>
  <si>
    <t xml:space="preserve">Valor Total da Ata </t>
  </si>
  <si>
    <t>Valor cedido para carona</t>
  </si>
  <si>
    <t>% cedido para carona</t>
  </si>
  <si>
    <r>
      <rPr>
        <b/>
        <sz val="11"/>
        <rFont val="Calibri"/>
        <family val="2"/>
        <scheme val="minor"/>
      </rPr>
      <t>OBJETO:</t>
    </r>
    <r>
      <rPr>
        <sz val="11"/>
        <rFont val="Calibri"/>
        <family val="2"/>
        <scheme val="minor"/>
      </rPr>
      <t xml:space="preserve"> AQUISIÇÃO DE EQUIPAMENTOS DE INFORMÁTICA PARA A UDESC</t>
    </r>
  </si>
  <si>
    <r>
      <rPr>
        <b/>
        <sz val="11"/>
        <rFont val="Calibri"/>
        <family val="2"/>
        <scheme val="minor"/>
      </rPr>
      <t>VIGÊNCIA DA ATA:</t>
    </r>
    <r>
      <rPr>
        <sz val="11"/>
        <rFont val="Calibri"/>
        <family val="2"/>
        <scheme val="minor"/>
      </rPr>
      <t xml:space="preserve"> 02/10/2025 </t>
    </r>
    <r>
      <rPr>
        <b/>
        <sz val="11"/>
        <rFont val="Calibri"/>
        <family val="2"/>
        <scheme val="minor"/>
      </rPr>
      <t>até 02/10/2026</t>
    </r>
  </si>
  <si>
    <r>
      <rPr>
        <b/>
        <sz val="11"/>
        <rFont val="Calibri"/>
        <family val="2"/>
        <scheme val="minor"/>
      </rPr>
      <t>PE 0919/2025 SRP</t>
    </r>
    <r>
      <rPr>
        <sz val="11"/>
        <rFont val="Calibri"/>
        <family val="2"/>
        <scheme val="minor"/>
      </rPr>
      <t xml:space="preserve"> - (SGPE DE ORIGEM: 5036/2025)</t>
    </r>
  </si>
  <si>
    <r>
      <rPr>
        <u/>
        <sz val="11"/>
        <rFont val="Calibri"/>
        <family val="2"/>
        <scheme val="minor"/>
      </rPr>
      <t>Prazo de entrega:</t>
    </r>
    <r>
      <rPr>
        <sz val="11"/>
        <rFont val="Calibri"/>
        <family val="2"/>
        <scheme val="minor"/>
      </rPr>
      <t xml:space="preserve"> materiais: 60 dias corridos</t>
    </r>
  </si>
  <si>
    <t>LOTE 5, FRACASSADO - LOTE 12, REVOGADO</t>
  </si>
  <si>
    <t>[EMPRESA]</t>
  </si>
  <si>
    <t>Cód. NUC</t>
  </si>
  <si>
    <t>00472-3-320</t>
  </si>
  <si>
    <t>449052.35</t>
  </si>
  <si>
    <t>00472 3 349</t>
  </si>
  <si>
    <t>04181-5-035</t>
  </si>
  <si>
    <t xml:space="preserve">12527 0 001 </t>
  </si>
  <si>
    <t>00468 5 001</t>
  </si>
  <si>
    <t>00468 5 034</t>
  </si>
  <si>
    <t>00464 2 001</t>
  </si>
  <si>
    <t>449052 35</t>
  </si>
  <si>
    <t>12085 5 001</t>
  </si>
  <si>
    <t>Peça</t>
  </si>
  <si>
    <t>Microcomputador Básico Completo (CONFORME ESPECIFICAÇÃO COMPLEMENTAR NO TERMO DE REFERÊNCIA)</t>
  </si>
  <si>
    <t>Microcomputador Avançado Completo (CONFORME ESPECIFICAÇÃO COMPLEMENTAR NO TERMO DE REFERÊNCIA)</t>
  </si>
  <si>
    <t>WorkStation Sem Monitor (CONFORME ESPECIFICAÇÃO COMPLEMENTAR NO TERMO DE REFERÊNCIA)</t>
  </si>
  <si>
    <t>Notebook Básico (CONFORME ESPECIFICAÇÃO COMPLEMENTAR NO TERMO DE REFERÊNCIA)</t>
  </si>
  <si>
    <t>Notebook Avançado (CONFORME ESPECIFICAÇÃO COMPLEMENTAR NO TERMO DE REFERÊNCIA)</t>
  </si>
  <si>
    <t>WorkStation Móvel (CONFORME ESPECIFICAÇÃO COMPLEMENTAR NO TERMO DE REFERÊNCIA)</t>
  </si>
  <si>
    <t>Monitor 23,8'' (CONFORME ESPECIFICAÇÃO COMPLEMENTAR NO TERMO DE REFERÊNCIA)</t>
  </si>
  <si>
    <t>Monitor 27'' (CONFORME ESPECIFICAÇÃO COMPLEMENTAR NO TERMO DE REFERÊNCIA)</t>
  </si>
  <si>
    <t>Notebook (CEART) (CONFORME ESPECIFICAÇÃO COMPLEMENTAR NO TERMO DE REFERÊNCIA)</t>
  </si>
  <si>
    <t>Notebook II (CERES) (CONFORME ESPECIFICAÇÃO COMPLEMENTAR NO TERMO DE REFERÊNCIA)</t>
  </si>
  <si>
    <t>WorkStation (CESFI) (CONFORME ESPECIFICAÇÃO COMPLEMENTAR NO TERMO DE REFERÊNCIA)</t>
  </si>
  <si>
    <t>Microcomputador (CCT) (CONFORME ESPECIFICAÇÃO COMPLEMENTAR NO TERMO DE REFERÊNCIA)</t>
  </si>
  <si>
    <t>WorkStation (CCT) (CONFORME ESPECIFICAÇÃO COMPLEMENTAR NO TERMO DE REFERÊNCIA)</t>
  </si>
  <si>
    <t>Controlador Lógico Programável (CESFI) (CONFORME ESPECIFICAÇÃO COMPLEMENTAR NO TERMO DE REFERÊNCIA)</t>
  </si>
  <si>
    <t>Monitor 27'' 4K (CERES) (CONFORME ESPECIFICAÇÃO COMPLEMENTAR NO TERMO DE REFERÊNCIA)</t>
  </si>
  <si>
    <t>Monitor 34'' (CERES) (CONFORME ESPECIFICAÇÃO COMPLEMENTAR NO TERMO DE REFERÊNCIA)</t>
  </si>
  <si>
    <t>Scanner 3D (CERES) (CONFORME ESPECIFICAÇÃO COMPLEMENTAR NO TERMO DE REFERÊNCIA)</t>
  </si>
  <si>
    <t>Scanner Planetário A2 (CONFORME ESPECIFICAÇÃO COMPLEMENTAR NO TERMO DE REFERÊNCIA)</t>
  </si>
  <si>
    <t>Mesa Digitalizadora (CEAD) (CONFORME ESPECIFICAÇÃO COMPLEMENTAR NO TERMO DE REFERÊNCIA)</t>
  </si>
  <si>
    <t>Mesa Digitalizadora II (CEAD) (CONFORME ESPECIFICAÇÃO COMPLEMENTAR NO TERMO DE REFERÊNCIA)</t>
  </si>
  <si>
    <t>Gabinete para Armazenamento e Recarga de Notebook (CEAVI) (CONFORME ESPECIFICAÇÃO COMPLEMENTAR NO TERMO DE REFERÊNCIA)</t>
  </si>
  <si>
    <t>Modelo</t>
  </si>
  <si>
    <t>Marca</t>
  </si>
  <si>
    <t>Lenovo </t>
  </si>
  <si>
    <t>Dell</t>
  </si>
  <si>
    <t>Dell Pro 14 PC14255</t>
  </si>
  <si>
    <t>Dell Pro 16 PC16255</t>
  </si>
  <si>
    <t>AOC </t>
  </si>
  <si>
    <t>MONITOR 24E3QF</t>
  </si>
  <si>
    <t>MONITOR 27P2Q </t>
  </si>
  <si>
    <t>DELL </t>
  </si>
  <si>
    <t xml:space="preserve">PRECISION 5690 	</t>
  </si>
  <si>
    <t>Apple</t>
  </si>
  <si>
    <t>Macbook M4 Pro</t>
  </si>
  <si>
    <t>Comp4/Duex</t>
  </si>
  <si>
    <t>Ryzen Plus/DX270QGP165</t>
  </si>
  <si>
    <t xml:space="preserve">Apple </t>
  </si>
  <si>
    <t>iMac 24</t>
  </si>
  <si>
    <t>HP</t>
  </si>
  <si>
    <t xml:space="preserve">	Z2 TWR G9</t>
  </si>
  <si>
    <t xml:space="preserve">Weg </t>
  </si>
  <si>
    <t xml:space="preserve">PLC500ED </t>
  </si>
  <si>
    <t xml:space="preserve">Dell </t>
  </si>
  <si>
    <t xml:space="preserve">Dell Pro 27 Plus 4K USB-C Hub Monitor - P2725QE 	</t>
  </si>
  <si>
    <t xml:space="preserve">Dell Pro 34 Plus Video Conferencing Monitor - P342 	</t>
  </si>
  <si>
    <t xml:space="preserve">Shining </t>
  </si>
  <si>
    <t xml:space="preserve">Einsacn 	</t>
  </si>
  <si>
    <t xml:space="preserve">Scan System Scan 23. 	</t>
  </si>
  <si>
    <t xml:space="preserve">WACOM </t>
  </si>
  <si>
    <t>CTL4100</t>
  </si>
  <si>
    <t xml:space="preserve">PTH860 PRO GRANDE 	</t>
  </si>
  <si>
    <t xml:space="preserve">TES </t>
  </si>
  <si>
    <t xml:space="preserve">M30 </t>
  </si>
  <si>
    <t>ATHENAS AUTOMAÇÃO LTDA, CNPJ 01.425.676/0003-51</t>
  </si>
  <si>
    <t>DELL COMPUTADORES DO BRASIL LTDA, CNPJ 72.381.189/0010-01</t>
  </si>
  <si>
    <t>4U DIGITAL COMÉRCIO E SERVIÇOS LTDA, CNPJ 21.982.891/0002-80</t>
  </si>
  <si>
    <t>PROVILLE INFORMÁTICA LTDA - ME, CNPJ: 74.011.974/0001-07</t>
  </si>
  <si>
    <t>THADS SERVIÇOS LTDA, CNPJ 27.120.037/0001-00</t>
  </si>
  <si>
    <t>COMP1 INFORMÁTICA LTDA, CNPJ 17.299.299/0001-20</t>
  </si>
  <si>
    <t>RACINE COMERCIAL LTDA - EPP, CNPJ 02.909.080/0001-28</t>
  </si>
  <si>
    <t>D&amp;B INFORMÁTICA COMÉRCIO DE ELETROELETRÔNICOS LTDA, CNPJ 29.767.790/0001-17</t>
  </si>
  <si>
    <t>HKA TECNOLOGIA DO BRASIL LTDA, CNPJ 19.729.347/0001-06</t>
  </si>
  <si>
    <t>RBM DISTRIBUIDORA E COMÉRCIO LTDA, CNPJ 33.627.497/0001-21</t>
  </si>
  <si>
    <t>STUDIO COMÉRCIO ATACADISTA DE PRODUTOS DE INFORMÁTICA LTDA, CNPJ 08.710.871/0002-91</t>
  </si>
  <si>
    <t>RACINE COMERCIAL LTDA, CNPJ 02.909.080/0001-28</t>
  </si>
  <si>
    <r>
      <t xml:space="preserve">CENTRO PARTICIPANTE: </t>
    </r>
    <r>
      <rPr>
        <b/>
        <sz val="11"/>
        <rFont val="Calibri"/>
        <family val="2"/>
        <scheme val="minor"/>
      </rPr>
      <t>CAV</t>
    </r>
  </si>
  <si>
    <r>
      <t xml:space="preserve">CENTRO PARTICIPANTE: </t>
    </r>
    <r>
      <rPr>
        <b/>
        <sz val="11"/>
        <rFont val="Calibri"/>
        <family val="2"/>
        <scheme val="minor"/>
      </rPr>
      <t>CEPLAN</t>
    </r>
  </si>
  <si>
    <t>PE 0919/2025 SRP - (SGPE DE ORIGEM: 5036/2025)</t>
  </si>
  <si>
    <t>OBJETO: AQUISIÇÃO DE EQUIPAMENTOS DE INFORMÁTICA PARA A UDESC</t>
  </si>
  <si>
    <t>VIGÊNCIA DA ATA: 02/10/2025 até 02/10/2026</t>
  </si>
  <si>
    <t>CAV</t>
  </si>
  <si>
    <t>CEPLAN</t>
  </si>
  <si>
    <t>[TOTAL K26]</t>
  </si>
  <si>
    <t>[TOTAL L26]</t>
  </si>
  <si>
    <t>[TOTAL N26]</t>
  </si>
  <si>
    <t>[total P26+Q26]</t>
  </si>
  <si>
    <t>[TOTAL M26]</t>
  </si>
  <si>
    <r>
      <rPr>
        <b/>
        <u/>
        <sz val="14"/>
        <color rgb="FFC00000"/>
        <rFont val="Calibri"/>
        <family val="2"/>
        <scheme val="minor"/>
      </rPr>
      <t>USO EXCLUSIVO DO GESTOR</t>
    </r>
    <r>
      <rPr>
        <b/>
        <sz val="14"/>
        <rFont val="Calibri"/>
        <family val="2"/>
        <scheme val="minor"/>
      </rPr>
      <t xml:space="preserve"> - 'REGISTRO DE CARONA PARA OUTROS ÓRGÃOS:  </t>
    </r>
    <r>
      <rPr>
        <sz val="11"/>
        <rFont val="Calibri"/>
        <family val="2"/>
        <scheme val="minor"/>
      </rPr>
      <t>(</t>
    </r>
    <r>
      <rPr>
        <u/>
        <sz val="11"/>
        <rFont val="Calibri"/>
        <family val="2"/>
        <scheme val="minor"/>
      </rPr>
      <t xml:space="preserve">Obs: Itens com só </t>
    </r>
    <r>
      <rPr>
        <u/>
        <sz val="11"/>
        <color rgb="FFFF0000"/>
        <rFont val="Calibri"/>
        <family val="2"/>
        <scheme val="minor"/>
      </rPr>
      <t>01 unidade</t>
    </r>
    <r>
      <rPr>
        <u/>
        <sz val="11"/>
        <rFont val="Calibri"/>
        <family val="2"/>
        <scheme val="minor"/>
      </rPr>
      <t xml:space="preserve"> registrada - </t>
    </r>
    <r>
      <rPr>
        <u/>
        <sz val="11"/>
        <color rgb="FFFF0000"/>
        <rFont val="Calibri"/>
        <family val="2"/>
        <scheme val="minor"/>
      </rPr>
      <t>INDISPONÍVEIS PARA CARONA</t>
    </r>
    <r>
      <rPr>
        <sz val="11"/>
        <rFont val="Calibri"/>
        <family val="2"/>
        <scheme val="minor"/>
      </rPr>
      <t>!)</t>
    </r>
  </si>
  <si>
    <t>DELL</t>
  </si>
  <si>
    <t>4U</t>
  </si>
  <si>
    <t>ATHENAS</t>
  </si>
  <si>
    <t>THADS</t>
  </si>
  <si>
    <t xml:space="preserve">AF nº  2097/2025 (Quantidade)                                                                                                                       </t>
  </si>
  <si>
    <t xml:space="preserve">AF nº 2191/2025 (Quantidade)                                                                                                                       </t>
  </si>
  <si>
    <t xml:space="preserve">Contrato nº 2214/2025 (Quantidade)                                                                                                                       </t>
  </si>
  <si>
    <t xml:space="preserve">Contrato nº 2215/2025 (Quantidade)                                                                                                                       </t>
  </si>
  <si>
    <r>
      <t xml:space="preserve">DELL COMPUTADORES DO BRASIL LTDA, CNPJ </t>
    </r>
    <r>
      <rPr>
        <b/>
        <sz val="11"/>
        <rFont val="Calibri"/>
        <family val="2"/>
        <scheme val="minor"/>
      </rPr>
      <t>72.381.189/0010-01</t>
    </r>
  </si>
  <si>
    <t>SUDESC</t>
  </si>
  <si>
    <t>SGPe SUDESC 035/2025 - (Ofício nº 57/2025)</t>
  </si>
  <si>
    <t>PCI</t>
  </si>
  <si>
    <t>SGPe PCI 13172/2025 - (Ofício nº 59/2025)</t>
  </si>
  <si>
    <t>SGPe PCI 13270/2025 - (Ofício nº 60/2025)</t>
  </si>
  <si>
    <t>ENA</t>
  </si>
  <si>
    <r>
      <rPr>
        <strike/>
        <sz val="11"/>
        <color rgb="FFFF0000"/>
        <rFont val="Calibri"/>
        <family val="2"/>
        <scheme val="minor"/>
      </rPr>
      <t>P2TW</t>
    </r>
    <r>
      <rPr>
        <strike/>
        <sz val="11"/>
        <rFont val="Calibri"/>
        <family val="2"/>
        <scheme val="minor"/>
      </rPr>
      <t xml:space="preserve"> </t>
    </r>
    <r>
      <rPr>
        <sz val="11"/>
        <color rgb="FF0066FF"/>
        <rFont val="Calibri"/>
        <family val="2"/>
        <scheme val="minor"/>
      </rPr>
      <t>THINKSTATION P2 GEN2</t>
    </r>
  </si>
  <si>
    <r>
      <rPr>
        <sz val="11"/>
        <color rgb="FFFF0000"/>
        <rFont val="Calibri"/>
        <family val="2"/>
        <scheme val="minor"/>
      </rPr>
      <t xml:space="preserve">M70s Gen5 + </t>
    </r>
    <r>
      <rPr>
        <strike/>
        <sz val="11"/>
        <color rgb="FFFF0000"/>
        <rFont val="Calibri"/>
        <family val="2"/>
        <scheme val="minor"/>
      </rPr>
      <t>T27Hv-30</t>
    </r>
    <r>
      <rPr>
        <sz val="11"/>
        <rFont val="Calibri"/>
        <family val="2"/>
        <scheme val="minor"/>
      </rPr>
      <t xml:space="preserve"> </t>
    </r>
    <r>
      <rPr>
        <sz val="11"/>
        <color rgb="FF0066FF"/>
        <rFont val="Calibri"/>
        <family val="2"/>
        <scheme val="minor"/>
      </rPr>
      <t>T27QD-4v</t>
    </r>
  </si>
  <si>
    <r>
      <t>Mobile Precision 3591</t>
    </r>
    <r>
      <rPr>
        <sz val="11"/>
        <color rgb="FF0066FF"/>
        <rFont val="Calibri"/>
        <family val="2"/>
        <scheme val="minor"/>
      </rPr>
      <t>  Dell Pro Max 16 MC16250</t>
    </r>
  </si>
  <si>
    <t>SED</t>
  </si>
  <si>
    <t>SGPe SED 172246/2025 - (Ofício nº 76/2025)</t>
  </si>
  <si>
    <t>SGPe ENA 293/2025 - (Ofício nº 74/2025)</t>
  </si>
  <si>
    <t>Valor Total Utilizado (com aditivo)</t>
  </si>
  <si>
    <t>FCEE</t>
  </si>
  <si>
    <t>ORGÃO F</t>
  </si>
  <si>
    <t>SGPe FCEE 5953/2025 - (Ofício nº 003/2025)</t>
  </si>
  <si>
    <t>Resumo Atualizado em 02/02/2026</t>
  </si>
  <si>
    <t xml:space="preserve">COntrato nº 355/2026 (Quantidade)                                                                                                                       </t>
  </si>
  <si>
    <t xml:space="preserve">Contrato nº 309/2026 (Quantidade)                                                                                                                       </t>
  </si>
  <si>
    <t xml:space="preserve">AF nº 2123/2025                                                                                                                       </t>
  </si>
  <si>
    <t xml:space="preserve">AF nº 2213/2025                                                                                                                       </t>
  </si>
  <si>
    <t xml:space="preserve">AF nº 2228/2025                                                                                                                       </t>
  </si>
  <si>
    <t xml:space="preserve">AF nº 2250/2025                                                                                                                        </t>
  </si>
  <si>
    <t xml:space="preserve">AF nº 2283/2025                                                                                                                        </t>
  </si>
  <si>
    <t xml:space="preserve">AF nº 2292/2025                                                                                                                        </t>
  </si>
  <si>
    <t xml:space="preserve">AF nº 2570/2025                                                                                                                        </t>
  </si>
  <si>
    <t xml:space="preserve">AF nº 2049/2025 (Quantidade)                                                                                                                       </t>
  </si>
  <si>
    <t xml:space="preserve">AF nº 2103/2025 (Quantidade)                                                                                                                       </t>
  </si>
  <si>
    <t>RBM</t>
  </si>
  <si>
    <t xml:space="preserve">DELL </t>
  </si>
  <si>
    <t xml:space="preserve">AF nº2216/2025 (Quantidade)                                                                                                                       </t>
  </si>
  <si>
    <t xml:space="preserve">AF nº 2221/2025 (Quantidade)                                                                                                                       </t>
  </si>
  <si>
    <t xml:space="preserve">AF nº 2212/2025 (Quantidade)                                                                                                                       </t>
  </si>
  <si>
    <t xml:space="preserve">AF nº 22362025 (Quantidade)                                                                                                                       </t>
  </si>
  <si>
    <t xml:space="preserve">AF nº2210/2025 (Quantidade)                                                                                                                       </t>
  </si>
  <si>
    <t xml:space="preserve">AF nº 2219/2025 (Quantidade)                                                                                                                       </t>
  </si>
  <si>
    <t xml:space="preserve">AF nº 2225/2025 (Quantidade)                                                                                                                       </t>
  </si>
  <si>
    <t xml:space="preserve">AF nº 2232/2025 (Quantidade)                                                                                                                       </t>
  </si>
  <si>
    <t xml:space="preserve">AF nº 2239/2025 (Quantidade)                                                                                                                       </t>
  </si>
  <si>
    <t xml:space="preserve">AF nº 2242/2025 (Quantidade)                                                                                                                       </t>
  </si>
  <si>
    <t xml:space="preserve">AF nº 2298/2025 (Quantidade)                                                                                                                       </t>
  </si>
  <si>
    <t xml:space="preserve">AF nº2300/2025 (Quantidade)                                                                                                                       </t>
  </si>
  <si>
    <t xml:space="preserve">AF nº 2301/2025 (Quantidade)                                                                                                                       </t>
  </si>
  <si>
    <t xml:space="preserve">AF nº 176/2026 (Quantidade)                                                                                                                       </t>
  </si>
  <si>
    <t xml:space="preserve">AF nº 178/2026 (Quantidade)                                                                                                                       </t>
  </si>
  <si>
    <t xml:space="preserve">AF nº 179/2026 (Quantidade)                                                                                                                       </t>
  </si>
  <si>
    <t>4U DIGITAL</t>
  </si>
  <si>
    <t xml:space="preserve">AF nº 2062/2025 (Quantidade)                                                                                                                       </t>
  </si>
  <si>
    <t xml:space="preserve">AF nº 2067/2025 (Quantidade)                                                                                                                       </t>
  </si>
  <si>
    <t xml:space="preserve">AF nº 2069/2025 (Quantidade)                                                                                                                       </t>
  </si>
  <si>
    <t xml:space="preserve">AF nº 2115/2025 (Quantidade)                                                                                                                       </t>
  </si>
  <si>
    <t xml:space="preserve">AF nº 2116/2025 (Quantidade)                                                                                                                       </t>
  </si>
  <si>
    <t xml:space="preserve">AF nº 2220/2025 (Quantidade)                                                                                                                       </t>
  </si>
  <si>
    <t xml:space="preserve">AF nº 2222/2025 (Quantidade)                                                                                                                       </t>
  </si>
  <si>
    <t xml:space="preserve">AF nº 2526/2025 (Quantidade)                                                                                                                       </t>
  </si>
  <si>
    <t xml:space="preserve">AF nº 2557/2025 (Quantidade)                                                                                                                       </t>
  </si>
  <si>
    <t xml:space="preserve">AF nº 2559/2025 (Quantidade)                                                                                                                       </t>
  </si>
  <si>
    <t xml:space="preserve">AF nº 2601/2025 (Quantidade)                                                                                                                       </t>
  </si>
  <si>
    <t xml:space="preserve">AF nº 2667/2025 (Quantidade)                                                                                                                       </t>
  </si>
  <si>
    <t xml:space="preserve">AF nº 2708/2025 (Quantidade)                                                                                                                       </t>
  </si>
  <si>
    <t xml:space="preserve">AF nº 204/2026 (Quantidade)                                                                                                                       </t>
  </si>
  <si>
    <t>PEDRO 11038</t>
  </si>
  <si>
    <t>MAYRA 3201</t>
  </si>
  <si>
    <t xml:space="preserve">GALVAO -  3201 </t>
  </si>
  <si>
    <t>DAD - 3201</t>
  </si>
  <si>
    <t xml:space="preserve">AF nº 2218/2025 </t>
  </si>
  <si>
    <t xml:space="preserve">AF n 2245/2025                                                                                                                        </t>
  </si>
  <si>
    <t xml:space="preserve">AF nº 2246/2025                                                                                                                        </t>
  </si>
  <si>
    <t xml:space="preserve">AF nº 2259/2025                                                                                                                        </t>
  </si>
  <si>
    <t xml:space="preserve">AF nº 2254/2025                                                                                                                    </t>
  </si>
  <si>
    <t xml:space="preserve">AF nº 2293/2025                                                                                                                        </t>
  </si>
  <si>
    <t>PROVILLE</t>
  </si>
  <si>
    <t xml:space="preserve">AF nº 2148/2025 (Quantidade)                                                                                                                       </t>
  </si>
  <si>
    <t xml:space="preserve">AF nº 2315/2025 (Quantidade)                                                                                                                       </t>
  </si>
  <si>
    <t xml:space="preserve">AF nº 2835/2025 (Quantidade)                                                                                                                       </t>
  </si>
  <si>
    <t>[ATHENAS ]</t>
  </si>
  <si>
    <t>[DELL]</t>
  </si>
  <si>
    <t>[ATHENAS]</t>
  </si>
  <si>
    <t xml:space="preserve">AF nº 2142/2025 (Quantidade)                                                                                                                       </t>
  </si>
  <si>
    <t xml:space="preserve">AF nº 2091/2025 (Quantidade)                                                                                                                       </t>
  </si>
  <si>
    <t xml:space="preserve">AF nº 2064/2025 (Quantidade)                                                                                                                       </t>
  </si>
  <si>
    <t xml:space="preserve">AF nº 2073/2025 (Quantidade)                                                                                                                       </t>
  </si>
  <si>
    <t xml:space="preserve">AF nº 2248/2025 (Quantidade)                                                                                                                       </t>
  </si>
  <si>
    <t xml:space="preserve">AF nº 2124/2025 (Quantidade)                                                                                                                       </t>
  </si>
  <si>
    <t xml:space="preserve">AF nº 2556/2025 (Quantidade)                                                                                                                       </t>
  </si>
  <si>
    <t xml:space="preserve">Contrato nº 2762/2025 (Quantidade)                                                                                                                       </t>
  </si>
  <si>
    <t xml:space="preserve">AF nº 2790/2025 (Quantidade)                                                                                                                       </t>
  </si>
  <si>
    <t xml:space="preserve">AF nº 2894/2025 (Quantidade)                                                                                                                       </t>
  </si>
  <si>
    <t xml:space="preserve">AF nº 353/2026 (Quantidade)                                                                                                                       </t>
  </si>
  <si>
    <t>[HKA]</t>
  </si>
  <si>
    <t>[THADS]</t>
  </si>
  <si>
    <t>4U Digital</t>
  </si>
  <si>
    <t xml:space="preserve">AF nº 2107/2025 (Quantidade)                                                                                                                       </t>
  </si>
  <si>
    <t xml:space="preserve">AF nº 2155/2025 (Quantidade)                                                                                                                       </t>
  </si>
  <si>
    <t xml:space="preserve">AF nº 2920/2025 (Quantidade)                                                                                                                       </t>
  </si>
  <si>
    <t>COMP1 INF.</t>
  </si>
  <si>
    <t xml:space="preserve">Contrato nº 2277/2025                                                              </t>
  </si>
  <si>
    <t xml:space="preserve">Contrato nº 2278/2025                                                                                              </t>
  </si>
  <si>
    <t xml:space="preserve">Contrato nº 2279/2025                                                </t>
  </si>
  <si>
    <t xml:space="preserve">AF nº 369/2026                                                                                            </t>
  </si>
  <si>
    <t xml:space="preserve">AF nº 24052025 (Quantidade)                                                                                                                       </t>
  </si>
  <si>
    <t xml:space="preserve">AF nº 2406/2025 (Quantidade)                                                                                                                       </t>
  </si>
  <si>
    <t xml:space="preserve">AF nº 2408/2025 (Quantidade)                                                                                                                       </t>
  </si>
  <si>
    <t xml:space="preserve">AF nº 2477/2025 (Quantidade)                                                                                                                       </t>
  </si>
  <si>
    <t xml:space="preserve">AF nº 2478/2025 (Quantidade)                                                                                                                       </t>
  </si>
  <si>
    <t xml:space="preserve">AF nº 2492/2025 (Quantidade)                                                                                                                       </t>
  </si>
  <si>
    <t xml:space="preserve">AF nº 2663/2025 (Quantidade)                                                                                                                       </t>
  </si>
  <si>
    <t xml:space="preserve">AF nº 2670/2025 (Quantidade)                                                                                                                       </t>
  </si>
  <si>
    <t xml:space="preserve">AF nº 2709/2025 (Quantidade)                                                                                                                       </t>
  </si>
  <si>
    <t xml:space="preserve">AF nº 2082/2025                                                                                                                </t>
  </si>
  <si>
    <t xml:space="preserve">AF nº 2552/2025                                                                                                                      </t>
  </si>
  <si>
    <t xml:space="preserve">AF nº 2553/2025                                                                                                                       </t>
  </si>
  <si>
    <t xml:space="preserve">AF nº 2333/2025                                                                                                                       </t>
  </si>
  <si>
    <t xml:space="preserve">AF nº 2554/2025                                                                                                                      </t>
  </si>
  <si>
    <t xml:space="preserve">AF nº 2555/2025                                                                                                                      </t>
  </si>
  <si>
    <t xml:space="preserve">AF nº 2832/2025                                                                                                                       </t>
  </si>
  <si>
    <t xml:space="preserve">ATHENAS </t>
  </si>
  <si>
    <t>STUDIO</t>
  </si>
  <si>
    <t>Atualizado em 14/04/2026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</si>
</sst>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  <numFmt numFmtId="170" formatCode="#,##0_ ;[Red]\-#,##0\ "/>
    <numFmt numFmtId="171" formatCode="000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u/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u/>
      <sz val="9"/>
      <color indexed="81"/>
      <name val="Segoe UI"/>
      <family val="2"/>
    </font>
    <font>
      <b/>
      <u/>
      <sz val="14"/>
      <color rgb="FFC00000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rgb="FF0066FF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 tint="-0.499984740745262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CD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C5D9F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0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62">
    <xf numFmtId="0" fontId="0" fillId="0" borderId="0"/>
    <xf numFmtId="0" fontId="3" fillId="0" borderId="0"/>
    <xf numFmtId="164" fontId="3" fillId="0" borderId="0" applyFill="0" applyBorder="0" applyAlignment="0" applyProtection="0"/>
    <xf numFmtId="165" fontId="3" fillId="0" borderId="0" applyFill="0" applyBorder="0" applyAlignment="0" applyProtection="0"/>
    <xf numFmtId="0" fontId="4" fillId="0" borderId="0" applyNumberFormat="0" applyFill="0" applyBorder="0" applyAlignment="0" applyProtection="0"/>
    <xf numFmtId="167" fontId="6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10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0" fontId="3" fillId="0" borderId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12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</cellStyleXfs>
  <cellXfs count="270">
    <xf numFmtId="0" fontId="0" fillId="0" borderId="0" xfId="0"/>
    <xf numFmtId="0" fontId="5" fillId="0" borderId="0" xfId="1" applyFont="1" applyFill="1" applyAlignment="1">
      <alignment horizontal="center" vertical="center" wrapText="1"/>
    </xf>
    <xf numFmtId="0" fontId="5" fillId="0" borderId="0" xfId="1" applyFont="1" applyAlignment="1">
      <alignment wrapText="1"/>
    </xf>
    <xf numFmtId="0" fontId="5" fillId="0" borderId="0" xfId="1" applyFont="1" applyFill="1" applyAlignment="1">
      <alignment vertical="center" wrapText="1"/>
    </xf>
    <xf numFmtId="0" fontId="5" fillId="0" borderId="0" xfId="1" applyFont="1" applyFill="1" applyAlignment="1" applyProtection="1">
      <alignment wrapText="1"/>
      <protection locked="0"/>
    </xf>
    <xf numFmtId="3" fontId="5" fillId="0" borderId="0" xfId="1" applyNumberFormat="1" applyFont="1" applyAlignment="1" applyProtection="1">
      <alignment wrapText="1"/>
      <protection locked="0"/>
    </xf>
    <xf numFmtId="0" fontId="5" fillId="0" borderId="0" xfId="1" applyFont="1" applyAlignment="1" applyProtection="1">
      <alignment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3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0" fontId="5" fillId="3" borderId="1" xfId="13" applyNumberFormat="1" applyFont="1" applyFill="1" applyBorder="1" applyAlignment="1" applyProtection="1">
      <alignment horizontal="center" vertical="center" wrapText="1"/>
      <protection locked="0"/>
    </xf>
    <xf numFmtId="3" fontId="5" fillId="6" borderId="6" xfId="1" applyNumberFormat="1" applyFont="1" applyFill="1" applyBorder="1" applyAlignment="1" applyProtection="1">
      <alignment horizontal="center" vertical="center" wrapText="1"/>
      <protection locked="0"/>
    </xf>
    <xf numFmtId="44" fontId="5" fillId="5" borderId="1" xfId="14" applyFont="1" applyFill="1" applyBorder="1" applyAlignment="1">
      <alignment vertical="center" wrapText="1"/>
    </xf>
    <xf numFmtId="44" fontId="5" fillId="0" borderId="11" xfId="1" applyNumberFormat="1" applyFont="1" applyBorder="1" applyAlignment="1">
      <alignment wrapText="1"/>
    </xf>
    <xf numFmtId="3" fontId="5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3" applyNumberFormat="1" applyFont="1" applyFill="1" applyBorder="1" applyAlignment="1" applyProtection="1">
      <alignment horizontal="center" vertical="center" wrapText="1"/>
      <protection locked="0"/>
    </xf>
    <xf numFmtId="44" fontId="5" fillId="0" borderId="0" xfId="14" applyFont="1" applyAlignment="1" applyProtection="1">
      <alignment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1" xfId="1" applyFont="1" applyFill="1" applyBorder="1" applyAlignment="1" applyProtection="1">
      <alignment wrapText="1"/>
      <protection locked="0"/>
    </xf>
    <xf numFmtId="0" fontId="16" fillId="13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1" fillId="0" borderId="0" xfId="1" applyFont="1" applyAlignment="1" applyProtection="1">
      <alignment wrapText="1"/>
      <protection locked="0"/>
    </xf>
    <xf numFmtId="166" fontId="5" fillId="0" borderId="0" xfId="13" applyNumberFormat="1" applyFont="1" applyFill="1" applyBorder="1" applyAlignment="1" applyProtection="1">
      <alignment horizontal="center" vertical="center" wrapText="1"/>
      <protection locked="0"/>
    </xf>
    <xf numFmtId="3" fontId="5" fillId="15" borderId="1" xfId="0" applyNumberFormat="1" applyFont="1" applyFill="1" applyBorder="1" applyAlignment="1">
      <alignment horizontal="center" vertical="center" wrapText="1"/>
    </xf>
    <xf numFmtId="3" fontId="5" fillId="16" borderId="1" xfId="0" applyNumberFormat="1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center" vertical="center" wrapText="1"/>
    </xf>
    <xf numFmtId="166" fontId="11" fillId="13" borderId="1" xfId="1" applyNumberFormat="1" applyFont="1" applyFill="1" applyBorder="1" applyAlignment="1">
      <alignment horizontal="center" vertical="center" wrapText="1"/>
    </xf>
    <xf numFmtId="0" fontId="11" fillId="13" borderId="1" xfId="1" applyFont="1" applyFill="1" applyBorder="1" applyAlignment="1" applyProtection="1">
      <alignment horizontal="center" vertical="center" wrapText="1"/>
      <protection locked="0"/>
    </xf>
    <xf numFmtId="169" fontId="5" fillId="0" borderId="0" xfId="14" applyNumberFormat="1" applyFont="1" applyFill="1" applyAlignment="1" applyProtection="1">
      <alignment wrapText="1"/>
      <protection locked="0"/>
    </xf>
    <xf numFmtId="1" fontId="5" fillId="17" borderId="6" xfId="0" applyNumberFormat="1" applyFont="1" applyFill="1" applyBorder="1" applyAlignment="1">
      <alignment horizontal="center" vertical="center" wrapText="1"/>
    </xf>
    <xf numFmtId="3" fontId="5" fillId="18" borderId="6" xfId="0" applyNumberFormat="1" applyFont="1" applyFill="1" applyBorder="1" applyAlignment="1">
      <alignment horizontal="center" vertical="center" wrapText="1"/>
    </xf>
    <xf numFmtId="168" fontId="5" fillId="2" borderId="1" xfId="3" applyNumberFormat="1" applyFont="1" applyFill="1" applyBorder="1" applyAlignment="1" applyProtection="1">
      <alignment horizontal="center" vertical="center" wrapText="1"/>
    </xf>
    <xf numFmtId="166" fontId="5" fillId="19" borderId="1" xfId="0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1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wrapText="1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170" fontId="5" fillId="9" borderId="1" xfId="0" applyNumberFormat="1" applyFont="1" applyFill="1" applyBorder="1" applyAlignment="1">
      <alignment horizontal="center" vertical="center" wrapText="1"/>
    </xf>
    <xf numFmtId="10" fontId="21" fillId="20" borderId="9" xfId="24" applyNumberFormat="1" applyFont="1" applyFill="1" applyBorder="1" applyAlignment="1" applyProtection="1">
      <alignment horizontal="center" vertical="center"/>
      <protection locked="0"/>
    </xf>
    <xf numFmtId="44" fontId="7" fillId="20" borderId="4" xfId="1" applyNumberFormat="1" applyFont="1" applyFill="1" applyBorder="1" applyAlignment="1" applyProtection="1">
      <alignment horizontal="center" vertical="center"/>
      <protection locked="0"/>
    </xf>
    <xf numFmtId="10" fontId="7" fillId="20" borderId="4" xfId="24" applyNumberFormat="1" applyFont="1" applyFill="1" applyBorder="1" applyAlignment="1" applyProtection="1">
      <alignment horizontal="center" vertical="center"/>
      <protection locked="0"/>
    </xf>
    <xf numFmtId="168" fontId="7" fillId="20" borderId="4" xfId="1" applyNumberFormat="1" applyFont="1" applyFill="1" applyBorder="1" applyAlignment="1" applyProtection="1">
      <alignment horizontal="center" vertical="center"/>
      <protection locked="0"/>
    </xf>
    <xf numFmtId="0" fontId="21" fillId="20" borderId="1" xfId="1" applyFont="1" applyFill="1" applyBorder="1" applyAlignment="1" applyProtection="1">
      <alignment horizontal="center" vertical="center"/>
      <protection locked="0"/>
    </xf>
    <xf numFmtId="44" fontId="21" fillId="20" borderId="1" xfId="1" applyNumberFormat="1" applyFont="1" applyFill="1" applyBorder="1" applyAlignment="1" applyProtection="1">
      <alignment horizontal="center" vertical="center"/>
      <protection locked="0"/>
    </xf>
    <xf numFmtId="44" fontId="21" fillId="20" borderId="1" xfId="410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wrapText="1"/>
      <protection locked="0"/>
    </xf>
    <xf numFmtId="44" fontId="21" fillId="20" borderId="1" xfId="24" applyNumberFormat="1" applyFont="1" applyFill="1" applyBorder="1" applyAlignment="1" applyProtection="1">
      <alignment horizontal="center" vertical="center"/>
      <protection locked="0"/>
    </xf>
    <xf numFmtId="10" fontId="7" fillId="20" borderId="7" xfId="24" applyNumberFormat="1" applyFont="1" applyFill="1" applyBorder="1" applyAlignment="1" applyProtection="1">
      <alignment horizontal="center" vertical="center"/>
      <protection locked="0"/>
    </xf>
    <xf numFmtId="44" fontId="21" fillId="20" borderId="5" xfId="1" applyNumberFormat="1" applyFont="1" applyFill="1" applyBorder="1" applyAlignment="1" applyProtection="1">
      <alignment horizontal="center" vertical="center"/>
      <protection locked="0"/>
    </xf>
    <xf numFmtId="168" fontId="7" fillId="2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vertical="center" wrapText="1"/>
    </xf>
    <xf numFmtId="0" fontId="22" fillId="0" borderId="0" xfId="1" applyFont="1" applyFill="1" applyAlignment="1" applyProtection="1">
      <alignment wrapText="1"/>
      <protection locked="0"/>
    </xf>
    <xf numFmtId="166" fontId="22" fillId="0" borderId="0" xfId="0" applyNumberFormat="1" applyFont="1" applyFill="1" applyAlignment="1">
      <alignment horizontal="center" vertical="center" wrapText="1"/>
    </xf>
    <xf numFmtId="169" fontId="5" fillId="0" borderId="0" xfId="1" applyNumberFormat="1" applyFont="1" applyFill="1" applyAlignment="1">
      <alignment vertical="center" wrapText="1"/>
    </xf>
    <xf numFmtId="166" fontId="5" fillId="14" borderId="1" xfId="1" applyNumberFormat="1" applyFont="1" applyFill="1" applyBorder="1" applyAlignment="1">
      <alignment horizontal="center" vertical="center" wrapText="1"/>
    </xf>
    <xf numFmtId="169" fontId="5" fillId="0" borderId="1" xfId="0" applyNumberFormat="1" applyFont="1" applyFill="1" applyBorder="1" applyAlignment="1">
      <alignment horizontal="right" vertical="center" wrapText="1"/>
    </xf>
    <xf numFmtId="44" fontId="7" fillId="20" borderId="0" xfId="1" applyNumberFormat="1" applyFont="1" applyFill="1" applyBorder="1" applyAlignment="1" applyProtection="1">
      <alignment horizontal="center" vertical="center"/>
      <protection locked="0"/>
    </xf>
    <xf numFmtId="0" fontId="7" fillId="20" borderId="7" xfId="1" applyFont="1" applyFill="1" applyBorder="1" applyAlignment="1" applyProtection="1">
      <alignment horizontal="center" vertical="center"/>
      <protection locked="0"/>
    </xf>
    <xf numFmtId="0" fontId="7" fillId="20" borderId="7" xfId="1" applyFont="1" applyFill="1" applyBorder="1" applyAlignment="1">
      <alignment horizontal="center" vertical="center" wrapText="1"/>
    </xf>
    <xf numFmtId="44" fontId="7" fillId="20" borderId="10" xfId="1" applyNumberFormat="1" applyFont="1" applyFill="1" applyBorder="1" applyAlignment="1" applyProtection="1">
      <alignment horizontal="center" vertical="center"/>
      <protection locked="0"/>
    </xf>
    <xf numFmtId="44" fontId="22" fillId="0" borderId="0" xfId="14" applyFont="1" applyFill="1" applyAlignment="1" applyProtection="1">
      <alignment wrapText="1"/>
      <protection locked="0"/>
    </xf>
    <xf numFmtId="44" fontId="7" fillId="20" borderId="10" xfId="24" applyNumberFormat="1" applyFont="1" applyFill="1" applyBorder="1" applyAlignment="1" applyProtection="1">
      <alignment horizontal="center" vertical="center"/>
      <protection locked="0"/>
    </xf>
    <xf numFmtId="10" fontId="21" fillId="20" borderId="5" xfId="24" applyNumberFormat="1" applyFont="1" applyFill="1" applyBorder="1" applyAlignment="1" applyProtection="1">
      <alignment horizontal="center" vertical="center"/>
      <protection locked="0"/>
    </xf>
    <xf numFmtId="10" fontId="7" fillId="20" borderId="5" xfId="24" applyNumberFormat="1" applyFont="1" applyFill="1" applyBorder="1" applyAlignment="1" applyProtection="1">
      <alignment horizontal="center" vertical="center"/>
      <protection locked="0"/>
    </xf>
    <xf numFmtId="44" fontId="7" fillId="20" borderId="7" xfId="410" applyFont="1" applyFill="1" applyBorder="1" applyAlignment="1" applyProtection="1">
      <alignment horizontal="center" vertical="center"/>
      <protection locked="0"/>
    </xf>
    <xf numFmtId="0" fontId="7" fillId="22" borderId="1" xfId="1" applyFont="1" applyFill="1" applyBorder="1" applyAlignment="1">
      <alignment horizontal="center" vertical="center" wrapText="1"/>
    </xf>
    <xf numFmtId="0" fontId="7" fillId="23" borderId="1" xfId="1" applyFont="1" applyFill="1" applyBorder="1" applyAlignment="1">
      <alignment horizontal="center" vertical="center" wrapText="1"/>
    </xf>
    <xf numFmtId="0" fontId="18" fillId="23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20" borderId="9" xfId="1" applyFont="1" applyFill="1" applyBorder="1" applyAlignment="1">
      <alignment horizontal="center" vertical="center" wrapText="1"/>
    </xf>
    <xf numFmtId="0" fontId="18" fillId="20" borderId="1" xfId="1" applyFont="1" applyFill="1" applyBorder="1" applyAlignment="1">
      <alignment horizontal="center" vertical="center" wrapText="1"/>
    </xf>
    <xf numFmtId="0" fontId="7" fillId="20" borderId="1" xfId="1" applyFont="1" applyFill="1" applyBorder="1" applyAlignment="1">
      <alignment horizontal="center" vertical="center" wrapText="1"/>
    </xf>
    <xf numFmtId="3" fontId="5" fillId="25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31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1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26" borderId="1" xfId="1" applyFont="1" applyFill="1" applyBorder="1" applyAlignment="1">
      <alignment horizontal="center" vertical="center" wrapText="1"/>
    </xf>
    <xf numFmtId="0" fontId="5" fillId="27" borderId="1" xfId="1" applyFont="1" applyFill="1" applyBorder="1" applyAlignment="1">
      <alignment horizontal="center" vertical="center" wrapText="1"/>
    </xf>
    <xf numFmtId="0" fontId="5" fillId="28" borderId="1" xfId="1" applyFont="1" applyFill="1" applyBorder="1" applyAlignment="1">
      <alignment horizontal="center" vertical="center" wrapText="1"/>
    </xf>
    <xf numFmtId="0" fontId="5" fillId="29" borderId="1" xfId="1" applyFont="1" applyFill="1" applyBorder="1" applyAlignment="1">
      <alignment horizontal="center" vertical="center" wrapText="1"/>
    </xf>
    <xf numFmtId="0" fontId="5" fillId="30" borderId="1" xfId="1" applyFont="1" applyFill="1" applyBorder="1" applyAlignment="1">
      <alignment horizontal="center" vertical="center" wrapText="1"/>
    </xf>
    <xf numFmtId="0" fontId="11" fillId="30" borderId="1" xfId="1" applyFont="1" applyFill="1" applyBorder="1" applyAlignment="1">
      <alignment horizontal="center" vertical="center" wrapText="1"/>
    </xf>
    <xf numFmtId="168" fontId="11" fillId="2" borderId="1" xfId="3" applyNumberFormat="1" applyFont="1" applyFill="1" applyBorder="1" applyAlignment="1" applyProtection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71" fontId="5" fillId="22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488" applyNumberFormat="1" applyFont="1" applyFill="1" applyBorder="1" applyAlignment="1" applyProtection="1">
      <alignment horizontal="center" vertical="center" wrapText="1"/>
      <protection locked="0"/>
    </xf>
    <xf numFmtId="0" fontId="5" fillId="26" borderId="1" xfId="0" applyFont="1" applyFill="1" applyBorder="1" applyAlignment="1">
      <alignment horizontal="center" vertical="center" wrapText="1"/>
    </xf>
    <xf numFmtId="0" fontId="5" fillId="27" borderId="1" xfId="0" applyFont="1" applyFill="1" applyBorder="1" applyAlignment="1">
      <alignment horizontal="center" vertical="center" wrapText="1"/>
    </xf>
    <xf numFmtId="0" fontId="5" fillId="28" borderId="1" xfId="0" applyFont="1" applyFill="1" applyBorder="1" applyAlignment="1">
      <alignment horizontal="center" vertical="center" wrapText="1"/>
    </xf>
    <xf numFmtId="0" fontId="5" fillId="29" borderId="1" xfId="0" applyFont="1" applyFill="1" applyBorder="1" applyAlignment="1">
      <alignment horizontal="center" vertical="center" wrapText="1"/>
    </xf>
    <xf numFmtId="0" fontId="5" fillId="30" borderId="1" xfId="0" applyFont="1" applyFill="1" applyBorder="1" applyAlignment="1">
      <alignment horizontal="center" vertical="center" wrapText="1"/>
    </xf>
    <xf numFmtId="44" fontId="5" fillId="7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1" xfId="17" applyNumberFormat="1" applyFont="1" applyBorder="1" applyAlignment="1" applyProtection="1">
      <alignment horizontal="center" vertical="center" wrapText="1"/>
      <protection locked="0"/>
    </xf>
    <xf numFmtId="0" fontId="5" fillId="22" borderId="1" xfId="0" applyFont="1" applyFill="1" applyBorder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center" wrapText="1"/>
    </xf>
    <xf numFmtId="44" fontId="5" fillId="0" borderId="0" xfId="1" applyNumberFormat="1" applyFont="1" applyAlignment="1">
      <alignment wrapText="1"/>
    </xf>
    <xf numFmtId="44" fontId="5" fillId="0" borderId="0" xfId="410" applyFont="1" applyAlignment="1" applyProtection="1">
      <alignment wrapText="1"/>
      <protection locked="0"/>
    </xf>
    <xf numFmtId="0" fontId="5" fillId="22" borderId="1" xfId="0" applyFont="1" applyFill="1" applyBorder="1" applyAlignment="1">
      <alignment horizontal="center" vertical="top" wrapText="1"/>
    </xf>
    <xf numFmtId="0" fontId="5" fillId="22" borderId="1" xfId="0" applyFont="1" applyFill="1" applyBorder="1" applyAlignment="1">
      <alignment vertical="top" wrapText="1"/>
    </xf>
    <xf numFmtId="0" fontId="5" fillId="22" borderId="1" xfId="0" applyFont="1" applyFill="1" applyBorder="1" applyAlignment="1">
      <alignment vertical="center" wrapText="1"/>
    </xf>
    <xf numFmtId="44" fontId="22" fillId="0" borderId="0" xfId="1" applyNumberFormat="1" applyFont="1" applyAlignment="1">
      <alignment wrapText="1"/>
    </xf>
    <xf numFmtId="0" fontId="5" fillId="0" borderId="3" xfId="0" applyFont="1" applyFill="1" applyBorder="1" applyAlignment="1">
      <alignment horizontal="center" vertical="center" wrapText="1"/>
    </xf>
    <xf numFmtId="3" fontId="15" fillId="10" borderId="3" xfId="1" applyNumberFormat="1" applyFont="1" applyFill="1" applyBorder="1" applyAlignment="1" applyProtection="1">
      <alignment horizontal="center" vertical="center" wrapText="1"/>
      <protection locked="0"/>
    </xf>
    <xf numFmtId="3" fontId="15" fillId="10" borderId="5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16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15" fillId="10" borderId="5" xfId="1" applyNumberFormat="1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>
      <alignment horizontal="left" vertical="top" wrapText="1"/>
    </xf>
    <xf numFmtId="0" fontId="1" fillId="13" borderId="1" xfId="0" applyFont="1" applyFill="1" applyBorder="1" applyAlignment="1">
      <alignment horizontal="center" vertical="center" wrapText="1"/>
    </xf>
    <xf numFmtId="3" fontId="5" fillId="30" borderId="1" xfId="0" applyNumberFormat="1" applyFont="1" applyFill="1" applyBorder="1" applyAlignment="1">
      <alignment horizontal="center" vertical="center" wrapText="1"/>
    </xf>
    <xf numFmtId="3" fontId="13" fillId="10" borderId="1" xfId="1" applyNumberFormat="1" applyFont="1" applyFill="1" applyBorder="1" applyAlignment="1" applyProtection="1">
      <alignment horizontal="center" vertical="center" wrapText="1"/>
      <protection locked="0"/>
    </xf>
    <xf numFmtId="3" fontId="13" fillId="10" borderId="5" xfId="1" applyNumberFormat="1" applyFont="1" applyFill="1" applyBorder="1" applyAlignment="1" applyProtection="1">
      <alignment horizontal="center" vertical="center" wrapText="1"/>
      <protection locked="0"/>
    </xf>
    <xf numFmtId="14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wrapText="1"/>
    </xf>
    <xf numFmtId="44" fontId="5" fillId="22" borderId="0" xfId="14" applyFont="1" applyFill="1" applyAlignment="1" applyProtection="1">
      <alignment wrapText="1"/>
      <protection locked="0"/>
    </xf>
    <xf numFmtId="0" fontId="5" fillId="0" borderId="0" xfId="1" applyFont="1" applyAlignment="1" applyProtection="1">
      <protection locked="0"/>
    </xf>
    <xf numFmtId="0" fontId="5" fillId="0" borderId="0" xfId="1" applyFont="1" applyFill="1" applyAlignment="1" applyProtection="1">
      <protection locked="0"/>
    </xf>
    <xf numFmtId="0" fontId="5" fillId="0" borderId="0" xfId="1" applyFont="1" applyFill="1" applyAlignment="1">
      <alignment vertical="center"/>
    </xf>
    <xf numFmtId="0" fontId="5" fillId="22" borderId="1" xfId="1" applyFont="1" applyFill="1" applyBorder="1" applyAlignment="1" applyProtection="1">
      <alignment horizontal="center" vertical="center" wrapText="1"/>
      <protection locked="0"/>
    </xf>
    <xf numFmtId="3" fontId="11" fillId="31" borderId="5" xfId="1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5" fillId="0" borderId="1" xfId="0" applyFont="1" applyFill="1" applyBorder="1" applyAlignment="1">
      <alignment horizontal="center" vertical="center" wrapText="1"/>
    </xf>
    <xf numFmtId="0" fontId="7" fillId="4" borderId="0" xfId="1" applyFont="1" applyFill="1" applyAlignment="1" applyProtection="1">
      <alignment horizontal="left" wrapText="1"/>
      <protection locked="0"/>
    </xf>
    <xf numFmtId="0" fontId="11" fillId="26" borderId="1" xfId="1" applyFont="1" applyFill="1" applyBorder="1" applyAlignment="1">
      <alignment horizontal="center" vertical="center" wrapText="1"/>
    </xf>
    <xf numFmtId="0" fontId="11" fillId="27" borderId="1" xfId="1" applyFont="1" applyFill="1" applyBorder="1" applyAlignment="1">
      <alignment horizontal="center" vertical="center" wrapText="1"/>
    </xf>
    <xf numFmtId="0" fontId="11" fillId="28" borderId="1" xfId="1" applyFont="1" applyFill="1" applyBorder="1" applyAlignment="1">
      <alignment horizontal="center" vertical="center" wrapText="1"/>
    </xf>
    <xf numFmtId="0" fontId="11" fillId="29" borderId="1" xfId="1" applyFont="1" applyFill="1" applyBorder="1" applyAlignment="1">
      <alignment horizontal="center" vertical="center" wrapText="1"/>
    </xf>
    <xf numFmtId="0" fontId="11" fillId="26" borderId="1" xfId="0" applyFont="1" applyFill="1" applyBorder="1" applyAlignment="1">
      <alignment horizontal="center" vertical="center" wrapText="1"/>
    </xf>
    <xf numFmtId="0" fontId="11" fillId="27" borderId="1" xfId="0" applyFont="1" applyFill="1" applyBorder="1" applyAlignment="1">
      <alignment horizontal="center" vertical="center" wrapText="1"/>
    </xf>
    <xf numFmtId="0" fontId="11" fillId="28" borderId="1" xfId="0" applyFont="1" applyFill="1" applyBorder="1" applyAlignment="1">
      <alignment horizontal="center" vertical="center" wrapText="1"/>
    </xf>
    <xf numFmtId="0" fontId="11" fillId="29" borderId="1" xfId="0" applyFont="1" applyFill="1" applyBorder="1" applyAlignment="1">
      <alignment horizontal="center" vertical="center" wrapText="1"/>
    </xf>
    <xf numFmtId="0" fontId="5" fillId="32" borderId="1" xfId="1" applyFont="1" applyFill="1" applyBorder="1" applyAlignment="1">
      <alignment horizontal="center" vertical="center" wrapText="1"/>
    </xf>
    <xf numFmtId="0" fontId="11" fillId="32" borderId="1" xfId="1" applyFont="1" applyFill="1" applyBorder="1" applyAlignment="1">
      <alignment horizontal="center" vertical="center" wrapText="1"/>
    </xf>
    <xf numFmtId="0" fontId="5" fillId="32" borderId="1" xfId="0" applyFont="1" applyFill="1" applyBorder="1" applyAlignment="1">
      <alignment horizontal="center" vertical="center" wrapText="1"/>
    </xf>
    <xf numFmtId="0" fontId="11" fillId="32" borderId="1" xfId="0" applyFont="1" applyFill="1" applyBorder="1" applyAlignment="1">
      <alignment horizontal="center" vertical="center" wrapText="1"/>
    </xf>
    <xf numFmtId="0" fontId="5" fillId="33" borderId="1" xfId="1" applyFont="1" applyFill="1" applyBorder="1" applyAlignment="1">
      <alignment horizontal="center" vertical="center" wrapText="1"/>
    </xf>
    <xf numFmtId="0" fontId="5" fillId="33" borderId="1" xfId="0" applyFont="1" applyFill="1" applyBorder="1" applyAlignment="1">
      <alignment horizontal="center" vertical="center" wrapText="1"/>
    </xf>
    <xf numFmtId="0" fontId="11" fillId="33" borderId="1" xfId="1" applyFont="1" applyFill="1" applyBorder="1" applyAlignment="1">
      <alignment horizontal="center" vertical="center" wrapText="1"/>
    </xf>
    <xf numFmtId="0" fontId="11" fillId="33" borderId="1" xfId="0" applyFont="1" applyFill="1" applyBorder="1" applyAlignment="1">
      <alignment horizontal="center" vertical="center" wrapText="1"/>
    </xf>
    <xf numFmtId="3" fontId="5" fillId="31" borderId="1" xfId="1" applyNumberFormat="1" applyFont="1" applyFill="1" applyBorder="1" applyAlignment="1" applyProtection="1">
      <alignment horizontal="center" vertical="center" wrapText="1"/>
      <protection locked="0"/>
    </xf>
    <xf numFmtId="49" fontId="11" fillId="31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11" fillId="22" borderId="1" xfId="0" applyFont="1" applyFill="1" applyBorder="1" applyAlignment="1">
      <alignment vertical="top" wrapText="1"/>
    </xf>
    <xf numFmtId="0" fontId="11" fillId="22" borderId="1" xfId="0" applyFont="1" applyFill="1" applyBorder="1" applyAlignment="1">
      <alignment vertical="center" wrapText="1"/>
    </xf>
    <xf numFmtId="171" fontId="11" fillId="22" borderId="1" xfId="0" applyNumberFormat="1" applyFont="1" applyFill="1" applyBorder="1" applyAlignment="1" applyProtection="1">
      <alignment horizontal="center" vertical="center"/>
      <protection locked="0"/>
    </xf>
    <xf numFmtId="0" fontId="11" fillId="22" borderId="1" xfId="0" applyFont="1" applyFill="1" applyBorder="1" applyAlignment="1">
      <alignment horizontal="center" vertical="center" wrapText="1"/>
    </xf>
    <xf numFmtId="0" fontId="37" fillId="34" borderId="3" xfId="0" applyFont="1" applyFill="1" applyBorder="1" applyAlignment="1">
      <alignment horizontal="center" vertical="center" wrapText="1"/>
    </xf>
    <xf numFmtId="0" fontId="37" fillId="34" borderId="5" xfId="0" applyFont="1" applyFill="1" applyBorder="1" applyAlignment="1">
      <alignment vertical="center" wrapText="1"/>
    </xf>
    <xf numFmtId="0" fontId="37" fillId="34" borderId="5" xfId="0" applyFont="1" applyFill="1" applyBorder="1" applyAlignment="1">
      <alignment horizontal="center" vertical="center" wrapText="1"/>
    </xf>
    <xf numFmtId="14" fontId="37" fillId="35" borderId="1" xfId="0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36" borderId="1" xfId="0" applyFont="1" applyFill="1" applyBorder="1" applyAlignment="1">
      <alignment horizontal="center" vertical="center" wrapText="1"/>
    </xf>
    <xf numFmtId="8" fontId="38" fillId="0" borderId="0" xfId="0" applyNumberFormat="1" applyFont="1" applyAlignment="1">
      <alignment wrapText="1"/>
    </xf>
    <xf numFmtId="0" fontId="38" fillId="0" borderId="0" xfId="0" applyFont="1" applyAlignment="1">
      <alignment wrapText="1"/>
    </xf>
    <xf numFmtId="0" fontId="39" fillId="0" borderId="0" xfId="0" applyFont="1" applyAlignment="1">
      <alignment wrapText="1"/>
    </xf>
    <xf numFmtId="0" fontId="37" fillId="34" borderId="27" xfId="0" applyFont="1" applyFill="1" applyBorder="1" applyAlignment="1">
      <alignment vertical="center" wrapText="1"/>
    </xf>
    <xf numFmtId="0" fontId="37" fillId="34" borderId="23" xfId="0" applyFont="1" applyFill="1" applyBorder="1" applyAlignment="1">
      <alignment vertical="center" wrapText="1"/>
    </xf>
    <xf numFmtId="0" fontId="37" fillId="35" borderId="1" xfId="0" applyFont="1" applyFill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8" fontId="39" fillId="0" borderId="0" xfId="0" applyNumberFormat="1" applyFont="1" applyAlignment="1">
      <alignment wrapText="1"/>
    </xf>
    <xf numFmtId="8" fontId="38" fillId="37" borderId="0" xfId="0" applyNumberFormat="1" applyFont="1" applyFill="1" applyAlignment="1">
      <alignment wrapText="1"/>
    </xf>
    <xf numFmtId="3" fontId="13" fillId="10" borderId="3" xfId="1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1" applyFont="1" applyFill="1" applyAlignment="1" applyProtection="1">
      <alignment wrapText="1"/>
      <protection locked="0"/>
    </xf>
    <xf numFmtId="0" fontId="5" fillId="22" borderId="1" xfId="0" applyFont="1" applyFill="1" applyBorder="1" applyAlignment="1">
      <alignment horizontal="left" vertical="top" wrapText="1"/>
    </xf>
    <xf numFmtId="169" fontId="5" fillId="22" borderId="1" xfId="0" applyNumberFormat="1" applyFont="1" applyFill="1" applyBorder="1" applyAlignment="1">
      <alignment horizontal="right" vertical="center" wrapText="1"/>
    </xf>
    <xf numFmtId="0" fontId="39" fillId="36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>
      <alignment horizontal="center" vertical="center" wrapText="1"/>
    </xf>
    <xf numFmtId="0" fontId="11" fillId="21" borderId="24" xfId="1" applyFont="1" applyFill="1" applyBorder="1" applyAlignment="1">
      <alignment horizontal="center" vertical="center" wrapText="1"/>
    </xf>
    <xf numFmtId="0" fontId="11" fillId="21" borderId="25" xfId="1" applyFont="1" applyFill="1" applyBorder="1" applyAlignment="1">
      <alignment horizontal="center" vertical="center" wrapText="1"/>
    </xf>
    <xf numFmtId="0" fontId="11" fillId="21" borderId="26" xfId="1" applyFont="1" applyFill="1" applyBorder="1" applyAlignment="1">
      <alignment horizontal="center" vertical="center" wrapText="1"/>
    </xf>
    <xf numFmtId="0" fontId="5" fillId="7" borderId="1" xfId="0" applyNumberFormat="1" applyFont="1" applyFill="1" applyBorder="1" applyAlignment="1">
      <alignment horizontal="left" vertical="center" wrapText="1"/>
    </xf>
    <xf numFmtId="0" fontId="5" fillId="7" borderId="6" xfId="0" applyNumberFormat="1" applyFont="1" applyFill="1" applyBorder="1" applyAlignment="1">
      <alignment horizontal="center" vertical="center" wrapText="1"/>
    </xf>
    <xf numFmtId="0" fontId="5" fillId="7" borderId="8" xfId="0" applyNumberFormat="1" applyFont="1" applyFill="1" applyBorder="1" applyAlignment="1">
      <alignment horizontal="center" vertical="center" wrapText="1"/>
    </xf>
    <xf numFmtId="0" fontId="5" fillId="7" borderId="9" xfId="0" applyNumberFormat="1" applyFont="1" applyFill="1" applyBorder="1" applyAlignment="1">
      <alignment horizontal="center" vertical="center" wrapText="1"/>
    </xf>
    <xf numFmtId="0" fontId="5" fillId="7" borderId="6" xfId="0" applyNumberFormat="1" applyFont="1" applyFill="1" applyBorder="1" applyAlignment="1">
      <alignment vertical="center" wrapText="1"/>
    </xf>
    <xf numFmtId="0" fontId="5" fillId="7" borderId="8" xfId="0" applyNumberFormat="1" applyFont="1" applyFill="1" applyBorder="1" applyAlignment="1">
      <alignment vertical="center" wrapText="1"/>
    </xf>
    <xf numFmtId="0" fontId="5" fillId="7" borderId="9" xfId="0" applyNumberFormat="1" applyFont="1" applyFill="1" applyBorder="1" applyAlignment="1">
      <alignment vertical="center" wrapText="1"/>
    </xf>
    <xf numFmtId="0" fontId="13" fillId="11" borderId="6" xfId="0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1" fillId="21" borderId="19" xfId="1" applyFont="1" applyFill="1" applyBorder="1" applyAlignment="1">
      <alignment horizontal="center" vertical="center" wrapText="1"/>
    </xf>
    <xf numFmtId="0" fontId="5" fillId="21" borderId="20" xfId="1" applyFont="1" applyFill="1" applyBorder="1" applyAlignment="1">
      <alignment horizontal="center" vertical="center" wrapText="1"/>
    </xf>
    <xf numFmtId="0" fontId="5" fillId="21" borderId="21" xfId="1" applyFont="1" applyFill="1" applyBorder="1" applyAlignment="1">
      <alignment horizontal="center" vertical="center" wrapText="1"/>
    </xf>
    <xf numFmtId="0" fontId="18" fillId="20" borderId="6" xfId="1" applyFont="1" applyFill="1" applyBorder="1" applyAlignment="1">
      <alignment vertical="center" wrapText="1"/>
    </xf>
    <xf numFmtId="0" fontId="18" fillId="20" borderId="8" xfId="1" applyFont="1" applyFill="1" applyBorder="1" applyAlignment="1">
      <alignment vertical="center" wrapText="1"/>
    </xf>
    <xf numFmtId="0" fontId="18" fillId="20" borderId="9" xfId="1" applyFont="1" applyFill="1" applyBorder="1" applyAlignment="1">
      <alignment vertical="center" wrapText="1"/>
    </xf>
    <xf numFmtId="0" fontId="7" fillId="20" borderId="6" xfId="1" applyFont="1" applyFill="1" applyBorder="1" applyAlignment="1">
      <alignment horizontal="center" vertical="center" wrapText="1"/>
    </xf>
    <xf numFmtId="0" fontId="7" fillId="20" borderId="8" xfId="1" applyFont="1" applyFill="1" applyBorder="1" applyAlignment="1">
      <alignment horizontal="center" vertical="center" wrapText="1"/>
    </xf>
    <xf numFmtId="0" fontId="7" fillId="20" borderId="9" xfId="1" applyFont="1" applyFill="1" applyBorder="1" applyAlignment="1">
      <alignment horizontal="center" vertical="center" wrapText="1"/>
    </xf>
    <xf numFmtId="0" fontId="5" fillId="12" borderId="6" xfId="0" applyNumberFormat="1" applyFont="1" applyFill="1" applyBorder="1" applyAlignment="1">
      <alignment vertical="center" wrapText="1"/>
    </xf>
    <xf numFmtId="0" fontId="5" fillId="12" borderId="8" xfId="0" applyNumberFormat="1" applyFont="1" applyFill="1" applyBorder="1" applyAlignment="1">
      <alignment vertical="center" wrapText="1"/>
    </xf>
    <xf numFmtId="0" fontId="20" fillId="12" borderId="6" xfId="0" applyNumberFormat="1" applyFont="1" applyFill="1" applyBorder="1" applyAlignment="1">
      <alignment horizontal="center" vertical="center" wrapText="1"/>
    </xf>
    <xf numFmtId="0" fontId="20" fillId="12" borderId="8" xfId="0" applyNumberFormat="1" applyFont="1" applyFill="1" applyBorder="1" applyAlignment="1">
      <alignment horizontal="center" vertical="center" wrapText="1"/>
    </xf>
    <xf numFmtId="0" fontId="20" fillId="12" borderId="9" xfId="0" applyNumberFormat="1" applyFont="1" applyFill="1" applyBorder="1" applyAlignment="1">
      <alignment horizontal="center" vertical="center" wrapText="1"/>
    </xf>
    <xf numFmtId="0" fontId="5" fillId="12" borderId="6" xfId="0" applyNumberFormat="1" applyFont="1" applyFill="1" applyBorder="1" applyAlignment="1">
      <alignment horizontal="center" vertical="center" wrapText="1"/>
    </xf>
    <xf numFmtId="0" fontId="5" fillId="12" borderId="8" xfId="0" applyNumberFormat="1" applyFont="1" applyFill="1" applyBorder="1" applyAlignment="1">
      <alignment horizontal="center" vertical="center" wrapText="1"/>
    </xf>
    <xf numFmtId="0" fontId="5" fillId="12" borderId="9" xfId="0" applyNumberFormat="1" applyFont="1" applyFill="1" applyBorder="1" applyAlignment="1">
      <alignment vertical="center" wrapText="1"/>
    </xf>
    <xf numFmtId="0" fontId="5" fillId="22" borderId="3" xfId="0" applyFont="1" applyFill="1" applyBorder="1" applyAlignment="1">
      <alignment horizontal="center" vertical="center" wrapText="1"/>
    </xf>
    <xf numFmtId="0" fontId="5" fillId="22" borderId="4" xfId="0" applyFont="1" applyFill="1" applyBorder="1" applyAlignment="1">
      <alignment horizontal="center" vertical="center" wrapText="1"/>
    </xf>
    <xf numFmtId="0" fontId="5" fillId="22" borderId="5" xfId="0" applyFont="1" applyFill="1" applyBorder="1" applyAlignment="1">
      <alignment horizontal="center" vertical="center" wrapText="1"/>
    </xf>
    <xf numFmtId="0" fontId="11" fillId="22" borderId="3" xfId="0" applyFont="1" applyFill="1" applyBorder="1" applyAlignment="1">
      <alignment horizontal="center" vertical="center" wrapText="1"/>
    </xf>
    <xf numFmtId="0" fontId="11" fillId="22" borderId="4" xfId="0" applyFont="1" applyFill="1" applyBorder="1" applyAlignment="1">
      <alignment horizontal="center" vertical="center" wrapText="1"/>
    </xf>
    <xf numFmtId="0" fontId="11" fillId="22" borderId="5" xfId="0" applyFont="1" applyFill="1" applyBorder="1" applyAlignment="1">
      <alignment horizontal="center" vertical="center" wrapText="1"/>
    </xf>
    <xf numFmtId="0" fontId="11" fillId="24" borderId="2" xfId="0" applyFont="1" applyFill="1" applyBorder="1" applyAlignment="1">
      <alignment horizontal="center" vertical="center" wrapText="1"/>
    </xf>
    <xf numFmtId="0" fontId="11" fillId="24" borderId="22" xfId="0" applyFont="1" applyFill="1" applyBorder="1" applyAlignment="1">
      <alignment horizontal="center" vertical="center" wrapText="1"/>
    </xf>
    <xf numFmtId="0" fontId="11" fillId="24" borderId="23" xfId="0" applyFont="1" applyFill="1" applyBorder="1" applyAlignment="1">
      <alignment vertical="center" wrapText="1"/>
    </xf>
    <xf numFmtId="0" fontId="11" fillId="24" borderId="2" xfId="0" applyFont="1" applyFill="1" applyBorder="1" applyAlignment="1">
      <alignment vertical="center" wrapText="1"/>
    </xf>
    <xf numFmtId="0" fontId="11" fillId="24" borderId="6" xfId="0" applyFont="1" applyFill="1" applyBorder="1" applyAlignment="1">
      <alignment horizontal="left" vertical="center" wrapText="1"/>
    </xf>
    <xf numFmtId="0" fontId="11" fillId="24" borderId="8" xfId="0" applyFont="1" applyFill="1" applyBorder="1" applyAlignment="1">
      <alignment horizontal="left" vertical="center" wrapText="1"/>
    </xf>
    <xf numFmtId="0" fontId="11" fillId="24" borderId="9" xfId="0" applyFont="1" applyFill="1" applyBorder="1" applyAlignment="1">
      <alignment horizontal="left" vertical="center" wrapText="1"/>
    </xf>
    <xf numFmtId="0" fontId="21" fillId="24" borderId="6" xfId="0" quotePrefix="1" applyFont="1" applyFill="1" applyBorder="1" applyAlignment="1">
      <alignment horizontal="center" vertical="center" wrapText="1"/>
    </xf>
    <xf numFmtId="0" fontId="21" fillId="24" borderId="8" xfId="0" quotePrefix="1" applyFont="1" applyFill="1" applyBorder="1" applyAlignment="1">
      <alignment horizontal="center" vertical="center" wrapText="1"/>
    </xf>
    <xf numFmtId="0" fontId="21" fillId="24" borderId="9" xfId="0" quotePrefix="1" applyFont="1" applyFill="1" applyBorder="1" applyAlignment="1">
      <alignment horizontal="center" vertical="center" wrapText="1"/>
    </xf>
    <xf numFmtId="0" fontId="21" fillId="26" borderId="1" xfId="0" quotePrefix="1" applyFont="1" applyFill="1" applyBorder="1" applyAlignment="1">
      <alignment horizontal="center" vertical="center" wrapText="1"/>
    </xf>
    <xf numFmtId="0" fontId="21" fillId="27" borderId="1" xfId="0" quotePrefix="1" applyFont="1" applyFill="1" applyBorder="1" applyAlignment="1">
      <alignment horizontal="center" vertical="center" wrapText="1"/>
    </xf>
    <xf numFmtId="0" fontId="21" fillId="28" borderId="1" xfId="0" quotePrefix="1" applyFont="1" applyFill="1" applyBorder="1" applyAlignment="1">
      <alignment horizontal="center" vertical="center" wrapText="1"/>
    </xf>
    <xf numFmtId="0" fontId="21" fillId="29" borderId="1" xfId="0" quotePrefix="1" applyFont="1" applyFill="1" applyBorder="1" applyAlignment="1">
      <alignment horizontal="center" vertical="center" wrapText="1"/>
    </xf>
    <xf numFmtId="0" fontId="28" fillId="30" borderId="1" xfId="0" quotePrefix="1" applyFont="1" applyFill="1" applyBorder="1" applyAlignment="1">
      <alignment horizontal="center" vertical="center" wrapText="1"/>
    </xf>
    <xf numFmtId="0" fontId="28" fillId="24" borderId="8" xfId="0" quotePrefix="1" applyFont="1" applyFill="1" applyBorder="1" applyAlignment="1">
      <alignment horizontal="center" vertical="center" wrapText="1"/>
    </xf>
    <xf numFmtId="0" fontId="28" fillId="24" borderId="9" xfId="0" quotePrefix="1" applyFont="1" applyFill="1" applyBorder="1" applyAlignment="1">
      <alignment horizontal="center" vertical="center" wrapText="1"/>
    </xf>
    <xf numFmtId="49" fontId="21" fillId="32" borderId="6" xfId="0" quotePrefix="1" applyNumberFormat="1" applyFont="1" applyFill="1" applyBorder="1" applyAlignment="1">
      <alignment horizontal="center" vertical="center" wrapText="1"/>
    </xf>
    <xf numFmtId="49" fontId="21" fillId="32" borderId="8" xfId="0" quotePrefix="1" applyNumberFormat="1" applyFont="1" applyFill="1" applyBorder="1" applyAlignment="1">
      <alignment horizontal="center" vertical="center" wrapText="1"/>
    </xf>
    <xf numFmtId="49" fontId="21" fillId="32" borderId="9" xfId="0" quotePrefix="1" applyNumberFormat="1" applyFont="1" applyFill="1" applyBorder="1" applyAlignment="1">
      <alignment horizontal="center" vertical="center" wrapText="1"/>
    </xf>
    <xf numFmtId="49" fontId="21" fillId="33" borderId="6" xfId="0" quotePrefix="1" applyNumberFormat="1" applyFont="1" applyFill="1" applyBorder="1" applyAlignment="1">
      <alignment horizontal="center" vertical="center" wrapText="1"/>
    </xf>
    <xf numFmtId="49" fontId="21" fillId="33" borderId="8" xfId="0" quotePrefix="1" applyNumberFormat="1" applyFont="1" applyFill="1" applyBorder="1" applyAlignment="1">
      <alignment horizontal="center" vertical="center" wrapText="1"/>
    </xf>
    <xf numFmtId="49" fontId="21" fillId="33" borderId="9" xfId="0" quotePrefix="1" applyNumberFormat="1" applyFont="1" applyFill="1" applyBorder="1" applyAlignment="1">
      <alignment horizontal="center" vertical="center" wrapText="1"/>
    </xf>
    <xf numFmtId="0" fontId="18" fillId="4" borderId="23" xfId="1" applyFont="1" applyFill="1" applyBorder="1" applyAlignment="1" applyProtection="1">
      <alignment horizontal="left" wrapText="1"/>
      <protection locked="0"/>
    </xf>
    <xf numFmtId="0" fontId="18" fillId="4" borderId="2" xfId="1" applyFont="1" applyFill="1" applyBorder="1" applyAlignment="1" applyProtection="1">
      <alignment horizontal="left" wrapText="1"/>
      <protection locked="0"/>
    </xf>
    <xf numFmtId="0" fontId="18" fillId="4" borderId="22" xfId="1" applyFont="1" applyFill="1" applyBorder="1" applyAlignment="1" applyProtection="1">
      <alignment horizontal="left" wrapText="1"/>
      <protection locked="0"/>
    </xf>
    <xf numFmtId="0" fontId="7" fillId="4" borderId="2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7" fillId="4" borderId="22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 applyProtection="1">
      <alignment horizontal="left" wrapText="1"/>
      <protection locked="0"/>
    </xf>
    <xf numFmtId="0" fontId="7" fillId="4" borderId="0" xfId="1" applyFont="1" applyFill="1" applyAlignment="1" applyProtection="1">
      <alignment horizontal="left" wrapText="1"/>
      <protection locked="0"/>
    </xf>
    <xf numFmtId="44" fontId="7" fillId="4" borderId="0" xfId="410" applyFont="1" applyFill="1" applyBorder="1" applyAlignment="1" applyProtection="1">
      <alignment horizontal="left" wrapText="1"/>
      <protection locked="0"/>
    </xf>
    <xf numFmtId="44" fontId="7" fillId="4" borderId="10" xfId="410" applyFont="1" applyFill="1" applyBorder="1" applyAlignment="1" applyProtection="1">
      <alignment horizontal="left" wrapText="1"/>
      <protection locked="0"/>
    </xf>
    <xf numFmtId="44" fontId="18" fillId="4" borderId="0" xfId="410" applyFont="1" applyFill="1" applyBorder="1" applyAlignment="1" applyProtection="1">
      <alignment horizontal="left" wrapText="1"/>
      <protection locked="0"/>
    </xf>
    <xf numFmtId="44" fontId="18" fillId="4" borderId="10" xfId="410" applyFont="1" applyFill="1" applyBorder="1" applyAlignment="1" applyProtection="1">
      <alignment horizontal="left" wrapText="1"/>
      <protection locked="0"/>
    </xf>
    <xf numFmtId="0" fontId="7" fillId="4" borderId="6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7" fillId="4" borderId="23" xfId="1" applyFont="1" applyFill="1" applyBorder="1" applyAlignment="1" applyProtection="1">
      <alignment wrapText="1"/>
      <protection locked="0"/>
    </xf>
    <xf numFmtId="0" fontId="7" fillId="4" borderId="2" xfId="1" applyFont="1" applyFill="1" applyBorder="1" applyAlignment="1" applyProtection="1">
      <alignment wrapText="1"/>
      <protection locked="0"/>
    </xf>
    <xf numFmtId="10" fontId="7" fillId="4" borderId="2" xfId="12" applyNumberFormat="1" applyFont="1" applyFill="1" applyBorder="1" applyAlignment="1" applyProtection="1">
      <alignment horizontal="right" wrapText="1"/>
      <protection locked="0"/>
    </xf>
    <xf numFmtId="10" fontId="7" fillId="4" borderId="22" xfId="12" applyNumberFormat="1" applyFont="1" applyFill="1" applyBorder="1" applyAlignment="1" applyProtection="1">
      <alignment horizontal="right" wrapText="1"/>
      <protection locked="0"/>
    </xf>
  </cellXfs>
  <cellStyles count="1662">
    <cellStyle name="Moeda" xfId="14" builtinId="4"/>
    <cellStyle name="Moeda 10" xfId="410" xr:uid="{00000000-0005-0000-0000-0000BF010000}"/>
    <cellStyle name="Moeda 10 2" xfId="961" xr:uid="{372ACDED-0377-4803-95AD-98DB583CD6A9}"/>
    <cellStyle name="Moeda 10 3" xfId="1511" xr:uid="{1637500B-6B32-447B-B962-60A7A4609F50}"/>
    <cellStyle name="Moeda 11" xfId="567" xr:uid="{8970EA90-0213-4782-B477-05C8E27909ED}"/>
    <cellStyle name="Moeda 12" xfId="1118" xr:uid="{C276CAB7-9723-495F-9A48-BE80D922959A}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10" xfId="406" xr:uid="{00000000-0005-0000-0000-000003000000}"/>
    <cellStyle name="Moeda 3 10 2" xfId="957" xr:uid="{98E3FAD0-4FB7-4000-94F3-14195994039F}"/>
    <cellStyle name="Moeda 3 10 3" xfId="1507" xr:uid="{9D2F4267-0250-462B-93CE-A522D05BA893}"/>
    <cellStyle name="Moeda 3 11" xfId="485" xr:uid="{00000000-0005-0000-0000-000003000000}"/>
    <cellStyle name="Moeda 3 11 2" xfId="1036" xr:uid="{8503AE0D-1E41-4515-A043-5BA97BBA4B8A}"/>
    <cellStyle name="Moeda 3 11 3" xfId="1586" xr:uid="{8CC08879-74DA-4EFF-92BD-585FFB10B2BF}"/>
    <cellStyle name="Moeda 3 12" xfId="563" xr:uid="{4445D727-53FC-473C-9458-839E5BD3BD5C}"/>
    <cellStyle name="Moeda 3 13" xfId="1114" xr:uid="{F4CC42E8-BD9E-4943-BB4C-E793BE22D8D1}"/>
    <cellStyle name="Moeda 3 2" xfId="17" xr:uid="{00000000-0005-0000-0000-000004000000}"/>
    <cellStyle name="Moeda 3 2 10" xfId="491" xr:uid="{00000000-0005-0000-0000-000004000000}"/>
    <cellStyle name="Moeda 3 2 10 2" xfId="1042" xr:uid="{C002378C-1ADD-4D18-8F5C-ADED7D9BBE32}"/>
    <cellStyle name="Moeda 3 2 10 3" xfId="1592" xr:uid="{B7A7B88B-911C-4BFF-AD29-33D3F496E28E}"/>
    <cellStyle name="Moeda 3 2 11" xfId="570" xr:uid="{E665BEA5-71CE-41F0-9E08-1C78D18F7186}"/>
    <cellStyle name="Moeda 3 2 12" xfId="1121" xr:uid="{DBCFA150-1875-47BA-AAD3-6461C9D2E290}"/>
    <cellStyle name="Moeda 3 2 2" xfId="34" xr:uid="{00000000-0005-0000-0000-000004000000}"/>
    <cellStyle name="Moeda 3 2 2 10" xfId="1137" xr:uid="{C9A42A79-607B-4DFD-9A90-0E47358D0169}"/>
    <cellStyle name="Moeda 3 2 2 2" xfId="66" xr:uid="{00000000-0005-0000-0000-000005000000}"/>
    <cellStyle name="Moeda 3 2 2 2 2" xfId="145" xr:uid="{00000000-0005-0000-0000-000005000000}"/>
    <cellStyle name="Moeda 3 2 2 2 2 2" xfId="696" xr:uid="{0BD2AA81-2507-4068-97CF-42D55C46DE30}"/>
    <cellStyle name="Moeda 3 2 2 2 2 3" xfId="1247" xr:uid="{2736C385-8748-42E1-9B52-DA4436C95AD0}"/>
    <cellStyle name="Moeda 3 2 2 2 3" xfId="224" xr:uid="{00000000-0005-0000-0000-000005000000}"/>
    <cellStyle name="Moeda 3 2 2 2 3 2" xfId="775" xr:uid="{2368D2C8-9C17-41ED-B9C5-A92EC6786F21}"/>
    <cellStyle name="Moeda 3 2 2 2 3 3" xfId="1326" xr:uid="{1DF8A9A2-F335-43E0-844A-0526FA2B5BA5}"/>
    <cellStyle name="Moeda 3 2 2 2 4" xfId="304" xr:uid="{00000000-0005-0000-0000-000005000000}"/>
    <cellStyle name="Moeda 3 2 2 2 4 2" xfId="855" xr:uid="{0E92BE46-9BDB-4938-8005-85140CA07586}"/>
    <cellStyle name="Moeda 3 2 2 2 4 3" xfId="1405" xr:uid="{0AE684FD-40AD-4E30-981A-331291D0CBDC}"/>
    <cellStyle name="Moeda 3 2 2 2 5" xfId="382" xr:uid="{00000000-0005-0000-0000-000005000000}"/>
    <cellStyle name="Moeda 3 2 2 2 5 2" xfId="933" xr:uid="{0813E732-FFE1-4D65-B5D7-9A3A2B281692}"/>
    <cellStyle name="Moeda 3 2 2 2 5 3" xfId="1483" xr:uid="{54E5882C-FF12-4118-AE85-EABED9F7ABBF}"/>
    <cellStyle name="Moeda 3 2 2 2 6" xfId="461" xr:uid="{00000000-0005-0000-0000-000005000000}"/>
    <cellStyle name="Moeda 3 2 2 2 6 2" xfId="1012" xr:uid="{02F1BF25-6F4F-4B1E-8AF8-46AFBBF22980}"/>
    <cellStyle name="Moeda 3 2 2 2 6 3" xfId="1562" xr:uid="{67AC4289-B365-4FCF-9D8F-983FCB177521}"/>
    <cellStyle name="Moeda 3 2 2 2 7" xfId="539" xr:uid="{00000000-0005-0000-0000-000005000000}"/>
    <cellStyle name="Moeda 3 2 2 2 7 2" xfId="1090" xr:uid="{3F39858E-5498-4123-84AF-3B180CC251C8}"/>
    <cellStyle name="Moeda 3 2 2 2 7 3" xfId="1640" xr:uid="{262C9F84-D2E3-4704-B2DF-876DC41FA1FA}"/>
    <cellStyle name="Moeda 3 2 2 2 8" xfId="618" xr:uid="{82CD1FCF-EF36-409F-82DB-B21D1E44EECE}"/>
    <cellStyle name="Moeda 3 2 2 2 9" xfId="1169" xr:uid="{6CF73062-B2AF-4E99-9CEF-B6560CF5B88E}"/>
    <cellStyle name="Moeda 3 2 2 3" xfId="113" xr:uid="{00000000-0005-0000-0000-000004000000}"/>
    <cellStyle name="Moeda 3 2 2 3 2" xfId="664" xr:uid="{693F20B1-D35B-4B18-89A4-E92D77B28E78}"/>
    <cellStyle name="Moeda 3 2 2 3 3" xfId="1215" xr:uid="{70052CB0-C670-4F04-B2F6-017F569C4E38}"/>
    <cellStyle name="Moeda 3 2 2 4" xfId="192" xr:uid="{00000000-0005-0000-0000-000004000000}"/>
    <cellStyle name="Moeda 3 2 2 4 2" xfId="743" xr:uid="{54AADB86-75CA-4B06-9375-4BF4EF488AD6}"/>
    <cellStyle name="Moeda 3 2 2 4 3" xfId="1294" xr:uid="{5694B147-2792-4991-B4D4-DDDA1D81A36D}"/>
    <cellStyle name="Moeda 3 2 2 5" xfId="272" xr:uid="{00000000-0005-0000-0000-000004000000}"/>
    <cellStyle name="Moeda 3 2 2 5 2" xfId="823" xr:uid="{14CD74A2-9396-410F-AA08-F845A1A02C48}"/>
    <cellStyle name="Moeda 3 2 2 5 3" xfId="1373" xr:uid="{F43E6CB1-6D8E-44E2-BFA2-F5198D9CEF7B}"/>
    <cellStyle name="Moeda 3 2 2 6" xfId="350" xr:uid="{00000000-0005-0000-0000-000004000000}"/>
    <cellStyle name="Moeda 3 2 2 6 2" xfId="901" xr:uid="{B3EB5C28-8116-4654-A925-57A726AB4009}"/>
    <cellStyle name="Moeda 3 2 2 6 3" xfId="1451" xr:uid="{452C793F-B09C-4192-8748-614C92D5DC21}"/>
    <cellStyle name="Moeda 3 2 2 7" xfId="429" xr:uid="{00000000-0005-0000-0000-000004000000}"/>
    <cellStyle name="Moeda 3 2 2 7 2" xfId="980" xr:uid="{44DB9D8D-C211-4A42-82CC-AD32B26C54DF}"/>
    <cellStyle name="Moeda 3 2 2 7 3" xfId="1530" xr:uid="{DC04E9E2-6696-499F-83F9-0A559A2205CD}"/>
    <cellStyle name="Moeda 3 2 2 8" xfId="507" xr:uid="{00000000-0005-0000-0000-000004000000}"/>
    <cellStyle name="Moeda 3 2 2 8 2" xfId="1058" xr:uid="{7774D03F-DDC0-49FE-8B33-731A4E0BCDD8}"/>
    <cellStyle name="Moeda 3 2 2 8 3" xfId="1608" xr:uid="{EA324A2D-7DEB-475F-A5E2-777EAE5E26D4}"/>
    <cellStyle name="Moeda 3 2 2 9" xfId="586" xr:uid="{97E62318-43F6-4067-9ED6-EEC5E70AE8F9}"/>
    <cellStyle name="Moeda 3 2 3" xfId="50" xr:uid="{00000000-0005-0000-0000-000004000000}"/>
    <cellStyle name="Moeda 3 2 3 2" xfId="129" xr:uid="{00000000-0005-0000-0000-000004000000}"/>
    <cellStyle name="Moeda 3 2 3 2 2" xfId="680" xr:uid="{DB2422EC-9F03-403F-9BB2-D575A83CC835}"/>
    <cellStyle name="Moeda 3 2 3 2 3" xfId="1231" xr:uid="{7FFCD633-F52E-4F23-B245-0928B33A9A2F}"/>
    <cellStyle name="Moeda 3 2 3 3" xfId="208" xr:uid="{00000000-0005-0000-0000-000004000000}"/>
    <cellStyle name="Moeda 3 2 3 3 2" xfId="759" xr:uid="{01EDE516-8B81-4E67-B458-B13761599D0D}"/>
    <cellStyle name="Moeda 3 2 3 3 3" xfId="1310" xr:uid="{3121B867-884A-48E0-9DD8-E782C8840464}"/>
    <cellStyle name="Moeda 3 2 3 4" xfId="288" xr:uid="{00000000-0005-0000-0000-000004000000}"/>
    <cellStyle name="Moeda 3 2 3 4 2" xfId="839" xr:uid="{B9352B41-8BD9-4883-8D66-1A584A7B8DCE}"/>
    <cellStyle name="Moeda 3 2 3 4 3" xfId="1389" xr:uid="{692E42A2-E01A-479A-B406-054EAED0EC1C}"/>
    <cellStyle name="Moeda 3 2 3 5" xfId="366" xr:uid="{00000000-0005-0000-0000-000004000000}"/>
    <cellStyle name="Moeda 3 2 3 5 2" xfId="917" xr:uid="{E958D5A9-745C-49E6-8AC8-5B36246FADA5}"/>
    <cellStyle name="Moeda 3 2 3 5 3" xfId="1467" xr:uid="{55DE986C-D693-435D-A53F-5303A31F7C8C}"/>
    <cellStyle name="Moeda 3 2 3 6" xfId="445" xr:uid="{00000000-0005-0000-0000-000004000000}"/>
    <cellStyle name="Moeda 3 2 3 6 2" xfId="996" xr:uid="{93A5A168-6B06-480D-A709-E9F2C9C72B24}"/>
    <cellStyle name="Moeda 3 2 3 6 3" xfId="1546" xr:uid="{871EA7FA-3D85-4879-A835-F8CDBC910905}"/>
    <cellStyle name="Moeda 3 2 3 7" xfId="523" xr:uid="{00000000-0005-0000-0000-000004000000}"/>
    <cellStyle name="Moeda 3 2 3 7 2" xfId="1074" xr:uid="{F5E42D49-759E-4131-B27A-083B653C5B26}"/>
    <cellStyle name="Moeda 3 2 3 7 3" xfId="1624" xr:uid="{E791495C-6E8A-40AE-843E-ACE7EAD08204}"/>
    <cellStyle name="Moeda 3 2 3 8" xfId="602" xr:uid="{21837706-9C91-46F0-BBFC-BFA6B3481D6F}"/>
    <cellStyle name="Moeda 3 2 3 9" xfId="1153" xr:uid="{641C994D-0472-4D11-8FB2-769688349EAD}"/>
    <cellStyle name="Moeda 3 2 4" xfId="81" xr:uid="{00000000-0005-0000-0000-000003000000}"/>
    <cellStyle name="Moeda 3 2 4 2" xfId="160" xr:uid="{00000000-0005-0000-0000-000003000000}"/>
    <cellStyle name="Moeda 3 2 4 2 2" xfId="711" xr:uid="{FBECDEDF-801D-4E8C-A4CA-A6979F48A2E2}"/>
    <cellStyle name="Moeda 3 2 4 2 3" xfId="1262" xr:uid="{528F6DDB-85A6-4BD5-A10C-1ABAD46414FF}"/>
    <cellStyle name="Moeda 3 2 4 3" xfId="239" xr:uid="{00000000-0005-0000-0000-000003000000}"/>
    <cellStyle name="Moeda 3 2 4 3 2" xfId="790" xr:uid="{98E7A0A5-62BC-4708-B574-84E31CF12D4A}"/>
    <cellStyle name="Moeda 3 2 4 3 3" xfId="1341" xr:uid="{88655ADA-EE36-42D5-9821-D13EE783D2DD}"/>
    <cellStyle name="Moeda 3 2 4 4" xfId="319" xr:uid="{00000000-0005-0000-0000-000003000000}"/>
    <cellStyle name="Moeda 3 2 4 4 2" xfId="870" xr:uid="{205E174E-6419-400F-9DB1-47287C21384A}"/>
    <cellStyle name="Moeda 3 2 4 4 3" xfId="1420" xr:uid="{5B11C179-5DB5-43C0-98E8-2EBBECAA11D2}"/>
    <cellStyle name="Moeda 3 2 4 5" xfId="397" xr:uid="{00000000-0005-0000-0000-000003000000}"/>
    <cellStyle name="Moeda 3 2 4 5 2" xfId="948" xr:uid="{AC228859-F4BE-4417-BF3E-2A3AB4CEAF06}"/>
    <cellStyle name="Moeda 3 2 4 5 3" xfId="1498" xr:uid="{D526235A-87F6-46EF-BA22-601239499448}"/>
    <cellStyle name="Moeda 3 2 4 6" xfId="476" xr:uid="{00000000-0005-0000-0000-000003000000}"/>
    <cellStyle name="Moeda 3 2 4 6 2" xfId="1027" xr:uid="{E9332E71-16E6-4700-9E91-E698A976B33B}"/>
    <cellStyle name="Moeda 3 2 4 6 3" xfId="1577" xr:uid="{8AF97379-0AEF-40B5-8757-EC07D7497E0D}"/>
    <cellStyle name="Moeda 3 2 4 7" xfId="554" xr:uid="{00000000-0005-0000-0000-000003000000}"/>
    <cellStyle name="Moeda 3 2 4 7 2" xfId="1105" xr:uid="{5BF80701-E8CE-4E17-B64E-E38B781BC3ED}"/>
    <cellStyle name="Moeda 3 2 4 7 3" xfId="1655" xr:uid="{C2F03476-F9C2-43E3-B160-A9AAFEF34C13}"/>
    <cellStyle name="Moeda 3 2 4 8" xfId="633" xr:uid="{9421FEDB-DC21-409B-8CC2-CE1C950C5CA2}"/>
    <cellStyle name="Moeda 3 2 4 9" xfId="1184" xr:uid="{D5692A34-0B00-4AF8-A525-997C85AFCF78}"/>
    <cellStyle name="Moeda 3 2 5" xfId="97" xr:uid="{00000000-0005-0000-0000-000004000000}"/>
    <cellStyle name="Moeda 3 2 5 2" xfId="648" xr:uid="{7F2DE087-540D-444E-82C3-670D3B6C9FF8}"/>
    <cellStyle name="Moeda 3 2 5 3" xfId="1199" xr:uid="{BA67FB64-2CF9-45D7-B4F1-F98B32607D69}"/>
    <cellStyle name="Moeda 3 2 6" xfId="176" xr:uid="{00000000-0005-0000-0000-000004000000}"/>
    <cellStyle name="Moeda 3 2 6 2" xfId="727" xr:uid="{12319B5B-32EC-4911-AFDE-9C85AA2A69BE}"/>
    <cellStyle name="Moeda 3 2 6 3" xfId="1278" xr:uid="{D142C584-9319-4F55-96BE-FD2B56A8AE10}"/>
    <cellStyle name="Moeda 3 2 7" xfId="255" xr:uid="{00000000-0005-0000-0000-000004000000}"/>
    <cellStyle name="Moeda 3 2 7 2" xfId="806" xr:uid="{ECFD2D0D-E1C1-45EA-AB61-121803818243}"/>
    <cellStyle name="Moeda 3 2 7 3" xfId="1357" xr:uid="{432011E9-B578-4B42-8002-1F8DD3A56BEF}"/>
    <cellStyle name="Moeda 3 2 8" xfId="334" xr:uid="{00000000-0005-0000-0000-000004000000}"/>
    <cellStyle name="Moeda 3 2 8 2" xfId="885" xr:uid="{1BAE1DC3-3A9E-4EDF-8133-9457D1CA6288}"/>
    <cellStyle name="Moeda 3 2 8 3" xfId="1435" xr:uid="{D2300CD9-44D4-4BB0-A13D-DD62EEDA908B}"/>
    <cellStyle name="Moeda 3 2 9" xfId="413" xr:uid="{00000000-0005-0000-0000-000004000000}"/>
    <cellStyle name="Moeda 3 2 9 2" xfId="964" xr:uid="{08CB3881-8808-42AE-AD43-BFE8525B25FA}"/>
    <cellStyle name="Moeda 3 2 9 3" xfId="1514" xr:uid="{57475FB9-2A5C-409E-9732-919B6BD74234}"/>
    <cellStyle name="Moeda 3 3" xfId="27" xr:uid="{00000000-0005-0000-0000-000003000000}"/>
    <cellStyle name="Moeda 3 3 10" xfId="1130" xr:uid="{627B0C53-AAB4-45EB-83CA-83C605C575DF}"/>
    <cellStyle name="Moeda 3 3 2" xfId="59" xr:uid="{00000000-0005-0000-0000-000006000000}"/>
    <cellStyle name="Moeda 3 3 2 2" xfId="138" xr:uid="{00000000-0005-0000-0000-000006000000}"/>
    <cellStyle name="Moeda 3 3 2 2 2" xfId="689" xr:uid="{4927573B-786B-47A3-9427-93D760DE1F8B}"/>
    <cellStyle name="Moeda 3 3 2 2 3" xfId="1240" xr:uid="{F9B9BA24-CCC0-4C28-B870-89F7DE4DE420}"/>
    <cellStyle name="Moeda 3 3 2 3" xfId="217" xr:uid="{00000000-0005-0000-0000-000006000000}"/>
    <cellStyle name="Moeda 3 3 2 3 2" xfId="768" xr:uid="{F34A329D-DA7A-4098-A68D-ECF87C8CBC67}"/>
    <cellStyle name="Moeda 3 3 2 3 3" xfId="1319" xr:uid="{7C33E801-F0BA-4CAD-A3CE-75238D4C730C}"/>
    <cellStyle name="Moeda 3 3 2 4" xfId="297" xr:uid="{00000000-0005-0000-0000-000006000000}"/>
    <cellStyle name="Moeda 3 3 2 4 2" xfId="848" xr:uid="{6DBE0D8D-1703-47DB-8C67-DA1E1C5474B3}"/>
    <cellStyle name="Moeda 3 3 2 4 3" xfId="1398" xr:uid="{F660FA81-3B5C-496F-B4FC-B56760DECB5E}"/>
    <cellStyle name="Moeda 3 3 2 5" xfId="375" xr:uid="{00000000-0005-0000-0000-000006000000}"/>
    <cellStyle name="Moeda 3 3 2 5 2" xfId="926" xr:uid="{2D0DF9B8-B865-4DA6-926B-2F38E5FA58AC}"/>
    <cellStyle name="Moeda 3 3 2 5 3" xfId="1476" xr:uid="{1A5D5524-50AD-49DF-A21E-DA181B219A75}"/>
    <cellStyle name="Moeda 3 3 2 6" xfId="454" xr:uid="{00000000-0005-0000-0000-000006000000}"/>
    <cellStyle name="Moeda 3 3 2 6 2" xfId="1005" xr:uid="{DCB7D21C-01AC-4473-904E-40A211C3CB64}"/>
    <cellStyle name="Moeda 3 3 2 6 3" xfId="1555" xr:uid="{372785D1-C5C2-4F1E-873B-99C98E131B09}"/>
    <cellStyle name="Moeda 3 3 2 7" xfId="532" xr:uid="{00000000-0005-0000-0000-000006000000}"/>
    <cellStyle name="Moeda 3 3 2 7 2" xfId="1083" xr:uid="{99676368-8047-422C-81B8-24C768850D0C}"/>
    <cellStyle name="Moeda 3 3 2 7 3" xfId="1633" xr:uid="{2A08718D-BE2E-410B-B1D6-6678CE5F63FA}"/>
    <cellStyle name="Moeda 3 3 2 8" xfId="611" xr:uid="{8AC41DA6-1D8B-4C36-90B4-4029D245E4EB}"/>
    <cellStyle name="Moeda 3 3 2 9" xfId="1162" xr:uid="{F4E1289D-4F5E-4F91-B1A4-8E91B94CC7F7}"/>
    <cellStyle name="Moeda 3 3 3" xfId="106" xr:uid="{00000000-0005-0000-0000-000003000000}"/>
    <cellStyle name="Moeda 3 3 3 2" xfId="657" xr:uid="{9FCF479B-DBD5-4693-A8D0-AC4AEE7E4696}"/>
    <cellStyle name="Moeda 3 3 3 3" xfId="1208" xr:uid="{170B701E-0DFC-4039-85A2-2B613751F1D1}"/>
    <cellStyle name="Moeda 3 3 4" xfId="185" xr:uid="{00000000-0005-0000-0000-000003000000}"/>
    <cellStyle name="Moeda 3 3 4 2" xfId="736" xr:uid="{17FE90F3-DF74-4C68-B938-F1C3280B713B}"/>
    <cellStyle name="Moeda 3 3 4 3" xfId="1287" xr:uid="{967AD4D8-01FD-4A54-BB84-441335158C31}"/>
    <cellStyle name="Moeda 3 3 5" xfId="265" xr:uid="{00000000-0005-0000-0000-000003000000}"/>
    <cellStyle name="Moeda 3 3 5 2" xfId="816" xr:uid="{5D465F64-02A0-4233-94E0-BBE4CB182FEF}"/>
    <cellStyle name="Moeda 3 3 5 3" xfId="1366" xr:uid="{75276DE0-93A1-4675-8BDA-7E4D3501B2CB}"/>
    <cellStyle name="Moeda 3 3 6" xfId="343" xr:uid="{00000000-0005-0000-0000-000003000000}"/>
    <cellStyle name="Moeda 3 3 6 2" xfId="894" xr:uid="{F14E4E5F-19AE-4A26-8BA8-783924F8A298}"/>
    <cellStyle name="Moeda 3 3 6 3" xfId="1444" xr:uid="{160252B9-315A-4CD2-B232-D3B1CB1F21FC}"/>
    <cellStyle name="Moeda 3 3 7" xfId="422" xr:uid="{00000000-0005-0000-0000-000003000000}"/>
    <cellStyle name="Moeda 3 3 7 2" xfId="973" xr:uid="{51FCA755-64CC-461C-B399-66F0F6BE6FAA}"/>
    <cellStyle name="Moeda 3 3 7 3" xfId="1523" xr:uid="{5DE02FAC-134F-4398-8170-43EC851D19FE}"/>
    <cellStyle name="Moeda 3 3 8" xfId="500" xr:uid="{00000000-0005-0000-0000-000003000000}"/>
    <cellStyle name="Moeda 3 3 8 2" xfId="1051" xr:uid="{CC38870E-5444-4907-BEA2-5703F0039E2C}"/>
    <cellStyle name="Moeda 3 3 8 3" xfId="1601" xr:uid="{46B66E79-4950-486E-A15B-8F8884C99321}"/>
    <cellStyle name="Moeda 3 3 9" xfId="579" xr:uid="{2BDEB628-224B-432E-B2E2-B023B4A10009}"/>
    <cellStyle name="Moeda 3 4" xfId="43" xr:uid="{00000000-0005-0000-0000-000003000000}"/>
    <cellStyle name="Moeda 3 4 2" xfId="122" xr:uid="{00000000-0005-0000-0000-000003000000}"/>
    <cellStyle name="Moeda 3 4 2 2" xfId="673" xr:uid="{6E0E310F-691A-40E5-9D97-12459CD49EDD}"/>
    <cellStyle name="Moeda 3 4 2 3" xfId="1224" xr:uid="{1B9AD943-F02B-4A36-9636-B097EBC95EB8}"/>
    <cellStyle name="Moeda 3 4 3" xfId="201" xr:uid="{00000000-0005-0000-0000-000003000000}"/>
    <cellStyle name="Moeda 3 4 3 2" xfId="752" xr:uid="{8B63E9E8-77CD-4A30-A29B-1C535A46F68B}"/>
    <cellStyle name="Moeda 3 4 3 3" xfId="1303" xr:uid="{F715D131-AE7F-4876-9DB6-9DD0936DA28E}"/>
    <cellStyle name="Moeda 3 4 4" xfId="281" xr:uid="{00000000-0005-0000-0000-000003000000}"/>
    <cellStyle name="Moeda 3 4 4 2" xfId="832" xr:uid="{B4841E9B-5725-4F4A-B0F6-6315876F9355}"/>
    <cellStyle name="Moeda 3 4 4 3" xfId="1382" xr:uid="{A42B38CE-D216-4E0D-AE07-7B42E34EE6F3}"/>
    <cellStyle name="Moeda 3 4 5" xfId="359" xr:uid="{00000000-0005-0000-0000-000003000000}"/>
    <cellStyle name="Moeda 3 4 5 2" xfId="910" xr:uid="{A547CBA7-8027-4ED1-B754-86FCD024035E}"/>
    <cellStyle name="Moeda 3 4 5 3" xfId="1460" xr:uid="{2886840D-6667-402C-8836-E6B7E5465692}"/>
    <cellStyle name="Moeda 3 4 6" xfId="438" xr:uid="{00000000-0005-0000-0000-000003000000}"/>
    <cellStyle name="Moeda 3 4 6 2" xfId="989" xr:uid="{6D41A123-188D-4420-AAF5-7FFDEFEA207E}"/>
    <cellStyle name="Moeda 3 4 6 3" xfId="1539" xr:uid="{68E3E746-E82A-493C-9773-91EAC785718A}"/>
    <cellStyle name="Moeda 3 4 7" xfId="516" xr:uid="{00000000-0005-0000-0000-000003000000}"/>
    <cellStyle name="Moeda 3 4 7 2" xfId="1067" xr:uid="{1F6580A2-22DB-4FC3-9589-E990E2A27C36}"/>
    <cellStyle name="Moeda 3 4 7 3" xfId="1617" xr:uid="{0B51DEF6-7B01-4C0C-9EDB-BC94B6A1B5E5}"/>
    <cellStyle name="Moeda 3 4 8" xfId="595" xr:uid="{6327E19C-ABB5-47EB-8F5E-9FC0E97EC691}"/>
    <cellStyle name="Moeda 3 4 9" xfId="1146" xr:uid="{CD980B90-66FA-42D6-9D42-CF700A866BA9}"/>
    <cellStyle name="Moeda 3 5" xfId="75" xr:uid="{00000000-0005-0000-0000-000002000000}"/>
    <cellStyle name="Moeda 3 5 2" xfId="154" xr:uid="{00000000-0005-0000-0000-000002000000}"/>
    <cellStyle name="Moeda 3 5 2 2" xfId="705" xr:uid="{DB633012-C18B-4A99-B725-9B88AEB04AF3}"/>
    <cellStyle name="Moeda 3 5 2 3" xfId="1256" xr:uid="{F6BCBF32-6E38-4AB4-9920-E61B018712EB}"/>
    <cellStyle name="Moeda 3 5 3" xfId="233" xr:uid="{00000000-0005-0000-0000-000002000000}"/>
    <cellStyle name="Moeda 3 5 3 2" xfId="784" xr:uid="{560285CD-DF92-40BA-B6F6-FBC761AED581}"/>
    <cellStyle name="Moeda 3 5 3 3" xfId="1335" xr:uid="{6B5D3B29-4C36-45BB-AF11-FBA9D4052CD4}"/>
    <cellStyle name="Moeda 3 5 4" xfId="313" xr:uid="{00000000-0005-0000-0000-000002000000}"/>
    <cellStyle name="Moeda 3 5 4 2" xfId="864" xr:uid="{1B63E3CB-6BBE-4E6A-B153-7C182749D781}"/>
    <cellStyle name="Moeda 3 5 4 3" xfId="1414" xr:uid="{2473931F-3250-480F-8F7A-4B93CC2A655F}"/>
    <cellStyle name="Moeda 3 5 5" xfId="391" xr:uid="{00000000-0005-0000-0000-000002000000}"/>
    <cellStyle name="Moeda 3 5 5 2" xfId="942" xr:uid="{97B6130C-C9A1-4098-A359-E7F938F91C9A}"/>
    <cellStyle name="Moeda 3 5 5 3" xfId="1492" xr:uid="{203FDDF6-789B-40D3-9608-4A304C3D8B10}"/>
    <cellStyle name="Moeda 3 5 6" xfId="470" xr:uid="{00000000-0005-0000-0000-000002000000}"/>
    <cellStyle name="Moeda 3 5 6 2" xfId="1021" xr:uid="{2EB16B90-B721-4E28-8D50-EEFBA938F55D}"/>
    <cellStyle name="Moeda 3 5 6 3" xfId="1571" xr:uid="{FEA99F48-D708-483B-97DD-5A8F79346485}"/>
    <cellStyle name="Moeda 3 5 7" xfId="548" xr:uid="{00000000-0005-0000-0000-000002000000}"/>
    <cellStyle name="Moeda 3 5 7 2" xfId="1099" xr:uid="{6007CCB6-C7BF-4B3C-8452-F1AF140DA475}"/>
    <cellStyle name="Moeda 3 5 7 3" xfId="1649" xr:uid="{739D4610-A0C6-4387-925F-9E59DCC32594}"/>
    <cellStyle name="Moeda 3 5 8" xfId="627" xr:uid="{074E8D30-E5FC-4746-BE4E-427A6296C740}"/>
    <cellStyle name="Moeda 3 5 9" xfId="1178" xr:uid="{8E332C92-09D2-4A6C-A422-98A0184F8336}"/>
    <cellStyle name="Moeda 3 6" xfId="91" xr:uid="{00000000-0005-0000-0000-000003000000}"/>
    <cellStyle name="Moeda 3 6 2" xfId="642" xr:uid="{FF40312A-9B8D-4D86-9BDF-2C0016740E1B}"/>
    <cellStyle name="Moeda 3 6 3" xfId="1193" xr:uid="{26DA4B23-AFA3-4D18-83A1-B900AA127127}"/>
    <cellStyle name="Moeda 3 7" xfId="169" xr:uid="{00000000-0005-0000-0000-000003000000}"/>
    <cellStyle name="Moeda 3 7 2" xfId="720" xr:uid="{A13FB6D3-DD63-48A6-AF30-0420D08916DB}"/>
    <cellStyle name="Moeda 3 7 3" xfId="1271" xr:uid="{5C7A7CFB-0CB1-4A46-9C37-3E3B88BF7ED3}"/>
    <cellStyle name="Moeda 3 8" xfId="248" xr:uid="{00000000-0005-0000-0000-000003000000}"/>
    <cellStyle name="Moeda 3 8 2" xfId="799" xr:uid="{37E27892-0E48-4CFF-A054-6FCD1B26C7A2}"/>
    <cellStyle name="Moeda 3 8 3" xfId="1350" xr:uid="{E2F9FBD9-0B9F-44B5-8721-B3051552587F}"/>
    <cellStyle name="Moeda 3 9" xfId="328" xr:uid="{00000000-0005-0000-0000-000003000000}"/>
    <cellStyle name="Moeda 3 9 2" xfId="879" xr:uid="{A06B3816-E154-415D-A1C3-FBF466E1D412}"/>
    <cellStyle name="Moeda 3 9 3" xfId="1429" xr:uid="{3FA2B28D-1EFA-4F38-A617-A863EBAABF14}"/>
    <cellStyle name="Moeda 4" xfId="21" xr:uid="{00000000-0005-0000-0000-000005000000}"/>
    <cellStyle name="Moeda 4 10" xfId="495" xr:uid="{00000000-0005-0000-0000-000005000000}"/>
    <cellStyle name="Moeda 4 10 2" xfId="1046" xr:uid="{ACAC98EE-3B1B-465C-9F60-16C37A9CC142}"/>
    <cellStyle name="Moeda 4 10 3" xfId="1596" xr:uid="{525B10D3-1F67-4826-9D19-BAAF3E72F226}"/>
    <cellStyle name="Moeda 4 11" xfId="574" xr:uid="{31D13986-E849-47AA-9965-715D0AAF9502}"/>
    <cellStyle name="Moeda 4 12" xfId="1125" xr:uid="{8523A14A-DEE0-43BE-A222-D77F47E36CFD}"/>
    <cellStyle name="Moeda 4 2" xfId="38" xr:uid="{00000000-0005-0000-0000-000005000000}"/>
    <cellStyle name="Moeda 4 2 10" xfId="1141" xr:uid="{5747E6E6-A6DC-4405-8BAD-5C4FA8BFB4C6}"/>
    <cellStyle name="Moeda 4 2 2" xfId="70" xr:uid="{00000000-0005-0000-0000-000008000000}"/>
    <cellStyle name="Moeda 4 2 2 2" xfId="149" xr:uid="{00000000-0005-0000-0000-000008000000}"/>
    <cellStyle name="Moeda 4 2 2 2 2" xfId="700" xr:uid="{95AD7656-DA71-4EA6-95D6-D21075B83E7F}"/>
    <cellStyle name="Moeda 4 2 2 2 3" xfId="1251" xr:uid="{E6CA614C-CAFE-4A69-8E3F-52E3F9AC51C6}"/>
    <cellStyle name="Moeda 4 2 2 3" xfId="228" xr:uid="{00000000-0005-0000-0000-000008000000}"/>
    <cellStyle name="Moeda 4 2 2 3 2" xfId="779" xr:uid="{2D5E2342-EAEE-4C15-BE4E-F43E303BA0FE}"/>
    <cellStyle name="Moeda 4 2 2 3 3" xfId="1330" xr:uid="{F963685B-FC62-4DB1-9CB4-9BEF8251B1AB}"/>
    <cellStyle name="Moeda 4 2 2 4" xfId="308" xr:uid="{00000000-0005-0000-0000-000008000000}"/>
    <cellStyle name="Moeda 4 2 2 4 2" xfId="859" xr:uid="{D89F9FDD-B7B0-4416-B845-A4673CA78150}"/>
    <cellStyle name="Moeda 4 2 2 4 3" xfId="1409" xr:uid="{0BC88A9E-FB07-4C56-A42E-B2BB83E21D63}"/>
    <cellStyle name="Moeda 4 2 2 5" xfId="386" xr:uid="{00000000-0005-0000-0000-000008000000}"/>
    <cellStyle name="Moeda 4 2 2 5 2" xfId="937" xr:uid="{087025C0-88B4-479F-B13D-1372F36F1028}"/>
    <cellStyle name="Moeda 4 2 2 5 3" xfId="1487" xr:uid="{D7123789-7AB4-4A24-A979-73A3F5174815}"/>
    <cellStyle name="Moeda 4 2 2 6" xfId="465" xr:uid="{00000000-0005-0000-0000-000008000000}"/>
    <cellStyle name="Moeda 4 2 2 6 2" xfId="1016" xr:uid="{82B75EE6-5220-4C92-964A-392958AE66A3}"/>
    <cellStyle name="Moeda 4 2 2 6 3" xfId="1566" xr:uid="{BF0CD999-C48A-431D-BE81-8E52DCF9F1A9}"/>
    <cellStyle name="Moeda 4 2 2 7" xfId="543" xr:uid="{00000000-0005-0000-0000-000008000000}"/>
    <cellStyle name="Moeda 4 2 2 7 2" xfId="1094" xr:uid="{EF8EBC1F-C465-4AFD-9EEE-DF4DEB7B8E71}"/>
    <cellStyle name="Moeda 4 2 2 7 3" xfId="1644" xr:uid="{1DA89194-52F3-4F9E-8A21-D3908E24B936}"/>
    <cellStyle name="Moeda 4 2 2 8" xfId="622" xr:uid="{1ADCCAAB-4850-4091-898C-5B4EF6348EF8}"/>
    <cellStyle name="Moeda 4 2 2 9" xfId="1173" xr:uid="{A4FB40D4-9BA9-4D86-B988-8EE375929282}"/>
    <cellStyle name="Moeda 4 2 3" xfId="117" xr:uid="{00000000-0005-0000-0000-000005000000}"/>
    <cellStyle name="Moeda 4 2 3 2" xfId="668" xr:uid="{7AFC46E7-3245-4E02-BC73-89D1D79B4767}"/>
    <cellStyle name="Moeda 4 2 3 3" xfId="1219" xr:uid="{DF7BFEE8-8AF5-4308-8638-A09A11B61833}"/>
    <cellStyle name="Moeda 4 2 4" xfId="196" xr:uid="{00000000-0005-0000-0000-000005000000}"/>
    <cellStyle name="Moeda 4 2 4 2" xfId="747" xr:uid="{60F5AA36-6ADD-4927-A0A9-3E36400E5625}"/>
    <cellStyle name="Moeda 4 2 4 3" xfId="1298" xr:uid="{331DD559-352A-4CC1-8A50-6E099E7EA170}"/>
    <cellStyle name="Moeda 4 2 5" xfId="276" xr:uid="{00000000-0005-0000-0000-000005000000}"/>
    <cellStyle name="Moeda 4 2 5 2" xfId="827" xr:uid="{D07F3000-B25C-493A-8FB7-37F6CD043F68}"/>
    <cellStyle name="Moeda 4 2 5 3" xfId="1377" xr:uid="{0062B54B-8C8E-4E0D-A2DE-29151AEDEBBD}"/>
    <cellStyle name="Moeda 4 2 6" xfId="354" xr:uid="{00000000-0005-0000-0000-000005000000}"/>
    <cellStyle name="Moeda 4 2 6 2" xfId="905" xr:uid="{CB4579AA-48B8-4ABA-9FD6-B4F72C3FF9C2}"/>
    <cellStyle name="Moeda 4 2 6 3" xfId="1455" xr:uid="{BCBA1C07-33AA-4453-B5CC-E8E3D911C078}"/>
    <cellStyle name="Moeda 4 2 7" xfId="433" xr:uid="{00000000-0005-0000-0000-000005000000}"/>
    <cellStyle name="Moeda 4 2 7 2" xfId="984" xr:uid="{0ECD66C1-3FE3-41F8-9558-E9617B22B0FE}"/>
    <cellStyle name="Moeda 4 2 7 3" xfId="1534" xr:uid="{CB315E09-E301-4BCA-BCE4-0575A81F778D}"/>
    <cellStyle name="Moeda 4 2 8" xfId="511" xr:uid="{00000000-0005-0000-0000-000005000000}"/>
    <cellStyle name="Moeda 4 2 8 2" xfId="1062" xr:uid="{2229E085-F2CE-47C9-AE45-0E5AE74FED14}"/>
    <cellStyle name="Moeda 4 2 8 3" xfId="1612" xr:uid="{0B092FF8-E2DB-4038-BC9C-2F198D6C5414}"/>
    <cellStyle name="Moeda 4 2 9" xfId="590" xr:uid="{F805F682-47EF-4D51-B703-CBBF4D6D31D7}"/>
    <cellStyle name="Moeda 4 3" xfId="54" xr:uid="{00000000-0005-0000-0000-000005000000}"/>
    <cellStyle name="Moeda 4 3 2" xfId="133" xr:uid="{00000000-0005-0000-0000-000005000000}"/>
    <cellStyle name="Moeda 4 3 2 2" xfId="684" xr:uid="{41AB77D7-B4A0-40F5-BCD6-BFDC9A02D133}"/>
    <cellStyle name="Moeda 4 3 2 3" xfId="1235" xr:uid="{EFE3401D-C6F3-44CD-881F-1947CC2990E9}"/>
    <cellStyle name="Moeda 4 3 3" xfId="212" xr:uid="{00000000-0005-0000-0000-000005000000}"/>
    <cellStyle name="Moeda 4 3 3 2" xfId="763" xr:uid="{B6F01163-D5DC-4E40-B30B-54DC1DFF9962}"/>
    <cellStyle name="Moeda 4 3 3 3" xfId="1314" xr:uid="{8939FAAA-4D5F-4910-B7B2-111ECFDB6F25}"/>
    <cellStyle name="Moeda 4 3 4" xfId="292" xr:uid="{00000000-0005-0000-0000-000005000000}"/>
    <cellStyle name="Moeda 4 3 4 2" xfId="843" xr:uid="{61B30D03-68FF-4076-AB14-67322E961389}"/>
    <cellStyle name="Moeda 4 3 4 3" xfId="1393" xr:uid="{FE382850-4074-46FF-982B-68B97E5F7048}"/>
    <cellStyle name="Moeda 4 3 5" xfId="370" xr:uid="{00000000-0005-0000-0000-000005000000}"/>
    <cellStyle name="Moeda 4 3 5 2" xfId="921" xr:uid="{776092BC-E0F0-48B7-BBB6-491E294047A4}"/>
    <cellStyle name="Moeda 4 3 5 3" xfId="1471" xr:uid="{8B7E46F0-DF4E-427A-AA8B-2C6CFEB37627}"/>
    <cellStyle name="Moeda 4 3 6" xfId="449" xr:uid="{00000000-0005-0000-0000-000005000000}"/>
    <cellStyle name="Moeda 4 3 6 2" xfId="1000" xr:uid="{71501DF9-051A-4E50-86FB-C95AFED2DF3A}"/>
    <cellStyle name="Moeda 4 3 6 3" xfId="1550" xr:uid="{CF26A5FB-5F56-4442-92FF-2316D01EA256}"/>
    <cellStyle name="Moeda 4 3 7" xfId="527" xr:uid="{00000000-0005-0000-0000-000005000000}"/>
    <cellStyle name="Moeda 4 3 7 2" xfId="1078" xr:uid="{9FE3A3AA-06D7-43E9-86A8-F7DC506A36E6}"/>
    <cellStyle name="Moeda 4 3 7 3" xfId="1628" xr:uid="{EBF76EFE-1A75-41CC-8F7D-149CE10B7604}"/>
    <cellStyle name="Moeda 4 3 8" xfId="606" xr:uid="{5ED7AD0D-41D0-4BDB-A054-03992FD56FF2}"/>
    <cellStyle name="Moeda 4 3 9" xfId="1157" xr:uid="{CBB2361A-FD3E-40E2-9DC8-59BE2C574CFA}"/>
    <cellStyle name="Moeda 4 4" xfId="85" xr:uid="{00000000-0005-0000-0000-000004000000}"/>
    <cellStyle name="Moeda 4 4 2" xfId="164" xr:uid="{00000000-0005-0000-0000-000004000000}"/>
    <cellStyle name="Moeda 4 4 2 2" xfId="715" xr:uid="{367C3043-8BF2-450F-BD68-50542B7CA74E}"/>
    <cellStyle name="Moeda 4 4 2 3" xfId="1266" xr:uid="{3253E120-90DC-480E-93F8-0B75DD77AB41}"/>
    <cellStyle name="Moeda 4 4 3" xfId="243" xr:uid="{00000000-0005-0000-0000-000004000000}"/>
    <cellStyle name="Moeda 4 4 3 2" xfId="794" xr:uid="{5DF85F17-4BCB-419F-A0E6-8722AE922E68}"/>
    <cellStyle name="Moeda 4 4 3 3" xfId="1345" xr:uid="{F173CDB3-8BB6-4559-9B11-75CA1C73E950}"/>
    <cellStyle name="Moeda 4 4 4" xfId="323" xr:uid="{00000000-0005-0000-0000-000004000000}"/>
    <cellStyle name="Moeda 4 4 4 2" xfId="874" xr:uid="{D8DCD62A-62A0-4C04-977E-3DA72A73CE22}"/>
    <cellStyle name="Moeda 4 4 4 3" xfId="1424" xr:uid="{632667F1-2BDC-48F3-863A-FF5C0E6588D2}"/>
    <cellStyle name="Moeda 4 4 5" xfId="401" xr:uid="{00000000-0005-0000-0000-000004000000}"/>
    <cellStyle name="Moeda 4 4 5 2" xfId="952" xr:uid="{D8ADEE33-987E-41D6-9FD0-EC96E127AE63}"/>
    <cellStyle name="Moeda 4 4 5 3" xfId="1502" xr:uid="{C5F5E69C-F662-438E-BD5B-60872A9F7D03}"/>
    <cellStyle name="Moeda 4 4 6" xfId="480" xr:uid="{00000000-0005-0000-0000-000004000000}"/>
    <cellStyle name="Moeda 4 4 6 2" xfId="1031" xr:uid="{78E82BF6-0DDD-40F8-A23A-89D7A25F52C8}"/>
    <cellStyle name="Moeda 4 4 6 3" xfId="1581" xr:uid="{8F616370-C53E-4025-B4B0-B10D60F2DE22}"/>
    <cellStyle name="Moeda 4 4 7" xfId="558" xr:uid="{00000000-0005-0000-0000-000004000000}"/>
    <cellStyle name="Moeda 4 4 7 2" xfId="1109" xr:uid="{4F8DC78A-AE1C-4E8A-9888-445569BE0AA3}"/>
    <cellStyle name="Moeda 4 4 7 3" xfId="1659" xr:uid="{163EB97F-D832-4175-A9D0-631FA88B5F16}"/>
    <cellStyle name="Moeda 4 4 8" xfId="637" xr:uid="{EDBDDA14-38DE-43F2-8B13-3CC5818D3433}"/>
    <cellStyle name="Moeda 4 4 9" xfId="1188" xr:uid="{6938E842-D159-4F00-A2C4-F9D13A16C82B}"/>
    <cellStyle name="Moeda 4 5" xfId="101" xr:uid="{00000000-0005-0000-0000-000005000000}"/>
    <cellStyle name="Moeda 4 5 2" xfId="652" xr:uid="{1BE933C5-4DA1-44A7-8132-7C7D6CCA7323}"/>
    <cellStyle name="Moeda 4 5 3" xfId="1203" xr:uid="{EC12A23C-0F07-4B24-8A0B-1F5DBE14CD75}"/>
    <cellStyle name="Moeda 4 6" xfId="180" xr:uid="{00000000-0005-0000-0000-000005000000}"/>
    <cellStyle name="Moeda 4 6 2" xfId="731" xr:uid="{D2A56DA3-861D-4FA5-8432-ED74A59E600C}"/>
    <cellStyle name="Moeda 4 6 3" xfId="1282" xr:uid="{62CE7BED-5989-4E33-BD42-0D3614598722}"/>
    <cellStyle name="Moeda 4 7" xfId="259" xr:uid="{00000000-0005-0000-0000-000005000000}"/>
    <cellStyle name="Moeda 4 7 2" xfId="810" xr:uid="{46B62AB6-53F7-4E4B-9869-81AD3AB45789}"/>
    <cellStyle name="Moeda 4 7 3" xfId="1361" xr:uid="{FA3D0FE6-935F-4FFD-A0AF-4AA6FAA0AE19}"/>
    <cellStyle name="Moeda 4 8" xfId="338" xr:uid="{00000000-0005-0000-0000-000005000000}"/>
    <cellStyle name="Moeda 4 8 2" xfId="889" xr:uid="{152B5722-B3E5-49CF-A37B-5F8E0A581D07}"/>
    <cellStyle name="Moeda 4 8 3" xfId="1439" xr:uid="{E232204E-8922-4335-AA35-60B536BCC6D5}"/>
    <cellStyle name="Moeda 4 9" xfId="417" xr:uid="{00000000-0005-0000-0000-000005000000}"/>
    <cellStyle name="Moeda 4 9 2" xfId="968" xr:uid="{FBDBA00E-C775-4F99-B426-616B77B7272C}"/>
    <cellStyle name="Moeda 4 9 3" xfId="1518" xr:uid="{EDC1A8E7-1448-4067-A8F3-2B5FBC9640C2}"/>
    <cellStyle name="Moeda 5" xfId="20" xr:uid="{00000000-0005-0000-0000-000006000000}"/>
    <cellStyle name="Moeda 5 10" xfId="494" xr:uid="{00000000-0005-0000-0000-000006000000}"/>
    <cellStyle name="Moeda 5 10 2" xfId="1045" xr:uid="{2B171AC1-C142-4183-A12D-03AFC5A3EA15}"/>
    <cellStyle name="Moeda 5 10 3" xfId="1595" xr:uid="{3433A978-2391-42AD-8EC9-98683956BC84}"/>
    <cellStyle name="Moeda 5 11" xfId="573" xr:uid="{869A6C22-1ADF-4F5D-8526-C3D4ADB011C7}"/>
    <cellStyle name="Moeda 5 12" xfId="1124" xr:uid="{81ED4FE7-3EF5-4683-B636-CECDE02872C1}"/>
    <cellStyle name="Moeda 5 2" xfId="37" xr:uid="{00000000-0005-0000-0000-000006000000}"/>
    <cellStyle name="Moeda 5 2 10" xfId="1140" xr:uid="{DA50FA87-3DB4-490A-BD4D-0AFEA6750F89}"/>
    <cellStyle name="Moeda 5 2 2" xfId="69" xr:uid="{00000000-0005-0000-0000-00000A000000}"/>
    <cellStyle name="Moeda 5 2 2 2" xfId="148" xr:uid="{00000000-0005-0000-0000-00000A000000}"/>
    <cellStyle name="Moeda 5 2 2 2 2" xfId="699" xr:uid="{9626E107-6B04-4B5B-A005-B828A13F4437}"/>
    <cellStyle name="Moeda 5 2 2 2 3" xfId="1250" xr:uid="{400AA91C-BBE2-419A-AFF8-C357AC81F34A}"/>
    <cellStyle name="Moeda 5 2 2 3" xfId="227" xr:uid="{00000000-0005-0000-0000-00000A000000}"/>
    <cellStyle name="Moeda 5 2 2 3 2" xfId="778" xr:uid="{E37397F3-2980-4DBA-8A20-80ECC1EA9A98}"/>
    <cellStyle name="Moeda 5 2 2 3 3" xfId="1329" xr:uid="{535D5662-8221-4812-BE29-377341A570FC}"/>
    <cellStyle name="Moeda 5 2 2 4" xfId="307" xr:uid="{00000000-0005-0000-0000-00000A000000}"/>
    <cellStyle name="Moeda 5 2 2 4 2" xfId="858" xr:uid="{B9D4B44D-ED5D-4921-AA35-94430C1CBD41}"/>
    <cellStyle name="Moeda 5 2 2 4 3" xfId="1408" xr:uid="{4B456F6E-2D66-4049-B7A3-1BA9D8C1A28A}"/>
    <cellStyle name="Moeda 5 2 2 5" xfId="385" xr:uid="{00000000-0005-0000-0000-00000A000000}"/>
    <cellStyle name="Moeda 5 2 2 5 2" xfId="936" xr:uid="{3186EAE4-2C2B-46E8-A545-A4833E14C555}"/>
    <cellStyle name="Moeda 5 2 2 5 3" xfId="1486" xr:uid="{4537D3D3-F571-43FC-980F-B47D9D324957}"/>
    <cellStyle name="Moeda 5 2 2 6" xfId="464" xr:uid="{00000000-0005-0000-0000-00000A000000}"/>
    <cellStyle name="Moeda 5 2 2 6 2" xfId="1015" xr:uid="{A95DC028-35EE-4E42-8729-3FA992BD3389}"/>
    <cellStyle name="Moeda 5 2 2 6 3" xfId="1565" xr:uid="{EC8B30D8-A2ED-4187-98F4-1D7F2584EAC1}"/>
    <cellStyle name="Moeda 5 2 2 7" xfId="542" xr:uid="{00000000-0005-0000-0000-00000A000000}"/>
    <cellStyle name="Moeda 5 2 2 7 2" xfId="1093" xr:uid="{918513A6-3B29-471C-8FCC-DCF200AB2EF0}"/>
    <cellStyle name="Moeda 5 2 2 7 3" xfId="1643" xr:uid="{7E573B43-A8A3-4106-8DA2-1C8AC677E137}"/>
    <cellStyle name="Moeda 5 2 2 8" xfId="621" xr:uid="{0D165BD5-CC87-4AF5-88B7-C87E9CB7BC21}"/>
    <cellStyle name="Moeda 5 2 2 9" xfId="1172" xr:uid="{601EF50E-AB25-4EA8-A70F-F4028E2F180B}"/>
    <cellStyle name="Moeda 5 2 3" xfId="116" xr:uid="{00000000-0005-0000-0000-000006000000}"/>
    <cellStyle name="Moeda 5 2 3 2" xfId="667" xr:uid="{B4857442-148D-4B58-B62D-F2544D747B9C}"/>
    <cellStyle name="Moeda 5 2 3 3" xfId="1218" xr:uid="{7593FE4E-8068-4FE4-998E-654853BA2C88}"/>
    <cellStyle name="Moeda 5 2 4" xfId="195" xr:uid="{00000000-0005-0000-0000-000006000000}"/>
    <cellStyle name="Moeda 5 2 4 2" xfId="746" xr:uid="{C4AB207E-4491-488A-8D8F-690AE9867813}"/>
    <cellStyle name="Moeda 5 2 4 3" xfId="1297" xr:uid="{22222A59-AF5B-4FB8-BACF-83863C05818F}"/>
    <cellStyle name="Moeda 5 2 5" xfId="275" xr:uid="{00000000-0005-0000-0000-000006000000}"/>
    <cellStyle name="Moeda 5 2 5 2" xfId="826" xr:uid="{3AE428D7-478C-4139-BDC5-38341B8BE01B}"/>
    <cellStyle name="Moeda 5 2 5 3" xfId="1376" xr:uid="{EA4EDCBE-C60C-4F1C-ADBF-ECE36D3C95A1}"/>
    <cellStyle name="Moeda 5 2 6" xfId="353" xr:uid="{00000000-0005-0000-0000-000006000000}"/>
    <cellStyle name="Moeda 5 2 6 2" xfId="904" xr:uid="{70AC69FC-346A-472E-93B0-15EB1ED39453}"/>
    <cellStyle name="Moeda 5 2 6 3" xfId="1454" xr:uid="{B229D7FC-EB77-41FE-B853-6A45426C9566}"/>
    <cellStyle name="Moeda 5 2 7" xfId="432" xr:uid="{00000000-0005-0000-0000-000006000000}"/>
    <cellStyle name="Moeda 5 2 7 2" xfId="983" xr:uid="{C85EA350-1B59-4625-9D8D-330CB0ADFC99}"/>
    <cellStyle name="Moeda 5 2 7 3" xfId="1533" xr:uid="{F4DF02A0-FA08-4651-8045-B77DDF5A9F39}"/>
    <cellStyle name="Moeda 5 2 8" xfId="510" xr:uid="{00000000-0005-0000-0000-000006000000}"/>
    <cellStyle name="Moeda 5 2 8 2" xfId="1061" xr:uid="{01FC4A5F-A442-4AA8-8222-44547740E629}"/>
    <cellStyle name="Moeda 5 2 8 3" xfId="1611" xr:uid="{9CD60797-0A4D-4E61-A13E-ABD178C3491D}"/>
    <cellStyle name="Moeda 5 2 9" xfId="589" xr:uid="{26DAC8A9-3C0C-4AA7-9812-57437BA5CEA8}"/>
    <cellStyle name="Moeda 5 3" xfId="53" xr:uid="{00000000-0005-0000-0000-000006000000}"/>
    <cellStyle name="Moeda 5 3 2" xfId="132" xr:uid="{00000000-0005-0000-0000-000006000000}"/>
    <cellStyle name="Moeda 5 3 2 2" xfId="683" xr:uid="{F8E67218-8CE4-4984-A361-6F4AC566B0A5}"/>
    <cellStyle name="Moeda 5 3 2 3" xfId="1234" xr:uid="{D7FD0A0D-5726-46D9-855F-59B3CF70BC9E}"/>
    <cellStyle name="Moeda 5 3 3" xfId="211" xr:uid="{00000000-0005-0000-0000-000006000000}"/>
    <cellStyle name="Moeda 5 3 3 2" xfId="762" xr:uid="{8BD3869D-0BAF-4E72-AD09-C4E2018A4A45}"/>
    <cellStyle name="Moeda 5 3 3 3" xfId="1313" xr:uid="{E4E856FB-8679-46D7-B302-220FCF9D68A2}"/>
    <cellStyle name="Moeda 5 3 4" xfId="291" xr:uid="{00000000-0005-0000-0000-000006000000}"/>
    <cellStyle name="Moeda 5 3 4 2" xfId="842" xr:uid="{16E92BB2-0E6D-466F-8028-E25C51A51283}"/>
    <cellStyle name="Moeda 5 3 4 3" xfId="1392" xr:uid="{35EBE065-FDE5-46AB-92BB-C3062FA0D02B}"/>
    <cellStyle name="Moeda 5 3 5" xfId="369" xr:uid="{00000000-0005-0000-0000-000006000000}"/>
    <cellStyle name="Moeda 5 3 5 2" xfId="920" xr:uid="{9878298E-56AF-4C63-A974-E4C3FDAC3A88}"/>
    <cellStyle name="Moeda 5 3 5 3" xfId="1470" xr:uid="{C81902D4-2F1D-49D8-B3D4-770DFB823010}"/>
    <cellStyle name="Moeda 5 3 6" xfId="448" xr:uid="{00000000-0005-0000-0000-000006000000}"/>
    <cellStyle name="Moeda 5 3 6 2" xfId="999" xr:uid="{5BC5C473-5C12-41C6-9DF9-55A1483B0928}"/>
    <cellStyle name="Moeda 5 3 6 3" xfId="1549" xr:uid="{97919A4E-783D-4B42-8FE2-A3AE98AF51B5}"/>
    <cellStyle name="Moeda 5 3 7" xfId="526" xr:uid="{00000000-0005-0000-0000-000006000000}"/>
    <cellStyle name="Moeda 5 3 7 2" xfId="1077" xr:uid="{1812D707-D032-4D4A-941B-387D9D556879}"/>
    <cellStyle name="Moeda 5 3 7 3" xfId="1627" xr:uid="{84FF702D-D00F-4A77-BB9B-18C74A4093FD}"/>
    <cellStyle name="Moeda 5 3 8" xfId="605" xr:uid="{23C69CDC-9E17-48CE-AC8C-C34E21A9CBBD}"/>
    <cellStyle name="Moeda 5 3 9" xfId="1156" xr:uid="{49ABA1CD-1A6C-4CBB-8113-657E85EB4654}"/>
    <cellStyle name="Moeda 5 4" xfId="84" xr:uid="{00000000-0005-0000-0000-000005000000}"/>
    <cellStyle name="Moeda 5 4 2" xfId="163" xr:uid="{00000000-0005-0000-0000-000005000000}"/>
    <cellStyle name="Moeda 5 4 2 2" xfId="714" xr:uid="{915753C8-2457-4B29-B15C-390898923DA9}"/>
    <cellStyle name="Moeda 5 4 2 3" xfId="1265" xr:uid="{4170D45B-F021-41B7-9207-1A42FDA85551}"/>
    <cellStyle name="Moeda 5 4 3" xfId="242" xr:uid="{00000000-0005-0000-0000-000005000000}"/>
    <cellStyle name="Moeda 5 4 3 2" xfId="793" xr:uid="{1AF1B2EF-92A8-45F3-9B4E-4C07FC9DD74A}"/>
    <cellStyle name="Moeda 5 4 3 3" xfId="1344" xr:uid="{263D13E7-CA85-447A-8DE0-AD0706D9ACF5}"/>
    <cellStyle name="Moeda 5 4 4" xfId="322" xr:uid="{00000000-0005-0000-0000-000005000000}"/>
    <cellStyle name="Moeda 5 4 4 2" xfId="873" xr:uid="{E2E67791-75E1-4932-8880-91072153CF66}"/>
    <cellStyle name="Moeda 5 4 4 3" xfId="1423" xr:uid="{3314B5BF-1B64-40E9-9D71-2D8785508163}"/>
    <cellStyle name="Moeda 5 4 5" xfId="400" xr:uid="{00000000-0005-0000-0000-000005000000}"/>
    <cellStyle name="Moeda 5 4 5 2" xfId="951" xr:uid="{EEE0BF53-E175-4685-B82F-C98779347F15}"/>
    <cellStyle name="Moeda 5 4 5 3" xfId="1501" xr:uid="{6F7ADCCD-5391-47A8-A2DD-DB8A5B8ADFDF}"/>
    <cellStyle name="Moeda 5 4 6" xfId="479" xr:uid="{00000000-0005-0000-0000-000005000000}"/>
    <cellStyle name="Moeda 5 4 6 2" xfId="1030" xr:uid="{A95A1B15-0311-4718-867B-1F534C63FB62}"/>
    <cellStyle name="Moeda 5 4 6 3" xfId="1580" xr:uid="{FAD091F5-4465-466C-8568-F13B9AEFEAEC}"/>
    <cellStyle name="Moeda 5 4 7" xfId="557" xr:uid="{00000000-0005-0000-0000-000005000000}"/>
    <cellStyle name="Moeda 5 4 7 2" xfId="1108" xr:uid="{FDEB47CB-4944-43FC-B491-8AED190CEA0A}"/>
    <cellStyle name="Moeda 5 4 7 3" xfId="1658" xr:uid="{64EAF8B3-AB75-41EA-9ADD-C429ACBCAD7B}"/>
    <cellStyle name="Moeda 5 4 8" xfId="636" xr:uid="{200EEED9-26A1-43EE-9C85-21FD75D38513}"/>
    <cellStyle name="Moeda 5 4 9" xfId="1187" xr:uid="{3B2B2C92-CE10-4447-B235-13583A731314}"/>
    <cellStyle name="Moeda 5 5" xfId="100" xr:uid="{00000000-0005-0000-0000-000006000000}"/>
    <cellStyle name="Moeda 5 5 2" xfId="651" xr:uid="{71749536-62ED-44AE-BB75-8D471234C006}"/>
    <cellStyle name="Moeda 5 5 3" xfId="1202" xr:uid="{378B2F7A-1ACC-4675-B1BB-4C8A16BD7E00}"/>
    <cellStyle name="Moeda 5 6" xfId="179" xr:uid="{00000000-0005-0000-0000-000006000000}"/>
    <cellStyle name="Moeda 5 6 2" xfId="730" xr:uid="{4387D5C4-462E-43EE-96A1-16A14FC974BD}"/>
    <cellStyle name="Moeda 5 6 3" xfId="1281" xr:uid="{9479132A-A7BE-4647-9F14-4D8365A07E93}"/>
    <cellStyle name="Moeda 5 7" xfId="258" xr:uid="{00000000-0005-0000-0000-000006000000}"/>
    <cellStyle name="Moeda 5 7 2" xfId="809" xr:uid="{F8C80A40-20E0-4C5F-9A48-E6BD946055D1}"/>
    <cellStyle name="Moeda 5 7 3" xfId="1360" xr:uid="{7BD8078E-3D48-4084-8DAE-0919E47DDB3C}"/>
    <cellStyle name="Moeda 5 8" xfId="337" xr:uid="{00000000-0005-0000-0000-000006000000}"/>
    <cellStyle name="Moeda 5 8 2" xfId="888" xr:uid="{C7526934-B1CD-4F72-9FCE-F97825BB4359}"/>
    <cellStyle name="Moeda 5 8 3" xfId="1438" xr:uid="{1628D8E9-C599-47AA-8EA3-DF2A9C19604B}"/>
    <cellStyle name="Moeda 5 9" xfId="416" xr:uid="{00000000-0005-0000-0000-000006000000}"/>
    <cellStyle name="Moeda 5 9 2" xfId="967" xr:uid="{30570A34-94F8-452C-A281-8D859CE971B8}"/>
    <cellStyle name="Moeda 5 9 3" xfId="1517" xr:uid="{0394FC28-5ED1-4A0F-A6BE-5A81BEC62518}"/>
    <cellStyle name="Moeda 6" xfId="31" xr:uid="{00000000-0005-0000-0000-000044000000}"/>
    <cellStyle name="Moeda 6 10" xfId="1134" xr:uid="{E226062E-27D0-47A4-B054-C45138E62344}"/>
    <cellStyle name="Moeda 6 2" xfId="63" xr:uid="{00000000-0005-0000-0000-00000B000000}"/>
    <cellStyle name="Moeda 6 2 2" xfId="142" xr:uid="{00000000-0005-0000-0000-00000B000000}"/>
    <cellStyle name="Moeda 6 2 2 2" xfId="693" xr:uid="{AAD9E3CD-B763-4472-BADE-D946ADD3AB57}"/>
    <cellStyle name="Moeda 6 2 2 3" xfId="1244" xr:uid="{71AD4FA7-68D2-4030-AC8A-06A670DA49D9}"/>
    <cellStyle name="Moeda 6 2 3" xfId="221" xr:uid="{00000000-0005-0000-0000-00000B000000}"/>
    <cellStyle name="Moeda 6 2 3 2" xfId="772" xr:uid="{4C5C564F-A955-45FC-8891-6FD5B7574563}"/>
    <cellStyle name="Moeda 6 2 3 3" xfId="1323" xr:uid="{71AFDC5F-89D0-4060-B49D-6B529E23630C}"/>
    <cellStyle name="Moeda 6 2 4" xfId="301" xr:uid="{00000000-0005-0000-0000-00000B000000}"/>
    <cellStyle name="Moeda 6 2 4 2" xfId="852" xr:uid="{8F5FCF8D-0522-4B0A-BFF9-146A120C827A}"/>
    <cellStyle name="Moeda 6 2 4 3" xfId="1402" xr:uid="{C5F494F0-650B-4EDD-A57E-2BE794B345DB}"/>
    <cellStyle name="Moeda 6 2 5" xfId="379" xr:uid="{00000000-0005-0000-0000-00000B000000}"/>
    <cellStyle name="Moeda 6 2 5 2" xfId="930" xr:uid="{3DF0AD70-D802-48E1-B031-6C9A0EC7FCDD}"/>
    <cellStyle name="Moeda 6 2 5 3" xfId="1480" xr:uid="{319B8E3D-8908-4A60-9044-34B402B18F9E}"/>
    <cellStyle name="Moeda 6 2 6" xfId="458" xr:uid="{00000000-0005-0000-0000-00000B000000}"/>
    <cellStyle name="Moeda 6 2 6 2" xfId="1009" xr:uid="{70F6F51A-E416-46AC-8FE4-E4EA22807A87}"/>
    <cellStyle name="Moeda 6 2 6 3" xfId="1559" xr:uid="{9363240E-2548-44C8-A58F-98F9ED32B976}"/>
    <cellStyle name="Moeda 6 2 7" xfId="536" xr:uid="{00000000-0005-0000-0000-00000B000000}"/>
    <cellStyle name="Moeda 6 2 7 2" xfId="1087" xr:uid="{834A0514-61A8-4B43-9915-AC1C83739E17}"/>
    <cellStyle name="Moeda 6 2 7 3" xfId="1637" xr:uid="{51C5317A-4BEA-4B24-9FB1-9ADF6DD5F1D1}"/>
    <cellStyle name="Moeda 6 2 8" xfId="615" xr:uid="{9C61EE76-6328-422B-8E25-93E25079B078}"/>
    <cellStyle name="Moeda 6 2 9" xfId="1166" xr:uid="{07951C86-1EBF-44B8-8C06-5420C2CF52A7}"/>
    <cellStyle name="Moeda 6 3" xfId="110" xr:uid="{00000000-0005-0000-0000-000044000000}"/>
    <cellStyle name="Moeda 6 3 2" xfId="661" xr:uid="{DED90CE5-BD24-451C-82DF-1D0CA04859F8}"/>
    <cellStyle name="Moeda 6 3 3" xfId="1212" xr:uid="{B7ACF662-EA64-4C22-BFC9-087C2D95654A}"/>
    <cellStyle name="Moeda 6 4" xfId="189" xr:uid="{00000000-0005-0000-0000-000044000000}"/>
    <cellStyle name="Moeda 6 4 2" xfId="740" xr:uid="{F716F49C-154C-420F-AA38-B06886588C44}"/>
    <cellStyle name="Moeda 6 4 3" xfId="1291" xr:uid="{788DC667-4D10-4C99-B02A-D62CC4E9FE30}"/>
    <cellStyle name="Moeda 6 5" xfId="269" xr:uid="{00000000-0005-0000-0000-000044000000}"/>
    <cellStyle name="Moeda 6 5 2" xfId="820" xr:uid="{9F0F00B3-29D6-4EF5-B8FE-AC7BF898D9D0}"/>
    <cellStyle name="Moeda 6 5 3" xfId="1370" xr:uid="{3E5ECDF4-1A18-41E5-AB9F-50CDC30B3490}"/>
    <cellStyle name="Moeda 6 6" xfId="347" xr:uid="{00000000-0005-0000-0000-000044000000}"/>
    <cellStyle name="Moeda 6 6 2" xfId="898" xr:uid="{BE4D4DB6-CE2C-41F7-B170-232AC52BC957}"/>
    <cellStyle name="Moeda 6 6 3" xfId="1448" xr:uid="{A20A4054-4AE8-471B-A9C2-55B757FB6670}"/>
    <cellStyle name="Moeda 6 7" xfId="426" xr:uid="{00000000-0005-0000-0000-000044000000}"/>
    <cellStyle name="Moeda 6 7 2" xfId="977" xr:uid="{6174E63F-5C43-4C78-87A8-2B12E21AED5E}"/>
    <cellStyle name="Moeda 6 7 3" xfId="1527" xr:uid="{0503E062-9570-4CA4-A074-CE3ACB6210D6}"/>
    <cellStyle name="Moeda 6 8" xfId="504" xr:uid="{00000000-0005-0000-0000-000044000000}"/>
    <cellStyle name="Moeda 6 8 2" xfId="1055" xr:uid="{259F7117-D8F2-4A11-98A4-71A502C25B06}"/>
    <cellStyle name="Moeda 6 8 3" xfId="1605" xr:uid="{221F9DF2-561B-44DE-85A7-E24900A7B706}"/>
    <cellStyle name="Moeda 6 9" xfId="583" xr:uid="{BAE65583-EF0E-46B3-B09B-65391A9D34E3}"/>
    <cellStyle name="Moeda 7" xfId="47" xr:uid="{00000000-0005-0000-0000-000054000000}"/>
    <cellStyle name="Moeda 7 2" xfId="126" xr:uid="{00000000-0005-0000-0000-000054000000}"/>
    <cellStyle name="Moeda 7 2 2" xfId="677" xr:uid="{0765EA7B-5900-46D7-9E82-3659AB224663}"/>
    <cellStyle name="Moeda 7 2 3" xfId="1228" xr:uid="{71C15342-F171-40E0-9103-60C842FB9039}"/>
    <cellStyle name="Moeda 7 3" xfId="205" xr:uid="{00000000-0005-0000-0000-000054000000}"/>
    <cellStyle name="Moeda 7 3 2" xfId="756" xr:uid="{A79185EC-42F7-41FE-B3BA-C8C3DF023BC1}"/>
    <cellStyle name="Moeda 7 3 3" xfId="1307" xr:uid="{2D0CA30A-84C6-4059-BCD6-717BED168F9E}"/>
    <cellStyle name="Moeda 7 4" xfId="285" xr:uid="{00000000-0005-0000-0000-000054000000}"/>
    <cellStyle name="Moeda 7 4 2" xfId="836" xr:uid="{2916F2B1-EA60-49D8-B146-1027B38CB67E}"/>
    <cellStyle name="Moeda 7 4 3" xfId="1386" xr:uid="{E9B50338-3FA5-4BB8-AC8C-5844FCA0B643}"/>
    <cellStyle name="Moeda 7 5" xfId="363" xr:uid="{00000000-0005-0000-0000-000054000000}"/>
    <cellStyle name="Moeda 7 5 2" xfId="914" xr:uid="{CD2CD5D6-F22B-4941-B5E5-00B40329E44A}"/>
    <cellStyle name="Moeda 7 5 3" xfId="1464" xr:uid="{343C174D-BBA2-4F07-8247-69C1E2260C65}"/>
    <cellStyle name="Moeda 7 6" xfId="442" xr:uid="{00000000-0005-0000-0000-000054000000}"/>
    <cellStyle name="Moeda 7 6 2" xfId="993" xr:uid="{8F228927-CF59-4307-A2BE-3F455A522108}"/>
    <cellStyle name="Moeda 7 6 3" xfId="1543" xr:uid="{ABC90750-4E9D-4395-8281-8C2FAFB69983}"/>
    <cellStyle name="Moeda 7 7" xfId="520" xr:uid="{00000000-0005-0000-0000-000054000000}"/>
    <cellStyle name="Moeda 7 7 2" xfId="1071" xr:uid="{2CF75CAA-7116-4F87-92B8-6B26427CEC3C}"/>
    <cellStyle name="Moeda 7 7 3" xfId="1621" xr:uid="{BAC1C0BB-CDF3-444D-B770-63EB5AC50004}"/>
    <cellStyle name="Moeda 7 8" xfId="599" xr:uid="{084689FC-91F7-43F7-A10B-2044031D9C3D}"/>
    <cellStyle name="Moeda 7 9" xfId="1150" xr:uid="{FE6F45BA-461E-415B-9AFC-F3CAF9BBB6A6}"/>
    <cellStyle name="Moeda 8" xfId="173" xr:uid="{00000000-0005-0000-0000-0000D2000000}"/>
    <cellStyle name="Moeda 8 2" xfId="724" xr:uid="{08F2C760-C0A1-4D5C-A0A6-C231C5C98209}"/>
    <cellStyle name="Moeda 8 3" xfId="1275" xr:uid="{F46D9667-1B7C-4896-9EB4-485C4F19A359}"/>
    <cellStyle name="Moeda 9" xfId="252" xr:uid="{00000000-0005-0000-0000-000021010000}"/>
    <cellStyle name="Moeda 9 2" xfId="803" xr:uid="{30AA553E-D73D-4744-A882-5D357DA8CACB}"/>
    <cellStyle name="Moeda 9 3" xfId="1354" xr:uid="{A59AB2F3-4119-4AA3-917E-B984AA12EB9F}"/>
    <cellStyle name="Normal" xfId="0" builtinId="0"/>
    <cellStyle name="Normal 2" xfId="1" xr:uid="{00000000-0005-0000-0000-000008000000}"/>
    <cellStyle name="Normal 2 2" xfId="88" xr:uid="{4C514277-CCFA-41D3-B4F0-CFE60B14EC40}"/>
    <cellStyle name="Porcentagem" xfId="24" builtinId="5"/>
    <cellStyle name="Porcentagem 2" xfId="12" xr:uid="{00000000-0005-0000-0000-000009000000}"/>
    <cellStyle name="Porcentagem 3" xfId="262" xr:uid="{00000000-0005-0000-0000-000039010000}"/>
    <cellStyle name="Porcentagem 3 2" xfId="813" xr:uid="{AAED6366-85BF-4B0D-A9EF-A52B4ABD04D4}"/>
    <cellStyle name="Separador de milhares 2" xfId="2" xr:uid="{00000000-0005-0000-0000-00000A000000}"/>
    <cellStyle name="Separador de milhares 2 2" xfId="7" xr:uid="{00000000-0005-0000-0000-00000B000000}"/>
    <cellStyle name="Separador de milhares 2 2 10" xfId="247" xr:uid="{00000000-0005-0000-0000-00000B000000}"/>
    <cellStyle name="Separador de milhares 2 2 10 2" xfId="798" xr:uid="{DE35C3DB-65E8-4D86-BFD1-548947341B0D}"/>
    <cellStyle name="Separador de milhares 2 2 10 3" xfId="1349" xr:uid="{A2DAC899-D7DA-4E37-B46B-4CC08D9B395B}"/>
    <cellStyle name="Separador de milhares 2 2 11" xfId="327" xr:uid="{00000000-0005-0000-0000-00000B000000}"/>
    <cellStyle name="Separador de milhares 2 2 11 2" xfId="878" xr:uid="{D7555DE3-9C17-4587-A127-E736FB9D9289}"/>
    <cellStyle name="Separador de milhares 2 2 11 3" xfId="1428" xr:uid="{2BBB2F71-75B6-4B00-98D2-598FA0DFCE00}"/>
    <cellStyle name="Separador de milhares 2 2 12" xfId="405" xr:uid="{00000000-0005-0000-0000-00000B000000}"/>
    <cellStyle name="Separador de milhares 2 2 12 2" xfId="956" xr:uid="{63A527CC-081B-475A-8BF4-9E384D2BE283}"/>
    <cellStyle name="Separador de milhares 2 2 12 3" xfId="1506" xr:uid="{E63113BE-5741-4120-86EE-B45968054F16}"/>
    <cellStyle name="Separador de milhares 2 2 13" xfId="484" xr:uid="{00000000-0005-0000-0000-00000B000000}"/>
    <cellStyle name="Separador de milhares 2 2 13 2" xfId="1035" xr:uid="{B65FBC2A-74F9-4864-87B7-90912829047E}"/>
    <cellStyle name="Separador de milhares 2 2 13 3" xfId="1585" xr:uid="{DA239C19-ED76-4643-AD2E-8855552590B1}"/>
    <cellStyle name="Separador de milhares 2 2 14" xfId="562" xr:uid="{DB1DE1ED-44FF-462D-AA5B-3433133977CA}"/>
    <cellStyle name="Separador de milhares 2 2 15" xfId="1113" xr:uid="{B3AD85BE-E89B-4348-8200-1CE2F03F8B8D}"/>
    <cellStyle name="Separador de milhares 2 2 2" xfId="11" xr:uid="{00000000-0005-0000-0000-00000C000000}"/>
    <cellStyle name="Separador de milhares 2 2 2 10" xfId="408" xr:uid="{00000000-0005-0000-0000-00000C000000}"/>
    <cellStyle name="Separador de milhares 2 2 2 10 2" xfId="959" xr:uid="{6D8C763F-6E0A-4E75-82A0-CF05663609AA}"/>
    <cellStyle name="Separador de milhares 2 2 2 10 3" xfId="1509" xr:uid="{4B2B6251-92FB-4A57-A5BB-801931E4FCCD}"/>
    <cellStyle name="Separador de milhares 2 2 2 11" xfId="487" xr:uid="{00000000-0005-0000-0000-00000C000000}"/>
    <cellStyle name="Separador de milhares 2 2 2 11 2" xfId="1038" xr:uid="{94C3DACE-D7EC-412E-9E2C-8EFD74232044}"/>
    <cellStyle name="Separador de milhares 2 2 2 11 3" xfId="1588" xr:uid="{86E403E4-D724-40A5-BFF3-3E66A35FAAAB}"/>
    <cellStyle name="Separador de milhares 2 2 2 12" xfId="565" xr:uid="{3F84F49C-E10D-46AB-8FE5-305BFD3C51C5}"/>
    <cellStyle name="Separador de milhares 2 2 2 13" xfId="1116" xr:uid="{C2BFCB79-373C-4702-A21E-1F7C18F6929F}"/>
    <cellStyle name="Separador de milhares 2 2 2 2" xfId="19" xr:uid="{00000000-0005-0000-0000-00000D000000}"/>
    <cellStyle name="Separador de milhares 2 2 2 2 10" xfId="493" xr:uid="{00000000-0005-0000-0000-00000D000000}"/>
    <cellStyle name="Separador de milhares 2 2 2 2 10 2" xfId="1044" xr:uid="{27BF2B17-A8C2-40FE-9929-FDE4FD2AF7E1}"/>
    <cellStyle name="Separador de milhares 2 2 2 2 10 3" xfId="1594" xr:uid="{9F062016-0E23-4D7A-BAC0-8B8C27B67D86}"/>
    <cellStyle name="Separador de milhares 2 2 2 2 11" xfId="572" xr:uid="{C1947B39-6A7D-4257-8AEB-7CAD37B0D226}"/>
    <cellStyle name="Separador de milhares 2 2 2 2 12" xfId="1123" xr:uid="{441D3E46-A76D-49C9-B2FF-3F123A221B8A}"/>
    <cellStyle name="Separador de milhares 2 2 2 2 2" xfId="36" xr:uid="{00000000-0005-0000-0000-00000D000000}"/>
    <cellStyle name="Separador de milhares 2 2 2 2 2 10" xfId="1139" xr:uid="{B74DC9C6-BE19-4B69-8830-14D1613BD6C9}"/>
    <cellStyle name="Separador de milhares 2 2 2 2 2 2" xfId="68" xr:uid="{00000000-0005-0000-0000-000014000000}"/>
    <cellStyle name="Separador de milhares 2 2 2 2 2 2 2" xfId="147" xr:uid="{00000000-0005-0000-0000-000014000000}"/>
    <cellStyle name="Separador de milhares 2 2 2 2 2 2 2 2" xfId="698" xr:uid="{F28C307B-1F8E-4000-B3FE-B9F529E7E47F}"/>
    <cellStyle name="Separador de milhares 2 2 2 2 2 2 2 3" xfId="1249" xr:uid="{79F0C795-BF8B-409A-8980-7A0FE5D76E5A}"/>
    <cellStyle name="Separador de milhares 2 2 2 2 2 2 3" xfId="226" xr:uid="{00000000-0005-0000-0000-000014000000}"/>
    <cellStyle name="Separador de milhares 2 2 2 2 2 2 3 2" xfId="777" xr:uid="{371E5C80-5D27-4D75-B53C-36D5CFCBBF9B}"/>
    <cellStyle name="Separador de milhares 2 2 2 2 2 2 3 3" xfId="1328" xr:uid="{7C33DF03-D163-4143-9D81-C8FDB01A0E72}"/>
    <cellStyle name="Separador de milhares 2 2 2 2 2 2 4" xfId="306" xr:uid="{00000000-0005-0000-0000-000014000000}"/>
    <cellStyle name="Separador de milhares 2 2 2 2 2 2 4 2" xfId="857" xr:uid="{903CD614-BA1D-42C4-8B48-56161A6547ED}"/>
    <cellStyle name="Separador de milhares 2 2 2 2 2 2 4 3" xfId="1407" xr:uid="{35F8C7E1-1970-4991-B655-3BFA77151C7E}"/>
    <cellStyle name="Separador de milhares 2 2 2 2 2 2 5" xfId="384" xr:uid="{00000000-0005-0000-0000-000014000000}"/>
    <cellStyle name="Separador de milhares 2 2 2 2 2 2 5 2" xfId="935" xr:uid="{E51B0160-1244-4AC7-A071-A22716ACB77A}"/>
    <cellStyle name="Separador de milhares 2 2 2 2 2 2 5 3" xfId="1485" xr:uid="{41DEFAD0-CDF5-43EE-9AFA-0791B779111D}"/>
    <cellStyle name="Separador de milhares 2 2 2 2 2 2 6" xfId="463" xr:uid="{00000000-0005-0000-0000-000014000000}"/>
    <cellStyle name="Separador de milhares 2 2 2 2 2 2 6 2" xfId="1014" xr:uid="{37B2CF09-3BFF-4C3E-9886-824CB5984933}"/>
    <cellStyle name="Separador de milhares 2 2 2 2 2 2 6 3" xfId="1564" xr:uid="{1E261905-4C42-49ED-A2D6-ED4CC0AF949A}"/>
    <cellStyle name="Separador de milhares 2 2 2 2 2 2 7" xfId="541" xr:uid="{00000000-0005-0000-0000-000014000000}"/>
    <cellStyle name="Separador de milhares 2 2 2 2 2 2 7 2" xfId="1092" xr:uid="{A1344349-5B3B-4F4C-9169-F3B9923BC6E6}"/>
    <cellStyle name="Separador de milhares 2 2 2 2 2 2 7 3" xfId="1642" xr:uid="{B886D977-8939-4570-9C22-E9399124B128}"/>
    <cellStyle name="Separador de milhares 2 2 2 2 2 2 8" xfId="620" xr:uid="{6468C2EC-BF86-40BD-A433-8AEB580C04A2}"/>
    <cellStyle name="Separador de milhares 2 2 2 2 2 2 9" xfId="1171" xr:uid="{E77A5161-5434-4C04-8B25-07AEE57F0043}"/>
    <cellStyle name="Separador de milhares 2 2 2 2 2 3" xfId="115" xr:uid="{00000000-0005-0000-0000-00000D000000}"/>
    <cellStyle name="Separador de milhares 2 2 2 2 2 3 2" xfId="666" xr:uid="{DE424B04-1B97-4961-BE30-9859D22D7C37}"/>
    <cellStyle name="Separador de milhares 2 2 2 2 2 3 3" xfId="1217" xr:uid="{DE2C718F-4FCB-4FB2-9610-9BD6D490864B}"/>
    <cellStyle name="Separador de milhares 2 2 2 2 2 4" xfId="194" xr:uid="{00000000-0005-0000-0000-00000D000000}"/>
    <cellStyle name="Separador de milhares 2 2 2 2 2 4 2" xfId="745" xr:uid="{679EB809-65B3-4DD7-A78D-61F4288ACF79}"/>
    <cellStyle name="Separador de milhares 2 2 2 2 2 4 3" xfId="1296" xr:uid="{4B99DC31-A28F-4543-9BFC-4698F097B392}"/>
    <cellStyle name="Separador de milhares 2 2 2 2 2 5" xfId="274" xr:uid="{00000000-0005-0000-0000-00000D000000}"/>
    <cellStyle name="Separador de milhares 2 2 2 2 2 5 2" xfId="825" xr:uid="{89E9EFBA-2B7C-49FD-BBF4-8911F80FC1E7}"/>
    <cellStyle name="Separador de milhares 2 2 2 2 2 5 3" xfId="1375" xr:uid="{F374D38E-2816-476B-B49E-846F9BBA1B74}"/>
    <cellStyle name="Separador de milhares 2 2 2 2 2 6" xfId="352" xr:uid="{00000000-0005-0000-0000-00000D000000}"/>
    <cellStyle name="Separador de milhares 2 2 2 2 2 6 2" xfId="903" xr:uid="{00A8FF65-D527-4B51-9C2C-4E1634ADA3E6}"/>
    <cellStyle name="Separador de milhares 2 2 2 2 2 6 3" xfId="1453" xr:uid="{B5400D7A-2384-46FC-A908-49CE036BAC6B}"/>
    <cellStyle name="Separador de milhares 2 2 2 2 2 7" xfId="431" xr:uid="{00000000-0005-0000-0000-00000D000000}"/>
    <cellStyle name="Separador de milhares 2 2 2 2 2 7 2" xfId="982" xr:uid="{0D754DCC-FB24-4C01-8B35-0D5C34D820F8}"/>
    <cellStyle name="Separador de milhares 2 2 2 2 2 7 3" xfId="1532" xr:uid="{FDF05496-8607-4AF1-B64C-77D29E2CD402}"/>
    <cellStyle name="Separador de milhares 2 2 2 2 2 8" xfId="509" xr:uid="{00000000-0005-0000-0000-00000D000000}"/>
    <cellStyle name="Separador de milhares 2 2 2 2 2 8 2" xfId="1060" xr:uid="{64C6504B-B5DD-4D70-A986-B682DFCF78D7}"/>
    <cellStyle name="Separador de milhares 2 2 2 2 2 8 3" xfId="1610" xr:uid="{B00F9931-4459-4C46-8E3D-CF7AC32065DC}"/>
    <cellStyle name="Separador de milhares 2 2 2 2 2 9" xfId="588" xr:uid="{3D96F5F4-23C2-4390-8552-7B3C0DA24850}"/>
    <cellStyle name="Separador de milhares 2 2 2 2 3" xfId="52" xr:uid="{00000000-0005-0000-0000-00000D000000}"/>
    <cellStyle name="Separador de milhares 2 2 2 2 3 2" xfId="131" xr:uid="{00000000-0005-0000-0000-00000D000000}"/>
    <cellStyle name="Separador de milhares 2 2 2 2 3 2 2" xfId="682" xr:uid="{CD0C43F8-B042-41AC-89F9-50B1353C13B5}"/>
    <cellStyle name="Separador de milhares 2 2 2 2 3 2 3" xfId="1233" xr:uid="{337E273E-2377-43E4-ABB1-CB29423DB265}"/>
    <cellStyle name="Separador de milhares 2 2 2 2 3 3" xfId="210" xr:uid="{00000000-0005-0000-0000-00000D000000}"/>
    <cellStyle name="Separador de milhares 2 2 2 2 3 3 2" xfId="761" xr:uid="{CD25B2CD-82E4-4736-9775-3B1648A3E7DF}"/>
    <cellStyle name="Separador de milhares 2 2 2 2 3 3 3" xfId="1312" xr:uid="{1EDD90F0-D316-4739-B143-C14891F7B117}"/>
    <cellStyle name="Separador de milhares 2 2 2 2 3 4" xfId="290" xr:uid="{00000000-0005-0000-0000-00000D000000}"/>
    <cellStyle name="Separador de milhares 2 2 2 2 3 4 2" xfId="841" xr:uid="{A6C510C3-2DD2-4F02-AE14-5FF1AFDF3564}"/>
    <cellStyle name="Separador de milhares 2 2 2 2 3 4 3" xfId="1391" xr:uid="{79745F95-995B-482B-AE39-02720B4B1C51}"/>
    <cellStyle name="Separador de milhares 2 2 2 2 3 5" xfId="368" xr:uid="{00000000-0005-0000-0000-00000D000000}"/>
    <cellStyle name="Separador de milhares 2 2 2 2 3 5 2" xfId="919" xr:uid="{032310B0-538B-48A4-BF4D-631BD30F7A0F}"/>
    <cellStyle name="Separador de milhares 2 2 2 2 3 5 3" xfId="1469" xr:uid="{B687F1A0-C756-4717-A514-36EC6365E51C}"/>
    <cellStyle name="Separador de milhares 2 2 2 2 3 6" xfId="447" xr:uid="{00000000-0005-0000-0000-00000D000000}"/>
    <cellStyle name="Separador de milhares 2 2 2 2 3 6 2" xfId="998" xr:uid="{DDA2E8F5-C44B-47F2-8FCF-C349E3773D05}"/>
    <cellStyle name="Separador de milhares 2 2 2 2 3 6 3" xfId="1548" xr:uid="{B3827D28-3B4A-4FC2-8213-61098BD8C768}"/>
    <cellStyle name="Separador de milhares 2 2 2 2 3 7" xfId="525" xr:uid="{00000000-0005-0000-0000-00000D000000}"/>
    <cellStyle name="Separador de milhares 2 2 2 2 3 7 2" xfId="1076" xr:uid="{65CD4EA3-AD59-4992-9D26-3525E027A786}"/>
    <cellStyle name="Separador de milhares 2 2 2 2 3 7 3" xfId="1626" xr:uid="{C5443F69-62C8-4A02-A373-94E21D86E03A}"/>
    <cellStyle name="Separador de milhares 2 2 2 2 3 8" xfId="604" xr:uid="{EC493E5F-459E-4539-9BD3-1C2B76C3B212}"/>
    <cellStyle name="Separador de milhares 2 2 2 2 3 9" xfId="1155" xr:uid="{644664AC-01F9-46AA-83A3-84A0FCDD96FE}"/>
    <cellStyle name="Separador de milhares 2 2 2 2 4" xfId="83" xr:uid="{00000000-0005-0000-0000-00000C000000}"/>
    <cellStyle name="Separador de milhares 2 2 2 2 4 2" xfId="162" xr:uid="{00000000-0005-0000-0000-00000C000000}"/>
    <cellStyle name="Separador de milhares 2 2 2 2 4 2 2" xfId="713" xr:uid="{F14601D3-3D56-4990-9A6F-41A6B6CB6275}"/>
    <cellStyle name="Separador de milhares 2 2 2 2 4 2 3" xfId="1264" xr:uid="{DA0317FE-3D0F-4D3C-8989-E1FF37B46001}"/>
    <cellStyle name="Separador de milhares 2 2 2 2 4 3" xfId="241" xr:uid="{00000000-0005-0000-0000-00000C000000}"/>
    <cellStyle name="Separador de milhares 2 2 2 2 4 3 2" xfId="792" xr:uid="{9C5DC444-8BA8-4723-81C4-3D644384BF78}"/>
    <cellStyle name="Separador de milhares 2 2 2 2 4 3 3" xfId="1343" xr:uid="{C307F8AB-0B20-4F71-94C2-B1A24E3C3C9C}"/>
    <cellStyle name="Separador de milhares 2 2 2 2 4 4" xfId="321" xr:uid="{00000000-0005-0000-0000-00000C000000}"/>
    <cellStyle name="Separador de milhares 2 2 2 2 4 4 2" xfId="872" xr:uid="{EF5ED699-472F-4B77-87FC-FE375A5BC2A2}"/>
    <cellStyle name="Separador de milhares 2 2 2 2 4 4 3" xfId="1422" xr:uid="{29B669BB-FCD0-4A04-AE0E-4CE6E94049E0}"/>
    <cellStyle name="Separador de milhares 2 2 2 2 4 5" xfId="399" xr:uid="{00000000-0005-0000-0000-00000C000000}"/>
    <cellStyle name="Separador de milhares 2 2 2 2 4 5 2" xfId="950" xr:uid="{75E95B04-CB20-417A-84E0-B38A04E529BB}"/>
    <cellStyle name="Separador de milhares 2 2 2 2 4 5 3" xfId="1500" xr:uid="{8CB8DC54-323C-44BF-980F-999FE7F13918}"/>
    <cellStyle name="Separador de milhares 2 2 2 2 4 6" xfId="478" xr:uid="{00000000-0005-0000-0000-00000C000000}"/>
    <cellStyle name="Separador de milhares 2 2 2 2 4 6 2" xfId="1029" xr:uid="{8947155E-F138-4340-8AC2-F7B724BEFA51}"/>
    <cellStyle name="Separador de milhares 2 2 2 2 4 6 3" xfId="1579" xr:uid="{3EA1EB66-922F-4377-A834-56B9C90D22F2}"/>
    <cellStyle name="Separador de milhares 2 2 2 2 4 7" xfId="556" xr:uid="{00000000-0005-0000-0000-00000C000000}"/>
    <cellStyle name="Separador de milhares 2 2 2 2 4 7 2" xfId="1107" xr:uid="{73BA7566-B63B-4E5D-8F1F-7845EEF39191}"/>
    <cellStyle name="Separador de milhares 2 2 2 2 4 7 3" xfId="1657" xr:uid="{2EA74D52-D11C-4541-9CB4-3CB86FC33851}"/>
    <cellStyle name="Separador de milhares 2 2 2 2 4 8" xfId="635" xr:uid="{5E5EE5C4-0F65-44ED-8E9C-DD464441A90D}"/>
    <cellStyle name="Separador de milhares 2 2 2 2 4 9" xfId="1186" xr:uid="{7D1BEA6A-CCE1-4D2D-9315-85701565ED7E}"/>
    <cellStyle name="Separador de milhares 2 2 2 2 5" xfId="99" xr:uid="{00000000-0005-0000-0000-00000D000000}"/>
    <cellStyle name="Separador de milhares 2 2 2 2 5 2" xfId="650" xr:uid="{1A0F8FAB-3F54-47CF-A224-C0EFA2ED1544}"/>
    <cellStyle name="Separador de milhares 2 2 2 2 5 3" xfId="1201" xr:uid="{F524B07B-29E8-43F7-9922-17D37927C6FA}"/>
    <cellStyle name="Separador de milhares 2 2 2 2 6" xfId="178" xr:uid="{00000000-0005-0000-0000-00000D000000}"/>
    <cellStyle name="Separador de milhares 2 2 2 2 6 2" xfId="729" xr:uid="{6CAF03AF-F446-4CD9-9F06-D5445D191D68}"/>
    <cellStyle name="Separador de milhares 2 2 2 2 6 3" xfId="1280" xr:uid="{ECC6931B-C6B8-4F38-95C2-6BB11981DA5D}"/>
    <cellStyle name="Separador de milhares 2 2 2 2 7" xfId="257" xr:uid="{00000000-0005-0000-0000-00000D000000}"/>
    <cellStyle name="Separador de milhares 2 2 2 2 7 2" xfId="808" xr:uid="{CBFDE2F7-6B1A-4F4A-A542-F396C2D1F7B6}"/>
    <cellStyle name="Separador de milhares 2 2 2 2 7 3" xfId="1359" xr:uid="{D6A8C8CC-2DDD-478E-956E-B2EAD0DD423C}"/>
    <cellStyle name="Separador de milhares 2 2 2 2 8" xfId="336" xr:uid="{00000000-0005-0000-0000-00000D000000}"/>
    <cellStyle name="Separador de milhares 2 2 2 2 8 2" xfId="887" xr:uid="{EDC880E9-74AB-498E-A24F-83FA4A3029C9}"/>
    <cellStyle name="Separador de milhares 2 2 2 2 8 3" xfId="1437" xr:uid="{BCF2CC9D-4733-4D80-96F3-2329530CE8AE}"/>
    <cellStyle name="Separador de milhares 2 2 2 2 9" xfId="415" xr:uid="{00000000-0005-0000-0000-00000D000000}"/>
    <cellStyle name="Separador de milhares 2 2 2 2 9 2" xfId="966" xr:uid="{10257E9D-16CD-4217-9DCD-9BC7CEF5A577}"/>
    <cellStyle name="Separador de milhares 2 2 2 2 9 3" xfId="1516" xr:uid="{586D294D-3B36-44BF-BA91-3DED52553065}"/>
    <cellStyle name="Separador de milhares 2 2 2 3" xfId="29" xr:uid="{00000000-0005-0000-0000-00000C000000}"/>
    <cellStyle name="Separador de milhares 2 2 2 3 10" xfId="1132" xr:uid="{7AAF66B2-86CB-4DEC-A33D-D2125ABBB158}"/>
    <cellStyle name="Separador de milhares 2 2 2 3 2" xfId="61" xr:uid="{00000000-0005-0000-0000-000015000000}"/>
    <cellStyle name="Separador de milhares 2 2 2 3 2 2" xfId="140" xr:uid="{00000000-0005-0000-0000-000015000000}"/>
    <cellStyle name="Separador de milhares 2 2 2 3 2 2 2" xfId="691" xr:uid="{F406ED7C-1C1D-405C-97D2-AB71FD279F10}"/>
    <cellStyle name="Separador de milhares 2 2 2 3 2 2 3" xfId="1242" xr:uid="{9A4FD6C1-387A-416C-A980-B715F91E3DBF}"/>
    <cellStyle name="Separador de milhares 2 2 2 3 2 3" xfId="219" xr:uid="{00000000-0005-0000-0000-000015000000}"/>
    <cellStyle name="Separador de milhares 2 2 2 3 2 3 2" xfId="770" xr:uid="{2438696F-D065-47A8-BDAA-18EFF67CD3D6}"/>
    <cellStyle name="Separador de milhares 2 2 2 3 2 3 3" xfId="1321" xr:uid="{71132926-8972-4CCE-A241-EC19A7F6D9BB}"/>
    <cellStyle name="Separador de milhares 2 2 2 3 2 4" xfId="299" xr:uid="{00000000-0005-0000-0000-000015000000}"/>
    <cellStyle name="Separador de milhares 2 2 2 3 2 4 2" xfId="850" xr:uid="{3CE2228E-0691-4A07-8D6B-7F5CFD04A17F}"/>
    <cellStyle name="Separador de milhares 2 2 2 3 2 4 3" xfId="1400" xr:uid="{62235D77-CC33-4F46-90F9-D20DA80E921D}"/>
    <cellStyle name="Separador de milhares 2 2 2 3 2 5" xfId="377" xr:uid="{00000000-0005-0000-0000-000015000000}"/>
    <cellStyle name="Separador de milhares 2 2 2 3 2 5 2" xfId="928" xr:uid="{25D96996-0044-4F6A-AF07-4EB4D64469D4}"/>
    <cellStyle name="Separador de milhares 2 2 2 3 2 5 3" xfId="1478" xr:uid="{F2F4EC46-35EC-4E70-B3F6-92B3B34551B4}"/>
    <cellStyle name="Separador de milhares 2 2 2 3 2 6" xfId="456" xr:uid="{00000000-0005-0000-0000-000015000000}"/>
    <cellStyle name="Separador de milhares 2 2 2 3 2 6 2" xfId="1007" xr:uid="{D8D4F9D5-890F-4302-9C16-FCF3054D0CD5}"/>
    <cellStyle name="Separador de milhares 2 2 2 3 2 6 3" xfId="1557" xr:uid="{46960F74-7E00-483F-9746-B4FB55654BC3}"/>
    <cellStyle name="Separador de milhares 2 2 2 3 2 7" xfId="534" xr:uid="{00000000-0005-0000-0000-000015000000}"/>
    <cellStyle name="Separador de milhares 2 2 2 3 2 7 2" xfId="1085" xr:uid="{87E1067A-B03A-4905-93A6-B74A110E15A7}"/>
    <cellStyle name="Separador de milhares 2 2 2 3 2 7 3" xfId="1635" xr:uid="{D2D5549B-9F48-4A52-9166-26714FE6F766}"/>
    <cellStyle name="Separador de milhares 2 2 2 3 2 8" xfId="613" xr:uid="{DC5C3BE6-2479-428F-AAB8-CC826A932B9A}"/>
    <cellStyle name="Separador de milhares 2 2 2 3 2 9" xfId="1164" xr:uid="{EA531482-CEAF-4850-8F2B-ECA4DAD8D421}"/>
    <cellStyle name="Separador de milhares 2 2 2 3 3" xfId="108" xr:uid="{00000000-0005-0000-0000-00000C000000}"/>
    <cellStyle name="Separador de milhares 2 2 2 3 3 2" xfId="659" xr:uid="{5A2732DB-04D5-4BA7-92D3-88DC6ECC871D}"/>
    <cellStyle name="Separador de milhares 2 2 2 3 3 3" xfId="1210" xr:uid="{5D3875BB-62CF-4200-A264-B5E96E9FEA21}"/>
    <cellStyle name="Separador de milhares 2 2 2 3 4" xfId="187" xr:uid="{00000000-0005-0000-0000-00000C000000}"/>
    <cellStyle name="Separador de milhares 2 2 2 3 4 2" xfId="738" xr:uid="{67A010BF-1524-43E2-B4C3-E1F2425BC8C5}"/>
    <cellStyle name="Separador de milhares 2 2 2 3 4 3" xfId="1289" xr:uid="{E6E1FE32-26FA-4E0D-8D01-5EE76A8A5C80}"/>
    <cellStyle name="Separador de milhares 2 2 2 3 5" xfId="267" xr:uid="{00000000-0005-0000-0000-00000C000000}"/>
    <cellStyle name="Separador de milhares 2 2 2 3 5 2" xfId="818" xr:uid="{741B6C8F-C008-4525-B707-538596F095C0}"/>
    <cellStyle name="Separador de milhares 2 2 2 3 5 3" xfId="1368" xr:uid="{F70FAEDA-78E0-458F-B4A1-223046BE7036}"/>
    <cellStyle name="Separador de milhares 2 2 2 3 6" xfId="345" xr:uid="{00000000-0005-0000-0000-00000C000000}"/>
    <cellStyle name="Separador de milhares 2 2 2 3 6 2" xfId="896" xr:uid="{AFB75890-0EED-4476-8C3A-6E0620F42FF0}"/>
    <cellStyle name="Separador de milhares 2 2 2 3 6 3" xfId="1446" xr:uid="{54160D4D-3554-4ECA-9465-7E24B941F815}"/>
    <cellStyle name="Separador de milhares 2 2 2 3 7" xfId="424" xr:uid="{00000000-0005-0000-0000-00000C000000}"/>
    <cellStyle name="Separador de milhares 2 2 2 3 7 2" xfId="975" xr:uid="{AC7503AE-322A-497D-BF95-2C961C4F6A5D}"/>
    <cellStyle name="Separador de milhares 2 2 2 3 7 3" xfId="1525" xr:uid="{951F6B1B-2EED-4AB3-9EA3-016816B48B0A}"/>
    <cellStyle name="Separador de milhares 2 2 2 3 8" xfId="502" xr:uid="{00000000-0005-0000-0000-00000C000000}"/>
    <cellStyle name="Separador de milhares 2 2 2 3 8 2" xfId="1053" xr:uid="{EBE37FAB-7DE6-48EA-9897-B4AE8B3DC444}"/>
    <cellStyle name="Separador de milhares 2 2 2 3 8 3" xfId="1603" xr:uid="{84407B1F-3439-4D67-B1E5-8E334D44710A}"/>
    <cellStyle name="Separador de milhares 2 2 2 3 9" xfId="581" xr:uid="{2791C5E9-173D-4BBB-87DA-49965199E0C8}"/>
    <cellStyle name="Separador de milhares 2 2 2 4" xfId="45" xr:uid="{00000000-0005-0000-0000-00000C000000}"/>
    <cellStyle name="Separador de milhares 2 2 2 4 2" xfId="124" xr:uid="{00000000-0005-0000-0000-00000C000000}"/>
    <cellStyle name="Separador de milhares 2 2 2 4 2 2" xfId="675" xr:uid="{A2D2A614-B569-444B-B457-0F26432DD1A5}"/>
    <cellStyle name="Separador de milhares 2 2 2 4 2 3" xfId="1226" xr:uid="{E07D1DE0-1B32-4502-98EC-7D512DF19586}"/>
    <cellStyle name="Separador de milhares 2 2 2 4 3" xfId="203" xr:uid="{00000000-0005-0000-0000-00000C000000}"/>
    <cellStyle name="Separador de milhares 2 2 2 4 3 2" xfId="754" xr:uid="{0B4EEAC9-E400-46AE-B0C5-6B33F61D7244}"/>
    <cellStyle name="Separador de milhares 2 2 2 4 3 3" xfId="1305" xr:uid="{EDA25321-784D-42A7-A1A8-9FA010783EA9}"/>
    <cellStyle name="Separador de milhares 2 2 2 4 4" xfId="283" xr:uid="{00000000-0005-0000-0000-00000C000000}"/>
    <cellStyle name="Separador de milhares 2 2 2 4 4 2" xfId="834" xr:uid="{02D345B4-1F5B-454D-9C12-5EC469FAEFE3}"/>
    <cellStyle name="Separador de milhares 2 2 2 4 4 3" xfId="1384" xr:uid="{EAE08CD9-3F1B-4D46-A6FD-1627326E82A1}"/>
    <cellStyle name="Separador de milhares 2 2 2 4 5" xfId="361" xr:uid="{00000000-0005-0000-0000-00000C000000}"/>
    <cellStyle name="Separador de milhares 2 2 2 4 5 2" xfId="912" xr:uid="{F613B5B2-9632-4A48-BD23-6C3184C204A9}"/>
    <cellStyle name="Separador de milhares 2 2 2 4 5 3" xfId="1462" xr:uid="{64759AFA-9685-48C5-8C3D-91643243EEDC}"/>
    <cellStyle name="Separador de milhares 2 2 2 4 6" xfId="440" xr:uid="{00000000-0005-0000-0000-00000C000000}"/>
    <cellStyle name="Separador de milhares 2 2 2 4 6 2" xfId="991" xr:uid="{E208D35B-D4B0-4A68-9EA5-F7386829691E}"/>
    <cellStyle name="Separador de milhares 2 2 2 4 6 3" xfId="1541" xr:uid="{66835437-0E89-47DE-A7BE-8563519AEA31}"/>
    <cellStyle name="Separador de milhares 2 2 2 4 7" xfId="518" xr:uid="{00000000-0005-0000-0000-00000C000000}"/>
    <cellStyle name="Separador de milhares 2 2 2 4 7 2" xfId="1069" xr:uid="{3C221A8F-0F2C-4DE1-8F85-C061B1763C48}"/>
    <cellStyle name="Separador de milhares 2 2 2 4 7 3" xfId="1619" xr:uid="{BE579C25-CFAD-420A-9ED3-5E618ADB3FDB}"/>
    <cellStyle name="Separador de milhares 2 2 2 4 8" xfId="597" xr:uid="{73E580EB-E309-4EE0-9F2C-CD6B8382CBA3}"/>
    <cellStyle name="Separador de milhares 2 2 2 4 9" xfId="1148" xr:uid="{9116B9F4-7986-404B-9A3C-C025F8742C34}"/>
    <cellStyle name="Separador de milhares 2 2 2 5" xfId="77" xr:uid="{00000000-0005-0000-0000-00000B000000}"/>
    <cellStyle name="Separador de milhares 2 2 2 5 2" xfId="156" xr:uid="{00000000-0005-0000-0000-00000B000000}"/>
    <cellStyle name="Separador de milhares 2 2 2 5 2 2" xfId="707" xr:uid="{FE780033-312F-406F-81FB-55394584124E}"/>
    <cellStyle name="Separador de milhares 2 2 2 5 2 3" xfId="1258" xr:uid="{FDF7EBFF-7572-4551-BC9A-BA33912C97D6}"/>
    <cellStyle name="Separador de milhares 2 2 2 5 3" xfId="235" xr:uid="{00000000-0005-0000-0000-00000B000000}"/>
    <cellStyle name="Separador de milhares 2 2 2 5 3 2" xfId="786" xr:uid="{118D5012-D2F6-4B5E-84E4-AB4F467C3C63}"/>
    <cellStyle name="Separador de milhares 2 2 2 5 3 3" xfId="1337" xr:uid="{5CAA4E3B-BE52-4F92-ABAA-B34746CB7FBB}"/>
    <cellStyle name="Separador de milhares 2 2 2 5 4" xfId="315" xr:uid="{00000000-0005-0000-0000-00000B000000}"/>
    <cellStyle name="Separador de milhares 2 2 2 5 4 2" xfId="866" xr:uid="{CD9E0FE3-8490-4AA9-8AC9-CCE5BADEE859}"/>
    <cellStyle name="Separador de milhares 2 2 2 5 4 3" xfId="1416" xr:uid="{0E405B27-1F78-4287-BC3A-1986C8F46E67}"/>
    <cellStyle name="Separador de milhares 2 2 2 5 5" xfId="393" xr:uid="{00000000-0005-0000-0000-00000B000000}"/>
    <cellStyle name="Separador de milhares 2 2 2 5 5 2" xfId="944" xr:uid="{E6DE904B-1706-450E-BC4E-34F14CC3BA58}"/>
    <cellStyle name="Separador de milhares 2 2 2 5 5 3" xfId="1494" xr:uid="{5FF8450B-7BA8-493E-9F29-280559FE8B5A}"/>
    <cellStyle name="Separador de milhares 2 2 2 5 6" xfId="472" xr:uid="{00000000-0005-0000-0000-00000B000000}"/>
    <cellStyle name="Separador de milhares 2 2 2 5 6 2" xfId="1023" xr:uid="{F0A0B50B-D9A3-470E-B023-BE765443BF05}"/>
    <cellStyle name="Separador de milhares 2 2 2 5 6 3" xfId="1573" xr:uid="{40523526-53B0-428A-804C-2DAC75961407}"/>
    <cellStyle name="Separador de milhares 2 2 2 5 7" xfId="550" xr:uid="{00000000-0005-0000-0000-00000B000000}"/>
    <cellStyle name="Separador de milhares 2 2 2 5 7 2" xfId="1101" xr:uid="{3E45C047-9299-42B6-9212-AAA3EDDC8404}"/>
    <cellStyle name="Separador de milhares 2 2 2 5 7 3" xfId="1651" xr:uid="{94F9FA36-C427-4E61-8B62-4FC2DA3F83E3}"/>
    <cellStyle name="Separador de milhares 2 2 2 5 8" xfId="629" xr:uid="{CEBD6F9D-67A6-4D16-81BF-5DE0F7656850}"/>
    <cellStyle name="Separador de milhares 2 2 2 5 9" xfId="1180" xr:uid="{B069EA89-1A10-47AE-AEC4-A5D6D2288C01}"/>
    <cellStyle name="Separador de milhares 2 2 2 6" xfId="93" xr:uid="{00000000-0005-0000-0000-00000C000000}"/>
    <cellStyle name="Separador de milhares 2 2 2 6 2" xfId="644" xr:uid="{D29186E9-9C33-4E8E-8BE4-52B41D510B5C}"/>
    <cellStyle name="Separador de milhares 2 2 2 6 3" xfId="1195" xr:uid="{83F1D35E-8C5D-4549-9E12-6B4C64D9C742}"/>
    <cellStyle name="Separador de milhares 2 2 2 7" xfId="171" xr:uid="{00000000-0005-0000-0000-00000C000000}"/>
    <cellStyle name="Separador de milhares 2 2 2 7 2" xfId="722" xr:uid="{37646C4A-DBB4-4218-B886-7FABC5153AC5}"/>
    <cellStyle name="Separador de milhares 2 2 2 7 3" xfId="1273" xr:uid="{17535150-B8CD-47E0-823F-CE2F6743A690}"/>
    <cellStyle name="Separador de milhares 2 2 2 8" xfId="250" xr:uid="{00000000-0005-0000-0000-00000C000000}"/>
    <cellStyle name="Separador de milhares 2 2 2 8 2" xfId="801" xr:uid="{1F6CCC0E-6171-48DA-A3D1-B07E96CB18C1}"/>
    <cellStyle name="Separador de milhares 2 2 2 8 3" xfId="1352" xr:uid="{7A820FC7-644F-44E0-B696-A54544CC4F74}"/>
    <cellStyle name="Separador de milhares 2 2 2 9" xfId="330" xr:uid="{00000000-0005-0000-0000-00000C000000}"/>
    <cellStyle name="Separador de milhares 2 2 2 9 2" xfId="881" xr:uid="{CD930CEC-1DED-4A6D-BB73-CF46EE80378F}"/>
    <cellStyle name="Separador de milhares 2 2 2 9 3" xfId="1431" xr:uid="{F5DA04E6-8C2C-4E75-926B-5619F4A104C6}"/>
    <cellStyle name="Separador de milhares 2 2 3" xfId="23" xr:uid="{00000000-0005-0000-0000-00000E000000}"/>
    <cellStyle name="Separador de milhares 2 2 3 10" xfId="497" xr:uid="{00000000-0005-0000-0000-00000E000000}"/>
    <cellStyle name="Separador de milhares 2 2 3 10 2" xfId="1048" xr:uid="{7A150080-73F2-4CDC-9D43-7FC94FE65C7F}"/>
    <cellStyle name="Separador de milhares 2 2 3 10 3" xfId="1598" xr:uid="{0B146458-1DBD-4632-A738-1EE65EC5EB68}"/>
    <cellStyle name="Separador de milhares 2 2 3 11" xfId="576" xr:uid="{85D176B4-6772-460D-9358-6998E44E947E}"/>
    <cellStyle name="Separador de milhares 2 2 3 12" xfId="1127" xr:uid="{6F2173B4-6382-4532-BE1E-AD82E5CBA2B5}"/>
    <cellStyle name="Separador de milhares 2 2 3 2" xfId="40" xr:uid="{00000000-0005-0000-0000-00000E000000}"/>
    <cellStyle name="Separador de milhares 2 2 3 2 10" xfId="1143" xr:uid="{4BF42D2C-716C-4D40-90E4-E98B735E8756}"/>
    <cellStyle name="Separador de milhares 2 2 3 2 2" xfId="72" xr:uid="{00000000-0005-0000-0000-000017000000}"/>
    <cellStyle name="Separador de milhares 2 2 3 2 2 2" xfId="151" xr:uid="{00000000-0005-0000-0000-000017000000}"/>
    <cellStyle name="Separador de milhares 2 2 3 2 2 2 2" xfId="702" xr:uid="{DA91FF7B-432E-4A28-A1A7-A0B33FBF33FF}"/>
    <cellStyle name="Separador de milhares 2 2 3 2 2 2 3" xfId="1253" xr:uid="{703B4C7D-9054-47C6-8151-07FF88DD86AF}"/>
    <cellStyle name="Separador de milhares 2 2 3 2 2 3" xfId="230" xr:uid="{00000000-0005-0000-0000-000017000000}"/>
    <cellStyle name="Separador de milhares 2 2 3 2 2 3 2" xfId="781" xr:uid="{35D1C36D-2735-4D70-AA06-5C666A195D10}"/>
    <cellStyle name="Separador de milhares 2 2 3 2 2 3 3" xfId="1332" xr:uid="{ABA5E436-26EF-4D0B-A0DE-2AECE46B9996}"/>
    <cellStyle name="Separador de milhares 2 2 3 2 2 4" xfId="310" xr:uid="{00000000-0005-0000-0000-000017000000}"/>
    <cellStyle name="Separador de milhares 2 2 3 2 2 4 2" xfId="861" xr:uid="{CD1A41F5-007A-4F08-B617-A2E811FAB3DD}"/>
    <cellStyle name="Separador de milhares 2 2 3 2 2 4 3" xfId="1411" xr:uid="{C91F7BA5-6C84-42D1-95F6-576E168B4ACA}"/>
    <cellStyle name="Separador de milhares 2 2 3 2 2 5" xfId="388" xr:uid="{00000000-0005-0000-0000-000017000000}"/>
    <cellStyle name="Separador de milhares 2 2 3 2 2 5 2" xfId="939" xr:uid="{60A6135D-9847-45FE-9BA0-9F02A406EB80}"/>
    <cellStyle name="Separador de milhares 2 2 3 2 2 5 3" xfId="1489" xr:uid="{73E9C565-F8BC-401D-9D64-FC5B382AB213}"/>
    <cellStyle name="Separador de milhares 2 2 3 2 2 6" xfId="467" xr:uid="{00000000-0005-0000-0000-000017000000}"/>
    <cellStyle name="Separador de milhares 2 2 3 2 2 6 2" xfId="1018" xr:uid="{B74303A9-A04F-449B-BF81-E78E9421B3C2}"/>
    <cellStyle name="Separador de milhares 2 2 3 2 2 6 3" xfId="1568" xr:uid="{6E8208B2-112F-4106-9D29-41616AB9FD4D}"/>
    <cellStyle name="Separador de milhares 2 2 3 2 2 7" xfId="545" xr:uid="{00000000-0005-0000-0000-000017000000}"/>
    <cellStyle name="Separador de milhares 2 2 3 2 2 7 2" xfId="1096" xr:uid="{D159C693-2F83-411A-B3D8-3C08992B0F8F}"/>
    <cellStyle name="Separador de milhares 2 2 3 2 2 7 3" xfId="1646" xr:uid="{4BB5F4F3-875B-49A3-B1DE-D1D768029BB8}"/>
    <cellStyle name="Separador de milhares 2 2 3 2 2 8" xfId="624" xr:uid="{29719FC0-5DC1-4735-A4FE-83693D309F9B}"/>
    <cellStyle name="Separador de milhares 2 2 3 2 2 9" xfId="1175" xr:uid="{569EB656-420D-46C9-B216-D4023816A96A}"/>
    <cellStyle name="Separador de milhares 2 2 3 2 3" xfId="119" xr:uid="{00000000-0005-0000-0000-00000E000000}"/>
    <cellStyle name="Separador de milhares 2 2 3 2 3 2" xfId="670" xr:uid="{B13093C7-71B7-433E-8BAC-7F5BBCE2CB58}"/>
    <cellStyle name="Separador de milhares 2 2 3 2 3 3" xfId="1221" xr:uid="{DE5C70D6-EC1A-451F-90F6-41B6BF91B92C}"/>
    <cellStyle name="Separador de milhares 2 2 3 2 4" xfId="198" xr:uid="{00000000-0005-0000-0000-00000E000000}"/>
    <cellStyle name="Separador de milhares 2 2 3 2 4 2" xfId="749" xr:uid="{AEE6908A-FA46-424B-A75D-AC3992ECFE84}"/>
    <cellStyle name="Separador de milhares 2 2 3 2 4 3" xfId="1300" xr:uid="{1E1DAC92-75A9-4D54-8FA6-F13D52F364A5}"/>
    <cellStyle name="Separador de milhares 2 2 3 2 5" xfId="278" xr:uid="{00000000-0005-0000-0000-00000E000000}"/>
    <cellStyle name="Separador de milhares 2 2 3 2 5 2" xfId="829" xr:uid="{025A6228-DF7F-47F3-97D0-35F03F555CA7}"/>
    <cellStyle name="Separador de milhares 2 2 3 2 5 3" xfId="1379" xr:uid="{ED55FF92-C4AD-4D95-B1E6-E261862409BE}"/>
    <cellStyle name="Separador de milhares 2 2 3 2 6" xfId="356" xr:uid="{00000000-0005-0000-0000-00000E000000}"/>
    <cellStyle name="Separador de milhares 2 2 3 2 6 2" xfId="907" xr:uid="{5AE8D6A4-16FE-462B-BD48-FAE68905FFEE}"/>
    <cellStyle name="Separador de milhares 2 2 3 2 6 3" xfId="1457" xr:uid="{35D0011B-21A8-4736-B884-3DA4D61309F9}"/>
    <cellStyle name="Separador de milhares 2 2 3 2 7" xfId="435" xr:uid="{00000000-0005-0000-0000-00000E000000}"/>
    <cellStyle name="Separador de milhares 2 2 3 2 7 2" xfId="986" xr:uid="{F26A5BDC-7CEB-408D-A75C-7652931CD444}"/>
    <cellStyle name="Separador de milhares 2 2 3 2 7 3" xfId="1536" xr:uid="{52A4D215-AE06-4430-82BD-EC798DF52A18}"/>
    <cellStyle name="Separador de milhares 2 2 3 2 8" xfId="513" xr:uid="{00000000-0005-0000-0000-00000E000000}"/>
    <cellStyle name="Separador de milhares 2 2 3 2 8 2" xfId="1064" xr:uid="{45562941-2956-4F5F-B425-F985B96BF950}"/>
    <cellStyle name="Separador de milhares 2 2 3 2 8 3" xfId="1614" xr:uid="{9018DDC8-F82D-4EFF-81A0-44E874265C10}"/>
    <cellStyle name="Separador de milhares 2 2 3 2 9" xfId="592" xr:uid="{3984D4E7-8303-4940-AD49-85D59C81DE2A}"/>
    <cellStyle name="Separador de milhares 2 2 3 3" xfId="56" xr:uid="{00000000-0005-0000-0000-00000E000000}"/>
    <cellStyle name="Separador de milhares 2 2 3 3 2" xfId="135" xr:uid="{00000000-0005-0000-0000-00000E000000}"/>
    <cellStyle name="Separador de milhares 2 2 3 3 2 2" xfId="686" xr:uid="{81055F30-3009-4206-8403-4879FEAF28B5}"/>
    <cellStyle name="Separador de milhares 2 2 3 3 2 3" xfId="1237" xr:uid="{486B7B53-3B75-4716-983D-1A628E198E8C}"/>
    <cellStyle name="Separador de milhares 2 2 3 3 3" xfId="214" xr:uid="{00000000-0005-0000-0000-00000E000000}"/>
    <cellStyle name="Separador de milhares 2 2 3 3 3 2" xfId="765" xr:uid="{7E69DFDA-0F17-4A91-BCC4-7C358D78A8A6}"/>
    <cellStyle name="Separador de milhares 2 2 3 3 3 3" xfId="1316" xr:uid="{FDBBC944-968E-45B1-A11D-E863510A666E}"/>
    <cellStyle name="Separador de milhares 2 2 3 3 4" xfId="294" xr:uid="{00000000-0005-0000-0000-00000E000000}"/>
    <cellStyle name="Separador de milhares 2 2 3 3 4 2" xfId="845" xr:uid="{8399DEFB-4520-4CE5-B23F-71CDD07373AE}"/>
    <cellStyle name="Separador de milhares 2 2 3 3 4 3" xfId="1395" xr:uid="{13DA944D-CC38-492E-898B-B7A010DBAAAA}"/>
    <cellStyle name="Separador de milhares 2 2 3 3 5" xfId="372" xr:uid="{00000000-0005-0000-0000-00000E000000}"/>
    <cellStyle name="Separador de milhares 2 2 3 3 5 2" xfId="923" xr:uid="{5794613F-53DB-4966-BBF8-BC3A7E1428BD}"/>
    <cellStyle name="Separador de milhares 2 2 3 3 5 3" xfId="1473" xr:uid="{EF5AA547-4B01-4867-952B-C84B1F79B803}"/>
    <cellStyle name="Separador de milhares 2 2 3 3 6" xfId="451" xr:uid="{00000000-0005-0000-0000-00000E000000}"/>
    <cellStyle name="Separador de milhares 2 2 3 3 6 2" xfId="1002" xr:uid="{E6BC9207-27C2-48F4-9C3D-C8441B7B36F0}"/>
    <cellStyle name="Separador de milhares 2 2 3 3 6 3" xfId="1552" xr:uid="{FF983D81-291C-4D89-8D86-B23C0236C491}"/>
    <cellStyle name="Separador de milhares 2 2 3 3 7" xfId="529" xr:uid="{00000000-0005-0000-0000-00000E000000}"/>
    <cellStyle name="Separador de milhares 2 2 3 3 7 2" xfId="1080" xr:uid="{800AC037-A2E9-46B4-8F80-4B3C56395E16}"/>
    <cellStyle name="Separador de milhares 2 2 3 3 7 3" xfId="1630" xr:uid="{EC1488A6-59F2-47AB-864F-B320DE78EABA}"/>
    <cellStyle name="Separador de milhares 2 2 3 3 8" xfId="608" xr:uid="{B4D87EB6-4833-40AF-961F-F3823F1A0D28}"/>
    <cellStyle name="Separador de milhares 2 2 3 3 9" xfId="1159" xr:uid="{38409112-E841-445A-A596-1608FFBE33C2}"/>
    <cellStyle name="Separador de milhares 2 2 3 4" xfId="87" xr:uid="{00000000-0005-0000-0000-00000D000000}"/>
    <cellStyle name="Separador de milhares 2 2 3 4 2" xfId="166" xr:uid="{00000000-0005-0000-0000-00000D000000}"/>
    <cellStyle name="Separador de milhares 2 2 3 4 2 2" xfId="717" xr:uid="{1D5C1F91-C758-4A61-A5E1-FAA4F026F786}"/>
    <cellStyle name="Separador de milhares 2 2 3 4 2 3" xfId="1268" xr:uid="{B23915FA-ED8E-4079-8D34-52315A71189B}"/>
    <cellStyle name="Separador de milhares 2 2 3 4 3" xfId="245" xr:uid="{00000000-0005-0000-0000-00000D000000}"/>
    <cellStyle name="Separador de milhares 2 2 3 4 3 2" xfId="796" xr:uid="{5002EC87-2354-4AD0-9C01-4220B5D51440}"/>
    <cellStyle name="Separador de milhares 2 2 3 4 3 3" xfId="1347" xr:uid="{E65726F4-2D74-402C-A154-8405A1303EA0}"/>
    <cellStyle name="Separador de milhares 2 2 3 4 4" xfId="325" xr:uid="{00000000-0005-0000-0000-00000D000000}"/>
    <cellStyle name="Separador de milhares 2 2 3 4 4 2" xfId="876" xr:uid="{06B49FF0-D66E-47A6-9AF2-DF637A020FB3}"/>
    <cellStyle name="Separador de milhares 2 2 3 4 4 3" xfId="1426" xr:uid="{5FDE04AF-5743-45FD-8EB8-79A204F4060A}"/>
    <cellStyle name="Separador de milhares 2 2 3 4 5" xfId="403" xr:uid="{00000000-0005-0000-0000-00000D000000}"/>
    <cellStyle name="Separador de milhares 2 2 3 4 5 2" xfId="954" xr:uid="{85165D36-8AC6-4833-B299-712DB3BAF8B4}"/>
    <cellStyle name="Separador de milhares 2 2 3 4 5 3" xfId="1504" xr:uid="{E998A9AD-2211-4DEE-BE66-82762C03B272}"/>
    <cellStyle name="Separador de milhares 2 2 3 4 6" xfId="482" xr:uid="{00000000-0005-0000-0000-00000D000000}"/>
    <cellStyle name="Separador de milhares 2 2 3 4 6 2" xfId="1033" xr:uid="{841263E6-D850-441B-8DD7-B8D8A6AAAA21}"/>
    <cellStyle name="Separador de milhares 2 2 3 4 6 3" xfId="1583" xr:uid="{00792AD2-AAAE-42A1-A0B8-4274CD031AEC}"/>
    <cellStyle name="Separador de milhares 2 2 3 4 7" xfId="560" xr:uid="{00000000-0005-0000-0000-00000D000000}"/>
    <cellStyle name="Separador de milhares 2 2 3 4 7 2" xfId="1111" xr:uid="{C9B8494C-B8E5-48D5-AF1D-A4EDD2E1A0D9}"/>
    <cellStyle name="Separador de milhares 2 2 3 4 7 3" xfId="1661" xr:uid="{8F127B69-ECF2-46DB-8E52-72FFF7A7FCB3}"/>
    <cellStyle name="Separador de milhares 2 2 3 4 8" xfId="639" xr:uid="{8644184C-D336-43D0-876C-8C20EDEA764A}"/>
    <cellStyle name="Separador de milhares 2 2 3 4 9" xfId="1190" xr:uid="{8B505271-740F-422D-92AC-DB5BC43D154D}"/>
    <cellStyle name="Separador de milhares 2 2 3 5" xfId="103" xr:uid="{00000000-0005-0000-0000-00000E000000}"/>
    <cellStyle name="Separador de milhares 2 2 3 5 2" xfId="654" xr:uid="{4FBDF732-A24B-4A1F-8A24-22936956A4D7}"/>
    <cellStyle name="Separador de milhares 2 2 3 5 3" xfId="1205" xr:uid="{1F28BB00-19D0-40C3-8B45-6212574D77E0}"/>
    <cellStyle name="Separador de milhares 2 2 3 6" xfId="182" xr:uid="{00000000-0005-0000-0000-00000E000000}"/>
    <cellStyle name="Separador de milhares 2 2 3 6 2" xfId="733" xr:uid="{64E1C478-6309-4EBC-ACAC-750FEADDCAF0}"/>
    <cellStyle name="Separador de milhares 2 2 3 6 3" xfId="1284" xr:uid="{009ECAD0-408B-4225-81B4-A21542A62AE2}"/>
    <cellStyle name="Separador de milhares 2 2 3 7" xfId="261" xr:uid="{00000000-0005-0000-0000-00000E000000}"/>
    <cellStyle name="Separador de milhares 2 2 3 7 2" xfId="812" xr:uid="{833A86B9-972F-4575-B19E-CDF583FCF5EB}"/>
    <cellStyle name="Separador de milhares 2 2 3 7 3" xfId="1363" xr:uid="{7284A6E8-4C5B-4078-A189-BF46B7806967}"/>
    <cellStyle name="Separador de milhares 2 2 3 8" xfId="340" xr:uid="{00000000-0005-0000-0000-00000E000000}"/>
    <cellStyle name="Separador de milhares 2 2 3 8 2" xfId="891" xr:uid="{5A5D8A30-A657-4B08-9604-ADACF45CC7F5}"/>
    <cellStyle name="Separador de milhares 2 2 3 8 3" xfId="1441" xr:uid="{4FEE0FEF-FE92-4C2E-B9D9-B0CBCD230273}"/>
    <cellStyle name="Separador de milhares 2 2 3 9" xfId="419" xr:uid="{00000000-0005-0000-0000-00000E000000}"/>
    <cellStyle name="Separador de milhares 2 2 3 9 2" xfId="970" xr:uid="{9DE4F197-B8ED-42F6-BD0E-D03FD046A757}"/>
    <cellStyle name="Separador de milhares 2 2 3 9 3" xfId="1520" xr:uid="{D83CC067-0034-41F9-B639-6E142ADBD97B}"/>
    <cellStyle name="Separador de milhares 2 2 4" xfId="16" xr:uid="{00000000-0005-0000-0000-00000F000000}"/>
    <cellStyle name="Separador de milhares 2 2 4 10" xfId="490" xr:uid="{00000000-0005-0000-0000-00000F000000}"/>
    <cellStyle name="Separador de milhares 2 2 4 10 2" xfId="1041" xr:uid="{E45A1AEB-88A4-4CA1-9546-AA2667E41254}"/>
    <cellStyle name="Separador de milhares 2 2 4 10 3" xfId="1591" xr:uid="{34D39F1F-F90E-43C8-9272-821BD05FB062}"/>
    <cellStyle name="Separador de milhares 2 2 4 11" xfId="569" xr:uid="{3F40EA5A-4938-421C-984F-7E883C58D25F}"/>
    <cellStyle name="Separador de milhares 2 2 4 12" xfId="1120" xr:uid="{F2B3F453-0BA9-49C6-857F-1393BEB73E9A}"/>
    <cellStyle name="Separador de milhares 2 2 4 2" xfId="33" xr:uid="{00000000-0005-0000-0000-00000F000000}"/>
    <cellStyle name="Separador de milhares 2 2 4 2 10" xfId="1136" xr:uid="{778C831D-446D-48F7-8073-CE92FBE62875}"/>
    <cellStyle name="Separador de milhares 2 2 4 2 2" xfId="65" xr:uid="{00000000-0005-0000-0000-000019000000}"/>
    <cellStyle name="Separador de milhares 2 2 4 2 2 2" xfId="144" xr:uid="{00000000-0005-0000-0000-000019000000}"/>
    <cellStyle name="Separador de milhares 2 2 4 2 2 2 2" xfId="695" xr:uid="{2E5687A5-FD9B-47AE-8040-ED88AC438198}"/>
    <cellStyle name="Separador de milhares 2 2 4 2 2 2 3" xfId="1246" xr:uid="{DF8469BD-0469-4406-B5E2-BDF36B02DA2D}"/>
    <cellStyle name="Separador de milhares 2 2 4 2 2 3" xfId="223" xr:uid="{00000000-0005-0000-0000-000019000000}"/>
    <cellStyle name="Separador de milhares 2 2 4 2 2 3 2" xfId="774" xr:uid="{9FFA8A5C-5B0B-49FE-846F-D2A92C036024}"/>
    <cellStyle name="Separador de milhares 2 2 4 2 2 3 3" xfId="1325" xr:uid="{7883B78D-BB1B-42DA-BC47-3CA67B3BAFBA}"/>
    <cellStyle name="Separador de milhares 2 2 4 2 2 4" xfId="303" xr:uid="{00000000-0005-0000-0000-000019000000}"/>
    <cellStyle name="Separador de milhares 2 2 4 2 2 4 2" xfId="854" xr:uid="{AD619A6D-0A51-442E-A47D-00079D3BF282}"/>
    <cellStyle name="Separador de milhares 2 2 4 2 2 4 3" xfId="1404" xr:uid="{3F39344D-FE7F-4810-8E5B-C3AF7782182C}"/>
    <cellStyle name="Separador de milhares 2 2 4 2 2 5" xfId="381" xr:uid="{00000000-0005-0000-0000-000019000000}"/>
    <cellStyle name="Separador de milhares 2 2 4 2 2 5 2" xfId="932" xr:uid="{CCDD07AA-FD6F-4D6F-B62F-E647EEA0DF5E}"/>
    <cellStyle name="Separador de milhares 2 2 4 2 2 5 3" xfId="1482" xr:uid="{014DF332-C601-476C-8EF1-1DD268CD2461}"/>
    <cellStyle name="Separador de milhares 2 2 4 2 2 6" xfId="460" xr:uid="{00000000-0005-0000-0000-000019000000}"/>
    <cellStyle name="Separador de milhares 2 2 4 2 2 6 2" xfId="1011" xr:uid="{7731F8BB-6F5F-4114-B8D7-890BC60071A7}"/>
    <cellStyle name="Separador de milhares 2 2 4 2 2 6 3" xfId="1561" xr:uid="{DE7F4941-5948-40B2-8A83-64A8D47AE0A8}"/>
    <cellStyle name="Separador de milhares 2 2 4 2 2 7" xfId="538" xr:uid="{00000000-0005-0000-0000-000019000000}"/>
    <cellStyle name="Separador de milhares 2 2 4 2 2 7 2" xfId="1089" xr:uid="{E582BFB6-8780-486A-9069-061DAAC14D04}"/>
    <cellStyle name="Separador de milhares 2 2 4 2 2 7 3" xfId="1639" xr:uid="{8BDBABBE-797C-470C-B625-8B41BFE00140}"/>
    <cellStyle name="Separador de milhares 2 2 4 2 2 8" xfId="617" xr:uid="{AB6B3EB7-93B1-4892-833F-96BC2B2FC3AD}"/>
    <cellStyle name="Separador de milhares 2 2 4 2 2 9" xfId="1168" xr:uid="{E764D725-6A69-4810-A591-1AAFB6C09FFC}"/>
    <cellStyle name="Separador de milhares 2 2 4 2 3" xfId="112" xr:uid="{00000000-0005-0000-0000-00000F000000}"/>
    <cellStyle name="Separador de milhares 2 2 4 2 3 2" xfId="663" xr:uid="{E2EF41AB-F819-4AC2-9DC6-D80A96D26117}"/>
    <cellStyle name="Separador de milhares 2 2 4 2 3 3" xfId="1214" xr:uid="{B9DD1E74-6838-4B4E-A34D-1911B1368D37}"/>
    <cellStyle name="Separador de milhares 2 2 4 2 4" xfId="191" xr:uid="{00000000-0005-0000-0000-00000F000000}"/>
    <cellStyle name="Separador de milhares 2 2 4 2 4 2" xfId="742" xr:uid="{87CAFE65-8D56-4621-8E87-30E652825128}"/>
    <cellStyle name="Separador de milhares 2 2 4 2 4 3" xfId="1293" xr:uid="{09B60EA6-612D-489A-A10F-F8B8E4FAAC8E}"/>
    <cellStyle name="Separador de milhares 2 2 4 2 5" xfId="271" xr:uid="{00000000-0005-0000-0000-00000F000000}"/>
    <cellStyle name="Separador de milhares 2 2 4 2 5 2" xfId="822" xr:uid="{BA0C4D88-8DD2-4FC2-AC9E-83752687258F}"/>
    <cellStyle name="Separador de milhares 2 2 4 2 5 3" xfId="1372" xr:uid="{CA072301-BFA7-4EE8-9A9E-89EFC2AA2352}"/>
    <cellStyle name="Separador de milhares 2 2 4 2 6" xfId="349" xr:uid="{00000000-0005-0000-0000-00000F000000}"/>
    <cellStyle name="Separador de milhares 2 2 4 2 6 2" xfId="900" xr:uid="{2FCD306B-88F4-475D-B8A1-3E87B983ACB7}"/>
    <cellStyle name="Separador de milhares 2 2 4 2 6 3" xfId="1450" xr:uid="{2386C83A-A840-4CE3-BCD6-8DAED2CA9E71}"/>
    <cellStyle name="Separador de milhares 2 2 4 2 7" xfId="428" xr:uid="{00000000-0005-0000-0000-00000F000000}"/>
    <cellStyle name="Separador de milhares 2 2 4 2 7 2" xfId="979" xr:uid="{EF0F74D6-011D-4E03-BC90-70F72B902013}"/>
    <cellStyle name="Separador de milhares 2 2 4 2 7 3" xfId="1529" xr:uid="{568C1AD4-E21B-4B33-A177-5B321B0AE819}"/>
    <cellStyle name="Separador de milhares 2 2 4 2 8" xfId="506" xr:uid="{00000000-0005-0000-0000-00000F000000}"/>
    <cellStyle name="Separador de milhares 2 2 4 2 8 2" xfId="1057" xr:uid="{CF87EB61-1268-41BD-976F-3DF631FDEF20}"/>
    <cellStyle name="Separador de milhares 2 2 4 2 8 3" xfId="1607" xr:uid="{CFAF3728-BB6A-4A46-8B68-905115E6175F}"/>
    <cellStyle name="Separador de milhares 2 2 4 2 9" xfId="585" xr:uid="{1B74A66F-4BF1-4AA6-8ABE-93A4BE742225}"/>
    <cellStyle name="Separador de milhares 2 2 4 3" xfId="49" xr:uid="{00000000-0005-0000-0000-00000F000000}"/>
    <cellStyle name="Separador de milhares 2 2 4 3 2" xfId="128" xr:uid="{00000000-0005-0000-0000-00000F000000}"/>
    <cellStyle name="Separador de milhares 2 2 4 3 2 2" xfId="679" xr:uid="{256F859A-D0AC-4743-A968-9C7321D9ECD6}"/>
    <cellStyle name="Separador de milhares 2 2 4 3 2 3" xfId="1230" xr:uid="{06BE54FC-2482-4F66-B781-2176DCFDEE62}"/>
    <cellStyle name="Separador de milhares 2 2 4 3 3" xfId="207" xr:uid="{00000000-0005-0000-0000-00000F000000}"/>
    <cellStyle name="Separador de milhares 2 2 4 3 3 2" xfId="758" xr:uid="{690DD8EE-5E59-4064-A360-11EE8491809C}"/>
    <cellStyle name="Separador de milhares 2 2 4 3 3 3" xfId="1309" xr:uid="{F57E790A-11C8-4308-B278-7D38E6D4BB5E}"/>
    <cellStyle name="Separador de milhares 2 2 4 3 4" xfId="287" xr:uid="{00000000-0005-0000-0000-00000F000000}"/>
    <cellStyle name="Separador de milhares 2 2 4 3 4 2" xfId="838" xr:uid="{560DE28B-E478-4639-9E17-6F9FF2820FF9}"/>
    <cellStyle name="Separador de milhares 2 2 4 3 4 3" xfId="1388" xr:uid="{CE0BFD3B-A774-48AC-B998-86A2282EAD71}"/>
    <cellStyle name="Separador de milhares 2 2 4 3 5" xfId="365" xr:uid="{00000000-0005-0000-0000-00000F000000}"/>
    <cellStyle name="Separador de milhares 2 2 4 3 5 2" xfId="916" xr:uid="{F0669140-C8E5-4022-8A40-C147341BF8F3}"/>
    <cellStyle name="Separador de milhares 2 2 4 3 5 3" xfId="1466" xr:uid="{55D524BF-FEAD-4BE9-9BCA-0B0086F52662}"/>
    <cellStyle name="Separador de milhares 2 2 4 3 6" xfId="444" xr:uid="{00000000-0005-0000-0000-00000F000000}"/>
    <cellStyle name="Separador de milhares 2 2 4 3 6 2" xfId="995" xr:uid="{6359E9BA-7206-4A3D-8A1D-2C25C4C512FF}"/>
    <cellStyle name="Separador de milhares 2 2 4 3 6 3" xfId="1545" xr:uid="{C2BCB8B8-22BB-46B0-88B5-51E645C39767}"/>
    <cellStyle name="Separador de milhares 2 2 4 3 7" xfId="522" xr:uid="{00000000-0005-0000-0000-00000F000000}"/>
    <cellStyle name="Separador de milhares 2 2 4 3 7 2" xfId="1073" xr:uid="{65365694-0EAA-4303-9C0A-BC647A195E6A}"/>
    <cellStyle name="Separador de milhares 2 2 4 3 7 3" xfId="1623" xr:uid="{9D2AA062-7CE6-42A9-9935-26EEE9EB9667}"/>
    <cellStyle name="Separador de milhares 2 2 4 3 8" xfId="601" xr:uid="{B71B4D30-ED19-45DB-A096-75BD032E6681}"/>
    <cellStyle name="Separador de milhares 2 2 4 3 9" xfId="1152" xr:uid="{004B4FD2-B97B-4AEB-AF91-818F2AEFDA84}"/>
    <cellStyle name="Separador de milhares 2 2 4 4" xfId="80" xr:uid="{00000000-0005-0000-0000-00000E000000}"/>
    <cellStyle name="Separador de milhares 2 2 4 4 2" xfId="159" xr:uid="{00000000-0005-0000-0000-00000E000000}"/>
    <cellStyle name="Separador de milhares 2 2 4 4 2 2" xfId="710" xr:uid="{DCB2B7B2-D2DC-42CD-BBDC-CF5B2A073D89}"/>
    <cellStyle name="Separador de milhares 2 2 4 4 2 3" xfId="1261" xr:uid="{D6BE2965-F1B9-480E-819C-A15644F2D436}"/>
    <cellStyle name="Separador de milhares 2 2 4 4 3" xfId="238" xr:uid="{00000000-0005-0000-0000-00000E000000}"/>
    <cellStyle name="Separador de milhares 2 2 4 4 3 2" xfId="789" xr:uid="{2D6558D8-54F7-4CE1-A1FC-844B379204C7}"/>
    <cellStyle name="Separador de milhares 2 2 4 4 3 3" xfId="1340" xr:uid="{7102A871-042D-4B33-A1EC-370026954042}"/>
    <cellStyle name="Separador de milhares 2 2 4 4 4" xfId="318" xr:uid="{00000000-0005-0000-0000-00000E000000}"/>
    <cellStyle name="Separador de milhares 2 2 4 4 4 2" xfId="869" xr:uid="{88EA0E07-960D-41ED-AA74-FFC1034D4E8C}"/>
    <cellStyle name="Separador de milhares 2 2 4 4 4 3" xfId="1419" xr:uid="{996E3EA3-44C5-46A3-B88C-293E898BD1AC}"/>
    <cellStyle name="Separador de milhares 2 2 4 4 5" xfId="396" xr:uid="{00000000-0005-0000-0000-00000E000000}"/>
    <cellStyle name="Separador de milhares 2 2 4 4 5 2" xfId="947" xr:uid="{0CF6E4E1-E985-4B94-A173-6594B18B17E9}"/>
    <cellStyle name="Separador de milhares 2 2 4 4 5 3" xfId="1497" xr:uid="{B9C3AF23-7B49-41DA-AD74-EAB8F6F89673}"/>
    <cellStyle name="Separador de milhares 2 2 4 4 6" xfId="475" xr:uid="{00000000-0005-0000-0000-00000E000000}"/>
    <cellStyle name="Separador de milhares 2 2 4 4 6 2" xfId="1026" xr:uid="{396E04B5-DB09-4559-8EAE-721D57A4BC7B}"/>
    <cellStyle name="Separador de milhares 2 2 4 4 6 3" xfId="1576" xr:uid="{1D7FE201-4458-48E5-88DA-F4E42CB2DB75}"/>
    <cellStyle name="Separador de milhares 2 2 4 4 7" xfId="553" xr:uid="{00000000-0005-0000-0000-00000E000000}"/>
    <cellStyle name="Separador de milhares 2 2 4 4 7 2" xfId="1104" xr:uid="{13C47223-F882-4199-9DFC-ABFF79083470}"/>
    <cellStyle name="Separador de milhares 2 2 4 4 7 3" xfId="1654" xr:uid="{0B55E319-CDC8-45E6-9E01-429735ACADBD}"/>
    <cellStyle name="Separador de milhares 2 2 4 4 8" xfId="632" xr:uid="{CC83E1DA-FA2F-479E-8546-DBAF516EB40C}"/>
    <cellStyle name="Separador de milhares 2 2 4 4 9" xfId="1183" xr:uid="{6528AE26-FBD1-436C-8ED8-E5B170E7FCB4}"/>
    <cellStyle name="Separador de milhares 2 2 4 5" xfId="96" xr:uid="{00000000-0005-0000-0000-00000F000000}"/>
    <cellStyle name="Separador de milhares 2 2 4 5 2" xfId="647" xr:uid="{0CF09603-EF96-4338-B56D-49AA54730D0B}"/>
    <cellStyle name="Separador de milhares 2 2 4 5 3" xfId="1198" xr:uid="{09B70D57-5F13-4B12-A1F5-4706913CB905}"/>
    <cellStyle name="Separador de milhares 2 2 4 6" xfId="175" xr:uid="{00000000-0005-0000-0000-00000F000000}"/>
    <cellStyle name="Separador de milhares 2 2 4 6 2" xfId="726" xr:uid="{FA4BE6B7-F734-4C00-9124-69C4D7D91341}"/>
    <cellStyle name="Separador de milhares 2 2 4 6 3" xfId="1277" xr:uid="{5B158AA4-1620-4DD9-B34C-58B4134787D4}"/>
    <cellStyle name="Separador de milhares 2 2 4 7" xfId="254" xr:uid="{00000000-0005-0000-0000-00000F000000}"/>
    <cellStyle name="Separador de milhares 2 2 4 7 2" xfId="805" xr:uid="{755EA848-0565-4DBE-AD86-747D04EA0F8F}"/>
    <cellStyle name="Separador de milhares 2 2 4 7 3" xfId="1356" xr:uid="{82C257E9-6BF1-493A-BAEE-D33268F43395}"/>
    <cellStyle name="Separador de milhares 2 2 4 8" xfId="333" xr:uid="{00000000-0005-0000-0000-00000F000000}"/>
    <cellStyle name="Separador de milhares 2 2 4 8 2" xfId="884" xr:uid="{510AAE05-EBD8-4DB2-BF7E-7B6CCAA6A611}"/>
    <cellStyle name="Separador de milhares 2 2 4 8 3" xfId="1434" xr:uid="{17662699-9F76-4E2F-9E62-E3B1BF81E99C}"/>
    <cellStyle name="Separador de milhares 2 2 4 9" xfId="412" xr:uid="{00000000-0005-0000-0000-00000F000000}"/>
    <cellStyle name="Separador de milhares 2 2 4 9 2" xfId="963" xr:uid="{D4E75598-797A-4322-BB31-9F34CFEB69C3}"/>
    <cellStyle name="Separador de milhares 2 2 4 9 3" xfId="1513" xr:uid="{5D90AAAB-BCB8-4CD6-B06F-8A0B7830669A}"/>
    <cellStyle name="Separador de milhares 2 2 5" xfId="26" xr:uid="{00000000-0005-0000-0000-00000B000000}"/>
    <cellStyle name="Separador de milhares 2 2 5 10" xfId="1129" xr:uid="{086D4CD6-26E5-440E-9EF4-3CC0B99F19DB}"/>
    <cellStyle name="Separador de milhares 2 2 5 2" xfId="58" xr:uid="{00000000-0005-0000-0000-00001A000000}"/>
    <cellStyle name="Separador de milhares 2 2 5 2 2" xfId="137" xr:uid="{00000000-0005-0000-0000-00001A000000}"/>
    <cellStyle name="Separador de milhares 2 2 5 2 2 2" xfId="688" xr:uid="{278C9720-76C2-44C9-9C8F-3FB62A8222B6}"/>
    <cellStyle name="Separador de milhares 2 2 5 2 2 3" xfId="1239" xr:uid="{2F5F121B-DFDD-443A-A7B8-FA4342C33FDA}"/>
    <cellStyle name="Separador de milhares 2 2 5 2 3" xfId="216" xr:uid="{00000000-0005-0000-0000-00001A000000}"/>
    <cellStyle name="Separador de milhares 2 2 5 2 3 2" xfId="767" xr:uid="{9D7A9C35-E34A-47B9-BF88-AC780F25B036}"/>
    <cellStyle name="Separador de milhares 2 2 5 2 3 3" xfId="1318" xr:uid="{C4D15146-88C5-46EB-B3FF-88F59A0D4C43}"/>
    <cellStyle name="Separador de milhares 2 2 5 2 4" xfId="296" xr:uid="{00000000-0005-0000-0000-00001A000000}"/>
    <cellStyle name="Separador de milhares 2 2 5 2 4 2" xfId="847" xr:uid="{06D47955-56D7-41DC-845A-0A915FE33CBB}"/>
    <cellStyle name="Separador de milhares 2 2 5 2 4 3" xfId="1397" xr:uid="{5D86DA7D-5F9D-4D33-9B5B-03DABFAAC757}"/>
    <cellStyle name="Separador de milhares 2 2 5 2 5" xfId="374" xr:uid="{00000000-0005-0000-0000-00001A000000}"/>
    <cellStyle name="Separador de milhares 2 2 5 2 5 2" xfId="925" xr:uid="{5C2019C1-117B-448D-88BD-4A1736101220}"/>
    <cellStyle name="Separador de milhares 2 2 5 2 5 3" xfId="1475" xr:uid="{64C29CF9-54C4-4D98-A4AA-4A4EFBC82899}"/>
    <cellStyle name="Separador de milhares 2 2 5 2 6" xfId="453" xr:uid="{00000000-0005-0000-0000-00001A000000}"/>
    <cellStyle name="Separador de milhares 2 2 5 2 6 2" xfId="1004" xr:uid="{4FD5EA84-859E-4CBB-9C7E-3B125ED6D3A4}"/>
    <cellStyle name="Separador de milhares 2 2 5 2 6 3" xfId="1554" xr:uid="{90642B16-ECDB-4A4B-B686-2F457F944791}"/>
    <cellStyle name="Separador de milhares 2 2 5 2 7" xfId="531" xr:uid="{00000000-0005-0000-0000-00001A000000}"/>
    <cellStyle name="Separador de milhares 2 2 5 2 7 2" xfId="1082" xr:uid="{EF5DC415-A64E-46E5-AE0D-4E50BDBF128B}"/>
    <cellStyle name="Separador de milhares 2 2 5 2 7 3" xfId="1632" xr:uid="{2B37328B-F3BE-4E21-AF16-2B1D9DDE2122}"/>
    <cellStyle name="Separador de milhares 2 2 5 2 8" xfId="610" xr:uid="{147E7D0E-AA6B-4DEF-8787-6EE7E53CFD2E}"/>
    <cellStyle name="Separador de milhares 2 2 5 2 9" xfId="1161" xr:uid="{B800F806-EA55-4E2A-B608-94590B394193}"/>
    <cellStyle name="Separador de milhares 2 2 5 3" xfId="105" xr:uid="{00000000-0005-0000-0000-00000B000000}"/>
    <cellStyle name="Separador de milhares 2 2 5 3 2" xfId="656" xr:uid="{0EC30232-2D1B-428E-A2F3-44A470770D0B}"/>
    <cellStyle name="Separador de milhares 2 2 5 3 3" xfId="1207" xr:uid="{FF32F4AF-8417-411F-AF9A-C3942C32F2F9}"/>
    <cellStyle name="Separador de milhares 2 2 5 4" xfId="184" xr:uid="{00000000-0005-0000-0000-00000B000000}"/>
    <cellStyle name="Separador de milhares 2 2 5 4 2" xfId="735" xr:uid="{F559524E-FB0A-4A56-8D6C-9EC0E288F7A6}"/>
    <cellStyle name="Separador de milhares 2 2 5 4 3" xfId="1286" xr:uid="{9F6B1114-F239-46B4-9129-12D9B61CEAD6}"/>
    <cellStyle name="Separador de milhares 2 2 5 5" xfId="264" xr:uid="{00000000-0005-0000-0000-00000B000000}"/>
    <cellStyle name="Separador de milhares 2 2 5 5 2" xfId="815" xr:uid="{36F8C704-3F45-4FED-A781-E44B060DA21E}"/>
    <cellStyle name="Separador de milhares 2 2 5 5 3" xfId="1365" xr:uid="{2864CB96-9857-4BE0-89A1-67BFE04053BC}"/>
    <cellStyle name="Separador de milhares 2 2 5 6" xfId="342" xr:uid="{00000000-0005-0000-0000-00000B000000}"/>
    <cellStyle name="Separador de milhares 2 2 5 6 2" xfId="893" xr:uid="{2E9E6038-96FA-44A1-BF24-DFC22595538B}"/>
    <cellStyle name="Separador de milhares 2 2 5 6 3" xfId="1443" xr:uid="{32F079D7-5FEF-458E-9F7A-2EB24FF1F96A}"/>
    <cellStyle name="Separador de milhares 2 2 5 7" xfId="421" xr:uid="{00000000-0005-0000-0000-00000B000000}"/>
    <cellStyle name="Separador de milhares 2 2 5 7 2" xfId="972" xr:uid="{7656644E-807D-4B3D-8298-76AAAECEF8C9}"/>
    <cellStyle name="Separador de milhares 2 2 5 7 3" xfId="1522" xr:uid="{79565F98-353C-45E6-957F-8E468103C8A2}"/>
    <cellStyle name="Separador de milhares 2 2 5 8" xfId="499" xr:uid="{00000000-0005-0000-0000-00000B000000}"/>
    <cellStyle name="Separador de milhares 2 2 5 8 2" xfId="1050" xr:uid="{6D47852B-889B-4B95-A09A-2F84F5F23245}"/>
    <cellStyle name="Separador de milhares 2 2 5 8 3" xfId="1600" xr:uid="{A3B34424-8374-4BE7-8CD1-C828B560F6A8}"/>
    <cellStyle name="Separador de milhares 2 2 5 9" xfId="578" xr:uid="{E68CAF10-E46B-49A9-957F-1A3DF9418328}"/>
    <cellStyle name="Separador de milhares 2 2 6" xfId="42" xr:uid="{00000000-0005-0000-0000-00000B000000}"/>
    <cellStyle name="Separador de milhares 2 2 6 2" xfId="121" xr:uid="{00000000-0005-0000-0000-00000B000000}"/>
    <cellStyle name="Separador de milhares 2 2 6 2 2" xfId="672" xr:uid="{20BA6ACF-CCD7-4D9C-8B1A-CF65B94EAD9A}"/>
    <cellStyle name="Separador de milhares 2 2 6 2 3" xfId="1223" xr:uid="{64848B75-C658-4FF9-A792-0D19DC3AC272}"/>
    <cellStyle name="Separador de milhares 2 2 6 3" xfId="200" xr:uid="{00000000-0005-0000-0000-00000B000000}"/>
    <cellStyle name="Separador de milhares 2 2 6 3 2" xfId="751" xr:uid="{79F9381E-5490-4003-B000-E43523F41802}"/>
    <cellStyle name="Separador de milhares 2 2 6 3 3" xfId="1302" xr:uid="{8BED1BE4-957A-41C9-90D1-D2D7430E6DAC}"/>
    <cellStyle name="Separador de milhares 2 2 6 4" xfId="280" xr:uid="{00000000-0005-0000-0000-00000B000000}"/>
    <cellStyle name="Separador de milhares 2 2 6 4 2" xfId="831" xr:uid="{75DCC2ED-FFC1-40B5-81C7-54ADCC3B361B}"/>
    <cellStyle name="Separador de milhares 2 2 6 4 3" xfId="1381" xr:uid="{A9D3DCB1-2F55-4A8F-993C-8D6A55B41146}"/>
    <cellStyle name="Separador de milhares 2 2 6 5" xfId="358" xr:uid="{00000000-0005-0000-0000-00000B000000}"/>
    <cellStyle name="Separador de milhares 2 2 6 5 2" xfId="909" xr:uid="{920F56BD-B9C4-425C-BB6C-0A76E1560B1E}"/>
    <cellStyle name="Separador de milhares 2 2 6 5 3" xfId="1459" xr:uid="{0F57FCA6-3AE5-46EC-9905-6A37FDD3AC16}"/>
    <cellStyle name="Separador de milhares 2 2 6 6" xfId="437" xr:uid="{00000000-0005-0000-0000-00000B000000}"/>
    <cellStyle name="Separador de milhares 2 2 6 6 2" xfId="988" xr:uid="{AC0776C7-12E3-4158-B73C-968D2D173C51}"/>
    <cellStyle name="Separador de milhares 2 2 6 6 3" xfId="1538" xr:uid="{DD1A0366-2E66-49DD-A420-44EE04872287}"/>
    <cellStyle name="Separador de milhares 2 2 6 7" xfId="515" xr:uid="{00000000-0005-0000-0000-00000B000000}"/>
    <cellStyle name="Separador de milhares 2 2 6 7 2" xfId="1066" xr:uid="{DF2A5C19-6D65-4BEC-B5C6-EB7EA7284A1C}"/>
    <cellStyle name="Separador de milhares 2 2 6 7 3" xfId="1616" xr:uid="{CD05EEFE-5FA3-4522-833A-1ADAA58C7D09}"/>
    <cellStyle name="Separador de milhares 2 2 6 8" xfId="594" xr:uid="{20E23A67-8AA8-4DE1-B1FC-ABD047D18352}"/>
    <cellStyle name="Separador de milhares 2 2 6 9" xfId="1145" xr:uid="{2758E075-1037-4376-AB4F-DFE0DA7ED334}"/>
    <cellStyle name="Separador de milhares 2 2 7" xfId="74" xr:uid="{00000000-0005-0000-0000-00000A000000}"/>
    <cellStyle name="Separador de milhares 2 2 7 2" xfId="153" xr:uid="{00000000-0005-0000-0000-00000A000000}"/>
    <cellStyle name="Separador de milhares 2 2 7 2 2" xfId="704" xr:uid="{9D11FDCF-B5A7-4459-BE0D-0DF5B70C8BFC}"/>
    <cellStyle name="Separador de milhares 2 2 7 2 3" xfId="1255" xr:uid="{D06BA18E-65CC-47B4-9065-6685FEC7BBC9}"/>
    <cellStyle name="Separador de milhares 2 2 7 3" xfId="232" xr:uid="{00000000-0005-0000-0000-00000A000000}"/>
    <cellStyle name="Separador de milhares 2 2 7 3 2" xfId="783" xr:uid="{8713C0A2-D4B8-4E3D-B835-3CECFED1CD9C}"/>
    <cellStyle name="Separador de milhares 2 2 7 3 3" xfId="1334" xr:uid="{0F45B9EA-E95B-4B6A-93AA-969F403A300C}"/>
    <cellStyle name="Separador de milhares 2 2 7 4" xfId="312" xr:uid="{00000000-0005-0000-0000-00000A000000}"/>
    <cellStyle name="Separador de milhares 2 2 7 4 2" xfId="863" xr:uid="{9FCC3EA3-ED65-4710-96B6-724FC23DBB37}"/>
    <cellStyle name="Separador de milhares 2 2 7 4 3" xfId="1413" xr:uid="{4DD21EE3-0642-4A32-B281-9F073AF07DD2}"/>
    <cellStyle name="Separador de milhares 2 2 7 5" xfId="390" xr:uid="{00000000-0005-0000-0000-00000A000000}"/>
    <cellStyle name="Separador de milhares 2 2 7 5 2" xfId="941" xr:uid="{B1CAF49B-DB21-49FD-8D76-6A25D12D69AB}"/>
    <cellStyle name="Separador de milhares 2 2 7 5 3" xfId="1491" xr:uid="{07353728-627E-40FF-973B-347E593EC887}"/>
    <cellStyle name="Separador de milhares 2 2 7 6" xfId="469" xr:uid="{00000000-0005-0000-0000-00000A000000}"/>
    <cellStyle name="Separador de milhares 2 2 7 6 2" xfId="1020" xr:uid="{D030EC41-A140-4160-AB05-E53D05512378}"/>
    <cellStyle name="Separador de milhares 2 2 7 6 3" xfId="1570" xr:uid="{06FA0997-2601-4ED2-AAF3-22574B7C0923}"/>
    <cellStyle name="Separador de milhares 2 2 7 7" xfId="547" xr:uid="{00000000-0005-0000-0000-00000A000000}"/>
    <cellStyle name="Separador de milhares 2 2 7 7 2" xfId="1098" xr:uid="{2230E0AD-C385-4870-9CCC-F878C9BE87E5}"/>
    <cellStyle name="Separador de milhares 2 2 7 7 3" xfId="1648" xr:uid="{983262C9-D838-4B4F-9E31-5E3B10D0A34A}"/>
    <cellStyle name="Separador de milhares 2 2 7 8" xfId="626" xr:uid="{F1BA861E-E7F2-4FBB-9B65-33C8A7886B19}"/>
    <cellStyle name="Separador de milhares 2 2 7 9" xfId="1177" xr:uid="{F35679B4-F51E-4EA7-8897-C8FF35B48D61}"/>
    <cellStyle name="Separador de milhares 2 2 8" xfId="90" xr:uid="{00000000-0005-0000-0000-00000B000000}"/>
    <cellStyle name="Separador de milhares 2 2 8 2" xfId="641" xr:uid="{B7271B19-AC9C-4E72-80FA-07B82A65CB80}"/>
    <cellStyle name="Separador de milhares 2 2 8 3" xfId="1192" xr:uid="{D539C99F-C34E-4F0D-AADF-048B7D1C9C08}"/>
    <cellStyle name="Separador de milhares 2 2 9" xfId="168" xr:uid="{00000000-0005-0000-0000-00000B000000}"/>
    <cellStyle name="Separador de milhares 2 2 9 2" xfId="719" xr:uid="{E832C7C0-B736-44D3-8FE4-F0FF9A844D65}"/>
    <cellStyle name="Separador de milhares 2 2 9 3" xfId="1270" xr:uid="{84116C21-6AAD-4CC4-9F65-637FE59750EA}"/>
    <cellStyle name="Separador de milhares 2 3" xfId="6" xr:uid="{00000000-0005-0000-0000-000010000000}"/>
    <cellStyle name="Separador de milhares 2 3 10" xfId="246" xr:uid="{00000000-0005-0000-0000-000010000000}"/>
    <cellStyle name="Separador de milhares 2 3 10 2" xfId="797" xr:uid="{5E519B63-3314-49ED-BC3D-B23A89F9C3A1}"/>
    <cellStyle name="Separador de milhares 2 3 10 3" xfId="1348" xr:uid="{CF18C488-723B-4FA7-9D9A-88706AFF129E}"/>
    <cellStyle name="Separador de milhares 2 3 11" xfId="326" xr:uid="{00000000-0005-0000-0000-000010000000}"/>
    <cellStyle name="Separador de milhares 2 3 11 2" xfId="877" xr:uid="{006A98D5-E40F-41DE-BA31-C8FBCC1A26BC}"/>
    <cellStyle name="Separador de milhares 2 3 11 3" xfId="1427" xr:uid="{2E13FD8F-D4EB-46FB-B768-FC4DD036F4FF}"/>
    <cellStyle name="Separador de milhares 2 3 12" xfId="404" xr:uid="{00000000-0005-0000-0000-000010000000}"/>
    <cellStyle name="Separador de milhares 2 3 12 2" xfId="955" xr:uid="{0A068C21-713C-4CC3-A2B7-0FE7F17D2176}"/>
    <cellStyle name="Separador de milhares 2 3 12 3" xfId="1505" xr:uid="{224A99E6-AC52-41B6-93B1-C20D973AA225}"/>
    <cellStyle name="Separador de milhares 2 3 13" xfId="483" xr:uid="{00000000-0005-0000-0000-000010000000}"/>
    <cellStyle name="Separador de milhares 2 3 13 2" xfId="1034" xr:uid="{04649B95-210F-4F2A-8E9E-526E437A08F4}"/>
    <cellStyle name="Separador de milhares 2 3 13 3" xfId="1584" xr:uid="{835EEB80-41C9-43F1-B662-580076BF1813}"/>
    <cellStyle name="Separador de milhares 2 3 14" xfId="561" xr:uid="{D919D0A5-409E-4A28-AFB1-31AF436D3830}"/>
    <cellStyle name="Separador de milhares 2 3 15" xfId="1112" xr:uid="{808FEAF3-5FC1-4F5C-A611-0D42924D19C0}"/>
    <cellStyle name="Separador de milhares 2 3 2" xfId="10" xr:uid="{00000000-0005-0000-0000-000011000000}"/>
    <cellStyle name="Separador de milhares 2 3 2 10" xfId="407" xr:uid="{00000000-0005-0000-0000-000011000000}"/>
    <cellStyle name="Separador de milhares 2 3 2 10 2" xfId="958" xr:uid="{0761A00D-84ED-4FCD-9DC8-768AE09AC549}"/>
    <cellStyle name="Separador de milhares 2 3 2 10 3" xfId="1508" xr:uid="{94B654E7-A5F6-4512-806A-CD07313F9551}"/>
    <cellStyle name="Separador de milhares 2 3 2 11" xfId="486" xr:uid="{00000000-0005-0000-0000-000011000000}"/>
    <cellStyle name="Separador de milhares 2 3 2 11 2" xfId="1037" xr:uid="{AAD3549B-6067-439E-9B73-2FFA7E7441BF}"/>
    <cellStyle name="Separador de milhares 2 3 2 11 3" xfId="1587" xr:uid="{90AC67D5-483A-44D6-B47B-24503E5766F6}"/>
    <cellStyle name="Separador de milhares 2 3 2 12" xfId="564" xr:uid="{F8299E15-FDB6-43B1-A199-2ECA0AC452DE}"/>
    <cellStyle name="Separador de milhares 2 3 2 13" xfId="1115" xr:uid="{A857728F-0C5F-4509-A3FE-C62975FB4323}"/>
    <cellStyle name="Separador de milhares 2 3 2 2" xfId="18" xr:uid="{00000000-0005-0000-0000-000012000000}"/>
    <cellStyle name="Separador de milhares 2 3 2 2 10" xfId="492" xr:uid="{00000000-0005-0000-0000-000012000000}"/>
    <cellStyle name="Separador de milhares 2 3 2 2 10 2" xfId="1043" xr:uid="{8C9A2672-BE4E-4161-81C8-C1EB36251086}"/>
    <cellStyle name="Separador de milhares 2 3 2 2 10 3" xfId="1593" xr:uid="{246707E3-361D-4619-92C0-7736A947B5CB}"/>
    <cellStyle name="Separador de milhares 2 3 2 2 11" xfId="571" xr:uid="{3FC8A8EE-FA2B-4C27-8237-2F951F731ED0}"/>
    <cellStyle name="Separador de milhares 2 3 2 2 12" xfId="1122" xr:uid="{C8489778-287C-420A-9C93-E1F90E002F1C}"/>
    <cellStyle name="Separador de milhares 2 3 2 2 2" xfId="35" xr:uid="{00000000-0005-0000-0000-000012000000}"/>
    <cellStyle name="Separador de milhares 2 3 2 2 2 10" xfId="1138" xr:uid="{E4CB8589-3F78-453A-A41F-82811C39B915}"/>
    <cellStyle name="Separador de milhares 2 3 2 2 2 2" xfId="67" xr:uid="{00000000-0005-0000-0000-00001E000000}"/>
    <cellStyle name="Separador de milhares 2 3 2 2 2 2 2" xfId="146" xr:uid="{00000000-0005-0000-0000-00001E000000}"/>
    <cellStyle name="Separador de milhares 2 3 2 2 2 2 2 2" xfId="697" xr:uid="{3EA12028-8DB7-4FF0-8C15-892B3C7B72D9}"/>
    <cellStyle name="Separador de milhares 2 3 2 2 2 2 2 3" xfId="1248" xr:uid="{B845C424-C000-4745-83FB-C634E94477AC}"/>
    <cellStyle name="Separador de milhares 2 3 2 2 2 2 3" xfId="225" xr:uid="{00000000-0005-0000-0000-00001E000000}"/>
    <cellStyle name="Separador de milhares 2 3 2 2 2 2 3 2" xfId="776" xr:uid="{5502449A-6DB9-42BE-AA94-3CCF87598E46}"/>
    <cellStyle name="Separador de milhares 2 3 2 2 2 2 3 3" xfId="1327" xr:uid="{115DBEF8-7256-460C-805D-94E0EFEC7D02}"/>
    <cellStyle name="Separador de milhares 2 3 2 2 2 2 4" xfId="305" xr:uid="{00000000-0005-0000-0000-00001E000000}"/>
    <cellStyle name="Separador de milhares 2 3 2 2 2 2 4 2" xfId="856" xr:uid="{D388D87D-50D2-48A9-BDED-C525D11C552D}"/>
    <cellStyle name="Separador de milhares 2 3 2 2 2 2 4 3" xfId="1406" xr:uid="{58365334-7117-4322-8934-892A390580A1}"/>
    <cellStyle name="Separador de milhares 2 3 2 2 2 2 5" xfId="383" xr:uid="{00000000-0005-0000-0000-00001E000000}"/>
    <cellStyle name="Separador de milhares 2 3 2 2 2 2 5 2" xfId="934" xr:uid="{B8E3D48B-3651-4065-A4B4-1D9819CFAD43}"/>
    <cellStyle name="Separador de milhares 2 3 2 2 2 2 5 3" xfId="1484" xr:uid="{8F9FFFFC-E00A-4447-A172-E90FE2BA8980}"/>
    <cellStyle name="Separador de milhares 2 3 2 2 2 2 6" xfId="462" xr:uid="{00000000-0005-0000-0000-00001E000000}"/>
    <cellStyle name="Separador de milhares 2 3 2 2 2 2 6 2" xfId="1013" xr:uid="{536DBB33-0253-487B-BE99-8A7A46D0256B}"/>
    <cellStyle name="Separador de milhares 2 3 2 2 2 2 6 3" xfId="1563" xr:uid="{DB62CCBE-2BC6-48EA-B93D-FA430C0A0519}"/>
    <cellStyle name="Separador de milhares 2 3 2 2 2 2 7" xfId="540" xr:uid="{00000000-0005-0000-0000-00001E000000}"/>
    <cellStyle name="Separador de milhares 2 3 2 2 2 2 7 2" xfId="1091" xr:uid="{5B0BE173-53CD-4682-9C6B-F98ACEFBF932}"/>
    <cellStyle name="Separador de milhares 2 3 2 2 2 2 7 3" xfId="1641" xr:uid="{595B2BCC-C7A4-4164-9B50-A95755869A9D}"/>
    <cellStyle name="Separador de milhares 2 3 2 2 2 2 8" xfId="619" xr:uid="{B188A025-3ED1-4107-B4FD-744EABD7902A}"/>
    <cellStyle name="Separador de milhares 2 3 2 2 2 2 9" xfId="1170" xr:uid="{365BD894-BF08-442F-8212-0120672E529C}"/>
    <cellStyle name="Separador de milhares 2 3 2 2 2 3" xfId="114" xr:uid="{00000000-0005-0000-0000-000012000000}"/>
    <cellStyle name="Separador de milhares 2 3 2 2 2 3 2" xfId="665" xr:uid="{2D478EA1-B521-4F35-A32D-4275BDD15C71}"/>
    <cellStyle name="Separador de milhares 2 3 2 2 2 3 3" xfId="1216" xr:uid="{4266F2EB-594F-46F4-B593-A0D27E7AE140}"/>
    <cellStyle name="Separador de milhares 2 3 2 2 2 4" xfId="193" xr:uid="{00000000-0005-0000-0000-000012000000}"/>
    <cellStyle name="Separador de milhares 2 3 2 2 2 4 2" xfId="744" xr:uid="{8359C1C3-31BF-49AD-B5B5-31E6C2A0A975}"/>
    <cellStyle name="Separador de milhares 2 3 2 2 2 4 3" xfId="1295" xr:uid="{1483FC98-5F70-447A-82DE-CB094FB18202}"/>
    <cellStyle name="Separador de milhares 2 3 2 2 2 5" xfId="273" xr:uid="{00000000-0005-0000-0000-000012000000}"/>
    <cellStyle name="Separador de milhares 2 3 2 2 2 5 2" xfId="824" xr:uid="{107E1D69-FC64-403E-A1EE-32471BB611FA}"/>
    <cellStyle name="Separador de milhares 2 3 2 2 2 5 3" xfId="1374" xr:uid="{D6001096-93A4-430C-950B-32436724A9FA}"/>
    <cellStyle name="Separador de milhares 2 3 2 2 2 6" xfId="351" xr:uid="{00000000-0005-0000-0000-000012000000}"/>
    <cellStyle name="Separador de milhares 2 3 2 2 2 6 2" xfId="902" xr:uid="{038312A3-5F36-4A0E-86C2-F9AEEA5AEF14}"/>
    <cellStyle name="Separador de milhares 2 3 2 2 2 6 3" xfId="1452" xr:uid="{8DCB05A4-EDD1-40AD-B2FE-B611A0F76E56}"/>
    <cellStyle name="Separador de milhares 2 3 2 2 2 7" xfId="430" xr:uid="{00000000-0005-0000-0000-000012000000}"/>
    <cellStyle name="Separador de milhares 2 3 2 2 2 7 2" xfId="981" xr:uid="{ABFD945C-6230-4E00-9C26-B02F731408D0}"/>
    <cellStyle name="Separador de milhares 2 3 2 2 2 7 3" xfId="1531" xr:uid="{AB81F613-CF66-4FA9-AF71-B1AED4ACDDE2}"/>
    <cellStyle name="Separador de milhares 2 3 2 2 2 8" xfId="508" xr:uid="{00000000-0005-0000-0000-000012000000}"/>
    <cellStyle name="Separador de milhares 2 3 2 2 2 8 2" xfId="1059" xr:uid="{64E7D44D-45EC-4DF9-83ED-70BE19105612}"/>
    <cellStyle name="Separador de milhares 2 3 2 2 2 8 3" xfId="1609" xr:uid="{1B9FF532-F0D8-4493-B010-5E94E306B4E9}"/>
    <cellStyle name="Separador de milhares 2 3 2 2 2 9" xfId="587" xr:uid="{81D6C8E7-B616-407E-B0B7-7F3BE570A79B}"/>
    <cellStyle name="Separador de milhares 2 3 2 2 3" xfId="51" xr:uid="{00000000-0005-0000-0000-000012000000}"/>
    <cellStyle name="Separador de milhares 2 3 2 2 3 2" xfId="130" xr:uid="{00000000-0005-0000-0000-000012000000}"/>
    <cellStyle name="Separador de milhares 2 3 2 2 3 2 2" xfId="681" xr:uid="{98C96372-40CC-444A-8FC8-154B17D7BE4C}"/>
    <cellStyle name="Separador de milhares 2 3 2 2 3 2 3" xfId="1232" xr:uid="{394D98A3-2634-4CF2-925A-7DF6E23C727E}"/>
    <cellStyle name="Separador de milhares 2 3 2 2 3 3" xfId="209" xr:uid="{00000000-0005-0000-0000-000012000000}"/>
    <cellStyle name="Separador de milhares 2 3 2 2 3 3 2" xfId="760" xr:uid="{C1CCB2BC-3FA4-4CD5-9201-B6E5FDB5D175}"/>
    <cellStyle name="Separador de milhares 2 3 2 2 3 3 3" xfId="1311" xr:uid="{9D664940-5E89-4E68-8CA4-63B10EB5FC84}"/>
    <cellStyle name="Separador de milhares 2 3 2 2 3 4" xfId="289" xr:uid="{00000000-0005-0000-0000-000012000000}"/>
    <cellStyle name="Separador de milhares 2 3 2 2 3 4 2" xfId="840" xr:uid="{9C7C4C3E-73A7-4BCF-8F56-F72088674DA6}"/>
    <cellStyle name="Separador de milhares 2 3 2 2 3 4 3" xfId="1390" xr:uid="{67851D35-8708-4E26-B8AB-8924D4146A81}"/>
    <cellStyle name="Separador de milhares 2 3 2 2 3 5" xfId="367" xr:uid="{00000000-0005-0000-0000-000012000000}"/>
    <cellStyle name="Separador de milhares 2 3 2 2 3 5 2" xfId="918" xr:uid="{094F8B06-2828-4A64-BB6E-5FB7DCA7958B}"/>
    <cellStyle name="Separador de milhares 2 3 2 2 3 5 3" xfId="1468" xr:uid="{164728EA-ADDA-407D-A1E7-3940DB294781}"/>
    <cellStyle name="Separador de milhares 2 3 2 2 3 6" xfId="446" xr:uid="{00000000-0005-0000-0000-000012000000}"/>
    <cellStyle name="Separador de milhares 2 3 2 2 3 6 2" xfId="997" xr:uid="{4687ABFC-7A07-4834-A5CB-0CE7342CE1B0}"/>
    <cellStyle name="Separador de milhares 2 3 2 2 3 6 3" xfId="1547" xr:uid="{7ED9DCF6-36E4-46A1-B6FC-A57CB45974B0}"/>
    <cellStyle name="Separador de milhares 2 3 2 2 3 7" xfId="524" xr:uid="{00000000-0005-0000-0000-000012000000}"/>
    <cellStyle name="Separador de milhares 2 3 2 2 3 7 2" xfId="1075" xr:uid="{EA361413-AF61-4A3F-8978-BEE32B78566A}"/>
    <cellStyle name="Separador de milhares 2 3 2 2 3 7 3" xfId="1625" xr:uid="{824B64A1-934E-4518-9442-D80B7D2471CE}"/>
    <cellStyle name="Separador de milhares 2 3 2 2 3 8" xfId="603" xr:uid="{1D04D030-BF6A-4AC3-971D-84A2D3FE969C}"/>
    <cellStyle name="Separador de milhares 2 3 2 2 3 9" xfId="1154" xr:uid="{DCB7BFE8-15C6-44E2-ABCA-21D2AD5DCEB0}"/>
    <cellStyle name="Separador de milhares 2 3 2 2 4" xfId="82" xr:uid="{00000000-0005-0000-0000-000011000000}"/>
    <cellStyle name="Separador de milhares 2 3 2 2 4 2" xfId="161" xr:uid="{00000000-0005-0000-0000-000011000000}"/>
    <cellStyle name="Separador de milhares 2 3 2 2 4 2 2" xfId="712" xr:uid="{1BCA0112-BDBA-477D-9694-DC376D64861F}"/>
    <cellStyle name="Separador de milhares 2 3 2 2 4 2 3" xfId="1263" xr:uid="{4E508A58-B144-4E3D-B0C7-25CE9D306871}"/>
    <cellStyle name="Separador de milhares 2 3 2 2 4 3" xfId="240" xr:uid="{00000000-0005-0000-0000-000011000000}"/>
    <cellStyle name="Separador de milhares 2 3 2 2 4 3 2" xfId="791" xr:uid="{8CADABE6-1F32-4850-B569-00B1173285B7}"/>
    <cellStyle name="Separador de milhares 2 3 2 2 4 3 3" xfId="1342" xr:uid="{44F3038C-9F85-4E15-8FA4-CDA5D3FBDA25}"/>
    <cellStyle name="Separador de milhares 2 3 2 2 4 4" xfId="320" xr:uid="{00000000-0005-0000-0000-000011000000}"/>
    <cellStyle name="Separador de milhares 2 3 2 2 4 4 2" xfId="871" xr:uid="{5C154CC1-F5EB-44F9-A51B-CD827B4C3036}"/>
    <cellStyle name="Separador de milhares 2 3 2 2 4 4 3" xfId="1421" xr:uid="{8B3F6605-8426-4CBE-81C2-269A0A20BC32}"/>
    <cellStyle name="Separador de milhares 2 3 2 2 4 5" xfId="398" xr:uid="{00000000-0005-0000-0000-000011000000}"/>
    <cellStyle name="Separador de milhares 2 3 2 2 4 5 2" xfId="949" xr:uid="{446F418C-B24D-4779-A0DD-85A573068C9C}"/>
    <cellStyle name="Separador de milhares 2 3 2 2 4 5 3" xfId="1499" xr:uid="{E4295A6C-3539-4119-B250-E2D05AD9A879}"/>
    <cellStyle name="Separador de milhares 2 3 2 2 4 6" xfId="477" xr:uid="{00000000-0005-0000-0000-000011000000}"/>
    <cellStyle name="Separador de milhares 2 3 2 2 4 6 2" xfId="1028" xr:uid="{42BB9932-CEDB-4A82-8580-B5E7EE617679}"/>
    <cellStyle name="Separador de milhares 2 3 2 2 4 6 3" xfId="1578" xr:uid="{B37A6262-B72B-437A-BCB4-FC5B09B7F8B4}"/>
    <cellStyle name="Separador de milhares 2 3 2 2 4 7" xfId="555" xr:uid="{00000000-0005-0000-0000-000011000000}"/>
    <cellStyle name="Separador de milhares 2 3 2 2 4 7 2" xfId="1106" xr:uid="{B2361CF2-A994-4FB0-89E5-9B9134FB0076}"/>
    <cellStyle name="Separador de milhares 2 3 2 2 4 7 3" xfId="1656" xr:uid="{A94DEB44-B540-4568-A6F5-4288835FBD37}"/>
    <cellStyle name="Separador de milhares 2 3 2 2 4 8" xfId="634" xr:uid="{8A97B733-2C10-4DAE-A465-88F0EFFA8760}"/>
    <cellStyle name="Separador de milhares 2 3 2 2 4 9" xfId="1185" xr:uid="{EFFB27D1-3FD3-44A6-BAD9-E826C81A7A1E}"/>
    <cellStyle name="Separador de milhares 2 3 2 2 5" xfId="98" xr:uid="{00000000-0005-0000-0000-000012000000}"/>
    <cellStyle name="Separador de milhares 2 3 2 2 5 2" xfId="649" xr:uid="{B49C455F-6AC6-472D-8095-CBAE85BD79C0}"/>
    <cellStyle name="Separador de milhares 2 3 2 2 5 3" xfId="1200" xr:uid="{3F8A148D-154C-462C-B227-424D22FB38D5}"/>
    <cellStyle name="Separador de milhares 2 3 2 2 6" xfId="177" xr:uid="{00000000-0005-0000-0000-000012000000}"/>
    <cellStyle name="Separador de milhares 2 3 2 2 6 2" xfId="728" xr:uid="{92EEB0DD-5419-4759-AE32-582BDABA95C9}"/>
    <cellStyle name="Separador de milhares 2 3 2 2 6 3" xfId="1279" xr:uid="{E358DCDD-C7C3-4978-9D24-0ED4613D359C}"/>
    <cellStyle name="Separador de milhares 2 3 2 2 7" xfId="256" xr:uid="{00000000-0005-0000-0000-000012000000}"/>
    <cellStyle name="Separador de milhares 2 3 2 2 7 2" xfId="807" xr:uid="{112957D3-BD22-4384-AC32-4D319CB21920}"/>
    <cellStyle name="Separador de milhares 2 3 2 2 7 3" xfId="1358" xr:uid="{8C6F7ACC-6BD1-496D-8C3B-2D0F5D64329B}"/>
    <cellStyle name="Separador de milhares 2 3 2 2 8" xfId="335" xr:uid="{00000000-0005-0000-0000-000012000000}"/>
    <cellStyle name="Separador de milhares 2 3 2 2 8 2" xfId="886" xr:uid="{4E059A09-5FD8-4E84-8CB6-4AF91FB7EC15}"/>
    <cellStyle name="Separador de milhares 2 3 2 2 8 3" xfId="1436" xr:uid="{90641226-116F-48F4-B723-2D117C1B27D6}"/>
    <cellStyle name="Separador de milhares 2 3 2 2 9" xfId="414" xr:uid="{00000000-0005-0000-0000-000012000000}"/>
    <cellStyle name="Separador de milhares 2 3 2 2 9 2" xfId="965" xr:uid="{EC0E3481-F6B1-48EB-9302-09F039128EF8}"/>
    <cellStyle name="Separador de milhares 2 3 2 2 9 3" xfId="1515" xr:uid="{14651A71-B763-4AF2-8C71-34A889DEEAB4}"/>
    <cellStyle name="Separador de milhares 2 3 2 3" xfId="28" xr:uid="{00000000-0005-0000-0000-000011000000}"/>
    <cellStyle name="Separador de milhares 2 3 2 3 10" xfId="1131" xr:uid="{0C396CFC-229B-4271-8B83-5040056B9090}"/>
    <cellStyle name="Separador de milhares 2 3 2 3 2" xfId="60" xr:uid="{00000000-0005-0000-0000-00001F000000}"/>
    <cellStyle name="Separador de milhares 2 3 2 3 2 2" xfId="139" xr:uid="{00000000-0005-0000-0000-00001F000000}"/>
    <cellStyle name="Separador de milhares 2 3 2 3 2 2 2" xfId="690" xr:uid="{08966497-5396-4135-8A23-67401DE5090A}"/>
    <cellStyle name="Separador de milhares 2 3 2 3 2 2 3" xfId="1241" xr:uid="{44FDCBDA-9FB5-4702-9C75-57E2B525FBDC}"/>
    <cellStyle name="Separador de milhares 2 3 2 3 2 3" xfId="218" xr:uid="{00000000-0005-0000-0000-00001F000000}"/>
    <cellStyle name="Separador de milhares 2 3 2 3 2 3 2" xfId="769" xr:uid="{794FC69D-2425-4B86-A336-18DF1AC14131}"/>
    <cellStyle name="Separador de milhares 2 3 2 3 2 3 3" xfId="1320" xr:uid="{81C1D71D-19DF-4A71-B416-9F3639D186AF}"/>
    <cellStyle name="Separador de milhares 2 3 2 3 2 4" xfId="298" xr:uid="{00000000-0005-0000-0000-00001F000000}"/>
    <cellStyle name="Separador de milhares 2 3 2 3 2 4 2" xfId="849" xr:uid="{1D73E3DB-B9FC-4BAD-B6BB-99C1B43FD3A0}"/>
    <cellStyle name="Separador de milhares 2 3 2 3 2 4 3" xfId="1399" xr:uid="{F9088C07-90D6-4F12-BED8-6F272F5D42E1}"/>
    <cellStyle name="Separador de milhares 2 3 2 3 2 5" xfId="376" xr:uid="{00000000-0005-0000-0000-00001F000000}"/>
    <cellStyle name="Separador de milhares 2 3 2 3 2 5 2" xfId="927" xr:uid="{C05BCDF2-BFDD-449C-8CF4-5FA12BAA7056}"/>
    <cellStyle name="Separador de milhares 2 3 2 3 2 5 3" xfId="1477" xr:uid="{132C2924-11E4-4907-A4A5-4C75FAFF0A9E}"/>
    <cellStyle name="Separador de milhares 2 3 2 3 2 6" xfId="455" xr:uid="{00000000-0005-0000-0000-00001F000000}"/>
    <cellStyle name="Separador de milhares 2 3 2 3 2 6 2" xfId="1006" xr:uid="{9BEEFC70-42B0-47DB-A323-FD6C7A856A8C}"/>
    <cellStyle name="Separador de milhares 2 3 2 3 2 6 3" xfId="1556" xr:uid="{8A455FD4-2BF4-44A2-B88E-318D02C8B10A}"/>
    <cellStyle name="Separador de milhares 2 3 2 3 2 7" xfId="533" xr:uid="{00000000-0005-0000-0000-00001F000000}"/>
    <cellStyle name="Separador de milhares 2 3 2 3 2 7 2" xfId="1084" xr:uid="{3C8309CD-290D-4CE8-A4F5-FB0848FBFF50}"/>
    <cellStyle name="Separador de milhares 2 3 2 3 2 7 3" xfId="1634" xr:uid="{982C2550-2B47-41D9-B920-1EA2CD0D39F1}"/>
    <cellStyle name="Separador de milhares 2 3 2 3 2 8" xfId="612" xr:uid="{537F6922-2D21-4AF7-BAF3-840CB90E5ACC}"/>
    <cellStyle name="Separador de milhares 2 3 2 3 2 9" xfId="1163" xr:uid="{BCAED789-CFC4-4905-9B38-EAC4D718147E}"/>
    <cellStyle name="Separador de milhares 2 3 2 3 3" xfId="107" xr:uid="{00000000-0005-0000-0000-000011000000}"/>
    <cellStyle name="Separador de milhares 2 3 2 3 3 2" xfId="658" xr:uid="{10D83395-BA97-41B5-AFE6-B91920E82B5A}"/>
    <cellStyle name="Separador de milhares 2 3 2 3 3 3" xfId="1209" xr:uid="{A21F71E2-A1E3-46E4-9A50-45E43612A068}"/>
    <cellStyle name="Separador de milhares 2 3 2 3 4" xfId="186" xr:uid="{00000000-0005-0000-0000-000011000000}"/>
    <cellStyle name="Separador de milhares 2 3 2 3 4 2" xfId="737" xr:uid="{C80FC6F9-3C3C-4A3C-9C92-1554C62501F5}"/>
    <cellStyle name="Separador de milhares 2 3 2 3 4 3" xfId="1288" xr:uid="{9C87DD0A-84F8-44A6-AC46-C617BD2CBCEC}"/>
    <cellStyle name="Separador de milhares 2 3 2 3 5" xfId="266" xr:uid="{00000000-0005-0000-0000-000011000000}"/>
    <cellStyle name="Separador de milhares 2 3 2 3 5 2" xfId="817" xr:uid="{A93D5802-F218-404B-940C-670BDF2334F7}"/>
    <cellStyle name="Separador de milhares 2 3 2 3 5 3" xfId="1367" xr:uid="{2A6D0258-D8E9-47E7-9D25-A6893F49627E}"/>
    <cellStyle name="Separador de milhares 2 3 2 3 6" xfId="344" xr:uid="{00000000-0005-0000-0000-000011000000}"/>
    <cellStyle name="Separador de milhares 2 3 2 3 6 2" xfId="895" xr:uid="{61A367BC-805D-4443-84CA-54771EC8A02A}"/>
    <cellStyle name="Separador de milhares 2 3 2 3 6 3" xfId="1445" xr:uid="{083808DA-BFEA-40B5-9994-F2B176A39C88}"/>
    <cellStyle name="Separador de milhares 2 3 2 3 7" xfId="423" xr:uid="{00000000-0005-0000-0000-000011000000}"/>
    <cellStyle name="Separador de milhares 2 3 2 3 7 2" xfId="974" xr:uid="{A31AEA5A-0366-462B-956D-2CFD19C0C860}"/>
    <cellStyle name="Separador de milhares 2 3 2 3 7 3" xfId="1524" xr:uid="{A2E3CEDA-90D5-458B-AA70-33CD6B5C4C61}"/>
    <cellStyle name="Separador de milhares 2 3 2 3 8" xfId="501" xr:uid="{00000000-0005-0000-0000-000011000000}"/>
    <cellStyle name="Separador de milhares 2 3 2 3 8 2" xfId="1052" xr:uid="{BB8B261E-CA33-4E94-8A53-C8B3DEB9EBCA}"/>
    <cellStyle name="Separador de milhares 2 3 2 3 8 3" xfId="1602" xr:uid="{60735A3B-1B14-40A3-AF36-F9485A54246E}"/>
    <cellStyle name="Separador de milhares 2 3 2 3 9" xfId="580" xr:uid="{45758D3E-9B74-4C5F-BF8F-18CFA6B96C24}"/>
    <cellStyle name="Separador de milhares 2 3 2 4" xfId="44" xr:uid="{00000000-0005-0000-0000-000011000000}"/>
    <cellStyle name="Separador de milhares 2 3 2 4 2" xfId="123" xr:uid="{00000000-0005-0000-0000-000011000000}"/>
    <cellStyle name="Separador de milhares 2 3 2 4 2 2" xfId="674" xr:uid="{1FCAE5C2-3B53-48B6-BF62-1F29C0BFF79B}"/>
    <cellStyle name="Separador de milhares 2 3 2 4 2 3" xfId="1225" xr:uid="{2901BE7D-7BF3-4345-B52B-72B06DA3424A}"/>
    <cellStyle name="Separador de milhares 2 3 2 4 3" xfId="202" xr:uid="{00000000-0005-0000-0000-000011000000}"/>
    <cellStyle name="Separador de milhares 2 3 2 4 3 2" xfId="753" xr:uid="{8E773EAD-E61C-4F88-9DBB-7AEF9C3BFD18}"/>
    <cellStyle name="Separador de milhares 2 3 2 4 3 3" xfId="1304" xr:uid="{C04864C4-A44E-412D-89AE-B3AF990B2B4C}"/>
    <cellStyle name="Separador de milhares 2 3 2 4 4" xfId="282" xr:uid="{00000000-0005-0000-0000-000011000000}"/>
    <cellStyle name="Separador de milhares 2 3 2 4 4 2" xfId="833" xr:uid="{58C1C75F-35A3-45E2-8656-F1FD551A0A86}"/>
    <cellStyle name="Separador de milhares 2 3 2 4 4 3" xfId="1383" xr:uid="{276384D2-2EB8-4705-ADE4-D769ADB15967}"/>
    <cellStyle name="Separador de milhares 2 3 2 4 5" xfId="360" xr:uid="{00000000-0005-0000-0000-000011000000}"/>
    <cellStyle name="Separador de milhares 2 3 2 4 5 2" xfId="911" xr:uid="{C09FCAD2-7099-4976-B8C0-90B0EE3E1239}"/>
    <cellStyle name="Separador de milhares 2 3 2 4 5 3" xfId="1461" xr:uid="{F8DD89AD-76E6-4E24-BAC8-D63614295329}"/>
    <cellStyle name="Separador de milhares 2 3 2 4 6" xfId="439" xr:uid="{00000000-0005-0000-0000-000011000000}"/>
    <cellStyle name="Separador de milhares 2 3 2 4 6 2" xfId="990" xr:uid="{7ACF2DF6-CB26-47C0-A74B-02C554615DCC}"/>
    <cellStyle name="Separador de milhares 2 3 2 4 6 3" xfId="1540" xr:uid="{ADC2F02E-8BEB-4C04-A647-2EE0AB0442DC}"/>
    <cellStyle name="Separador de milhares 2 3 2 4 7" xfId="517" xr:uid="{00000000-0005-0000-0000-000011000000}"/>
    <cellStyle name="Separador de milhares 2 3 2 4 7 2" xfId="1068" xr:uid="{EC186CDA-C142-4268-9EA8-9863D5876D43}"/>
    <cellStyle name="Separador de milhares 2 3 2 4 7 3" xfId="1618" xr:uid="{3C8E5F93-DF0A-4001-B294-C2EFC8C2B795}"/>
    <cellStyle name="Separador de milhares 2 3 2 4 8" xfId="596" xr:uid="{8405FFA2-A31D-4361-BF0A-4A6EE2060342}"/>
    <cellStyle name="Separador de milhares 2 3 2 4 9" xfId="1147" xr:uid="{1E92A6D7-47BA-4F77-B9B8-BB071F1A2DD6}"/>
    <cellStyle name="Separador de milhares 2 3 2 5" xfId="76" xr:uid="{00000000-0005-0000-0000-000010000000}"/>
    <cellStyle name="Separador de milhares 2 3 2 5 2" xfId="155" xr:uid="{00000000-0005-0000-0000-000010000000}"/>
    <cellStyle name="Separador de milhares 2 3 2 5 2 2" xfId="706" xr:uid="{FD2416FF-4A9A-40C7-9696-120422CCBA28}"/>
    <cellStyle name="Separador de milhares 2 3 2 5 2 3" xfId="1257" xr:uid="{F9F764AF-0ED2-4C3E-80B6-8D0F1D4F8A0A}"/>
    <cellStyle name="Separador de milhares 2 3 2 5 3" xfId="234" xr:uid="{00000000-0005-0000-0000-000010000000}"/>
    <cellStyle name="Separador de milhares 2 3 2 5 3 2" xfId="785" xr:uid="{0325D39C-EF96-407A-BF58-A70A7EE3D79B}"/>
    <cellStyle name="Separador de milhares 2 3 2 5 3 3" xfId="1336" xr:uid="{1A6009F2-03A8-4D1F-8727-5B0A5AA9DCE6}"/>
    <cellStyle name="Separador de milhares 2 3 2 5 4" xfId="314" xr:uid="{00000000-0005-0000-0000-000010000000}"/>
    <cellStyle name="Separador de milhares 2 3 2 5 4 2" xfId="865" xr:uid="{41B25143-530C-405D-A484-CFCE83246980}"/>
    <cellStyle name="Separador de milhares 2 3 2 5 4 3" xfId="1415" xr:uid="{E3FF9938-2B11-41D2-B86A-DA7A31BB7CB9}"/>
    <cellStyle name="Separador de milhares 2 3 2 5 5" xfId="392" xr:uid="{00000000-0005-0000-0000-000010000000}"/>
    <cellStyle name="Separador de milhares 2 3 2 5 5 2" xfId="943" xr:uid="{F0507B7E-75F6-4DCF-94BF-0C13EBC0F698}"/>
    <cellStyle name="Separador de milhares 2 3 2 5 5 3" xfId="1493" xr:uid="{5AEB36D9-A3FA-4CDF-A287-4BA4E89BE17A}"/>
    <cellStyle name="Separador de milhares 2 3 2 5 6" xfId="471" xr:uid="{00000000-0005-0000-0000-000010000000}"/>
    <cellStyle name="Separador de milhares 2 3 2 5 6 2" xfId="1022" xr:uid="{33B834E4-7E59-456D-B511-335D868BA4CE}"/>
    <cellStyle name="Separador de milhares 2 3 2 5 6 3" xfId="1572" xr:uid="{0007D89F-57F9-4895-9C1F-FFEBBCF04050}"/>
    <cellStyle name="Separador de milhares 2 3 2 5 7" xfId="549" xr:uid="{00000000-0005-0000-0000-000010000000}"/>
    <cellStyle name="Separador de milhares 2 3 2 5 7 2" xfId="1100" xr:uid="{24EA7C1F-08AF-473B-A292-C9F5573F9A4D}"/>
    <cellStyle name="Separador de milhares 2 3 2 5 7 3" xfId="1650" xr:uid="{66917D54-0338-408E-9A26-469DC094E28F}"/>
    <cellStyle name="Separador de milhares 2 3 2 5 8" xfId="628" xr:uid="{DC329AAF-DF43-46D1-B854-D1DC647C9F88}"/>
    <cellStyle name="Separador de milhares 2 3 2 5 9" xfId="1179" xr:uid="{81DD02EC-4E5E-43F3-8573-3318C65F5482}"/>
    <cellStyle name="Separador de milhares 2 3 2 6" xfId="92" xr:uid="{00000000-0005-0000-0000-000011000000}"/>
    <cellStyle name="Separador de milhares 2 3 2 6 2" xfId="643" xr:uid="{977564C3-C6CD-4EE1-B7E0-191CC405C47E}"/>
    <cellStyle name="Separador de milhares 2 3 2 6 3" xfId="1194" xr:uid="{21F86A84-3DE7-44DD-9931-1B179E82B0F4}"/>
    <cellStyle name="Separador de milhares 2 3 2 7" xfId="170" xr:uid="{00000000-0005-0000-0000-000011000000}"/>
    <cellStyle name="Separador de milhares 2 3 2 7 2" xfId="721" xr:uid="{E41118A6-1AA4-4DB2-86F4-A424C1520389}"/>
    <cellStyle name="Separador de milhares 2 3 2 7 3" xfId="1272" xr:uid="{B56F03E4-AB74-4DBB-ADE9-32DCB0184514}"/>
    <cellStyle name="Separador de milhares 2 3 2 8" xfId="249" xr:uid="{00000000-0005-0000-0000-000011000000}"/>
    <cellStyle name="Separador de milhares 2 3 2 8 2" xfId="800" xr:uid="{9ED49A1A-2495-4D0E-B468-713605BFB684}"/>
    <cellStyle name="Separador de milhares 2 3 2 8 3" xfId="1351" xr:uid="{84D83F69-1C32-453C-A81F-546057C2F62E}"/>
    <cellStyle name="Separador de milhares 2 3 2 9" xfId="329" xr:uid="{00000000-0005-0000-0000-000011000000}"/>
    <cellStyle name="Separador de milhares 2 3 2 9 2" xfId="880" xr:uid="{7CCCD67B-03FF-4A5D-88ED-EB2B8908256D}"/>
    <cellStyle name="Separador de milhares 2 3 2 9 3" xfId="1430" xr:uid="{A0298C5E-40A1-4439-8524-36CBC2444C61}"/>
    <cellStyle name="Separador de milhares 2 3 3" xfId="22" xr:uid="{00000000-0005-0000-0000-000013000000}"/>
    <cellStyle name="Separador de milhares 2 3 3 10" xfId="496" xr:uid="{00000000-0005-0000-0000-000013000000}"/>
    <cellStyle name="Separador de milhares 2 3 3 10 2" xfId="1047" xr:uid="{AD67D884-B25D-40F1-944E-060D8F3E35C8}"/>
    <cellStyle name="Separador de milhares 2 3 3 10 3" xfId="1597" xr:uid="{AAD53E31-2F92-4258-95C3-DD999F5132FF}"/>
    <cellStyle name="Separador de milhares 2 3 3 11" xfId="575" xr:uid="{02C7AEBA-FEB1-4EC2-AD13-B1C5D73C10BA}"/>
    <cellStyle name="Separador de milhares 2 3 3 12" xfId="1126" xr:uid="{2D77B771-1F1C-4087-8270-6B1E76F8B260}"/>
    <cellStyle name="Separador de milhares 2 3 3 2" xfId="39" xr:uid="{00000000-0005-0000-0000-000013000000}"/>
    <cellStyle name="Separador de milhares 2 3 3 2 10" xfId="1142" xr:uid="{E47EC9D2-E931-41D5-8C12-7F4257D8ED2D}"/>
    <cellStyle name="Separador de milhares 2 3 3 2 2" xfId="71" xr:uid="{00000000-0005-0000-0000-000021000000}"/>
    <cellStyle name="Separador de milhares 2 3 3 2 2 2" xfId="150" xr:uid="{00000000-0005-0000-0000-000021000000}"/>
    <cellStyle name="Separador de milhares 2 3 3 2 2 2 2" xfId="701" xr:uid="{800F117B-DBA6-4D4D-A484-6734ACEACD4F}"/>
    <cellStyle name="Separador de milhares 2 3 3 2 2 2 3" xfId="1252" xr:uid="{B597986F-4E59-4616-8B7F-8D17E2CB18CC}"/>
    <cellStyle name="Separador de milhares 2 3 3 2 2 3" xfId="229" xr:uid="{00000000-0005-0000-0000-000021000000}"/>
    <cellStyle name="Separador de milhares 2 3 3 2 2 3 2" xfId="780" xr:uid="{8A98C2C5-BBDC-4D56-ABA0-08AD845A7D54}"/>
    <cellStyle name="Separador de milhares 2 3 3 2 2 3 3" xfId="1331" xr:uid="{B314B71A-5F64-48BD-A485-A8E6DA4CAD19}"/>
    <cellStyle name="Separador de milhares 2 3 3 2 2 4" xfId="309" xr:uid="{00000000-0005-0000-0000-000021000000}"/>
    <cellStyle name="Separador de milhares 2 3 3 2 2 4 2" xfId="860" xr:uid="{91882D98-C601-40F8-91E4-0511F275B624}"/>
    <cellStyle name="Separador de milhares 2 3 3 2 2 4 3" xfId="1410" xr:uid="{C2E91266-A68A-4602-A8C1-E5E7D621EAD2}"/>
    <cellStyle name="Separador de milhares 2 3 3 2 2 5" xfId="387" xr:uid="{00000000-0005-0000-0000-000021000000}"/>
    <cellStyle name="Separador de milhares 2 3 3 2 2 5 2" xfId="938" xr:uid="{BC65D9AA-BAD1-408B-B24A-0C5F329AFE28}"/>
    <cellStyle name="Separador de milhares 2 3 3 2 2 5 3" xfId="1488" xr:uid="{3F8EC47B-A21A-4E24-B3D7-66630CF1E96C}"/>
    <cellStyle name="Separador de milhares 2 3 3 2 2 6" xfId="466" xr:uid="{00000000-0005-0000-0000-000021000000}"/>
    <cellStyle name="Separador de milhares 2 3 3 2 2 6 2" xfId="1017" xr:uid="{917483A5-0920-4B70-8B51-9DDEF42FD3DD}"/>
    <cellStyle name="Separador de milhares 2 3 3 2 2 6 3" xfId="1567" xr:uid="{98F37D35-CA9A-45D1-9CD0-6B0C71700422}"/>
    <cellStyle name="Separador de milhares 2 3 3 2 2 7" xfId="544" xr:uid="{00000000-0005-0000-0000-000021000000}"/>
    <cellStyle name="Separador de milhares 2 3 3 2 2 7 2" xfId="1095" xr:uid="{F6619E31-BD2F-48BD-A94B-378B428DF0DC}"/>
    <cellStyle name="Separador de milhares 2 3 3 2 2 7 3" xfId="1645" xr:uid="{1A7FC750-2BE9-4289-9EC5-0AAF99858863}"/>
    <cellStyle name="Separador de milhares 2 3 3 2 2 8" xfId="623" xr:uid="{2A79A862-103A-4AAF-BCBD-0AD333F614BB}"/>
    <cellStyle name="Separador de milhares 2 3 3 2 2 9" xfId="1174" xr:uid="{0067B4A6-15B7-4CD2-9F51-75CAE9E0055B}"/>
    <cellStyle name="Separador de milhares 2 3 3 2 3" xfId="118" xr:uid="{00000000-0005-0000-0000-000013000000}"/>
    <cellStyle name="Separador de milhares 2 3 3 2 3 2" xfId="669" xr:uid="{0E9E370B-5A3B-4895-B619-F9C3945E25A6}"/>
    <cellStyle name="Separador de milhares 2 3 3 2 3 3" xfId="1220" xr:uid="{6744EB31-C029-442C-ACD4-C3DAA0395903}"/>
    <cellStyle name="Separador de milhares 2 3 3 2 4" xfId="197" xr:uid="{00000000-0005-0000-0000-000013000000}"/>
    <cellStyle name="Separador de milhares 2 3 3 2 4 2" xfId="748" xr:uid="{7213A1AE-B80A-44FE-BD25-729E5E49BE6F}"/>
    <cellStyle name="Separador de milhares 2 3 3 2 4 3" xfId="1299" xr:uid="{8639FCA7-B0AA-41DE-A244-7509DEBF53A9}"/>
    <cellStyle name="Separador de milhares 2 3 3 2 5" xfId="277" xr:uid="{00000000-0005-0000-0000-000013000000}"/>
    <cellStyle name="Separador de milhares 2 3 3 2 5 2" xfId="828" xr:uid="{19B6CD2C-065C-4774-877F-85CAFD647E3F}"/>
    <cellStyle name="Separador de milhares 2 3 3 2 5 3" xfId="1378" xr:uid="{78403BF3-EB23-4A83-8925-8EBBB874C9E6}"/>
    <cellStyle name="Separador de milhares 2 3 3 2 6" xfId="355" xr:uid="{00000000-0005-0000-0000-000013000000}"/>
    <cellStyle name="Separador de milhares 2 3 3 2 6 2" xfId="906" xr:uid="{2E0FB017-62F9-4C36-8B85-B08C31572D0A}"/>
    <cellStyle name="Separador de milhares 2 3 3 2 6 3" xfId="1456" xr:uid="{2F35E3F0-F818-4AB4-B09F-FCD98422D419}"/>
    <cellStyle name="Separador de milhares 2 3 3 2 7" xfId="434" xr:uid="{00000000-0005-0000-0000-000013000000}"/>
    <cellStyle name="Separador de milhares 2 3 3 2 7 2" xfId="985" xr:uid="{D9BCAD60-21F5-47F1-A6B3-49CDCDF073E1}"/>
    <cellStyle name="Separador de milhares 2 3 3 2 7 3" xfId="1535" xr:uid="{F4094DBA-15AF-47CD-B7BF-F53536BD52C8}"/>
    <cellStyle name="Separador de milhares 2 3 3 2 8" xfId="512" xr:uid="{00000000-0005-0000-0000-000013000000}"/>
    <cellStyle name="Separador de milhares 2 3 3 2 8 2" xfId="1063" xr:uid="{5DD5138A-3834-4CE0-9A76-759F25B02618}"/>
    <cellStyle name="Separador de milhares 2 3 3 2 8 3" xfId="1613" xr:uid="{1BD0D6F0-67D5-4B3D-8151-C630E313720D}"/>
    <cellStyle name="Separador de milhares 2 3 3 2 9" xfId="591" xr:uid="{5D0F7BA7-9EE1-4476-A79A-D3B4A8470F85}"/>
    <cellStyle name="Separador de milhares 2 3 3 3" xfId="55" xr:uid="{00000000-0005-0000-0000-000013000000}"/>
    <cellStyle name="Separador de milhares 2 3 3 3 2" xfId="134" xr:uid="{00000000-0005-0000-0000-000013000000}"/>
    <cellStyle name="Separador de milhares 2 3 3 3 2 2" xfId="685" xr:uid="{7F346D23-FA07-42E3-A329-F893AE548D60}"/>
    <cellStyle name="Separador de milhares 2 3 3 3 2 3" xfId="1236" xr:uid="{7C2DEA6C-380F-4F59-8824-C55250B64342}"/>
    <cellStyle name="Separador de milhares 2 3 3 3 3" xfId="213" xr:uid="{00000000-0005-0000-0000-000013000000}"/>
    <cellStyle name="Separador de milhares 2 3 3 3 3 2" xfId="764" xr:uid="{7A9BC4CE-05A0-434A-8597-DDA13A2B9873}"/>
    <cellStyle name="Separador de milhares 2 3 3 3 3 3" xfId="1315" xr:uid="{5830439A-BAEA-4E7E-9CC2-25D524CCE45B}"/>
    <cellStyle name="Separador de milhares 2 3 3 3 4" xfId="293" xr:uid="{00000000-0005-0000-0000-000013000000}"/>
    <cellStyle name="Separador de milhares 2 3 3 3 4 2" xfId="844" xr:uid="{CBCC5857-D5AE-46AF-933D-0C06CFBFDEED}"/>
    <cellStyle name="Separador de milhares 2 3 3 3 4 3" xfId="1394" xr:uid="{1C780EC2-C355-4DA3-A82D-8F885A24C45F}"/>
    <cellStyle name="Separador de milhares 2 3 3 3 5" xfId="371" xr:uid="{00000000-0005-0000-0000-000013000000}"/>
    <cellStyle name="Separador de milhares 2 3 3 3 5 2" xfId="922" xr:uid="{F46CBE41-0788-4B00-93A0-553E2EB36EE1}"/>
    <cellStyle name="Separador de milhares 2 3 3 3 5 3" xfId="1472" xr:uid="{AC95B746-BA2A-46A4-AD29-A9B6FAD56F7C}"/>
    <cellStyle name="Separador de milhares 2 3 3 3 6" xfId="450" xr:uid="{00000000-0005-0000-0000-000013000000}"/>
    <cellStyle name="Separador de milhares 2 3 3 3 6 2" xfId="1001" xr:uid="{712EEE8D-D9E2-4340-ADF6-DF0405259F30}"/>
    <cellStyle name="Separador de milhares 2 3 3 3 6 3" xfId="1551" xr:uid="{50C34F99-C482-452B-8C97-5EBDE48877E0}"/>
    <cellStyle name="Separador de milhares 2 3 3 3 7" xfId="528" xr:uid="{00000000-0005-0000-0000-000013000000}"/>
    <cellStyle name="Separador de milhares 2 3 3 3 7 2" xfId="1079" xr:uid="{5FE20CD6-76C5-404B-824F-3C2F9EB172C8}"/>
    <cellStyle name="Separador de milhares 2 3 3 3 7 3" xfId="1629" xr:uid="{6FC9FEFB-00E7-424F-A528-5EA20ED7EDB5}"/>
    <cellStyle name="Separador de milhares 2 3 3 3 8" xfId="607" xr:uid="{D21AD4D4-2BAA-4943-9663-E6605E5F18C0}"/>
    <cellStyle name="Separador de milhares 2 3 3 3 9" xfId="1158" xr:uid="{4C97B8EA-4C4B-423C-9FFA-6645EB3658AB}"/>
    <cellStyle name="Separador de milhares 2 3 3 4" xfId="86" xr:uid="{00000000-0005-0000-0000-000012000000}"/>
    <cellStyle name="Separador de milhares 2 3 3 4 2" xfId="165" xr:uid="{00000000-0005-0000-0000-000012000000}"/>
    <cellStyle name="Separador de milhares 2 3 3 4 2 2" xfId="716" xr:uid="{EA0CEA26-401C-41CD-9A5B-E32C0737BA97}"/>
    <cellStyle name="Separador de milhares 2 3 3 4 2 3" xfId="1267" xr:uid="{76963F87-CD33-4193-B5D2-10F6EA6E4C52}"/>
    <cellStyle name="Separador de milhares 2 3 3 4 3" xfId="244" xr:uid="{00000000-0005-0000-0000-000012000000}"/>
    <cellStyle name="Separador de milhares 2 3 3 4 3 2" xfId="795" xr:uid="{F330E204-53F4-4762-BB2E-A59FBB247E32}"/>
    <cellStyle name="Separador de milhares 2 3 3 4 3 3" xfId="1346" xr:uid="{7AF066D9-B392-4F42-B634-807B14C2164D}"/>
    <cellStyle name="Separador de milhares 2 3 3 4 4" xfId="324" xr:uid="{00000000-0005-0000-0000-000012000000}"/>
    <cellStyle name="Separador de milhares 2 3 3 4 4 2" xfId="875" xr:uid="{EDAA0CA1-3731-479D-9F40-D5BE857F9F3E}"/>
    <cellStyle name="Separador de milhares 2 3 3 4 4 3" xfId="1425" xr:uid="{13C99090-B7C9-4A4D-B629-68755EEBF2C8}"/>
    <cellStyle name="Separador de milhares 2 3 3 4 5" xfId="402" xr:uid="{00000000-0005-0000-0000-000012000000}"/>
    <cellStyle name="Separador de milhares 2 3 3 4 5 2" xfId="953" xr:uid="{C2F40662-A603-4FD8-8E70-8B7FAB939A8E}"/>
    <cellStyle name="Separador de milhares 2 3 3 4 5 3" xfId="1503" xr:uid="{BBC9F04F-A694-43C7-BB31-666DB4526138}"/>
    <cellStyle name="Separador de milhares 2 3 3 4 6" xfId="481" xr:uid="{00000000-0005-0000-0000-000012000000}"/>
    <cellStyle name="Separador de milhares 2 3 3 4 6 2" xfId="1032" xr:uid="{C1A133C1-6538-4B71-A35D-410803631C80}"/>
    <cellStyle name="Separador de milhares 2 3 3 4 6 3" xfId="1582" xr:uid="{043C8832-D277-4D31-8354-FE5F59D1EC58}"/>
    <cellStyle name="Separador de milhares 2 3 3 4 7" xfId="559" xr:uid="{00000000-0005-0000-0000-000012000000}"/>
    <cellStyle name="Separador de milhares 2 3 3 4 7 2" xfId="1110" xr:uid="{D6A1019B-8073-4931-AFB7-9BE0821E0F0C}"/>
    <cellStyle name="Separador de milhares 2 3 3 4 7 3" xfId="1660" xr:uid="{703D0C73-248E-41AD-8E8B-7A343D02F6BA}"/>
    <cellStyle name="Separador de milhares 2 3 3 4 8" xfId="638" xr:uid="{B4E31C4F-FFB9-428D-89BB-7512B90BE229}"/>
    <cellStyle name="Separador de milhares 2 3 3 4 9" xfId="1189" xr:uid="{7951F309-9823-40E1-A2EC-74D1249A952E}"/>
    <cellStyle name="Separador de milhares 2 3 3 5" xfId="102" xr:uid="{00000000-0005-0000-0000-000013000000}"/>
    <cellStyle name="Separador de milhares 2 3 3 5 2" xfId="653" xr:uid="{58DC26EB-0697-4E0D-B6BC-F38DAE1C2365}"/>
    <cellStyle name="Separador de milhares 2 3 3 5 3" xfId="1204" xr:uid="{E9580B56-30FE-4BED-84A9-68291477DB43}"/>
    <cellStyle name="Separador de milhares 2 3 3 6" xfId="181" xr:uid="{00000000-0005-0000-0000-000013000000}"/>
    <cellStyle name="Separador de milhares 2 3 3 6 2" xfId="732" xr:uid="{B5E0015B-275A-4E8D-AA6F-C6FCFD48FC29}"/>
    <cellStyle name="Separador de milhares 2 3 3 6 3" xfId="1283" xr:uid="{3B03B970-B19D-47CE-AF6F-B60242F3C4B5}"/>
    <cellStyle name="Separador de milhares 2 3 3 7" xfId="260" xr:uid="{00000000-0005-0000-0000-000013000000}"/>
    <cellStyle name="Separador de milhares 2 3 3 7 2" xfId="811" xr:uid="{66AF8447-ACCF-4B3C-A485-BACDB95F670D}"/>
    <cellStyle name="Separador de milhares 2 3 3 7 3" xfId="1362" xr:uid="{B17D654A-3BC6-4A46-86B8-2F215F8CFD69}"/>
    <cellStyle name="Separador de milhares 2 3 3 8" xfId="339" xr:uid="{00000000-0005-0000-0000-000013000000}"/>
    <cellStyle name="Separador de milhares 2 3 3 8 2" xfId="890" xr:uid="{D33D6A57-2FD1-449C-A82A-74135B0406E9}"/>
    <cellStyle name="Separador de milhares 2 3 3 8 3" xfId="1440" xr:uid="{A30E8073-6C7A-49B5-AE2A-D95CCA10D1B0}"/>
    <cellStyle name="Separador de milhares 2 3 3 9" xfId="418" xr:uid="{00000000-0005-0000-0000-000013000000}"/>
    <cellStyle name="Separador de milhares 2 3 3 9 2" xfId="969" xr:uid="{5D387B5B-9593-4744-9491-BDE412003A9B}"/>
    <cellStyle name="Separador de milhares 2 3 3 9 3" xfId="1519" xr:uid="{4E00AB90-F17E-4074-A16C-45DFFCC65403}"/>
    <cellStyle name="Separador de milhares 2 3 4" xfId="15" xr:uid="{00000000-0005-0000-0000-000014000000}"/>
    <cellStyle name="Separador de milhares 2 3 4 10" xfId="489" xr:uid="{00000000-0005-0000-0000-000014000000}"/>
    <cellStyle name="Separador de milhares 2 3 4 10 2" xfId="1040" xr:uid="{5EE9A7A3-5FE2-42F9-9F29-CD32B48C0F8E}"/>
    <cellStyle name="Separador de milhares 2 3 4 10 3" xfId="1590" xr:uid="{FB66BF28-DD64-4B24-86BB-74CE1B549122}"/>
    <cellStyle name="Separador de milhares 2 3 4 11" xfId="568" xr:uid="{E74A8FFC-5950-4C83-8C9C-B8CD2E4D408E}"/>
    <cellStyle name="Separador de milhares 2 3 4 12" xfId="1119" xr:uid="{A4623AAF-EA91-4508-8721-6D2B84450C60}"/>
    <cellStyle name="Separador de milhares 2 3 4 2" xfId="32" xr:uid="{00000000-0005-0000-0000-000014000000}"/>
    <cellStyle name="Separador de milhares 2 3 4 2 10" xfId="1135" xr:uid="{08B2342C-B8AE-443D-B623-CE6833CEA723}"/>
    <cellStyle name="Separador de milhares 2 3 4 2 2" xfId="64" xr:uid="{00000000-0005-0000-0000-000023000000}"/>
    <cellStyle name="Separador de milhares 2 3 4 2 2 2" xfId="143" xr:uid="{00000000-0005-0000-0000-000023000000}"/>
    <cellStyle name="Separador de milhares 2 3 4 2 2 2 2" xfId="694" xr:uid="{7D6C4E1E-A034-4C2C-BF7D-D4539EB3A7BE}"/>
    <cellStyle name="Separador de milhares 2 3 4 2 2 2 3" xfId="1245" xr:uid="{80B8356C-8536-4447-A793-AF658DD4DA38}"/>
    <cellStyle name="Separador de milhares 2 3 4 2 2 3" xfId="222" xr:uid="{00000000-0005-0000-0000-000023000000}"/>
    <cellStyle name="Separador de milhares 2 3 4 2 2 3 2" xfId="773" xr:uid="{734725A5-D839-4ED8-B166-CE8F6C564932}"/>
    <cellStyle name="Separador de milhares 2 3 4 2 2 3 3" xfId="1324" xr:uid="{50064C47-2EB1-4AEB-8D80-C6A19CCC69DB}"/>
    <cellStyle name="Separador de milhares 2 3 4 2 2 4" xfId="302" xr:uid="{00000000-0005-0000-0000-000023000000}"/>
    <cellStyle name="Separador de milhares 2 3 4 2 2 4 2" xfId="853" xr:uid="{FC8BBB27-C2DA-44DF-8533-C25A7E014DA9}"/>
    <cellStyle name="Separador de milhares 2 3 4 2 2 4 3" xfId="1403" xr:uid="{145C0DAB-68EA-42BA-B81D-96076FF861DF}"/>
    <cellStyle name="Separador de milhares 2 3 4 2 2 5" xfId="380" xr:uid="{00000000-0005-0000-0000-000023000000}"/>
    <cellStyle name="Separador de milhares 2 3 4 2 2 5 2" xfId="931" xr:uid="{CF4A6A90-3409-4424-8B10-CA1BB27815BD}"/>
    <cellStyle name="Separador de milhares 2 3 4 2 2 5 3" xfId="1481" xr:uid="{776358B7-C6E5-4CAE-BF07-D9ED09777A26}"/>
    <cellStyle name="Separador de milhares 2 3 4 2 2 6" xfId="459" xr:uid="{00000000-0005-0000-0000-000023000000}"/>
    <cellStyle name="Separador de milhares 2 3 4 2 2 6 2" xfId="1010" xr:uid="{FAD70839-38F2-4857-9423-CF0E71448C30}"/>
    <cellStyle name="Separador de milhares 2 3 4 2 2 6 3" xfId="1560" xr:uid="{4E3D8C49-D873-4548-BC1C-B06675B1AC2F}"/>
    <cellStyle name="Separador de milhares 2 3 4 2 2 7" xfId="537" xr:uid="{00000000-0005-0000-0000-000023000000}"/>
    <cellStyle name="Separador de milhares 2 3 4 2 2 7 2" xfId="1088" xr:uid="{0D6DCB54-F468-4BCE-A1BB-B4BCBC8C068C}"/>
    <cellStyle name="Separador de milhares 2 3 4 2 2 7 3" xfId="1638" xr:uid="{495F7FB5-FA8D-4420-9E9A-DF97E9D48A27}"/>
    <cellStyle name="Separador de milhares 2 3 4 2 2 8" xfId="616" xr:uid="{DEF0A0B1-B49A-4E8A-94E6-B6148CAF4357}"/>
    <cellStyle name="Separador de milhares 2 3 4 2 2 9" xfId="1167" xr:uid="{BE6FFEAE-3DC7-428F-8F1D-528145356129}"/>
    <cellStyle name="Separador de milhares 2 3 4 2 3" xfId="111" xr:uid="{00000000-0005-0000-0000-000014000000}"/>
    <cellStyle name="Separador de milhares 2 3 4 2 3 2" xfId="662" xr:uid="{B802DB8F-4ACA-4E94-A282-38AECF08ABC0}"/>
    <cellStyle name="Separador de milhares 2 3 4 2 3 3" xfId="1213" xr:uid="{E9D380D5-CCB9-4D12-961C-B33C5C5A3C86}"/>
    <cellStyle name="Separador de milhares 2 3 4 2 4" xfId="190" xr:uid="{00000000-0005-0000-0000-000014000000}"/>
    <cellStyle name="Separador de milhares 2 3 4 2 4 2" xfId="741" xr:uid="{F80BAC26-5F3C-408D-AF75-A073039BABC9}"/>
    <cellStyle name="Separador de milhares 2 3 4 2 4 3" xfId="1292" xr:uid="{1E6EC4F5-9431-420D-B909-0F5D3BBD8804}"/>
    <cellStyle name="Separador de milhares 2 3 4 2 5" xfId="270" xr:uid="{00000000-0005-0000-0000-000014000000}"/>
    <cellStyle name="Separador de milhares 2 3 4 2 5 2" xfId="821" xr:uid="{AED9069F-C286-439B-8247-C645C7FEDA09}"/>
    <cellStyle name="Separador de milhares 2 3 4 2 5 3" xfId="1371" xr:uid="{1530B6F2-5404-4855-A83B-42E8AF134F3E}"/>
    <cellStyle name="Separador de milhares 2 3 4 2 6" xfId="348" xr:uid="{00000000-0005-0000-0000-000014000000}"/>
    <cellStyle name="Separador de milhares 2 3 4 2 6 2" xfId="899" xr:uid="{35800C12-FCC0-4CE4-85E4-83E25F416FFA}"/>
    <cellStyle name="Separador de milhares 2 3 4 2 6 3" xfId="1449" xr:uid="{C0D63DC6-D1E4-4604-8A10-C1B1CB30BA03}"/>
    <cellStyle name="Separador de milhares 2 3 4 2 7" xfId="427" xr:uid="{00000000-0005-0000-0000-000014000000}"/>
    <cellStyle name="Separador de milhares 2 3 4 2 7 2" xfId="978" xr:uid="{0A3204E2-518B-4DBD-8C02-0FE0C8C19579}"/>
    <cellStyle name="Separador de milhares 2 3 4 2 7 3" xfId="1528" xr:uid="{4169253A-BA3A-44E8-BD3C-F9454921610A}"/>
    <cellStyle name="Separador de milhares 2 3 4 2 8" xfId="505" xr:uid="{00000000-0005-0000-0000-000014000000}"/>
    <cellStyle name="Separador de milhares 2 3 4 2 8 2" xfId="1056" xr:uid="{27E59CCF-A39E-4B7C-AC13-061BB1A40422}"/>
    <cellStyle name="Separador de milhares 2 3 4 2 8 3" xfId="1606" xr:uid="{DDCEC576-3FA9-4445-B705-8A92A377CD3D}"/>
    <cellStyle name="Separador de milhares 2 3 4 2 9" xfId="584" xr:uid="{B0A134A3-9196-486F-819B-8CF36F8593FE}"/>
    <cellStyle name="Separador de milhares 2 3 4 3" xfId="48" xr:uid="{00000000-0005-0000-0000-000014000000}"/>
    <cellStyle name="Separador de milhares 2 3 4 3 2" xfId="127" xr:uid="{00000000-0005-0000-0000-000014000000}"/>
    <cellStyle name="Separador de milhares 2 3 4 3 2 2" xfId="678" xr:uid="{524E105B-1B20-4075-A6AC-A6A3A75336B1}"/>
    <cellStyle name="Separador de milhares 2 3 4 3 2 3" xfId="1229" xr:uid="{87B4273E-35EA-4CEA-A8DE-15376B8C7A29}"/>
    <cellStyle name="Separador de milhares 2 3 4 3 3" xfId="206" xr:uid="{00000000-0005-0000-0000-000014000000}"/>
    <cellStyle name="Separador de milhares 2 3 4 3 3 2" xfId="757" xr:uid="{D2927C47-08AF-4AC9-A72D-AC9A1090EF83}"/>
    <cellStyle name="Separador de milhares 2 3 4 3 3 3" xfId="1308" xr:uid="{44748268-B750-4388-BAF7-9C94B7B2F3F2}"/>
    <cellStyle name="Separador de milhares 2 3 4 3 4" xfId="286" xr:uid="{00000000-0005-0000-0000-000014000000}"/>
    <cellStyle name="Separador de milhares 2 3 4 3 4 2" xfId="837" xr:uid="{6AFCF8B8-666C-40AC-81D5-B5D58A09A3E1}"/>
    <cellStyle name="Separador de milhares 2 3 4 3 4 3" xfId="1387" xr:uid="{ADAE6148-B5FE-4B9E-AE3B-F6CCE9DD9A0D}"/>
    <cellStyle name="Separador de milhares 2 3 4 3 5" xfId="364" xr:uid="{00000000-0005-0000-0000-000014000000}"/>
    <cellStyle name="Separador de milhares 2 3 4 3 5 2" xfId="915" xr:uid="{D4675A66-5E2E-4A39-9C8D-A9421CA662A4}"/>
    <cellStyle name="Separador de milhares 2 3 4 3 5 3" xfId="1465" xr:uid="{D331E3DA-293D-42CF-B68A-325C4236EAD8}"/>
    <cellStyle name="Separador de milhares 2 3 4 3 6" xfId="443" xr:uid="{00000000-0005-0000-0000-000014000000}"/>
    <cellStyle name="Separador de milhares 2 3 4 3 6 2" xfId="994" xr:uid="{6B0DCDDA-184D-472C-AAC9-0E763FA7BFDF}"/>
    <cellStyle name="Separador de milhares 2 3 4 3 6 3" xfId="1544" xr:uid="{20320DF3-5AE0-4C61-A712-1B3BA9A34D24}"/>
    <cellStyle name="Separador de milhares 2 3 4 3 7" xfId="521" xr:uid="{00000000-0005-0000-0000-000014000000}"/>
    <cellStyle name="Separador de milhares 2 3 4 3 7 2" xfId="1072" xr:uid="{74C4EB2C-E50D-46C7-B5ED-28522E31B8CA}"/>
    <cellStyle name="Separador de milhares 2 3 4 3 7 3" xfId="1622" xr:uid="{649996A6-DBEC-410F-B6F2-88309783E79F}"/>
    <cellStyle name="Separador de milhares 2 3 4 3 8" xfId="600" xr:uid="{606D06B9-250B-4484-8F31-D9515A119186}"/>
    <cellStyle name="Separador de milhares 2 3 4 3 9" xfId="1151" xr:uid="{32538EAC-B18E-4048-9AD5-63E6495911CD}"/>
    <cellStyle name="Separador de milhares 2 3 4 4" xfId="79" xr:uid="{00000000-0005-0000-0000-000013000000}"/>
    <cellStyle name="Separador de milhares 2 3 4 4 2" xfId="158" xr:uid="{00000000-0005-0000-0000-000013000000}"/>
    <cellStyle name="Separador de milhares 2 3 4 4 2 2" xfId="709" xr:uid="{8EFFB6B8-CA07-4114-9ADA-2C801D350096}"/>
    <cellStyle name="Separador de milhares 2 3 4 4 2 3" xfId="1260" xr:uid="{4CE5D298-72F8-4677-9D42-B0DFBC00D8EB}"/>
    <cellStyle name="Separador de milhares 2 3 4 4 3" xfId="237" xr:uid="{00000000-0005-0000-0000-000013000000}"/>
    <cellStyle name="Separador de milhares 2 3 4 4 3 2" xfId="788" xr:uid="{577162FB-23EE-4D74-B098-80DF124ABA7F}"/>
    <cellStyle name="Separador de milhares 2 3 4 4 3 3" xfId="1339" xr:uid="{B97B6B29-D272-4F18-97C3-C8D83AF90D1B}"/>
    <cellStyle name="Separador de milhares 2 3 4 4 4" xfId="317" xr:uid="{00000000-0005-0000-0000-000013000000}"/>
    <cellStyle name="Separador de milhares 2 3 4 4 4 2" xfId="868" xr:uid="{BF77D98B-6466-4038-BB96-EE7092F9F520}"/>
    <cellStyle name="Separador de milhares 2 3 4 4 4 3" xfId="1418" xr:uid="{CCD1B056-E6D0-480A-858E-E7689CE16140}"/>
    <cellStyle name="Separador de milhares 2 3 4 4 5" xfId="395" xr:uid="{00000000-0005-0000-0000-000013000000}"/>
    <cellStyle name="Separador de milhares 2 3 4 4 5 2" xfId="946" xr:uid="{369B830A-36EB-4079-9034-5F4B814BD0BB}"/>
    <cellStyle name="Separador de milhares 2 3 4 4 5 3" xfId="1496" xr:uid="{93E1B23F-BEB7-4F0D-8010-59F5FD4767A3}"/>
    <cellStyle name="Separador de milhares 2 3 4 4 6" xfId="474" xr:uid="{00000000-0005-0000-0000-000013000000}"/>
    <cellStyle name="Separador de milhares 2 3 4 4 6 2" xfId="1025" xr:uid="{E57D0C9F-C844-44AB-8332-49553B619E1B}"/>
    <cellStyle name="Separador de milhares 2 3 4 4 6 3" xfId="1575" xr:uid="{CD29EF86-DFD5-4E87-9D48-85F68A29C143}"/>
    <cellStyle name="Separador de milhares 2 3 4 4 7" xfId="552" xr:uid="{00000000-0005-0000-0000-000013000000}"/>
    <cellStyle name="Separador de milhares 2 3 4 4 7 2" xfId="1103" xr:uid="{CDCA6697-B0BA-4CEF-B040-6899E615FCEF}"/>
    <cellStyle name="Separador de milhares 2 3 4 4 7 3" xfId="1653" xr:uid="{D716CCCE-0D9E-401B-A654-E55C10D8B335}"/>
    <cellStyle name="Separador de milhares 2 3 4 4 8" xfId="631" xr:uid="{145A9FCA-90C9-4B8E-8836-182762E328CB}"/>
    <cellStyle name="Separador de milhares 2 3 4 4 9" xfId="1182" xr:uid="{44AF48AA-E883-46A8-ADD2-533BB3366F3A}"/>
    <cellStyle name="Separador de milhares 2 3 4 5" xfId="95" xr:uid="{00000000-0005-0000-0000-000014000000}"/>
    <cellStyle name="Separador de milhares 2 3 4 5 2" xfId="646" xr:uid="{F7E679EA-6CF2-42FD-B9B9-0E8C236E8D3E}"/>
    <cellStyle name="Separador de milhares 2 3 4 5 3" xfId="1197" xr:uid="{275F2C53-6830-4DD2-BA52-877C87F845ED}"/>
    <cellStyle name="Separador de milhares 2 3 4 6" xfId="174" xr:uid="{00000000-0005-0000-0000-000014000000}"/>
    <cellStyle name="Separador de milhares 2 3 4 6 2" xfId="725" xr:uid="{7F5DB434-544E-43EE-B97E-E52BEE15A6BB}"/>
    <cellStyle name="Separador de milhares 2 3 4 6 3" xfId="1276" xr:uid="{3625C032-FFCB-47FF-A52C-B1295159E244}"/>
    <cellStyle name="Separador de milhares 2 3 4 7" xfId="253" xr:uid="{00000000-0005-0000-0000-000014000000}"/>
    <cellStyle name="Separador de milhares 2 3 4 7 2" xfId="804" xr:uid="{B2D6BD09-6377-4B48-9A48-75052D1C0699}"/>
    <cellStyle name="Separador de milhares 2 3 4 7 3" xfId="1355" xr:uid="{C18E7D77-9283-4080-BF94-DE40575952F3}"/>
    <cellStyle name="Separador de milhares 2 3 4 8" xfId="332" xr:uid="{00000000-0005-0000-0000-000014000000}"/>
    <cellStyle name="Separador de milhares 2 3 4 8 2" xfId="883" xr:uid="{2F30860D-FDEC-40FB-92E4-B8A2A688C7DD}"/>
    <cellStyle name="Separador de milhares 2 3 4 8 3" xfId="1433" xr:uid="{7714050F-175F-41B5-A012-C2F25935A01B}"/>
    <cellStyle name="Separador de milhares 2 3 4 9" xfId="411" xr:uid="{00000000-0005-0000-0000-000014000000}"/>
    <cellStyle name="Separador de milhares 2 3 4 9 2" xfId="962" xr:uid="{9E03AFFD-9754-4C1E-B36C-26BA2435A65F}"/>
    <cellStyle name="Separador de milhares 2 3 4 9 3" xfId="1512" xr:uid="{4B191ED4-067E-40C5-9BD0-61EE090F8427}"/>
    <cellStyle name="Separador de milhares 2 3 5" xfId="25" xr:uid="{00000000-0005-0000-0000-000010000000}"/>
    <cellStyle name="Separador de milhares 2 3 5 10" xfId="1128" xr:uid="{D04D9622-4ACD-4E3A-A59F-4E58B3DC3DB8}"/>
    <cellStyle name="Separador de milhares 2 3 5 2" xfId="57" xr:uid="{00000000-0005-0000-0000-000024000000}"/>
    <cellStyle name="Separador de milhares 2 3 5 2 2" xfId="136" xr:uid="{00000000-0005-0000-0000-000024000000}"/>
    <cellStyle name="Separador de milhares 2 3 5 2 2 2" xfId="687" xr:uid="{17FCFA22-2D05-4ADE-A828-E073F9893A44}"/>
    <cellStyle name="Separador de milhares 2 3 5 2 2 3" xfId="1238" xr:uid="{DA7E19C4-4CAF-4DE0-83EC-2C9CCA07C26C}"/>
    <cellStyle name="Separador de milhares 2 3 5 2 3" xfId="215" xr:uid="{00000000-0005-0000-0000-000024000000}"/>
    <cellStyle name="Separador de milhares 2 3 5 2 3 2" xfId="766" xr:uid="{815FA99A-322D-404A-9F5A-B110458EC3A8}"/>
    <cellStyle name="Separador de milhares 2 3 5 2 3 3" xfId="1317" xr:uid="{BC63F07C-66C0-4B6F-B639-DC842A0CA1B0}"/>
    <cellStyle name="Separador de milhares 2 3 5 2 4" xfId="295" xr:uid="{00000000-0005-0000-0000-000024000000}"/>
    <cellStyle name="Separador de milhares 2 3 5 2 4 2" xfId="846" xr:uid="{7505BA35-2CFC-4CF7-B650-1DB3E77F5996}"/>
    <cellStyle name="Separador de milhares 2 3 5 2 4 3" xfId="1396" xr:uid="{179F9C9B-B1DE-408B-8C1A-A3A4934E0515}"/>
    <cellStyle name="Separador de milhares 2 3 5 2 5" xfId="373" xr:uid="{00000000-0005-0000-0000-000024000000}"/>
    <cellStyle name="Separador de milhares 2 3 5 2 5 2" xfId="924" xr:uid="{A6E25FF6-AA34-4996-9154-306D3C7CDABA}"/>
    <cellStyle name="Separador de milhares 2 3 5 2 5 3" xfId="1474" xr:uid="{5254AE70-1948-436D-B241-9516D9E6F3DE}"/>
    <cellStyle name="Separador de milhares 2 3 5 2 6" xfId="452" xr:uid="{00000000-0005-0000-0000-000024000000}"/>
    <cellStyle name="Separador de milhares 2 3 5 2 6 2" xfId="1003" xr:uid="{7EED264F-1586-47F5-AED0-228CC39394F2}"/>
    <cellStyle name="Separador de milhares 2 3 5 2 6 3" xfId="1553" xr:uid="{0B21C132-56FC-45FA-B2D3-61D16DCDC50A}"/>
    <cellStyle name="Separador de milhares 2 3 5 2 7" xfId="530" xr:uid="{00000000-0005-0000-0000-000024000000}"/>
    <cellStyle name="Separador de milhares 2 3 5 2 7 2" xfId="1081" xr:uid="{8163D3BA-0E6A-487E-B45D-582A902334AA}"/>
    <cellStyle name="Separador de milhares 2 3 5 2 7 3" xfId="1631" xr:uid="{C740DA52-D157-4DF1-9C50-032B42A9CE78}"/>
    <cellStyle name="Separador de milhares 2 3 5 2 8" xfId="609" xr:uid="{78B364BF-B5C2-46BE-A029-D0D53E9FF57F}"/>
    <cellStyle name="Separador de milhares 2 3 5 2 9" xfId="1160" xr:uid="{28580E54-7C90-4143-8783-B37953B0FB81}"/>
    <cellStyle name="Separador de milhares 2 3 5 3" xfId="104" xr:uid="{00000000-0005-0000-0000-000010000000}"/>
    <cellStyle name="Separador de milhares 2 3 5 3 2" xfId="655" xr:uid="{DCAEEC95-BAA9-4A56-BCD7-59BB67A8FABC}"/>
    <cellStyle name="Separador de milhares 2 3 5 3 3" xfId="1206" xr:uid="{F93F2774-4C91-4E95-850C-9B2E65FA49AA}"/>
    <cellStyle name="Separador de milhares 2 3 5 4" xfId="183" xr:uid="{00000000-0005-0000-0000-000010000000}"/>
    <cellStyle name="Separador de milhares 2 3 5 4 2" xfId="734" xr:uid="{CF849067-6E01-4714-9216-7D629496A994}"/>
    <cellStyle name="Separador de milhares 2 3 5 4 3" xfId="1285" xr:uid="{2A8975D2-5DB9-4B6C-B50F-BD650C62722A}"/>
    <cellStyle name="Separador de milhares 2 3 5 5" xfId="263" xr:uid="{00000000-0005-0000-0000-000010000000}"/>
    <cellStyle name="Separador de milhares 2 3 5 5 2" xfId="814" xr:uid="{0DEE1CE3-4614-407D-8E5F-B8C59B7420B0}"/>
    <cellStyle name="Separador de milhares 2 3 5 5 3" xfId="1364" xr:uid="{67076CF5-8D2E-4687-BBE5-E70945E8A1C5}"/>
    <cellStyle name="Separador de milhares 2 3 5 6" xfId="341" xr:uid="{00000000-0005-0000-0000-000010000000}"/>
    <cellStyle name="Separador de milhares 2 3 5 6 2" xfId="892" xr:uid="{8AE548C5-8EBA-42BC-B3C7-C15E27B92FA1}"/>
    <cellStyle name="Separador de milhares 2 3 5 6 3" xfId="1442" xr:uid="{B1FD0185-DE34-4CD1-A5AA-DFA1AB2975C5}"/>
    <cellStyle name="Separador de milhares 2 3 5 7" xfId="420" xr:uid="{00000000-0005-0000-0000-000010000000}"/>
    <cellStyle name="Separador de milhares 2 3 5 7 2" xfId="971" xr:uid="{D1EEAD5F-1FC7-4D93-8641-E2156431DA65}"/>
    <cellStyle name="Separador de milhares 2 3 5 7 3" xfId="1521" xr:uid="{2EEF6FF6-A5D1-4341-88E6-673DC7D9C312}"/>
    <cellStyle name="Separador de milhares 2 3 5 8" xfId="498" xr:uid="{00000000-0005-0000-0000-000010000000}"/>
    <cellStyle name="Separador de milhares 2 3 5 8 2" xfId="1049" xr:uid="{53681936-F57A-4848-A194-8DBBCBBD1906}"/>
    <cellStyle name="Separador de milhares 2 3 5 8 3" xfId="1599" xr:uid="{732F46A7-5384-4922-B181-E2071F4ABA1E}"/>
    <cellStyle name="Separador de milhares 2 3 5 9" xfId="577" xr:uid="{5404C2E2-0AF7-4482-80EF-04F7596F3DFB}"/>
    <cellStyle name="Separador de milhares 2 3 6" xfId="41" xr:uid="{00000000-0005-0000-0000-000010000000}"/>
    <cellStyle name="Separador de milhares 2 3 6 2" xfId="120" xr:uid="{00000000-0005-0000-0000-000010000000}"/>
    <cellStyle name="Separador de milhares 2 3 6 2 2" xfId="671" xr:uid="{25AE80C1-F0A1-4461-BF7D-C6C8A8FCA208}"/>
    <cellStyle name="Separador de milhares 2 3 6 2 3" xfId="1222" xr:uid="{BC5C3D3B-6DEC-4515-8379-49F35FDEE6B3}"/>
    <cellStyle name="Separador de milhares 2 3 6 3" xfId="199" xr:uid="{00000000-0005-0000-0000-000010000000}"/>
    <cellStyle name="Separador de milhares 2 3 6 3 2" xfId="750" xr:uid="{2193FE90-B74C-414B-BDA2-E85515223A46}"/>
    <cellStyle name="Separador de milhares 2 3 6 3 3" xfId="1301" xr:uid="{5227487A-20F8-4140-BA85-3E2EE3449CDB}"/>
    <cellStyle name="Separador de milhares 2 3 6 4" xfId="279" xr:uid="{00000000-0005-0000-0000-000010000000}"/>
    <cellStyle name="Separador de milhares 2 3 6 4 2" xfId="830" xr:uid="{17B49100-3937-4B0B-B089-70D2E761A123}"/>
    <cellStyle name="Separador de milhares 2 3 6 4 3" xfId="1380" xr:uid="{171C746C-CD83-4362-9305-E2D61CC1058A}"/>
    <cellStyle name="Separador de milhares 2 3 6 5" xfId="357" xr:uid="{00000000-0005-0000-0000-000010000000}"/>
    <cellStyle name="Separador de milhares 2 3 6 5 2" xfId="908" xr:uid="{212A9301-A67C-4523-8AC4-12DB00E2BBB4}"/>
    <cellStyle name="Separador de milhares 2 3 6 5 3" xfId="1458" xr:uid="{D2A21346-4752-4B56-9697-8D252ECEB9F9}"/>
    <cellStyle name="Separador de milhares 2 3 6 6" xfId="436" xr:uid="{00000000-0005-0000-0000-000010000000}"/>
    <cellStyle name="Separador de milhares 2 3 6 6 2" xfId="987" xr:uid="{563A771D-FA94-4D4F-84B1-0280052D7734}"/>
    <cellStyle name="Separador de milhares 2 3 6 6 3" xfId="1537" xr:uid="{45B7906E-7291-4995-8922-50B57B8D1705}"/>
    <cellStyle name="Separador de milhares 2 3 6 7" xfId="514" xr:uid="{00000000-0005-0000-0000-000010000000}"/>
    <cellStyle name="Separador de milhares 2 3 6 7 2" xfId="1065" xr:uid="{1C9B584D-DDB2-4041-9510-8AB24B15EBF4}"/>
    <cellStyle name="Separador de milhares 2 3 6 7 3" xfId="1615" xr:uid="{5C293F0B-8FA5-40B1-8D64-15294DF6E2BF}"/>
    <cellStyle name="Separador de milhares 2 3 6 8" xfId="593" xr:uid="{A7241EFB-D3B5-4BAA-AC14-9C630A753B33}"/>
    <cellStyle name="Separador de milhares 2 3 6 9" xfId="1144" xr:uid="{A3248C48-E2F6-4B60-BBB1-56DF34E380D3}"/>
    <cellStyle name="Separador de milhares 2 3 7" xfId="73" xr:uid="{00000000-0005-0000-0000-00000F000000}"/>
    <cellStyle name="Separador de milhares 2 3 7 2" xfId="152" xr:uid="{00000000-0005-0000-0000-00000F000000}"/>
    <cellStyle name="Separador de milhares 2 3 7 2 2" xfId="703" xr:uid="{1CF26559-90A8-4BF3-8823-B0BB820A41B8}"/>
    <cellStyle name="Separador de milhares 2 3 7 2 3" xfId="1254" xr:uid="{BA4E95DB-D1AD-4A99-B41B-8E73C9B369D1}"/>
    <cellStyle name="Separador de milhares 2 3 7 3" xfId="231" xr:uid="{00000000-0005-0000-0000-00000F000000}"/>
    <cellStyle name="Separador de milhares 2 3 7 3 2" xfId="782" xr:uid="{480543C2-2754-4E67-A064-BA36BC5AAD5B}"/>
    <cellStyle name="Separador de milhares 2 3 7 3 3" xfId="1333" xr:uid="{3F7E4771-1067-4E19-90A8-30691E3B73D3}"/>
    <cellStyle name="Separador de milhares 2 3 7 4" xfId="311" xr:uid="{00000000-0005-0000-0000-00000F000000}"/>
    <cellStyle name="Separador de milhares 2 3 7 4 2" xfId="862" xr:uid="{1E90D29E-1421-473C-953C-8DED3E8A3EAF}"/>
    <cellStyle name="Separador de milhares 2 3 7 4 3" xfId="1412" xr:uid="{5C66FC94-67C6-40A1-BE19-9193F773C839}"/>
    <cellStyle name="Separador de milhares 2 3 7 5" xfId="389" xr:uid="{00000000-0005-0000-0000-00000F000000}"/>
    <cellStyle name="Separador de milhares 2 3 7 5 2" xfId="940" xr:uid="{991FBC76-FE34-484D-BE20-43DF64BBFD8C}"/>
    <cellStyle name="Separador de milhares 2 3 7 5 3" xfId="1490" xr:uid="{8E631159-F833-4313-8690-14696E18D196}"/>
    <cellStyle name="Separador de milhares 2 3 7 6" xfId="468" xr:uid="{00000000-0005-0000-0000-00000F000000}"/>
    <cellStyle name="Separador de milhares 2 3 7 6 2" xfId="1019" xr:uid="{0E2DDA42-0DD4-4B0E-B077-A6149FA3801C}"/>
    <cellStyle name="Separador de milhares 2 3 7 6 3" xfId="1569" xr:uid="{D7241CC2-EEB3-4019-99F2-59F74158B5E2}"/>
    <cellStyle name="Separador de milhares 2 3 7 7" xfId="546" xr:uid="{00000000-0005-0000-0000-00000F000000}"/>
    <cellStyle name="Separador de milhares 2 3 7 7 2" xfId="1097" xr:uid="{F772E049-5DEC-4905-AF83-F9E05BB2DFEF}"/>
    <cellStyle name="Separador de milhares 2 3 7 7 3" xfId="1647" xr:uid="{3E98DF7F-2255-43BE-8074-9FDC7FA79048}"/>
    <cellStyle name="Separador de milhares 2 3 7 8" xfId="625" xr:uid="{0EE68A27-B232-4E14-AB10-FC3D7811E33C}"/>
    <cellStyle name="Separador de milhares 2 3 7 9" xfId="1176" xr:uid="{05EB2740-4CE0-4141-9BE3-CFA56117C6D0}"/>
    <cellStyle name="Separador de milhares 2 3 8" xfId="89" xr:uid="{00000000-0005-0000-0000-000010000000}"/>
    <cellStyle name="Separador de milhares 2 3 8 2" xfId="640" xr:uid="{5C000B7E-6BE7-4D95-9E1E-4E2893061494}"/>
    <cellStyle name="Separador de milhares 2 3 8 3" xfId="1191" xr:uid="{FEB3EDDF-6E82-46C8-AEA9-001CF477416E}"/>
    <cellStyle name="Separador de milhares 2 3 9" xfId="167" xr:uid="{00000000-0005-0000-0000-000010000000}"/>
    <cellStyle name="Separador de milhares 2 3 9 2" xfId="718" xr:uid="{99B4605B-42A8-4A54-85F0-908BB214F9D9}"/>
    <cellStyle name="Separador de milhares 2 3 9 3" xfId="1269" xr:uid="{DB85E29D-A818-4F1F-99F6-30703857FF95}"/>
    <cellStyle name="Separador de milhares 3" xfId="3" xr:uid="{00000000-0005-0000-0000-000015000000}"/>
    <cellStyle name="Título 5" xfId="4" xr:uid="{00000000-0005-0000-0000-000016000000}"/>
    <cellStyle name="Vírgula" xfId="13" builtinId="3"/>
    <cellStyle name="Vírgula 10" xfId="488" xr:uid="{00000000-0005-0000-0000-000057020000}"/>
    <cellStyle name="Vírgula 10 2" xfId="1039" xr:uid="{AE8EDAF7-A4D4-4D2A-B2DC-CE6E5302350D}"/>
    <cellStyle name="Vírgula 10 3" xfId="1589" xr:uid="{76E5BA2D-45EC-4DA5-BAC4-CF10D40EF407}"/>
    <cellStyle name="Vírgula 11" xfId="566" xr:uid="{2329E1D0-4E08-48F4-98B2-CD5D3856AADA}"/>
    <cellStyle name="Vírgula 12" xfId="1117" xr:uid="{BDDC3ED5-9A28-4232-9460-88B40086C047}"/>
    <cellStyle name="Vírgula 2" xfId="30" xr:uid="{00000000-0005-0000-0000-000053000000}"/>
    <cellStyle name="Vírgula 2 10" xfId="1133" xr:uid="{944FF414-A5FE-4029-8C85-0F503C31C0A3}"/>
    <cellStyle name="Vírgula 2 2" xfId="62" xr:uid="{00000000-0005-0000-0000-000028000000}"/>
    <cellStyle name="Vírgula 2 2 2" xfId="141" xr:uid="{00000000-0005-0000-0000-000028000000}"/>
    <cellStyle name="Vírgula 2 2 2 2" xfId="692" xr:uid="{430D09C6-5DAF-4FC5-A414-DF2ABE46B8DC}"/>
    <cellStyle name="Vírgula 2 2 2 3" xfId="1243" xr:uid="{EA6C7265-5826-44A7-854D-3F607BC21938}"/>
    <cellStyle name="Vírgula 2 2 3" xfId="220" xr:uid="{00000000-0005-0000-0000-000028000000}"/>
    <cellStyle name="Vírgula 2 2 3 2" xfId="771" xr:uid="{D08C79D2-A2AD-473F-A309-237C6A806FC0}"/>
    <cellStyle name="Vírgula 2 2 3 3" xfId="1322" xr:uid="{E3371C33-2142-4360-9022-458B5748E9B2}"/>
    <cellStyle name="Vírgula 2 2 4" xfId="300" xr:uid="{00000000-0005-0000-0000-000028000000}"/>
    <cellStyle name="Vírgula 2 2 4 2" xfId="851" xr:uid="{E5FBB7B7-4CD7-4F0B-BA22-51BDBA54BA7C}"/>
    <cellStyle name="Vírgula 2 2 4 3" xfId="1401" xr:uid="{0368B47F-64BE-4642-94C8-C2B861FC3144}"/>
    <cellStyle name="Vírgula 2 2 5" xfId="378" xr:uid="{00000000-0005-0000-0000-000028000000}"/>
    <cellStyle name="Vírgula 2 2 5 2" xfId="929" xr:uid="{0D20B456-DE4C-457B-AAF3-B4113D5B5C38}"/>
    <cellStyle name="Vírgula 2 2 5 3" xfId="1479" xr:uid="{1257F5CC-E072-470F-A143-8CF44DF5A98F}"/>
    <cellStyle name="Vírgula 2 2 6" xfId="457" xr:uid="{00000000-0005-0000-0000-000028000000}"/>
    <cellStyle name="Vírgula 2 2 6 2" xfId="1008" xr:uid="{1848D41F-349F-4916-98A6-25F9FDDD5057}"/>
    <cellStyle name="Vírgula 2 2 6 3" xfId="1558" xr:uid="{FEF633C9-2DC8-4775-9AF3-9AD9DA39B423}"/>
    <cellStyle name="Vírgula 2 2 7" xfId="535" xr:uid="{00000000-0005-0000-0000-000028000000}"/>
    <cellStyle name="Vírgula 2 2 7 2" xfId="1086" xr:uid="{959142D8-41FC-497A-BE5D-3108C0727E3C}"/>
    <cellStyle name="Vírgula 2 2 7 3" xfId="1636" xr:uid="{A07CE149-53D3-49C6-9ECF-DA85BD0C7709}"/>
    <cellStyle name="Vírgula 2 2 8" xfId="614" xr:uid="{86274C05-51E5-4BDE-8718-8AAE2288AC46}"/>
    <cellStyle name="Vírgula 2 2 9" xfId="1165" xr:uid="{07D792B4-6587-4032-9B34-D7BAF101044B}"/>
    <cellStyle name="Vírgula 2 3" xfId="109" xr:uid="{00000000-0005-0000-0000-000053000000}"/>
    <cellStyle name="Vírgula 2 3 2" xfId="660" xr:uid="{6EDADD55-58EE-481D-A2CD-EAA9F07D8E82}"/>
    <cellStyle name="Vírgula 2 3 3" xfId="1211" xr:uid="{C0E5AD10-7196-43B1-A639-A3D17FBBD08E}"/>
    <cellStyle name="Vírgula 2 4" xfId="188" xr:uid="{00000000-0005-0000-0000-000053000000}"/>
    <cellStyle name="Vírgula 2 4 2" xfId="739" xr:uid="{5DCB4F1A-013A-4345-8C9F-3BC4C4DE7864}"/>
    <cellStyle name="Vírgula 2 4 3" xfId="1290" xr:uid="{2DB3ADF4-16C8-480A-9949-7EEC1B925B4F}"/>
    <cellStyle name="Vírgula 2 5" xfId="268" xr:uid="{00000000-0005-0000-0000-000053000000}"/>
    <cellStyle name="Vírgula 2 5 2" xfId="819" xr:uid="{A4690E13-7D36-4921-A1DD-53188839AF4A}"/>
    <cellStyle name="Vírgula 2 5 3" xfId="1369" xr:uid="{0300BA34-66D0-4343-BD03-16BACF80C075}"/>
    <cellStyle name="Vírgula 2 6" xfId="346" xr:uid="{00000000-0005-0000-0000-000053000000}"/>
    <cellStyle name="Vírgula 2 6 2" xfId="897" xr:uid="{E4ECC296-E4C7-498B-B213-6E42AA90F8BE}"/>
    <cellStyle name="Vírgula 2 6 3" xfId="1447" xr:uid="{50044CBB-DE17-4B1F-9611-6632F3E30D66}"/>
    <cellStyle name="Vírgula 2 7" xfId="425" xr:uid="{00000000-0005-0000-0000-000053000000}"/>
    <cellStyle name="Vírgula 2 7 2" xfId="976" xr:uid="{98C4D93E-C03D-4BA9-A9DC-E377E4A10F16}"/>
    <cellStyle name="Vírgula 2 7 3" xfId="1526" xr:uid="{B1C46E1E-590F-4BF9-A8AB-5009E81CB453}"/>
    <cellStyle name="Vírgula 2 8" xfId="503" xr:uid="{00000000-0005-0000-0000-000053000000}"/>
    <cellStyle name="Vírgula 2 8 2" xfId="1054" xr:uid="{8B59E275-B28A-4D2F-9CF5-A7299F256265}"/>
    <cellStyle name="Vírgula 2 8 3" xfId="1604" xr:uid="{07DED341-91B7-4145-8209-392F54AA74D1}"/>
    <cellStyle name="Vírgula 2 9" xfId="582" xr:uid="{E4B824E4-55DD-4464-AE82-C3A6DD341467}"/>
    <cellStyle name="Vírgula 3" xfId="46" xr:uid="{00000000-0005-0000-0000-000063000000}"/>
    <cellStyle name="Vírgula 3 2" xfId="125" xr:uid="{00000000-0005-0000-0000-000063000000}"/>
    <cellStyle name="Vírgula 3 2 2" xfId="676" xr:uid="{86BCF9AD-90C3-4D9D-8040-C2EF2D96A153}"/>
    <cellStyle name="Vírgula 3 2 3" xfId="1227" xr:uid="{1ED681CA-7EE3-42A1-B365-B15C8B232117}"/>
    <cellStyle name="Vírgula 3 3" xfId="204" xr:uid="{00000000-0005-0000-0000-000063000000}"/>
    <cellStyle name="Vírgula 3 3 2" xfId="755" xr:uid="{DD806EBC-10E1-4DFA-B432-68EF933FC7EA}"/>
    <cellStyle name="Vírgula 3 3 3" xfId="1306" xr:uid="{5AD139CC-819D-4E2E-856D-ED7E89B88262}"/>
    <cellStyle name="Vírgula 3 4" xfId="284" xr:uid="{00000000-0005-0000-0000-000063000000}"/>
    <cellStyle name="Vírgula 3 4 2" xfId="835" xr:uid="{9D7CD534-DD30-4A36-864B-C5AD728B0E02}"/>
    <cellStyle name="Vírgula 3 4 3" xfId="1385" xr:uid="{6367F60E-334F-42E4-89F1-6C8904831261}"/>
    <cellStyle name="Vírgula 3 5" xfId="362" xr:uid="{00000000-0005-0000-0000-000063000000}"/>
    <cellStyle name="Vírgula 3 5 2" xfId="913" xr:uid="{927F3CBF-E253-4CE5-9906-90A9195EB605}"/>
    <cellStyle name="Vírgula 3 5 3" xfId="1463" xr:uid="{BFB559B2-25A5-4A92-8CBE-8D121CB1F818}"/>
    <cellStyle name="Vírgula 3 6" xfId="441" xr:uid="{00000000-0005-0000-0000-000063000000}"/>
    <cellStyle name="Vírgula 3 6 2" xfId="992" xr:uid="{78B48586-953B-472E-BC71-75280C22D36D}"/>
    <cellStyle name="Vírgula 3 6 3" xfId="1542" xr:uid="{E60AF594-FEAD-4C7D-8867-08C34A208C64}"/>
    <cellStyle name="Vírgula 3 7" xfId="519" xr:uid="{00000000-0005-0000-0000-000063000000}"/>
    <cellStyle name="Vírgula 3 7 2" xfId="1070" xr:uid="{8F86FE3A-A0D0-4862-A676-EA9845375E10}"/>
    <cellStyle name="Vírgula 3 7 3" xfId="1620" xr:uid="{1ABF61AD-E680-4DCF-A504-F3F7AF3B737E}"/>
    <cellStyle name="Vírgula 3 8" xfId="598" xr:uid="{A7FA2CDA-8AE4-464E-8C71-CE84AAB1DB6F}"/>
    <cellStyle name="Vírgula 3 9" xfId="1149" xr:uid="{775A67AB-669F-4F99-AAF4-41790198D515}"/>
    <cellStyle name="Vírgula 4" xfId="78" xr:uid="{00000000-0005-0000-0000-000082000000}"/>
    <cellStyle name="Vírgula 4 2" xfId="157" xr:uid="{00000000-0005-0000-0000-000082000000}"/>
    <cellStyle name="Vírgula 4 2 2" xfId="708" xr:uid="{9B78BA6C-532C-4FA5-A753-DAD317563B73}"/>
    <cellStyle name="Vírgula 4 2 3" xfId="1259" xr:uid="{596D7A02-8C71-4EAA-A367-D7E22E29B426}"/>
    <cellStyle name="Vírgula 4 3" xfId="236" xr:uid="{00000000-0005-0000-0000-000082000000}"/>
    <cellStyle name="Vírgula 4 3 2" xfId="787" xr:uid="{24B1419F-FCB6-42D1-8226-D19919915ADC}"/>
    <cellStyle name="Vírgula 4 3 3" xfId="1338" xr:uid="{992D92BE-A6D9-4DDA-B169-3B0847DCCA13}"/>
    <cellStyle name="Vírgula 4 4" xfId="316" xr:uid="{00000000-0005-0000-0000-000082000000}"/>
    <cellStyle name="Vírgula 4 4 2" xfId="867" xr:uid="{D4777AE9-9358-40AD-AB7D-9313FD25108A}"/>
    <cellStyle name="Vírgula 4 4 3" xfId="1417" xr:uid="{BE168EE9-4572-467C-84DA-38EE82B66F16}"/>
    <cellStyle name="Vírgula 4 5" xfId="394" xr:uid="{00000000-0005-0000-0000-000082000000}"/>
    <cellStyle name="Vírgula 4 5 2" xfId="945" xr:uid="{79F7C04B-F62B-494E-9C03-770D0C647F5C}"/>
    <cellStyle name="Vírgula 4 5 3" xfId="1495" xr:uid="{6F9B034B-036A-48FA-AB99-ED117B72A5BA}"/>
    <cellStyle name="Vírgula 4 6" xfId="473" xr:uid="{00000000-0005-0000-0000-000082000000}"/>
    <cellStyle name="Vírgula 4 6 2" xfId="1024" xr:uid="{E90F5015-1387-4D7E-8868-E7ACF2364B86}"/>
    <cellStyle name="Vírgula 4 6 3" xfId="1574" xr:uid="{0140E5E4-0593-435B-A467-3C0DC9A773D4}"/>
    <cellStyle name="Vírgula 4 7" xfId="551" xr:uid="{00000000-0005-0000-0000-000082000000}"/>
    <cellStyle name="Vírgula 4 7 2" xfId="1102" xr:uid="{87624FA1-385C-411E-9C4C-588323FA8D6A}"/>
    <cellStyle name="Vírgula 4 7 3" xfId="1652" xr:uid="{823B95DF-9C6B-45BB-8A28-9E4C5640B7D0}"/>
    <cellStyle name="Vírgula 4 8" xfId="630" xr:uid="{EDA7142F-5872-4B6B-B55C-6A6D5BB58499}"/>
    <cellStyle name="Vírgula 4 9" xfId="1181" xr:uid="{B2B81B21-6829-42FD-A408-958E01C93F72}"/>
    <cellStyle name="Vírgula 5" xfId="94" xr:uid="{00000000-0005-0000-0000-0000CD000000}"/>
    <cellStyle name="Vírgula 5 2" xfId="645" xr:uid="{AACB4129-FEE5-486C-AF43-41EF136D6FFB}"/>
    <cellStyle name="Vírgula 5 3" xfId="1196" xr:uid="{D7CF9AA1-7B3B-4A7E-96C4-3B18BFBF4C51}"/>
    <cellStyle name="Vírgula 6" xfId="172" xr:uid="{00000000-0005-0000-0000-00001C010000}"/>
    <cellStyle name="Vírgula 6 2" xfId="723" xr:uid="{61053F1C-055F-483B-AED8-E44B92CE6C1A}"/>
    <cellStyle name="Vírgula 6 3" xfId="1274" xr:uid="{39F9800D-EA28-43DA-82A9-BCFD2AC43BCE}"/>
    <cellStyle name="Vírgula 7" xfId="251" xr:uid="{00000000-0005-0000-0000-00006C010000}"/>
    <cellStyle name="Vírgula 7 2" xfId="802" xr:uid="{3F9A882D-D253-4E1B-A73D-0C11659E67FF}"/>
    <cellStyle name="Vírgula 7 3" xfId="1353" xr:uid="{2249C3F0-8D21-4257-A140-29616123A02A}"/>
    <cellStyle name="Vírgula 8" xfId="331" xr:uid="{00000000-0005-0000-0000-0000BA010000}"/>
    <cellStyle name="Vírgula 8 2" xfId="882" xr:uid="{F00B80BC-956D-4ACE-A475-1C331474E664}"/>
    <cellStyle name="Vírgula 8 3" xfId="1432" xr:uid="{1CD16429-1187-4951-849F-9D5E38E56681}"/>
    <cellStyle name="Vírgula 9" xfId="409" xr:uid="{00000000-0005-0000-0000-000009020000}"/>
    <cellStyle name="Vírgula 9 2" xfId="960" xr:uid="{9FA87020-E855-454F-9F2F-684253B9DE89}"/>
    <cellStyle name="Vírgula 9 3" xfId="1510" xr:uid="{D1BF8577-4CE1-4A10-9736-3A12D7311CD0}"/>
  </cellStyles>
  <dxfs count="63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i val="0"/>
        <strike val="0"/>
      </font>
      <fill>
        <patternFill>
          <bgColor rgb="FFFFFF00"/>
        </patternFill>
      </fill>
    </dxf>
    <dxf>
      <numFmt numFmtId="172" formatCode="0.00_ ;[Red]\-0.00\ 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6214484-416D-4E37-B86B-00C7C3553B7E}"/>
  </tableStyles>
  <colors>
    <mruColors>
      <color rgb="FFC5D9F1"/>
      <color rgb="FF0066FF"/>
      <color rgb="FFFFFF99"/>
      <color rgb="FFFFFF66"/>
      <color rgb="FF95B3D7"/>
      <color rgb="FFCCFFFF"/>
      <color rgb="FFCCECFF"/>
      <color rgb="FF99FF33"/>
      <color rgb="FFFF9933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6"/>
  <sheetViews>
    <sheetView zoomScaleNormal="100" workbookViewId="0">
      <selection activeCell="W42" sqref="W42"/>
    </sheetView>
  </sheetViews>
  <sheetFormatPr defaultColWidth="11.85546875" defaultRowHeight="24.75" customHeight="1" x14ac:dyDescent="0.25"/>
  <cols>
    <col min="1" max="1" width="19" style="1" customWidth="1"/>
    <col min="2" max="2" width="5.7109375" style="1" customWidth="1"/>
    <col min="3" max="3" width="5.28515625" style="1" customWidth="1"/>
    <col min="4" max="4" width="19.85546875" style="3" customWidth="1"/>
    <col min="5" max="5" width="9.42578125" style="1" customWidth="1"/>
    <col min="6" max="6" width="20.140625" style="1" customWidth="1"/>
    <col min="7" max="7" width="8.85546875" style="1" customWidth="1"/>
    <col min="8" max="8" width="13.7109375" style="1" hidden="1" customWidth="1"/>
    <col min="9" max="9" width="12.7109375" style="1" customWidth="1"/>
    <col min="10" max="10" width="15" style="3" customWidth="1"/>
    <col min="11" max="11" width="15.42578125" style="4" customWidth="1"/>
    <col min="12" max="12" width="5.42578125" style="4" customWidth="1"/>
    <col min="13" max="18" width="5.5703125" style="4" customWidth="1"/>
    <col min="19" max="19" width="5.5703125" style="12" customWidth="1"/>
    <col min="20" max="20" width="5.5703125" style="5" customWidth="1"/>
    <col min="21" max="21" width="19.5703125" style="6" customWidth="1"/>
    <col min="22" max="22" width="18.140625" style="6" customWidth="1"/>
    <col min="23" max="23" width="15" style="6" customWidth="1"/>
    <col min="24" max="25" width="17.85546875" style="6" customWidth="1"/>
    <col min="26" max="26" width="15.42578125" style="6" customWidth="1"/>
    <col min="27" max="27" width="13.42578125" style="6" customWidth="1"/>
    <col min="28" max="34" width="12.85546875" style="6" customWidth="1"/>
    <col min="35" max="43" width="12.85546875" style="2" customWidth="1"/>
    <col min="44" max="52" width="12.85546875" style="42" customWidth="1"/>
    <col min="53" max="54" width="12.85546875" style="2" customWidth="1"/>
    <col min="55" max="16384" width="11.85546875" style="2"/>
  </cols>
  <sheetData>
    <row r="1" spans="1:54" ht="39" customHeight="1" x14ac:dyDescent="0.25">
      <c r="A1" s="195" t="s">
        <v>83</v>
      </c>
      <c r="B1" s="196"/>
      <c r="C1" s="197"/>
      <c r="D1" s="198" t="s">
        <v>81</v>
      </c>
      <c r="E1" s="199"/>
      <c r="F1" s="199"/>
      <c r="G1" s="199"/>
      <c r="H1" s="199"/>
      <c r="I1" s="199"/>
      <c r="J1" s="200"/>
      <c r="K1" s="194" t="s">
        <v>82</v>
      </c>
      <c r="L1" s="194"/>
      <c r="M1" s="194"/>
      <c r="N1" s="194"/>
      <c r="O1" s="194"/>
      <c r="P1" s="194"/>
      <c r="Q1" s="194"/>
      <c r="R1" s="194"/>
      <c r="S1" s="194"/>
      <c r="T1" s="194"/>
      <c r="U1" s="123" t="s">
        <v>181</v>
      </c>
      <c r="V1" s="123" t="s">
        <v>182</v>
      </c>
      <c r="W1" s="123" t="s">
        <v>183</v>
      </c>
      <c r="X1" s="123" t="s">
        <v>184</v>
      </c>
      <c r="Y1" s="123" t="s">
        <v>204</v>
      </c>
      <c r="Z1" s="123" t="s">
        <v>203</v>
      </c>
      <c r="AA1" s="115" t="s">
        <v>50</v>
      </c>
      <c r="AB1" s="115" t="s">
        <v>50</v>
      </c>
      <c r="AC1" s="115" t="s">
        <v>50</v>
      </c>
      <c r="AD1" s="115" t="s">
        <v>50</v>
      </c>
      <c r="AE1" s="115" t="s">
        <v>50</v>
      </c>
      <c r="AF1" s="115" t="s">
        <v>50</v>
      </c>
      <c r="AG1" s="115" t="s">
        <v>50</v>
      </c>
      <c r="AH1" s="115" t="s">
        <v>50</v>
      </c>
      <c r="AI1" s="115" t="s">
        <v>50</v>
      </c>
      <c r="AJ1" s="115" t="s">
        <v>50</v>
      </c>
      <c r="AK1" s="115" t="s">
        <v>50</v>
      </c>
      <c r="AL1" s="115" t="s">
        <v>50</v>
      </c>
      <c r="AM1" s="115" t="s">
        <v>50</v>
      </c>
      <c r="AN1" s="115" t="s">
        <v>50</v>
      </c>
      <c r="AO1" s="115" t="s">
        <v>50</v>
      </c>
      <c r="AP1" s="115" t="s">
        <v>50</v>
      </c>
      <c r="AQ1" s="115" t="s">
        <v>50</v>
      </c>
      <c r="AR1" s="115" t="s">
        <v>50</v>
      </c>
      <c r="AS1" s="115" t="s">
        <v>50</v>
      </c>
      <c r="AT1" s="115" t="s">
        <v>50</v>
      </c>
      <c r="AU1" s="115" t="s">
        <v>50</v>
      </c>
      <c r="AV1" s="115" t="s">
        <v>50</v>
      </c>
      <c r="AW1" s="115" t="s">
        <v>50</v>
      </c>
      <c r="AX1" s="115" t="s">
        <v>50</v>
      </c>
      <c r="AY1" s="115" t="s">
        <v>50</v>
      </c>
      <c r="AZ1" s="115" t="s">
        <v>50</v>
      </c>
      <c r="BA1" s="115" t="s">
        <v>50</v>
      </c>
      <c r="BB1" s="115" t="s">
        <v>50</v>
      </c>
    </row>
    <row r="2" spans="1:54" ht="24.75" customHeight="1" x14ac:dyDescent="0.25">
      <c r="A2" s="198" t="s">
        <v>52</v>
      </c>
      <c r="B2" s="199"/>
      <c r="C2" s="199"/>
      <c r="D2" s="199"/>
      <c r="E2" s="199"/>
      <c r="F2" s="199"/>
      <c r="G2" s="199"/>
      <c r="H2" s="199"/>
      <c r="I2" s="199"/>
      <c r="J2" s="200"/>
      <c r="K2" s="201" t="s">
        <v>54</v>
      </c>
      <c r="L2" s="202"/>
      <c r="M2" s="202"/>
      <c r="N2" s="202"/>
      <c r="O2" s="202"/>
      <c r="P2" s="202"/>
      <c r="Q2" s="202"/>
      <c r="R2" s="202"/>
      <c r="S2" s="202"/>
      <c r="T2" s="203"/>
      <c r="U2" s="124" t="s">
        <v>180</v>
      </c>
      <c r="V2" s="124" t="s">
        <v>178</v>
      </c>
      <c r="W2" s="124" t="s">
        <v>177</v>
      </c>
      <c r="X2" s="124" t="s">
        <v>179</v>
      </c>
      <c r="Y2" s="124" t="s">
        <v>179</v>
      </c>
      <c r="Z2" s="124" t="s">
        <v>179</v>
      </c>
      <c r="AA2" s="116" t="s">
        <v>86</v>
      </c>
      <c r="AB2" s="116" t="s">
        <v>86</v>
      </c>
      <c r="AC2" s="116" t="s">
        <v>86</v>
      </c>
      <c r="AD2" s="116" t="s">
        <v>86</v>
      </c>
      <c r="AE2" s="116" t="s">
        <v>86</v>
      </c>
      <c r="AF2" s="116" t="s">
        <v>86</v>
      </c>
      <c r="AG2" s="116" t="s">
        <v>86</v>
      </c>
      <c r="AH2" s="116" t="s">
        <v>86</v>
      </c>
      <c r="AI2" s="116" t="s">
        <v>86</v>
      </c>
      <c r="AJ2" s="116" t="s">
        <v>86</v>
      </c>
      <c r="AK2" s="116" t="s">
        <v>86</v>
      </c>
      <c r="AL2" s="116" t="s">
        <v>86</v>
      </c>
      <c r="AM2" s="116" t="s">
        <v>86</v>
      </c>
      <c r="AN2" s="116" t="s">
        <v>86</v>
      </c>
      <c r="AO2" s="116" t="s">
        <v>86</v>
      </c>
      <c r="AP2" s="116" t="s">
        <v>86</v>
      </c>
      <c r="AQ2" s="116" t="s">
        <v>86</v>
      </c>
      <c r="AR2" s="116" t="s">
        <v>86</v>
      </c>
      <c r="AS2" s="116" t="s">
        <v>86</v>
      </c>
      <c r="AT2" s="116" t="s">
        <v>86</v>
      </c>
      <c r="AU2" s="116" t="s">
        <v>86</v>
      </c>
      <c r="AV2" s="116" t="s">
        <v>86</v>
      </c>
      <c r="AW2" s="116" t="s">
        <v>86</v>
      </c>
      <c r="AX2" s="116" t="s">
        <v>86</v>
      </c>
      <c r="AY2" s="116" t="s">
        <v>86</v>
      </c>
      <c r="AZ2" s="116" t="s">
        <v>86</v>
      </c>
      <c r="BA2" s="116" t="s">
        <v>86</v>
      </c>
      <c r="BB2" s="116" t="s">
        <v>86</v>
      </c>
    </row>
    <row r="3" spans="1:54" s="3" customFormat="1" ht="39.75" customHeight="1" x14ac:dyDescent="0.2">
      <c r="A3" s="7" t="s">
        <v>7</v>
      </c>
      <c r="B3" s="7" t="s">
        <v>2</v>
      </c>
      <c r="C3" s="7" t="s">
        <v>6</v>
      </c>
      <c r="D3" s="8" t="s">
        <v>8</v>
      </c>
      <c r="E3" s="8" t="s">
        <v>121</v>
      </c>
      <c r="F3" s="8" t="s">
        <v>120</v>
      </c>
      <c r="G3" s="8" t="s">
        <v>9</v>
      </c>
      <c r="H3" s="8" t="s">
        <v>87</v>
      </c>
      <c r="I3" s="8" t="s">
        <v>10</v>
      </c>
      <c r="J3" s="9" t="s">
        <v>5</v>
      </c>
      <c r="K3" s="26" t="s">
        <v>53</v>
      </c>
      <c r="L3" s="26" t="s">
        <v>11</v>
      </c>
      <c r="M3" s="26" t="s">
        <v>12</v>
      </c>
      <c r="N3" s="26" t="s">
        <v>13</v>
      </c>
      <c r="O3" s="26" t="s">
        <v>14</v>
      </c>
      <c r="P3" s="26" t="s">
        <v>15</v>
      </c>
      <c r="Q3" s="26" t="s">
        <v>16</v>
      </c>
      <c r="R3" s="26" t="s">
        <v>17</v>
      </c>
      <c r="S3" s="33" t="s">
        <v>0</v>
      </c>
      <c r="T3" s="34" t="s">
        <v>1</v>
      </c>
      <c r="U3" s="125">
        <v>45939</v>
      </c>
      <c r="V3" s="125">
        <v>45946</v>
      </c>
      <c r="W3" s="125">
        <v>45947</v>
      </c>
      <c r="X3" s="125">
        <v>45947</v>
      </c>
      <c r="Y3" s="125">
        <v>46086</v>
      </c>
      <c r="Z3" s="125">
        <v>46097</v>
      </c>
      <c r="AA3" s="41" t="s">
        <v>46</v>
      </c>
      <c r="AB3" s="41" t="s">
        <v>46</v>
      </c>
      <c r="AC3" s="41" t="s">
        <v>46</v>
      </c>
      <c r="AD3" s="41" t="s">
        <v>46</v>
      </c>
      <c r="AE3" s="41" t="s">
        <v>46</v>
      </c>
      <c r="AF3" s="41" t="s">
        <v>46</v>
      </c>
      <c r="AG3" s="41" t="s">
        <v>46</v>
      </c>
      <c r="AH3" s="41" t="s">
        <v>46</v>
      </c>
      <c r="AI3" s="41" t="s">
        <v>46</v>
      </c>
      <c r="AJ3" s="41" t="s">
        <v>46</v>
      </c>
      <c r="AK3" s="41" t="s">
        <v>46</v>
      </c>
      <c r="AL3" s="41" t="s">
        <v>46</v>
      </c>
      <c r="AM3" s="41" t="s">
        <v>46</v>
      </c>
      <c r="AN3" s="41" t="s">
        <v>46</v>
      </c>
      <c r="AO3" s="41" t="s">
        <v>46</v>
      </c>
      <c r="AP3" s="41" t="s">
        <v>46</v>
      </c>
      <c r="AQ3" s="41" t="s">
        <v>46</v>
      </c>
      <c r="AR3" s="41" t="s">
        <v>46</v>
      </c>
      <c r="AS3" s="41" t="s">
        <v>46</v>
      </c>
      <c r="AT3" s="41" t="s">
        <v>46</v>
      </c>
      <c r="AU3" s="41" t="s">
        <v>46</v>
      </c>
      <c r="AV3" s="41" t="s">
        <v>46</v>
      </c>
      <c r="AW3" s="41" t="s">
        <v>46</v>
      </c>
      <c r="AX3" s="41" t="s">
        <v>46</v>
      </c>
      <c r="AY3" s="41" t="s">
        <v>46</v>
      </c>
      <c r="AZ3" s="41" t="s">
        <v>46</v>
      </c>
      <c r="BA3" s="41" t="s">
        <v>46</v>
      </c>
      <c r="BB3" s="41" t="s">
        <v>46</v>
      </c>
    </row>
    <row r="4" spans="1:54" ht="68.25" customHeight="1" x14ac:dyDescent="0.25">
      <c r="A4" s="180" t="s">
        <v>152</v>
      </c>
      <c r="B4" s="180">
        <v>1</v>
      </c>
      <c r="C4" s="75">
        <v>1</v>
      </c>
      <c r="D4" s="120" t="s">
        <v>99</v>
      </c>
      <c r="E4" s="75" t="s">
        <v>122</v>
      </c>
      <c r="F4" s="75" t="s">
        <v>193</v>
      </c>
      <c r="G4" s="75" t="s">
        <v>98</v>
      </c>
      <c r="H4" s="75" t="s">
        <v>88</v>
      </c>
      <c r="I4" s="75" t="s">
        <v>89</v>
      </c>
      <c r="J4" s="62">
        <v>8320</v>
      </c>
      <c r="K4" s="19">
        <v>120</v>
      </c>
      <c r="L4" s="30">
        <f t="shared" ref="L4:L24" si="0">IF(SUM(U4:BB4)&gt;K4+N4,K4+N4,SUM(U4:BB4))</f>
        <v>56</v>
      </c>
      <c r="M4" s="30">
        <f t="shared" ref="M4:M24" si="1">(SUM(U4:BB4))</f>
        <v>56</v>
      </c>
      <c r="N4" s="31"/>
      <c r="O4" s="32">
        <f>ROUND(IF(K4*0.25-0.5&lt;0,0,K4*0.25-0.5),0)-R4-P4</f>
        <v>30</v>
      </c>
      <c r="P4" s="31"/>
      <c r="Q4" s="31"/>
      <c r="R4" s="31"/>
      <c r="S4" s="44">
        <f t="shared" ref="S4:S24" si="2">K4-SUM(U4:BB4)+N4</f>
        <v>64</v>
      </c>
      <c r="T4" s="18" t="str">
        <f>IF(S4&lt;0,"ATENÇÃO","OK")</f>
        <v>OK</v>
      </c>
      <c r="U4" s="43"/>
      <c r="V4" s="43"/>
      <c r="W4" s="43"/>
      <c r="X4" s="43">
        <v>20</v>
      </c>
      <c r="Y4" s="43"/>
      <c r="Z4" s="43">
        <v>36</v>
      </c>
      <c r="AA4" s="43"/>
      <c r="AB4" s="43"/>
      <c r="AC4" s="43"/>
      <c r="AD4" s="43"/>
      <c r="AE4" s="43"/>
      <c r="AF4" s="43"/>
      <c r="AG4" s="43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</row>
    <row r="5" spans="1:54" ht="36" customHeight="1" x14ac:dyDescent="0.25">
      <c r="A5" s="204"/>
      <c r="B5" s="204"/>
      <c r="C5" s="75">
        <v>2</v>
      </c>
      <c r="D5" s="120" t="s">
        <v>100</v>
      </c>
      <c r="E5" s="75" t="s">
        <v>122</v>
      </c>
      <c r="F5" s="75" t="s">
        <v>193</v>
      </c>
      <c r="G5" s="75" t="s">
        <v>98</v>
      </c>
      <c r="H5" s="75" t="s">
        <v>88</v>
      </c>
      <c r="I5" s="75" t="s">
        <v>89</v>
      </c>
      <c r="J5" s="62">
        <v>10049</v>
      </c>
      <c r="K5" s="19">
        <v>180</v>
      </c>
      <c r="L5" s="30">
        <f t="shared" si="0"/>
        <v>30</v>
      </c>
      <c r="M5" s="30">
        <f t="shared" si="1"/>
        <v>30</v>
      </c>
      <c r="N5" s="31"/>
      <c r="O5" s="32">
        <f t="shared" ref="O5:O24" si="3">ROUND(IF(K5*0.25-0.5&lt;0,0,K5*0.25-0.5),0)-R5-P5</f>
        <v>45</v>
      </c>
      <c r="P5" s="31"/>
      <c r="Q5" s="31"/>
      <c r="R5" s="31"/>
      <c r="S5" s="44">
        <f t="shared" si="2"/>
        <v>150</v>
      </c>
      <c r="T5" s="18" t="str">
        <f t="shared" ref="T5:T23" si="4">IF(S5&lt;0,"ATENÇÃO","OK")</f>
        <v>OK</v>
      </c>
      <c r="U5" s="43"/>
      <c r="V5" s="43"/>
      <c r="W5" s="43"/>
      <c r="X5" s="43">
        <v>30</v>
      </c>
      <c r="Y5" s="43"/>
      <c r="Z5" s="43"/>
      <c r="AA5" s="43"/>
      <c r="AB5" s="43"/>
      <c r="AC5" s="43"/>
      <c r="AD5" s="43"/>
      <c r="AE5" s="43"/>
      <c r="AF5" s="43"/>
      <c r="AG5" s="43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</row>
    <row r="6" spans="1:54" ht="36" customHeight="1" x14ac:dyDescent="0.25">
      <c r="A6" s="181"/>
      <c r="B6" s="181"/>
      <c r="C6" s="75">
        <v>3</v>
      </c>
      <c r="D6" s="120" t="s">
        <v>101</v>
      </c>
      <c r="E6" s="75" t="s">
        <v>122</v>
      </c>
      <c r="F6" s="104" t="s">
        <v>192</v>
      </c>
      <c r="G6" s="75" t="s">
        <v>98</v>
      </c>
      <c r="H6" s="75" t="s">
        <v>90</v>
      </c>
      <c r="I6" s="75" t="s">
        <v>89</v>
      </c>
      <c r="J6" s="62">
        <v>18083</v>
      </c>
      <c r="K6" s="19">
        <v>40</v>
      </c>
      <c r="L6" s="30">
        <f t="shared" si="0"/>
        <v>40</v>
      </c>
      <c r="M6" s="30">
        <f t="shared" si="1"/>
        <v>40</v>
      </c>
      <c r="N6" s="31"/>
      <c r="O6" s="32">
        <f t="shared" si="3"/>
        <v>10</v>
      </c>
      <c r="P6" s="31"/>
      <c r="Q6" s="31"/>
      <c r="R6" s="31"/>
      <c r="S6" s="44">
        <f t="shared" si="2"/>
        <v>0</v>
      </c>
      <c r="T6" s="18" t="str">
        <f t="shared" si="4"/>
        <v>OK</v>
      </c>
      <c r="U6" s="43"/>
      <c r="V6" s="43"/>
      <c r="W6" s="43"/>
      <c r="X6" s="43">
        <f>40-6</f>
        <v>34</v>
      </c>
      <c r="Y6" s="43">
        <v>6</v>
      </c>
      <c r="Z6" s="43"/>
      <c r="AA6" s="43"/>
      <c r="AB6" s="43"/>
      <c r="AC6" s="43"/>
      <c r="AD6" s="43"/>
      <c r="AE6" s="43"/>
      <c r="AF6" s="43"/>
      <c r="AG6" s="43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</row>
    <row r="7" spans="1:54" ht="29.1" customHeight="1" x14ac:dyDescent="0.25">
      <c r="A7" s="180" t="s">
        <v>185</v>
      </c>
      <c r="B7" s="180">
        <v>2</v>
      </c>
      <c r="C7" s="75">
        <v>4</v>
      </c>
      <c r="D7" s="120" t="s">
        <v>102</v>
      </c>
      <c r="E7" s="75" t="s">
        <v>123</v>
      </c>
      <c r="F7" s="75" t="s">
        <v>124</v>
      </c>
      <c r="G7" s="75" t="s">
        <v>98</v>
      </c>
      <c r="H7" s="75" t="s">
        <v>91</v>
      </c>
      <c r="I7" s="75" t="s">
        <v>89</v>
      </c>
      <c r="J7" s="62">
        <v>5599.02</v>
      </c>
      <c r="K7" s="19">
        <v>40</v>
      </c>
      <c r="L7" s="30">
        <f t="shared" si="0"/>
        <v>20</v>
      </c>
      <c r="M7" s="30">
        <f t="shared" si="1"/>
        <v>20</v>
      </c>
      <c r="N7" s="31"/>
      <c r="O7" s="32">
        <f t="shared" si="3"/>
        <v>10</v>
      </c>
      <c r="P7" s="31"/>
      <c r="Q7" s="31"/>
      <c r="R7" s="31"/>
      <c r="S7" s="44">
        <f t="shared" si="2"/>
        <v>20</v>
      </c>
      <c r="T7" s="18" t="str">
        <f t="shared" si="4"/>
        <v>OK</v>
      </c>
      <c r="U7" s="43"/>
      <c r="V7" s="43"/>
      <c r="W7" s="43">
        <v>20</v>
      </c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</row>
    <row r="8" spans="1:54" ht="26.1" customHeight="1" x14ac:dyDescent="0.25">
      <c r="A8" s="204"/>
      <c r="B8" s="204"/>
      <c r="C8" s="75">
        <v>5</v>
      </c>
      <c r="D8" s="120" t="s">
        <v>103</v>
      </c>
      <c r="E8" s="75" t="s">
        <v>123</v>
      </c>
      <c r="F8" s="75" t="s">
        <v>125</v>
      </c>
      <c r="G8" s="75" t="s">
        <v>98</v>
      </c>
      <c r="H8" s="75" t="s">
        <v>91</v>
      </c>
      <c r="I8" s="75" t="s">
        <v>89</v>
      </c>
      <c r="J8" s="62">
        <v>6713.73</v>
      </c>
      <c r="K8" s="19">
        <v>40</v>
      </c>
      <c r="L8" s="30">
        <f t="shared" si="0"/>
        <v>20</v>
      </c>
      <c r="M8" s="30">
        <f t="shared" si="1"/>
        <v>20</v>
      </c>
      <c r="N8" s="31"/>
      <c r="O8" s="32">
        <f t="shared" si="3"/>
        <v>10</v>
      </c>
      <c r="P8" s="31"/>
      <c r="Q8" s="31"/>
      <c r="R8" s="31"/>
      <c r="S8" s="44">
        <f t="shared" si="2"/>
        <v>20</v>
      </c>
      <c r="T8" s="18" t="str">
        <f t="shared" si="4"/>
        <v>OK</v>
      </c>
      <c r="U8" s="43"/>
      <c r="V8" s="43"/>
      <c r="W8" s="43">
        <v>20</v>
      </c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</row>
    <row r="9" spans="1:54" ht="45.75" customHeight="1" x14ac:dyDescent="0.25">
      <c r="A9" s="181"/>
      <c r="B9" s="181"/>
      <c r="C9" s="75">
        <v>6</v>
      </c>
      <c r="D9" s="120" t="s">
        <v>104</v>
      </c>
      <c r="E9" s="75" t="s">
        <v>123</v>
      </c>
      <c r="F9" s="135" t="s">
        <v>194</v>
      </c>
      <c r="G9" s="75" t="s">
        <v>98</v>
      </c>
      <c r="H9" s="75" t="s">
        <v>90</v>
      </c>
      <c r="I9" s="75" t="s">
        <v>89</v>
      </c>
      <c r="J9" s="62">
        <v>11839.27</v>
      </c>
      <c r="K9" s="19">
        <v>24</v>
      </c>
      <c r="L9" s="30">
        <f t="shared" si="0"/>
        <v>12</v>
      </c>
      <c r="M9" s="30">
        <f t="shared" si="1"/>
        <v>12</v>
      </c>
      <c r="N9" s="31">
        <v>-1</v>
      </c>
      <c r="O9" s="32">
        <f t="shared" si="3"/>
        <v>6</v>
      </c>
      <c r="P9" s="31"/>
      <c r="Q9" s="31"/>
      <c r="R9" s="31"/>
      <c r="S9" s="44">
        <f t="shared" si="2"/>
        <v>11</v>
      </c>
      <c r="T9" s="18" t="str">
        <f t="shared" si="4"/>
        <v>OK</v>
      </c>
      <c r="U9" s="43"/>
      <c r="V9" s="43"/>
      <c r="W9" s="43">
        <v>12</v>
      </c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</row>
    <row r="10" spans="1:54" ht="36" customHeight="1" x14ac:dyDescent="0.25">
      <c r="A10" s="180" t="s">
        <v>154</v>
      </c>
      <c r="B10" s="180">
        <v>3</v>
      </c>
      <c r="C10" s="75">
        <v>7</v>
      </c>
      <c r="D10" s="120" t="s">
        <v>105</v>
      </c>
      <c r="E10" s="75" t="s">
        <v>126</v>
      </c>
      <c r="F10" s="75" t="s">
        <v>127</v>
      </c>
      <c r="G10" s="75" t="s">
        <v>98</v>
      </c>
      <c r="H10" s="75" t="s">
        <v>92</v>
      </c>
      <c r="I10" s="75" t="s">
        <v>89</v>
      </c>
      <c r="J10" s="62">
        <v>971.34</v>
      </c>
      <c r="K10" s="19">
        <v>120</v>
      </c>
      <c r="L10" s="30">
        <f t="shared" si="0"/>
        <v>0</v>
      </c>
      <c r="M10" s="30">
        <f t="shared" si="1"/>
        <v>0</v>
      </c>
      <c r="N10" s="31"/>
      <c r="O10" s="32">
        <f t="shared" si="3"/>
        <v>30</v>
      </c>
      <c r="P10" s="31"/>
      <c r="Q10" s="31"/>
      <c r="R10" s="31"/>
      <c r="S10" s="44">
        <f t="shared" si="2"/>
        <v>120</v>
      </c>
      <c r="T10" s="18" t="str">
        <f t="shared" si="4"/>
        <v>OK</v>
      </c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</row>
    <row r="11" spans="1:54" ht="42.75" customHeight="1" x14ac:dyDescent="0.25">
      <c r="A11" s="181"/>
      <c r="B11" s="181"/>
      <c r="C11" s="75">
        <v>8</v>
      </c>
      <c r="D11" s="120" t="s">
        <v>106</v>
      </c>
      <c r="E11" s="75" t="s">
        <v>126</v>
      </c>
      <c r="F11" s="75" t="s">
        <v>128</v>
      </c>
      <c r="G11" s="75" t="s">
        <v>98</v>
      </c>
      <c r="H11" s="75" t="s">
        <v>92</v>
      </c>
      <c r="I11" s="75" t="s">
        <v>89</v>
      </c>
      <c r="J11" s="62">
        <v>1102.21</v>
      </c>
      <c r="K11" s="19">
        <v>180</v>
      </c>
      <c r="L11" s="30">
        <f t="shared" si="0"/>
        <v>80</v>
      </c>
      <c r="M11" s="30">
        <f t="shared" si="1"/>
        <v>80</v>
      </c>
      <c r="N11" s="31"/>
      <c r="O11" s="32">
        <f t="shared" si="3"/>
        <v>45</v>
      </c>
      <c r="P11" s="31"/>
      <c r="Q11" s="31"/>
      <c r="R11" s="31"/>
      <c r="S11" s="44">
        <f t="shared" si="2"/>
        <v>100</v>
      </c>
      <c r="T11" s="18" t="str">
        <f t="shared" si="4"/>
        <v>OK</v>
      </c>
      <c r="U11" s="43"/>
      <c r="V11" s="43">
        <v>80</v>
      </c>
      <c r="W11" s="43"/>
      <c r="X11" s="43"/>
      <c r="Y11" s="43"/>
      <c r="Z11" s="43"/>
      <c r="AA11" s="118"/>
      <c r="AB11" s="43"/>
      <c r="AC11" s="43"/>
      <c r="AD11" s="43"/>
      <c r="AE11" s="43"/>
      <c r="AF11" s="43"/>
      <c r="AG11" s="43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</row>
    <row r="12" spans="1:54" ht="36" customHeight="1" x14ac:dyDescent="0.25">
      <c r="A12" s="75" t="s">
        <v>155</v>
      </c>
      <c r="B12" s="75">
        <v>4</v>
      </c>
      <c r="C12" s="75">
        <v>9</v>
      </c>
      <c r="D12" s="120" t="s">
        <v>107</v>
      </c>
      <c r="E12" s="75" t="s">
        <v>129</v>
      </c>
      <c r="F12" s="75" t="s">
        <v>130</v>
      </c>
      <c r="G12" s="75" t="s">
        <v>98</v>
      </c>
      <c r="H12" s="75" t="s">
        <v>91</v>
      </c>
      <c r="I12" s="75" t="s">
        <v>89</v>
      </c>
      <c r="J12" s="62">
        <v>37330</v>
      </c>
      <c r="K12" s="19">
        <v>0</v>
      </c>
      <c r="L12" s="30">
        <f t="shared" si="0"/>
        <v>0</v>
      </c>
      <c r="M12" s="30">
        <f t="shared" si="1"/>
        <v>0</v>
      </c>
      <c r="N12" s="31"/>
      <c r="O12" s="32">
        <f t="shared" si="3"/>
        <v>0</v>
      </c>
      <c r="P12" s="31"/>
      <c r="Q12" s="31"/>
      <c r="R12" s="31"/>
      <c r="S12" s="44">
        <f t="shared" si="2"/>
        <v>0</v>
      </c>
      <c r="T12" s="18" t="str">
        <f t="shared" si="4"/>
        <v>OK</v>
      </c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</row>
    <row r="13" spans="1:54" ht="37.5" customHeight="1" x14ac:dyDescent="0.25">
      <c r="A13" s="75" t="s">
        <v>156</v>
      </c>
      <c r="B13" s="75">
        <v>6</v>
      </c>
      <c r="C13" s="75">
        <v>11</v>
      </c>
      <c r="D13" s="120" t="s">
        <v>108</v>
      </c>
      <c r="E13" s="75" t="s">
        <v>131</v>
      </c>
      <c r="F13" s="75" t="s">
        <v>132</v>
      </c>
      <c r="G13" s="75" t="s">
        <v>98</v>
      </c>
      <c r="H13" s="76" t="s">
        <v>91</v>
      </c>
      <c r="I13" s="75" t="s">
        <v>89</v>
      </c>
      <c r="J13" s="62">
        <v>16500</v>
      </c>
      <c r="K13" s="19">
        <v>2</v>
      </c>
      <c r="L13" s="30">
        <f t="shared" si="0"/>
        <v>2</v>
      </c>
      <c r="M13" s="30">
        <f t="shared" si="1"/>
        <v>2</v>
      </c>
      <c r="N13" s="31"/>
      <c r="O13" s="32">
        <f t="shared" si="3"/>
        <v>0</v>
      </c>
      <c r="P13" s="31"/>
      <c r="Q13" s="31"/>
      <c r="R13" s="31"/>
      <c r="S13" s="44">
        <f t="shared" si="2"/>
        <v>0</v>
      </c>
      <c r="T13" s="18" t="str">
        <f t="shared" si="4"/>
        <v>OK</v>
      </c>
      <c r="U13" s="43">
        <v>2</v>
      </c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</row>
    <row r="14" spans="1:54" ht="36" customHeight="1" x14ac:dyDescent="0.25">
      <c r="A14" s="75" t="s">
        <v>157</v>
      </c>
      <c r="B14" s="75">
        <v>7</v>
      </c>
      <c r="C14" s="75">
        <v>12</v>
      </c>
      <c r="D14" s="120" t="s">
        <v>109</v>
      </c>
      <c r="E14" s="21" t="s">
        <v>133</v>
      </c>
      <c r="F14" s="75" t="s">
        <v>134</v>
      </c>
      <c r="G14" s="75" t="s">
        <v>98</v>
      </c>
      <c r="H14" s="22" t="s">
        <v>90</v>
      </c>
      <c r="I14" s="75" t="s">
        <v>89</v>
      </c>
      <c r="J14" s="62">
        <v>9759.25</v>
      </c>
      <c r="K14" s="19">
        <v>0</v>
      </c>
      <c r="L14" s="30">
        <f t="shared" si="0"/>
        <v>0</v>
      </c>
      <c r="M14" s="30">
        <f t="shared" si="1"/>
        <v>0</v>
      </c>
      <c r="N14" s="31"/>
      <c r="O14" s="32">
        <f t="shared" si="3"/>
        <v>0</v>
      </c>
      <c r="P14" s="31"/>
      <c r="Q14" s="31"/>
      <c r="R14" s="31"/>
      <c r="S14" s="44">
        <f t="shared" si="2"/>
        <v>0</v>
      </c>
      <c r="T14" s="18" t="str">
        <f t="shared" si="4"/>
        <v>OK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</row>
    <row r="15" spans="1:54" ht="36" customHeight="1" x14ac:dyDescent="0.25">
      <c r="A15" s="75" t="s">
        <v>156</v>
      </c>
      <c r="B15" s="75">
        <v>8</v>
      </c>
      <c r="C15" s="75">
        <v>13</v>
      </c>
      <c r="D15" s="120" t="s">
        <v>110</v>
      </c>
      <c r="E15" s="21" t="s">
        <v>135</v>
      </c>
      <c r="F15" s="75" t="s">
        <v>136</v>
      </c>
      <c r="G15" s="75" t="s">
        <v>98</v>
      </c>
      <c r="H15" s="21" t="s">
        <v>88</v>
      </c>
      <c r="I15" s="75" t="s">
        <v>89</v>
      </c>
      <c r="J15" s="62">
        <v>18947</v>
      </c>
      <c r="K15" s="19">
        <v>0</v>
      </c>
      <c r="L15" s="30">
        <f t="shared" si="0"/>
        <v>0</v>
      </c>
      <c r="M15" s="30">
        <f t="shared" si="1"/>
        <v>0</v>
      </c>
      <c r="N15" s="31"/>
      <c r="O15" s="32">
        <f t="shared" si="3"/>
        <v>0</v>
      </c>
      <c r="P15" s="31"/>
      <c r="Q15" s="31"/>
      <c r="R15" s="31"/>
      <c r="S15" s="44">
        <f t="shared" si="2"/>
        <v>0</v>
      </c>
      <c r="T15" s="18" t="str">
        <f t="shared" si="4"/>
        <v>OK</v>
      </c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</row>
    <row r="16" spans="1:54" ht="36" customHeight="1" x14ac:dyDescent="0.25">
      <c r="A16" s="75" t="s">
        <v>162</v>
      </c>
      <c r="B16" s="75">
        <v>9</v>
      </c>
      <c r="C16" s="75">
        <v>14</v>
      </c>
      <c r="D16" s="120" t="s">
        <v>111</v>
      </c>
      <c r="E16" s="21" t="s">
        <v>137</v>
      </c>
      <c r="F16" s="75" t="s">
        <v>138</v>
      </c>
      <c r="G16" s="75" t="s">
        <v>98</v>
      </c>
      <c r="H16" s="21" t="s">
        <v>90</v>
      </c>
      <c r="I16" s="75" t="s">
        <v>89</v>
      </c>
      <c r="J16" s="62">
        <v>21372.2</v>
      </c>
      <c r="K16" s="19">
        <v>0</v>
      </c>
      <c r="L16" s="30">
        <f t="shared" si="0"/>
        <v>0</v>
      </c>
      <c r="M16" s="30">
        <f t="shared" si="1"/>
        <v>0</v>
      </c>
      <c r="N16" s="31"/>
      <c r="O16" s="32">
        <f t="shared" si="3"/>
        <v>0</v>
      </c>
      <c r="P16" s="31"/>
      <c r="Q16" s="31"/>
      <c r="R16" s="31"/>
      <c r="S16" s="44">
        <f t="shared" si="2"/>
        <v>0</v>
      </c>
      <c r="T16" s="18" t="str">
        <f t="shared" si="4"/>
        <v>OK</v>
      </c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</row>
    <row r="17" spans="1:54" s="42" customFormat="1" ht="36" customHeight="1" x14ac:dyDescent="0.25">
      <c r="A17" s="75" t="s">
        <v>163</v>
      </c>
      <c r="B17" s="75">
        <v>10</v>
      </c>
      <c r="C17" s="75">
        <v>15</v>
      </c>
      <c r="D17" s="120" t="s">
        <v>112</v>
      </c>
      <c r="E17" s="75" t="s">
        <v>139</v>
      </c>
      <c r="F17" s="75" t="s">
        <v>140</v>
      </c>
      <c r="G17" s="75" t="s">
        <v>98</v>
      </c>
      <c r="H17" s="114" t="s">
        <v>93</v>
      </c>
      <c r="I17" s="75" t="s">
        <v>89</v>
      </c>
      <c r="J17" s="62">
        <v>18315.740000000002</v>
      </c>
      <c r="K17" s="19">
        <v>0</v>
      </c>
      <c r="L17" s="30">
        <f t="shared" si="0"/>
        <v>0</v>
      </c>
      <c r="M17" s="30">
        <f t="shared" si="1"/>
        <v>0</v>
      </c>
      <c r="N17" s="31"/>
      <c r="O17" s="32">
        <f t="shared" si="3"/>
        <v>0</v>
      </c>
      <c r="P17" s="31"/>
      <c r="Q17" s="31"/>
      <c r="R17" s="31"/>
      <c r="S17" s="44">
        <f t="shared" si="2"/>
        <v>0</v>
      </c>
      <c r="T17" s="18" t="str">
        <f t="shared" si="4"/>
        <v>OK</v>
      </c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</row>
    <row r="18" spans="1:54" s="42" customFormat="1" ht="36" customHeight="1" x14ac:dyDescent="0.25">
      <c r="A18" s="180" t="s">
        <v>153</v>
      </c>
      <c r="B18" s="180">
        <v>11</v>
      </c>
      <c r="C18" s="75">
        <v>16</v>
      </c>
      <c r="D18" s="120" t="s">
        <v>113</v>
      </c>
      <c r="E18" s="75" t="s">
        <v>141</v>
      </c>
      <c r="F18" s="75" t="s">
        <v>142</v>
      </c>
      <c r="G18" s="75" t="s">
        <v>98</v>
      </c>
      <c r="H18" s="114" t="s">
        <v>92</v>
      </c>
      <c r="I18" s="75" t="s">
        <v>89</v>
      </c>
      <c r="J18" s="62">
        <v>2835</v>
      </c>
      <c r="K18" s="19">
        <v>0</v>
      </c>
      <c r="L18" s="30">
        <f t="shared" si="0"/>
        <v>0</v>
      </c>
      <c r="M18" s="30">
        <f t="shared" si="1"/>
        <v>0</v>
      </c>
      <c r="N18" s="31"/>
      <c r="O18" s="32">
        <f t="shared" si="3"/>
        <v>0</v>
      </c>
      <c r="P18" s="31"/>
      <c r="Q18" s="31"/>
      <c r="R18" s="31"/>
      <c r="S18" s="44">
        <f t="shared" si="2"/>
        <v>0</v>
      </c>
      <c r="T18" s="18" t="str">
        <f t="shared" si="4"/>
        <v>OK</v>
      </c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</row>
    <row r="19" spans="1:54" s="42" customFormat="1" ht="36" customHeight="1" x14ac:dyDescent="0.25">
      <c r="A19" s="181"/>
      <c r="B19" s="181"/>
      <c r="C19" s="75">
        <v>17</v>
      </c>
      <c r="D19" s="120" t="s">
        <v>114</v>
      </c>
      <c r="E19" s="75" t="s">
        <v>141</v>
      </c>
      <c r="F19" s="75" t="s">
        <v>143</v>
      </c>
      <c r="G19" s="75" t="s">
        <v>98</v>
      </c>
      <c r="H19" s="114" t="s">
        <v>92</v>
      </c>
      <c r="I19" s="75" t="s">
        <v>89</v>
      </c>
      <c r="J19" s="62">
        <v>5475</v>
      </c>
      <c r="K19" s="19">
        <v>0</v>
      </c>
      <c r="L19" s="30">
        <f t="shared" si="0"/>
        <v>0</v>
      </c>
      <c r="M19" s="30">
        <f t="shared" si="1"/>
        <v>0</v>
      </c>
      <c r="N19" s="31"/>
      <c r="O19" s="32">
        <f t="shared" si="3"/>
        <v>0</v>
      </c>
      <c r="P19" s="31"/>
      <c r="Q19" s="31"/>
      <c r="R19" s="31"/>
      <c r="S19" s="44">
        <f t="shared" si="2"/>
        <v>0</v>
      </c>
      <c r="T19" s="18" t="str">
        <f t="shared" si="4"/>
        <v>OK</v>
      </c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</row>
    <row r="20" spans="1:54" s="42" customFormat="1" ht="36" customHeight="1" x14ac:dyDescent="0.25">
      <c r="A20" s="75" t="s">
        <v>158</v>
      </c>
      <c r="B20" s="75">
        <v>13</v>
      </c>
      <c r="C20" s="75">
        <v>22</v>
      </c>
      <c r="D20" s="120" t="s">
        <v>115</v>
      </c>
      <c r="E20" s="75" t="s">
        <v>144</v>
      </c>
      <c r="F20" s="75" t="s">
        <v>145</v>
      </c>
      <c r="G20" s="75" t="s">
        <v>98</v>
      </c>
      <c r="H20" s="114" t="s">
        <v>94</v>
      </c>
      <c r="I20" s="75" t="s">
        <v>89</v>
      </c>
      <c r="J20" s="62">
        <v>87565</v>
      </c>
      <c r="K20" s="19">
        <v>0</v>
      </c>
      <c r="L20" s="30">
        <f t="shared" si="0"/>
        <v>0</v>
      </c>
      <c r="M20" s="30">
        <f t="shared" si="1"/>
        <v>0</v>
      </c>
      <c r="N20" s="31"/>
      <c r="O20" s="32">
        <f t="shared" si="3"/>
        <v>0</v>
      </c>
      <c r="P20" s="31"/>
      <c r="Q20" s="31"/>
      <c r="R20" s="31"/>
      <c r="S20" s="44">
        <f t="shared" si="2"/>
        <v>0</v>
      </c>
      <c r="T20" s="18" t="str">
        <f t="shared" si="4"/>
        <v>OK</v>
      </c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</row>
    <row r="21" spans="1:54" s="42" customFormat="1" ht="36" customHeight="1" x14ac:dyDescent="0.25">
      <c r="A21" s="75" t="s">
        <v>159</v>
      </c>
      <c r="B21" s="75">
        <v>14</v>
      </c>
      <c r="C21" s="75">
        <v>23</v>
      </c>
      <c r="D21" s="120" t="s">
        <v>116</v>
      </c>
      <c r="E21" s="75" t="s">
        <v>146</v>
      </c>
      <c r="F21" s="75" t="s">
        <v>146</v>
      </c>
      <c r="G21" s="75" t="s">
        <v>98</v>
      </c>
      <c r="H21" s="114" t="s">
        <v>94</v>
      </c>
      <c r="I21" s="75" t="s">
        <v>89</v>
      </c>
      <c r="J21" s="62">
        <v>9265</v>
      </c>
      <c r="K21" s="19">
        <v>0</v>
      </c>
      <c r="L21" s="30">
        <f t="shared" si="0"/>
        <v>0</v>
      </c>
      <c r="M21" s="30">
        <f t="shared" si="1"/>
        <v>0</v>
      </c>
      <c r="N21" s="31"/>
      <c r="O21" s="32">
        <f t="shared" si="3"/>
        <v>0</v>
      </c>
      <c r="P21" s="31"/>
      <c r="Q21" s="31"/>
      <c r="R21" s="31"/>
      <c r="S21" s="44">
        <f t="shared" si="2"/>
        <v>0</v>
      </c>
      <c r="T21" s="18" t="str">
        <f t="shared" si="4"/>
        <v>OK</v>
      </c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</row>
    <row r="22" spans="1:54" s="42" customFormat="1" ht="36" customHeight="1" x14ac:dyDescent="0.25">
      <c r="A22" s="180" t="s">
        <v>160</v>
      </c>
      <c r="B22" s="180">
        <v>15</v>
      </c>
      <c r="C22" s="75">
        <v>24</v>
      </c>
      <c r="D22" s="120" t="s">
        <v>117</v>
      </c>
      <c r="E22" s="75" t="s">
        <v>147</v>
      </c>
      <c r="F22" s="75" t="s">
        <v>148</v>
      </c>
      <c r="G22" s="75" t="s">
        <v>98</v>
      </c>
      <c r="H22" s="114" t="s">
        <v>95</v>
      </c>
      <c r="I22" s="75" t="s">
        <v>96</v>
      </c>
      <c r="J22" s="62">
        <v>389</v>
      </c>
      <c r="K22" s="19">
        <v>0</v>
      </c>
      <c r="L22" s="30">
        <f t="shared" si="0"/>
        <v>0</v>
      </c>
      <c r="M22" s="30">
        <f t="shared" si="1"/>
        <v>0</v>
      </c>
      <c r="N22" s="31"/>
      <c r="O22" s="32">
        <f t="shared" si="3"/>
        <v>0</v>
      </c>
      <c r="P22" s="31"/>
      <c r="Q22" s="31"/>
      <c r="R22" s="31"/>
      <c r="S22" s="44">
        <f t="shared" si="2"/>
        <v>0</v>
      </c>
      <c r="T22" s="18" t="str">
        <f t="shared" si="4"/>
        <v>OK</v>
      </c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</row>
    <row r="23" spans="1:54" ht="36" customHeight="1" x14ac:dyDescent="0.25">
      <c r="A23" s="181"/>
      <c r="B23" s="181"/>
      <c r="C23" s="75">
        <v>25</v>
      </c>
      <c r="D23" s="120" t="s">
        <v>118</v>
      </c>
      <c r="E23" s="24" t="s">
        <v>147</v>
      </c>
      <c r="F23" s="24" t="s">
        <v>149</v>
      </c>
      <c r="G23" s="75" t="s">
        <v>98</v>
      </c>
      <c r="H23" s="23" t="s">
        <v>95</v>
      </c>
      <c r="I23" s="75" t="s">
        <v>96</v>
      </c>
      <c r="J23" s="62">
        <v>3845</v>
      </c>
      <c r="K23" s="19">
        <v>0</v>
      </c>
      <c r="L23" s="30">
        <f t="shared" si="0"/>
        <v>0</v>
      </c>
      <c r="M23" s="30">
        <f t="shared" si="1"/>
        <v>0</v>
      </c>
      <c r="N23" s="31"/>
      <c r="O23" s="32">
        <f t="shared" si="3"/>
        <v>0</v>
      </c>
      <c r="P23" s="31"/>
      <c r="Q23" s="31"/>
      <c r="R23" s="31"/>
      <c r="S23" s="44">
        <f t="shared" si="2"/>
        <v>0</v>
      </c>
      <c r="T23" s="18" t="str">
        <f t="shared" si="4"/>
        <v>OK</v>
      </c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</row>
    <row r="24" spans="1:54" ht="36" customHeight="1" x14ac:dyDescent="0.25">
      <c r="A24" s="75" t="s">
        <v>161</v>
      </c>
      <c r="B24" s="75">
        <v>16</v>
      </c>
      <c r="C24" s="75">
        <v>26</v>
      </c>
      <c r="D24" s="120" t="s">
        <v>119</v>
      </c>
      <c r="E24" s="57" t="s">
        <v>150</v>
      </c>
      <c r="F24" s="57" t="s">
        <v>151</v>
      </c>
      <c r="G24" s="75" t="s">
        <v>98</v>
      </c>
      <c r="H24" s="22" t="s">
        <v>97</v>
      </c>
      <c r="I24" s="75" t="s">
        <v>89</v>
      </c>
      <c r="J24" s="62">
        <v>6099.91</v>
      </c>
      <c r="K24" s="19">
        <v>0</v>
      </c>
      <c r="L24" s="30">
        <f t="shared" si="0"/>
        <v>0</v>
      </c>
      <c r="M24" s="30">
        <f t="shared" si="1"/>
        <v>0</v>
      </c>
      <c r="N24" s="31"/>
      <c r="O24" s="32">
        <f t="shared" si="3"/>
        <v>0</v>
      </c>
      <c r="P24" s="31"/>
      <c r="Q24" s="31"/>
      <c r="R24" s="31"/>
      <c r="S24" s="44">
        <f t="shared" si="2"/>
        <v>0</v>
      </c>
      <c r="T24" s="18" t="str">
        <f t="shared" ref="T24" si="5">IF(S24&lt;0,"ATENÇÃO","OK")</f>
        <v>OK</v>
      </c>
      <c r="U24" s="43"/>
      <c r="V24" s="43"/>
      <c r="W24" s="132"/>
      <c r="X24" s="132"/>
      <c r="Y24" s="132"/>
      <c r="Z24" s="43"/>
      <c r="AA24" s="43"/>
      <c r="AB24" s="43"/>
      <c r="AC24" s="43"/>
      <c r="AD24" s="43"/>
      <c r="AE24" s="43"/>
      <c r="AF24" s="43"/>
      <c r="AG24" s="43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</row>
    <row r="25" spans="1:54" ht="18.95" customHeight="1" x14ac:dyDescent="0.25">
      <c r="J25" s="60"/>
      <c r="K25" s="58">
        <f t="shared" ref="K25:S25" si="6">SUM(K4:K24)</f>
        <v>746</v>
      </c>
      <c r="L25" s="58">
        <f t="shared" si="6"/>
        <v>260</v>
      </c>
      <c r="M25" s="58">
        <f t="shared" si="6"/>
        <v>260</v>
      </c>
      <c r="N25" s="58">
        <f t="shared" si="6"/>
        <v>-1</v>
      </c>
      <c r="O25" s="58">
        <f t="shared" si="6"/>
        <v>186</v>
      </c>
      <c r="P25" s="58">
        <f t="shared" si="6"/>
        <v>0</v>
      </c>
      <c r="Q25" s="58">
        <f t="shared" si="6"/>
        <v>0</v>
      </c>
      <c r="R25" s="58">
        <f t="shared" si="6"/>
        <v>0</v>
      </c>
      <c r="S25" s="59">
        <f t="shared" si="6"/>
        <v>485</v>
      </c>
      <c r="U25" s="20">
        <f t="shared" ref="U25:V25" si="7">SUMPRODUCT($J$4:$J$24,U4:U24)</f>
        <v>33000</v>
      </c>
      <c r="V25" s="20">
        <f t="shared" si="7"/>
        <v>88176.8</v>
      </c>
      <c r="W25" s="128">
        <f>SUMPRODUCT($J$4:$J$24,W4:W24)</f>
        <v>388326.24</v>
      </c>
      <c r="X25" s="128">
        <f t="shared" ref="X25:BB25" si="8">SUMPRODUCT($J$4:$J$24,X4:X24)</f>
        <v>1082692</v>
      </c>
      <c r="Y25" s="128">
        <f t="shared" si="8"/>
        <v>108498</v>
      </c>
      <c r="Z25" s="128">
        <f t="shared" si="8"/>
        <v>299520</v>
      </c>
      <c r="AA25" s="128">
        <f t="shared" si="8"/>
        <v>0</v>
      </c>
      <c r="AB25" s="128">
        <f t="shared" si="8"/>
        <v>0</v>
      </c>
      <c r="AC25" s="128">
        <f t="shared" si="8"/>
        <v>0</v>
      </c>
      <c r="AD25" s="128">
        <f t="shared" si="8"/>
        <v>0</v>
      </c>
      <c r="AE25" s="128">
        <f t="shared" si="8"/>
        <v>0</v>
      </c>
      <c r="AF25" s="128">
        <f t="shared" si="8"/>
        <v>0</v>
      </c>
      <c r="AG25" s="128">
        <f t="shared" si="8"/>
        <v>0</v>
      </c>
      <c r="AH25" s="128">
        <f t="shared" si="8"/>
        <v>0</v>
      </c>
      <c r="AI25" s="128">
        <f t="shared" si="8"/>
        <v>0</v>
      </c>
      <c r="AJ25" s="128">
        <f t="shared" si="8"/>
        <v>0</v>
      </c>
      <c r="AK25" s="128">
        <f t="shared" si="8"/>
        <v>0</v>
      </c>
      <c r="AL25" s="128">
        <f t="shared" si="8"/>
        <v>0</v>
      </c>
      <c r="AM25" s="128">
        <f t="shared" si="8"/>
        <v>0</v>
      </c>
      <c r="AN25" s="20">
        <f t="shared" si="8"/>
        <v>0</v>
      </c>
      <c r="AO25" s="20">
        <f t="shared" si="8"/>
        <v>0</v>
      </c>
      <c r="AP25" s="20">
        <f t="shared" si="8"/>
        <v>0</v>
      </c>
      <c r="AQ25" s="20">
        <f t="shared" si="8"/>
        <v>0</v>
      </c>
      <c r="AR25" s="20">
        <f t="shared" si="8"/>
        <v>0</v>
      </c>
      <c r="AS25" s="20">
        <f t="shared" si="8"/>
        <v>0</v>
      </c>
      <c r="AT25" s="20">
        <f t="shared" si="8"/>
        <v>0</v>
      </c>
      <c r="AU25" s="20">
        <f t="shared" si="8"/>
        <v>0</v>
      </c>
      <c r="AV25" s="20">
        <f t="shared" si="8"/>
        <v>0</v>
      </c>
      <c r="AW25" s="20">
        <f t="shared" si="8"/>
        <v>0</v>
      </c>
      <c r="AX25" s="20">
        <f t="shared" si="8"/>
        <v>0</v>
      </c>
      <c r="AY25" s="20">
        <f t="shared" si="8"/>
        <v>0</v>
      </c>
      <c r="AZ25" s="20">
        <f t="shared" si="8"/>
        <v>0</v>
      </c>
      <c r="BA25" s="20">
        <f t="shared" si="8"/>
        <v>0</v>
      </c>
      <c r="BB25" s="20">
        <f t="shared" si="8"/>
        <v>0</v>
      </c>
    </row>
    <row r="26" spans="1:54" s="42" customFormat="1" ht="20.25" customHeight="1" x14ac:dyDescent="0.25">
      <c r="A26" s="1"/>
      <c r="B26" s="1"/>
      <c r="C26" s="1"/>
      <c r="D26" s="3"/>
      <c r="E26" s="1"/>
      <c r="F26" s="1"/>
      <c r="G26" s="1"/>
      <c r="H26" s="1"/>
      <c r="I26" s="1"/>
      <c r="J26" s="3"/>
      <c r="K26" s="67">
        <f t="shared" ref="K26:R26" si="9">SUMPRODUCT($J$4:$J$24,K4:K24)</f>
        <v>4655151.08</v>
      </c>
      <c r="L26" s="67">
        <f t="shared" si="9"/>
        <v>2000213.04</v>
      </c>
      <c r="M26" s="67">
        <f t="shared" si="9"/>
        <v>2000213.04</v>
      </c>
      <c r="N26" s="67">
        <f t="shared" si="9"/>
        <v>-11839.27</v>
      </c>
      <c r="O26" s="67">
        <f t="shared" si="9"/>
        <v>1155537.77</v>
      </c>
      <c r="P26" s="67">
        <f t="shared" si="9"/>
        <v>0</v>
      </c>
      <c r="Q26" s="67">
        <f t="shared" si="9"/>
        <v>0</v>
      </c>
      <c r="R26" s="67">
        <f t="shared" si="9"/>
        <v>0</v>
      </c>
      <c r="S26" s="12"/>
      <c r="T26" s="5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</row>
    <row r="27" spans="1:54" s="42" customFormat="1" ht="18" customHeight="1" thickBot="1" x14ac:dyDescent="0.3">
      <c r="A27" s="1"/>
      <c r="B27" s="1"/>
      <c r="C27" s="1"/>
      <c r="D27" s="3"/>
      <c r="E27" s="1"/>
      <c r="F27" s="1"/>
      <c r="G27" s="1"/>
      <c r="H27" s="1"/>
      <c r="I27" s="1"/>
      <c r="J27" s="3"/>
      <c r="K27" s="67"/>
      <c r="L27" s="4"/>
      <c r="M27" s="4"/>
      <c r="N27" s="35"/>
      <c r="O27" s="35"/>
      <c r="P27" s="35"/>
      <c r="Q27" s="35"/>
      <c r="R27" s="35"/>
      <c r="S27" s="12"/>
      <c r="T27" s="5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</row>
    <row r="28" spans="1:54" ht="15.6" customHeight="1" x14ac:dyDescent="0.25">
      <c r="A28" s="107"/>
      <c r="B28" s="182" t="s">
        <v>48</v>
      </c>
      <c r="C28" s="183"/>
      <c r="D28" s="183"/>
      <c r="E28" s="183"/>
      <c r="F28" s="183"/>
      <c r="G28" s="184"/>
      <c r="H28" s="183"/>
      <c r="I28" s="182"/>
      <c r="J28" s="184"/>
      <c r="K28" s="67"/>
      <c r="N28" s="35"/>
      <c r="O28" s="35"/>
      <c r="P28" s="35"/>
      <c r="Q28" s="35"/>
      <c r="R28" s="35"/>
      <c r="U28" s="20"/>
      <c r="V28" s="20"/>
      <c r="W28" s="20"/>
      <c r="X28" s="20"/>
      <c r="Y28" s="20"/>
      <c r="Z28" s="20"/>
      <c r="AA28" s="126"/>
      <c r="AB28" s="126"/>
    </row>
    <row r="29" spans="1:54" ht="15.6" customHeight="1" x14ac:dyDescent="0.25">
      <c r="A29" s="107"/>
      <c r="B29" s="185" t="s">
        <v>84</v>
      </c>
      <c r="C29" s="186"/>
      <c r="D29" s="186"/>
      <c r="E29" s="186"/>
      <c r="F29" s="186"/>
      <c r="G29" s="187"/>
      <c r="H29" s="186"/>
      <c r="I29" s="185"/>
      <c r="J29" s="187"/>
      <c r="K29" s="67"/>
      <c r="N29" s="35"/>
      <c r="O29" s="35"/>
      <c r="P29" s="35"/>
      <c r="Q29" s="35"/>
      <c r="R29" s="35"/>
      <c r="U29" s="20"/>
      <c r="V29" s="20"/>
      <c r="W29" s="20"/>
      <c r="X29" s="20"/>
      <c r="Y29" s="20"/>
      <c r="Z29" s="20"/>
      <c r="AA29" s="129"/>
    </row>
    <row r="30" spans="1:54" ht="15.6" customHeight="1" x14ac:dyDescent="0.25">
      <c r="A30" s="107"/>
      <c r="B30" s="188" t="s">
        <v>47</v>
      </c>
      <c r="C30" s="189"/>
      <c r="D30" s="189"/>
      <c r="E30" s="189"/>
      <c r="F30" s="189"/>
      <c r="G30" s="190"/>
      <c r="H30" s="189"/>
      <c r="I30" s="188"/>
      <c r="J30" s="190"/>
      <c r="K30" s="67"/>
      <c r="N30" s="35"/>
      <c r="O30" s="35"/>
      <c r="P30" s="35"/>
      <c r="Q30" s="35"/>
      <c r="R30" s="35"/>
      <c r="U30" s="20"/>
      <c r="V30" s="20"/>
      <c r="W30" s="20"/>
      <c r="X30" s="20"/>
      <c r="Y30" s="20"/>
      <c r="Z30" s="20"/>
      <c r="AA30" s="129"/>
    </row>
    <row r="31" spans="1:54" ht="15.6" customHeight="1" thickBot="1" x14ac:dyDescent="0.3">
      <c r="A31" s="107"/>
      <c r="B31" s="191" t="s">
        <v>85</v>
      </c>
      <c r="C31" s="192"/>
      <c r="D31" s="192"/>
      <c r="E31" s="192"/>
      <c r="F31" s="192"/>
      <c r="G31" s="193"/>
      <c r="H31" s="192"/>
      <c r="I31" s="191"/>
      <c r="J31" s="193"/>
      <c r="K31" s="67"/>
      <c r="N31" s="35"/>
      <c r="O31" s="35"/>
      <c r="P31" s="35"/>
      <c r="Q31" s="35"/>
      <c r="R31" s="35"/>
      <c r="U31" s="20"/>
      <c r="V31" s="20"/>
      <c r="W31" s="20"/>
      <c r="X31" s="20"/>
      <c r="Y31" s="20"/>
      <c r="Z31" s="20"/>
      <c r="AA31" s="129"/>
    </row>
    <row r="32" spans="1:54" s="127" customFormat="1" ht="15.6" customHeight="1" x14ac:dyDescent="0.25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67"/>
      <c r="L32" s="4"/>
      <c r="M32" s="4"/>
      <c r="N32" s="35"/>
      <c r="O32" s="35"/>
      <c r="P32" s="35"/>
      <c r="Q32" s="35"/>
      <c r="R32" s="35"/>
      <c r="S32" s="12"/>
      <c r="T32" s="5"/>
      <c r="U32" s="20"/>
      <c r="V32" s="20"/>
      <c r="W32" s="20"/>
      <c r="X32" s="20"/>
      <c r="Y32" s="20"/>
      <c r="Z32" s="20"/>
      <c r="AA32" s="130"/>
      <c r="AB32" s="4"/>
      <c r="AC32" s="4"/>
      <c r="AD32" s="4"/>
      <c r="AE32" s="4"/>
      <c r="AF32" s="4"/>
      <c r="AG32" s="4"/>
      <c r="AH32" s="4"/>
    </row>
    <row r="33" spans="1:34" s="127" customFormat="1" ht="15.6" customHeight="1" x14ac:dyDescent="0.25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67"/>
      <c r="L33" s="4"/>
      <c r="M33" s="4"/>
      <c r="N33" s="35"/>
      <c r="O33" s="35"/>
      <c r="P33" s="35"/>
      <c r="Q33" s="35"/>
      <c r="R33" s="35"/>
      <c r="S33" s="12"/>
      <c r="T33" s="5"/>
      <c r="U33" s="20"/>
      <c r="V33" s="20"/>
      <c r="W33" s="20"/>
      <c r="X33" s="20"/>
      <c r="Y33" s="20"/>
      <c r="Z33" s="20"/>
      <c r="AA33" s="130"/>
      <c r="AB33" s="4"/>
      <c r="AC33" s="4"/>
      <c r="AD33" s="4"/>
      <c r="AE33" s="4"/>
      <c r="AF33" s="4"/>
      <c r="AG33" s="4"/>
      <c r="AH33" s="4"/>
    </row>
    <row r="34" spans="1:34" s="127" customFormat="1" ht="15.6" customHeight="1" x14ac:dyDescent="0.25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67"/>
      <c r="L34" s="4"/>
      <c r="M34" s="4"/>
      <c r="N34" s="35"/>
      <c r="O34" s="35"/>
      <c r="P34" s="35"/>
      <c r="Q34" s="35"/>
      <c r="R34" s="35"/>
      <c r="S34" s="12"/>
      <c r="T34" s="5"/>
      <c r="U34" s="20"/>
      <c r="V34" s="20"/>
      <c r="W34" s="20"/>
      <c r="X34" s="20"/>
      <c r="Y34" s="20"/>
      <c r="Z34" s="20"/>
      <c r="AA34" s="130"/>
      <c r="AB34" s="4"/>
      <c r="AC34" s="4"/>
      <c r="AD34" s="4"/>
      <c r="AE34" s="4"/>
      <c r="AF34" s="4"/>
      <c r="AG34" s="4"/>
      <c r="AH34" s="4"/>
    </row>
    <row r="35" spans="1:34" ht="15.6" customHeight="1" x14ac:dyDescent="0.25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67"/>
      <c r="N35" s="35"/>
      <c r="O35" s="35"/>
      <c r="P35" s="35"/>
      <c r="Q35" s="35"/>
      <c r="R35" s="35"/>
      <c r="U35" s="20"/>
      <c r="V35" s="20"/>
      <c r="W35" s="20"/>
      <c r="X35" s="20"/>
      <c r="Y35" s="20"/>
      <c r="Z35" s="20"/>
      <c r="AA35" s="129"/>
    </row>
    <row r="36" spans="1:34" ht="15.6" customHeight="1" x14ac:dyDescent="0.25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67"/>
      <c r="N36" s="35"/>
      <c r="O36" s="35"/>
      <c r="P36" s="35"/>
      <c r="Q36" s="35"/>
      <c r="R36" s="35"/>
      <c r="U36" s="20"/>
      <c r="V36" s="20"/>
      <c r="W36" s="20"/>
      <c r="X36" s="20"/>
      <c r="Y36" s="20"/>
      <c r="Z36" s="20"/>
      <c r="AA36" s="129"/>
    </row>
    <row r="37" spans="1:34" ht="15.6" customHeight="1" x14ac:dyDescent="0.25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67"/>
      <c r="N37" s="35"/>
      <c r="O37" s="35"/>
      <c r="P37" s="35"/>
      <c r="Q37" s="35"/>
      <c r="R37" s="35"/>
      <c r="U37" s="20"/>
      <c r="V37" s="20"/>
      <c r="W37" s="20"/>
      <c r="X37" s="20"/>
      <c r="Y37" s="20"/>
      <c r="Z37" s="20"/>
      <c r="AA37" s="129"/>
    </row>
    <row r="38" spans="1:34" ht="15.6" customHeight="1" x14ac:dyDescent="0.25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67"/>
      <c r="N38" s="35"/>
      <c r="O38" s="35"/>
      <c r="P38" s="35"/>
      <c r="Q38" s="35"/>
      <c r="R38" s="35"/>
      <c r="U38" s="20"/>
      <c r="V38" s="20"/>
      <c r="W38" s="20"/>
      <c r="X38" s="20"/>
      <c r="Y38" s="20"/>
      <c r="Z38" s="20"/>
      <c r="AA38" s="129"/>
    </row>
    <row r="39" spans="1:34" ht="15.6" customHeight="1" x14ac:dyDescent="0.25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67"/>
      <c r="N39" s="35"/>
      <c r="O39" s="35"/>
      <c r="P39" s="35"/>
      <c r="Q39" s="35"/>
      <c r="R39" s="35"/>
      <c r="U39" s="20"/>
      <c r="V39" s="20"/>
      <c r="W39" s="20"/>
      <c r="X39" s="20"/>
      <c r="Y39" s="20"/>
      <c r="Z39" s="20"/>
      <c r="AA39" s="129"/>
    </row>
    <row r="40" spans="1:34" ht="15.6" customHeight="1" x14ac:dyDescent="0.25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67"/>
      <c r="N40" s="35"/>
      <c r="O40" s="35"/>
      <c r="P40" s="35"/>
      <c r="Q40" s="35"/>
      <c r="R40" s="35"/>
      <c r="U40" s="20"/>
      <c r="V40" s="20"/>
      <c r="W40" s="20"/>
      <c r="X40" s="20"/>
      <c r="Y40" s="20"/>
      <c r="Z40" s="20"/>
      <c r="AA40" s="129"/>
    </row>
    <row r="41" spans="1:34" ht="15.6" customHeight="1" x14ac:dyDescent="0.25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67"/>
      <c r="N41" s="35"/>
      <c r="O41" s="35"/>
      <c r="P41" s="35"/>
      <c r="Q41" s="35"/>
      <c r="R41" s="35"/>
      <c r="U41" s="20"/>
      <c r="V41" s="20"/>
      <c r="W41" s="20"/>
      <c r="X41" s="20"/>
      <c r="Y41" s="20"/>
      <c r="Z41" s="20"/>
      <c r="AA41" s="129"/>
    </row>
    <row r="42" spans="1:34" ht="15.6" customHeight="1" x14ac:dyDescent="0.25">
      <c r="A42" s="131"/>
      <c r="B42" s="131"/>
      <c r="C42" s="131"/>
      <c r="D42" s="131"/>
      <c r="E42" s="131"/>
      <c r="F42" s="131"/>
      <c r="G42" s="131"/>
      <c r="H42" s="131"/>
      <c r="I42" s="131"/>
      <c r="J42" s="131"/>
      <c r="K42" s="67"/>
      <c r="N42" s="35"/>
      <c r="O42" s="35"/>
      <c r="P42" s="35"/>
      <c r="Q42" s="35"/>
      <c r="R42" s="35"/>
      <c r="U42" s="20"/>
      <c r="V42" s="20"/>
      <c r="W42" s="20"/>
      <c r="X42" s="20"/>
      <c r="Y42" s="20"/>
      <c r="Z42" s="20"/>
      <c r="AA42" s="129"/>
    </row>
    <row r="43" spans="1:34" ht="24.75" customHeight="1" x14ac:dyDescent="0.25">
      <c r="A43" s="131"/>
      <c r="B43" s="131"/>
      <c r="C43" s="131"/>
      <c r="D43" s="131"/>
      <c r="E43" s="131"/>
      <c r="F43" s="131"/>
      <c r="G43" s="131"/>
      <c r="H43" s="131"/>
      <c r="I43" s="131"/>
      <c r="J43" s="131"/>
      <c r="K43" s="67"/>
      <c r="N43" s="35"/>
      <c r="O43" s="35"/>
      <c r="P43" s="35"/>
      <c r="Q43" s="35"/>
      <c r="R43" s="35"/>
      <c r="U43" s="20"/>
      <c r="V43" s="20"/>
      <c r="W43" s="20"/>
      <c r="X43" s="20"/>
      <c r="Y43" s="20"/>
      <c r="Z43" s="20"/>
      <c r="AA43" s="129"/>
    </row>
    <row r="44" spans="1:34" ht="19.5" customHeight="1" x14ac:dyDescent="0.25">
      <c r="A44" s="131"/>
      <c r="B44" s="131"/>
      <c r="C44" s="131"/>
      <c r="D44" s="131"/>
      <c r="E44" s="131"/>
      <c r="F44" s="131"/>
      <c r="G44" s="131"/>
      <c r="H44" s="131"/>
      <c r="I44" s="131"/>
      <c r="J44" s="131"/>
      <c r="K44" s="67"/>
      <c r="N44" s="35"/>
      <c r="O44" s="35"/>
      <c r="P44" s="35"/>
      <c r="Q44" s="35"/>
      <c r="R44" s="35"/>
      <c r="U44" s="20"/>
      <c r="V44" s="20"/>
      <c r="W44" s="20"/>
      <c r="X44" s="20"/>
      <c r="Y44" s="20"/>
      <c r="Z44" s="20"/>
      <c r="AA44" s="129"/>
    </row>
    <row r="45" spans="1:34" ht="24.75" customHeight="1" x14ac:dyDescent="0.25">
      <c r="A45" s="131"/>
      <c r="B45" s="131"/>
      <c r="C45" s="131"/>
      <c r="D45" s="131"/>
      <c r="E45" s="131"/>
      <c r="F45" s="131"/>
      <c r="G45" s="131"/>
      <c r="H45" s="131"/>
      <c r="I45" s="131"/>
      <c r="J45" s="131"/>
      <c r="K45" s="67"/>
      <c r="N45" s="35"/>
      <c r="O45" s="35"/>
      <c r="P45" s="35"/>
      <c r="Q45" s="35"/>
      <c r="R45" s="35"/>
      <c r="U45" s="20"/>
      <c r="V45" s="20"/>
      <c r="W45" s="20"/>
      <c r="X45" s="20"/>
      <c r="Y45" s="20"/>
      <c r="Z45" s="20"/>
      <c r="AA45" s="129"/>
    </row>
    <row r="46" spans="1:34" ht="24.75" customHeight="1" x14ac:dyDescent="0.25">
      <c r="A46" s="131"/>
      <c r="B46" s="131"/>
      <c r="C46" s="131"/>
      <c r="D46" s="131"/>
      <c r="E46" s="131"/>
      <c r="F46" s="131"/>
      <c r="G46" s="131"/>
      <c r="H46" s="131"/>
      <c r="I46" s="131"/>
      <c r="J46" s="131"/>
      <c r="K46" s="67"/>
      <c r="N46" s="35"/>
      <c r="O46" s="35"/>
      <c r="P46" s="35"/>
      <c r="Q46" s="35"/>
      <c r="R46" s="35"/>
      <c r="U46" s="20"/>
      <c r="V46" s="20"/>
      <c r="W46" s="20"/>
      <c r="X46" s="20"/>
      <c r="Y46" s="20"/>
      <c r="Z46" s="20"/>
      <c r="AA46" s="129"/>
    </row>
    <row r="47" spans="1:34" ht="24.75" customHeight="1" x14ac:dyDescent="0.25">
      <c r="A47" s="131"/>
      <c r="B47" s="131"/>
      <c r="C47" s="131"/>
      <c r="D47" s="131"/>
      <c r="E47" s="131"/>
      <c r="F47" s="131"/>
      <c r="G47" s="131"/>
      <c r="H47" s="131"/>
      <c r="I47" s="131"/>
      <c r="J47" s="131"/>
      <c r="K47" s="67"/>
      <c r="N47" s="35"/>
      <c r="O47" s="35"/>
      <c r="P47" s="35"/>
      <c r="Q47" s="35"/>
      <c r="R47" s="35"/>
      <c r="U47" s="20"/>
      <c r="V47" s="20"/>
      <c r="W47" s="20"/>
      <c r="X47" s="20"/>
      <c r="Y47" s="20"/>
      <c r="Z47" s="20"/>
      <c r="AA47" s="129"/>
    </row>
    <row r="48" spans="1:34" ht="24.75" customHeight="1" x14ac:dyDescent="0.25">
      <c r="A48" s="131"/>
      <c r="B48" s="131"/>
      <c r="C48" s="131"/>
      <c r="D48" s="131"/>
      <c r="E48" s="131"/>
      <c r="F48" s="131"/>
      <c r="G48" s="131"/>
      <c r="H48" s="131"/>
      <c r="I48" s="131"/>
      <c r="J48" s="131"/>
      <c r="K48" s="67"/>
      <c r="N48" s="35"/>
      <c r="O48" s="35"/>
      <c r="P48" s="35"/>
      <c r="Q48" s="35"/>
      <c r="R48" s="35"/>
      <c r="U48" s="20"/>
      <c r="V48" s="20"/>
      <c r="W48" s="20"/>
      <c r="X48" s="20"/>
      <c r="Y48" s="20"/>
      <c r="Z48" s="20"/>
      <c r="AA48" s="129"/>
    </row>
    <row r="49" spans="11:27" ht="24.75" customHeight="1" x14ac:dyDescent="0.25">
      <c r="K49" s="67"/>
      <c r="N49" s="35"/>
      <c r="O49" s="35"/>
      <c r="P49" s="35"/>
      <c r="Q49" s="35"/>
      <c r="R49" s="35"/>
      <c r="U49" s="20"/>
      <c r="V49" s="20"/>
      <c r="W49" s="20"/>
      <c r="X49" s="20"/>
      <c r="Y49" s="20"/>
      <c r="Z49" s="20"/>
      <c r="AA49" s="129"/>
    </row>
    <row r="50" spans="11:27" ht="24.75" customHeight="1" x14ac:dyDescent="0.25">
      <c r="K50" s="67"/>
      <c r="N50" s="35"/>
      <c r="O50" s="35"/>
      <c r="P50" s="35"/>
      <c r="Q50" s="35"/>
      <c r="R50" s="35"/>
      <c r="U50" s="20"/>
      <c r="V50" s="20"/>
      <c r="W50" s="20"/>
      <c r="X50" s="20"/>
      <c r="Y50" s="20"/>
      <c r="Z50" s="20"/>
      <c r="AA50" s="129"/>
    </row>
    <row r="51" spans="11:27" ht="24.75" customHeight="1" x14ac:dyDescent="0.25">
      <c r="K51" s="67"/>
      <c r="N51" s="35"/>
      <c r="O51" s="35"/>
      <c r="P51" s="35"/>
      <c r="Q51" s="35"/>
      <c r="R51" s="35"/>
      <c r="U51" s="20"/>
      <c r="V51" s="20"/>
      <c r="W51" s="20"/>
      <c r="X51" s="20"/>
      <c r="Y51" s="20"/>
      <c r="Z51" s="20"/>
    </row>
    <row r="52" spans="11:27" ht="24.75" customHeight="1" x14ac:dyDescent="0.25">
      <c r="K52" s="67"/>
      <c r="N52" s="35"/>
      <c r="O52" s="35"/>
      <c r="P52" s="35"/>
      <c r="Q52" s="35"/>
      <c r="R52" s="35"/>
      <c r="U52" s="20"/>
      <c r="V52" s="20"/>
      <c r="W52" s="20"/>
      <c r="X52" s="20"/>
      <c r="Y52" s="20"/>
      <c r="Z52" s="20"/>
    </row>
    <row r="53" spans="11:27" ht="24.75" customHeight="1" x14ac:dyDescent="0.25">
      <c r="K53" s="67"/>
      <c r="N53" s="35"/>
      <c r="O53" s="35"/>
      <c r="P53" s="35"/>
      <c r="Q53" s="35"/>
      <c r="R53" s="35"/>
      <c r="U53" s="20"/>
      <c r="V53" s="20"/>
      <c r="W53" s="20"/>
      <c r="X53" s="20"/>
      <c r="Y53" s="20"/>
      <c r="Z53" s="20"/>
    </row>
    <row r="54" spans="11:27" ht="24.75" customHeight="1" x14ac:dyDescent="0.25">
      <c r="K54" s="67"/>
      <c r="N54" s="35"/>
      <c r="O54" s="35"/>
      <c r="P54" s="35"/>
      <c r="Q54" s="35"/>
      <c r="R54" s="35"/>
      <c r="U54" s="20"/>
      <c r="V54" s="20"/>
      <c r="W54" s="20"/>
      <c r="X54" s="20"/>
      <c r="Y54" s="20"/>
      <c r="Z54" s="20"/>
    </row>
    <row r="55" spans="11:27" ht="24.75" customHeight="1" x14ac:dyDescent="0.25">
      <c r="K55" s="67"/>
      <c r="N55" s="35"/>
      <c r="O55" s="35"/>
      <c r="P55" s="35"/>
      <c r="Q55" s="35"/>
      <c r="R55" s="35"/>
      <c r="U55" s="20"/>
      <c r="V55" s="20"/>
      <c r="W55" s="20"/>
      <c r="X55" s="20"/>
      <c r="Y55" s="20"/>
      <c r="Z55" s="20"/>
    </row>
    <row r="56" spans="11:27" ht="24.75" customHeight="1" x14ac:dyDescent="0.25">
      <c r="K56" s="67"/>
      <c r="N56" s="35"/>
      <c r="O56" s="35"/>
      <c r="P56" s="35"/>
      <c r="Q56" s="35"/>
      <c r="R56" s="35"/>
      <c r="U56" s="20"/>
      <c r="V56" s="20"/>
      <c r="W56" s="20"/>
      <c r="X56" s="20"/>
      <c r="Y56" s="20"/>
      <c r="Z56" s="20"/>
    </row>
    <row r="57" spans="11:27" ht="24.75" customHeight="1" x14ac:dyDescent="0.25">
      <c r="K57" s="67"/>
      <c r="N57" s="35"/>
      <c r="O57" s="35"/>
      <c r="P57" s="35"/>
      <c r="Q57" s="35"/>
      <c r="R57" s="35"/>
      <c r="U57" s="20"/>
      <c r="V57" s="20"/>
      <c r="W57" s="20"/>
      <c r="X57" s="20"/>
      <c r="Y57" s="20"/>
      <c r="Z57" s="20"/>
    </row>
    <row r="58" spans="11:27" ht="24.75" customHeight="1" x14ac:dyDescent="0.25">
      <c r="K58" s="67"/>
      <c r="N58" s="35"/>
      <c r="O58" s="35"/>
      <c r="P58" s="35"/>
      <c r="Q58" s="35"/>
      <c r="R58" s="35"/>
      <c r="U58" s="20"/>
      <c r="V58" s="20"/>
      <c r="W58" s="20"/>
      <c r="X58" s="20"/>
      <c r="Y58" s="20"/>
      <c r="Z58" s="20"/>
    </row>
    <row r="59" spans="11:27" ht="24.75" customHeight="1" x14ac:dyDescent="0.25">
      <c r="K59" s="67"/>
      <c r="N59" s="35"/>
      <c r="O59" s="35"/>
      <c r="P59" s="35"/>
      <c r="Q59" s="35"/>
      <c r="R59" s="35"/>
      <c r="U59" s="20"/>
      <c r="V59" s="20"/>
      <c r="W59" s="20"/>
      <c r="X59" s="20"/>
      <c r="Y59" s="20"/>
      <c r="Z59" s="20"/>
    </row>
    <row r="60" spans="11:27" ht="24.75" customHeight="1" x14ac:dyDescent="0.25">
      <c r="K60" s="67"/>
      <c r="N60" s="35"/>
      <c r="O60" s="35"/>
      <c r="P60" s="35"/>
      <c r="Q60" s="35"/>
      <c r="R60" s="35"/>
      <c r="U60" s="20"/>
      <c r="V60" s="20"/>
      <c r="W60" s="20"/>
      <c r="X60" s="20"/>
      <c r="Y60" s="20"/>
      <c r="Z60" s="20"/>
    </row>
    <row r="61" spans="11:27" ht="24.75" customHeight="1" x14ac:dyDescent="0.25">
      <c r="K61" s="67"/>
      <c r="N61" s="35"/>
      <c r="O61" s="35"/>
      <c r="P61" s="35"/>
      <c r="Q61" s="35"/>
      <c r="R61" s="35"/>
      <c r="U61" s="20"/>
      <c r="V61" s="20"/>
      <c r="W61" s="20"/>
      <c r="X61" s="20"/>
      <c r="Y61" s="20"/>
      <c r="Z61" s="20"/>
    </row>
    <row r="62" spans="11:27" ht="24.75" customHeight="1" x14ac:dyDescent="0.25">
      <c r="K62" s="67"/>
      <c r="N62" s="35"/>
      <c r="O62" s="35"/>
      <c r="P62" s="35"/>
      <c r="Q62" s="35"/>
      <c r="R62" s="35"/>
      <c r="U62" s="20"/>
      <c r="V62" s="20"/>
      <c r="W62" s="20"/>
      <c r="X62" s="20"/>
      <c r="Y62" s="20"/>
      <c r="Z62" s="20"/>
    </row>
    <row r="63" spans="11:27" ht="24.75" customHeight="1" x14ac:dyDescent="0.25">
      <c r="K63" s="67"/>
      <c r="N63" s="35"/>
      <c r="O63" s="35"/>
      <c r="P63" s="35"/>
      <c r="Q63" s="35"/>
      <c r="R63" s="35"/>
      <c r="U63" s="20"/>
      <c r="V63" s="20"/>
      <c r="W63" s="20"/>
      <c r="X63" s="20"/>
      <c r="Y63" s="20"/>
      <c r="Z63" s="20"/>
    </row>
    <row r="64" spans="11:27" ht="24.75" customHeight="1" x14ac:dyDescent="0.25">
      <c r="K64" s="67"/>
      <c r="N64" s="35"/>
      <c r="O64" s="35"/>
      <c r="P64" s="35"/>
      <c r="Q64" s="35"/>
      <c r="R64" s="35"/>
      <c r="U64" s="20"/>
      <c r="V64" s="20"/>
      <c r="W64" s="20"/>
      <c r="X64" s="20"/>
      <c r="Y64" s="20"/>
      <c r="Z64" s="20"/>
    </row>
    <row r="65" spans="11:26" ht="24.75" customHeight="1" x14ac:dyDescent="0.25">
      <c r="K65" s="67"/>
      <c r="N65" s="35"/>
      <c r="O65" s="35"/>
      <c r="P65" s="35"/>
      <c r="Q65" s="35"/>
      <c r="R65" s="35"/>
      <c r="U65" s="20"/>
      <c r="V65" s="20"/>
      <c r="W65" s="20"/>
      <c r="X65" s="20"/>
      <c r="Y65" s="20"/>
      <c r="Z65" s="20"/>
    </row>
    <row r="66" spans="11:26" ht="24.75" customHeight="1" x14ac:dyDescent="0.25">
      <c r="K66" s="67"/>
      <c r="N66" s="35"/>
      <c r="O66" s="35"/>
      <c r="P66" s="35"/>
      <c r="Q66" s="35"/>
      <c r="R66" s="35"/>
      <c r="U66" s="20"/>
      <c r="V66" s="20"/>
      <c r="W66" s="20"/>
      <c r="X66" s="20"/>
      <c r="Y66" s="20"/>
      <c r="Z66" s="20"/>
    </row>
    <row r="67" spans="11:26" ht="24.75" customHeight="1" x14ac:dyDescent="0.25">
      <c r="K67" s="67"/>
      <c r="N67" s="35"/>
      <c r="O67" s="35"/>
      <c r="P67" s="35"/>
      <c r="Q67" s="35"/>
      <c r="R67" s="35"/>
      <c r="U67" s="20"/>
      <c r="V67" s="20"/>
      <c r="W67" s="20"/>
      <c r="X67" s="20"/>
      <c r="Y67" s="20"/>
      <c r="Z67" s="20"/>
    </row>
    <row r="68" spans="11:26" ht="24.75" customHeight="1" x14ac:dyDescent="0.25">
      <c r="K68" s="67"/>
      <c r="N68" s="35"/>
      <c r="O68" s="35"/>
      <c r="P68" s="35"/>
      <c r="Q68" s="35"/>
      <c r="R68" s="35"/>
      <c r="U68" s="20"/>
      <c r="V68" s="20"/>
      <c r="W68" s="20"/>
      <c r="X68" s="20"/>
      <c r="Y68" s="20"/>
      <c r="Z68" s="20"/>
    </row>
    <row r="69" spans="11:26" ht="24.75" customHeight="1" x14ac:dyDescent="0.25">
      <c r="K69" s="67"/>
      <c r="N69" s="35"/>
      <c r="O69" s="35"/>
      <c r="P69" s="35"/>
      <c r="Q69" s="35"/>
      <c r="R69" s="35"/>
      <c r="U69" s="20"/>
      <c r="V69" s="20"/>
      <c r="W69" s="20"/>
      <c r="X69" s="20"/>
      <c r="Y69" s="20"/>
      <c r="Z69" s="20"/>
    </row>
    <row r="70" spans="11:26" ht="24.75" customHeight="1" x14ac:dyDescent="0.25">
      <c r="K70" s="67"/>
      <c r="N70" s="35"/>
      <c r="O70" s="35"/>
      <c r="P70" s="35"/>
      <c r="Q70" s="35"/>
      <c r="R70" s="35"/>
      <c r="U70" s="20"/>
      <c r="V70" s="20"/>
      <c r="W70" s="20"/>
      <c r="X70" s="20"/>
      <c r="Y70" s="20"/>
      <c r="Z70" s="20"/>
    </row>
    <row r="71" spans="11:26" ht="24.75" customHeight="1" x14ac:dyDescent="0.25">
      <c r="K71" s="67"/>
      <c r="N71" s="35"/>
      <c r="O71" s="35"/>
      <c r="P71" s="35"/>
      <c r="Q71" s="35"/>
      <c r="R71" s="35"/>
      <c r="U71" s="20"/>
      <c r="V71" s="20"/>
      <c r="W71" s="20"/>
      <c r="X71" s="20"/>
      <c r="Y71" s="20"/>
      <c r="Z71" s="20"/>
    </row>
    <row r="72" spans="11:26" ht="24.75" customHeight="1" x14ac:dyDescent="0.25">
      <c r="K72" s="67"/>
      <c r="N72" s="35"/>
      <c r="O72" s="35"/>
      <c r="P72" s="35"/>
      <c r="Q72" s="35"/>
      <c r="R72" s="35"/>
      <c r="U72" s="20"/>
      <c r="V72" s="20"/>
      <c r="W72" s="20"/>
      <c r="X72" s="20"/>
      <c r="Y72" s="20"/>
      <c r="Z72" s="20"/>
    </row>
    <row r="73" spans="11:26" ht="24.75" customHeight="1" x14ac:dyDescent="0.25">
      <c r="K73" s="67"/>
      <c r="N73" s="35"/>
      <c r="O73" s="35"/>
      <c r="P73" s="35"/>
      <c r="Q73" s="35"/>
      <c r="R73" s="35"/>
      <c r="U73" s="20"/>
      <c r="V73" s="20"/>
      <c r="W73" s="20"/>
      <c r="X73" s="20"/>
      <c r="Y73" s="20"/>
      <c r="Z73" s="20"/>
    </row>
    <row r="74" spans="11:26" ht="24.75" customHeight="1" x14ac:dyDescent="0.25">
      <c r="K74" s="67"/>
      <c r="N74" s="35"/>
      <c r="O74" s="35"/>
      <c r="P74" s="35"/>
      <c r="Q74" s="35"/>
      <c r="R74" s="35"/>
      <c r="U74" s="20"/>
      <c r="V74" s="20"/>
      <c r="W74" s="20"/>
      <c r="X74" s="20"/>
      <c r="Y74" s="20"/>
      <c r="Z74" s="20"/>
    </row>
    <row r="75" spans="11:26" ht="24.75" customHeight="1" x14ac:dyDescent="0.25">
      <c r="K75" s="67"/>
      <c r="N75" s="35"/>
      <c r="O75" s="35"/>
      <c r="P75" s="35"/>
      <c r="Q75" s="35"/>
      <c r="R75" s="35"/>
      <c r="U75" s="20"/>
      <c r="V75" s="20"/>
      <c r="W75" s="20"/>
      <c r="X75" s="20"/>
      <c r="Y75" s="20"/>
      <c r="Z75" s="20"/>
    </row>
    <row r="76" spans="11:26" ht="24.75" customHeight="1" x14ac:dyDescent="0.25">
      <c r="K76" s="67"/>
      <c r="N76" s="35"/>
      <c r="O76" s="35"/>
      <c r="P76" s="35"/>
      <c r="Q76" s="35"/>
      <c r="R76" s="35"/>
      <c r="U76" s="20"/>
      <c r="V76" s="20"/>
      <c r="W76" s="20"/>
      <c r="X76" s="20"/>
      <c r="Y76" s="20"/>
      <c r="Z76" s="20"/>
    </row>
    <row r="77" spans="11:26" ht="24.75" customHeight="1" x14ac:dyDescent="0.25">
      <c r="K77" s="67"/>
      <c r="N77" s="35"/>
      <c r="O77" s="35"/>
      <c r="P77" s="35"/>
      <c r="Q77" s="35"/>
      <c r="R77" s="35"/>
      <c r="U77" s="20"/>
      <c r="V77" s="20"/>
      <c r="W77" s="20"/>
      <c r="X77" s="20"/>
      <c r="Y77" s="20"/>
      <c r="Z77" s="20"/>
    </row>
    <row r="78" spans="11:26" ht="24.75" customHeight="1" x14ac:dyDescent="0.25">
      <c r="K78" s="67"/>
      <c r="N78" s="35"/>
      <c r="O78" s="35"/>
      <c r="P78" s="35"/>
      <c r="Q78" s="35"/>
      <c r="R78" s="35"/>
      <c r="U78" s="20"/>
      <c r="V78" s="20"/>
      <c r="W78" s="20"/>
      <c r="X78" s="20"/>
      <c r="Y78" s="20"/>
      <c r="Z78" s="20"/>
    </row>
    <row r="79" spans="11:26" ht="24.75" customHeight="1" x14ac:dyDescent="0.25">
      <c r="K79" s="67"/>
      <c r="N79" s="35"/>
      <c r="O79" s="35"/>
      <c r="P79" s="35"/>
      <c r="Q79" s="35"/>
      <c r="R79" s="35"/>
      <c r="U79" s="20"/>
      <c r="V79" s="20"/>
      <c r="W79" s="20"/>
      <c r="X79" s="20"/>
      <c r="Y79" s="20"/>
      <c r="Z79" s="20"/>
    </row>
    <row r="80" spans="11:26" ht="24.75" customHeight="1" x14ac:dyDescent="0.25">
      <c r="K80" s="67"/>
      <c r="N80" s="35"/>
      <c r="O80" s="35"/>
      <c r="P80" s="35"/>
      <c r="Q80" s="35"/>
      <c r="R80" s="35"/>
      <c r="U80" s="20"/>
      <c r="V80" s="20"/>
      <c r="W80" s="20"/>
      <c r="X80" s="20"/>
      <c r="Y80" s="20"/>
      <c r="Z80" s="20"/>
    </row>
    <row r="81" spans="11:26" ht="24.75" customHeight="1" x14ac:dyDescent="0.25">
      <c r="K81" s="67"/>
      <c r="N81" s="35"/>
      <c r="O81" s="35"/>
      <c r="P81" s="35"/>
      <c r="Q81" s="35"/>
      <c r="R81" s="35"/>
      <c r="U81" s="20"/>
      <c r="V81" s="20"/>
      <c r="W81" s="20"/>
      <c r="X81" s="20"/>
      <c r="Y81" s="20"/>
      <c r="Z81" s="20"/>
    </row>
    <row r="82" spans="11:26" ht="24.75" customHeight="1" x14ac:dyDescent="0.25">
      <c r="K82" s="67"/>
      <c r="N82" s="35"/>
      <c r="O82" s="35"/>
      <c r="P82" s="35"/>
      <c r="Q82" s="35"/>
      <c r="R82" s="35"/>
      <c r="U82" s="20"/>
      <c r="V82" s="20"/>
      <c r="W82" s="20"/>
      <c r="X82" s="20"/>
      <c r="Y82" s="20"/>
      <c r="Z82" s="20"/>
    </row>
    <row r="83" spans="11:26" ht="24.75" customHeight="1" x14ac:dyDescent="0.25">
      <c r="K83" s="67"/>
      <c r="N83" s="35"/>
      <c r="O83" s="35"/>
      <c r="P83" s="35"/>
      <c r="Q83" s="35"/>
      <c r="R83" s="35"/>
      <c r="U83" s="20"/>
      <c r="V83" s="20"/>
      <c r="W83" s="20"/>
      <c r="X83" s="20"/>
      <c r="Y83" s="20"/>
      <c r="Z83" s="20"/>
    </row>
    <row r="84" spans="11:26" ht="24.75" customHeight="1" x14ac:dyDescent="0.25">
      <c r="K84" s="67"/>
      <c r="N84" s="35"/>
      <c r="O84" s="35"/>
      <c r="P84" s="35"/>
      <c r="Q84" s="35"/>
      <c r="R84" s="35"/>
      <c r="U84" s="20"/>
      <c r="V84" s="20"/>
      <c r="W84" s="20"/>
      <c r="X84" s="20"/>
      <c r="Y84" s="20"/>
      <c r="Z84" s="20"/>
    </row>
    <row r="85" spans="11:26" ht="24.75" customHeight="1" x14ac:dyDescent="0.25">
      <c r="K85" s="67"/>
      <c r="N85" s="35"/>
      <c r="O85" s="35"/>
      <c r="P85" s="35"/>
      <c r="Q85" s="35"/>
      <c r="R85" s="35"/>
      <c r="U85" s="20"/>
      <c r="V85" s="20"/>
      <c r="W85" s="20"/>
      <c r="X85" s="20"/>
      <c r="Y85" s="20"/>
      <c r="Z85" s="20"/>
    </row>
    <row r="86" spans="11:26" ht="24.75" customHeight="1" x14ac:dyDescent="0.25">
      <c r="K86" s="67"/>
      <c r="N86" s="35"/>
      <c r="O86" s="35"/>
      <c r="P86" s="35"/>
      <c r="Q86" s="35"/>
      <c r="R86" s="35"/>
      <c r="U86" s="20"/>
      <c r="V86" s="20"/>
      <c r="W86" s="20"/>
      <c r="X86" s="20"/>
      <c r="Y86" s="20"/>
      <c r="Z86" s="20"/>
    </row>
  </sheetData>
  <autoFilter ref="A3:BB26" xr:uid="{00000000-0001-0000-0000-000000000000}"/>
  <customSheetViews>
    <customSheetView guid="{621D8238-5429-498F-AC6E-560DC77BBC2F}" scale="70" topLeftCell="D1">
      <selection activeCell="L22" sqref="L22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1"/>
    </customSheetView>
    <customSheetView guid="{4F310B60-E7C4-463C-82E5-32855552E117}" scale="106" topLeftCell="E11">
      <selection activeCell="K12" sqref="K12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2"/>
    </customSheetView>
    <customSheetView guid="{29377F80-2479-4EEE-B758-5B51FB237957}" scale="96" topLeftCell="A19">
      <selection activeCell="K27" sqref="K27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3"/>
    </customSheetView>
    <customSheetView guid="{B9C3DAFA-017A-49F7-AED8-93B14E732368}" scale="96" topLeftCell="A34">
      <selection activeCell="G40" sqref="G40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4"/>
    </customSheetView>
  </customSheetViews>
  <mergeCells count="19">
    <mergeCell ref="B30:J30"/>
    <mergeCell ref="B31:J31"/>
    <mergeCell ref="K1:T1"/>
    <mergeCell ref="A1:C1"/>
    <mergeCell ref="D1:J1"/>
    <mergeCell ref="A2:J2"/>
    <mergeCell ref="K2:T2"/>
    <mergeCell ref="B4:B6"/>
    <mergeCell ref="B7:B9"/>
    <mergeCell ref="B10:B11"/>
    <mergeCell ref="B18:B19"/>
    <mergeCell ref="A22:A23"/>
    <mergeCell ref="A4:A6"/>
    <mergeCell ref="A7:A9"/>
    <mergeCell ref="A10:A11"/>
    <mergeCell ref="A18:A19"/>
    <mergeCell ref="B22:B23"/>
    <mergeCell ref="B28:J28"/>
    <mergeCell ref="B29:J29"/>
  </mergeCells>
  <conditionalFormatting sqref="S4:S24">
    <cfRule type="cellIs" dxfId="62" priority="5" operator="lessThan">
      <formula>0</formula>
    </cfRule>
  </conditionalFormatting>
  <conditionalFormatting sqref="T3:T1048576 T1">
    <cfRule type="cellIs" dxfId="61" priority="10" operator="equal">
      <formula>"ATENÇÃO"</formula>
    </cfRule>
  </conditionalFormatting>
  <conditionalFormatting sqref="T4:T24">
    <cfRule type="containsText" dxfId="60" priority="4" operator="containsText" text="ATENÇÃO">
      <formula>NOT(ISERROR(SEARCH("ATENÇÃO",T4)))</formula>
    </cfRule>
  </conditionalFormatting>
  <conditionalFormatting sqref="U4:BB24">
    <cfRule type="cellIs" dxfId="59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5"/>
  <colBreaks count="1" manualBreakCount="1">
    <brk id="26" max="1048575" man="1"/>
  </colBreaks>
  <legacy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832A6-7305-4A60-B377-A71916D3BF04}">
  <sheetPr>
    <tabColor rgb="FF92D050"/>
  </sheetPr>
  <dimension ref="A1:AZ31"/>
  <sheetViews>
    <sheetView topLeftCell="G1" zoomScale="70" zoomScaleNormal="70" workbookViewId="0">
      <selection activeCell="N5" sqref="N5"/>
    </sheetView>
  </sheetViews>
  <sheetFormatPr defaultColWidth="11.85546875" defaultRowHeight="24.75" customHeight="1" x14ac:dyDescent="0.25"/>
  <cols>
    <col min="1" max="1" width="20.42578125" style="1" customWidth="1"/>
    <col min="2" max="2" width="6.28515625" style="1" customWidth="1"/>
    <col min="3" max="3" width="6.5703125" style="1" customWidth="1"/>
    <col min="4" max="4" width="26" style="3" customWidth="1"/>
    <col min="5" max="5" width="8.7109375" style="1" customWidth="1"/>
    <col min="6" max="6" width="17.5703125" style="1" customWidth="1"/>
    <col min="7" max="7" width="9" style="1" customWidth="1"/>
    <col min="8" max="8" width="13.7109375" style="1" customWidth="1"/>
    <col min="9" max="9" width="11" style="1" customWidth="1"/>
    <col min="10" max="10" width="14.42578125" style="3" customWidth="1"/>
    <col min="11" max="11" width="11.85546875" style="4" customWidth="1"/>
    <col min="12" max="14" width="11.85546875" style="4"/>
    <col min="15" max="15" width="13.28515625" style="4" customWidth="1"/>
    <col min="16" max="18" width="11.85546875" style="4"/>
    <col min="19" max="19" width="11.85546875" style="12"/>
    <col min="20" max="20" width="11.85546875" style="5"/>
    <col min="21" max="32" width="12.85546875" style="6" customWidth="1"/>
    <col min="33" max="52" width="12.85546875" style="42" customWidth="1"/>
    <col min="53" max="16384" width="11.85546875" style="42"/>
  </cols>
  <sheetData>
    <row r="1" spans="1:52" ht="41.1" customHeight="1" x14ac:dyDescent="0.25">
      <c r="A1" s="195" t="s">
        <v>83</v>
      </c>
      <c r="B1" s="196"/>
      <c r="C1" s="197"/>
      <c r="D1" s="198" t="s">
        <v>81</v>
      </c>
      <c r="E1" s="199"/>
      <c r="F1" s="199"/>
      <c r="G1" s="199"/>
      <c r="H1" s="199"/>
      <c r="I1" s="199"/>
      <c r="J1" s="200"/>
      <c r="K1" s="194" t="s">
        <v>82</v>
      </c>
      <c r="L1" s="194"/>
      <c r="M1" s="194"/>
      <c r="N1" s="194"/>
      <c r="O1" s="194"/>
      <c r="P1" s="194"/>
      <c r="Q1" s="194"/>
      <c r="R1" s="194"/>
      <c r="S1" s="194"/>
      <c r="T1" s="194"/>
      <c r="U1" s="115" t="s">
        <v>50</v>
      </c>
      <c r="V1" s="115" t="s">
        <v>50</v>
      </c>
      <c r="W1" s="115" t="s">
        <v>50</v>
      </c>
      <c r="X1" s="115" t="s">
        <v>50</v>
      </c>
      <c r="Y1" s="115" t="s">
        <v>50</v>
      </c>
      <c r="Z1" s="115" t="s">
        <v>50</v>
      </c>
      <c r="AA1" s="115" t="s">
        <v>50</v>
      </c>
      <c r="AB1" s="115" t="s">
        <v>50</v>
      </c>
      <c r="AC1" s="115" t="s">
        <v>50</v>
      </c>
      <c r="AD1" s="115" t="s">
        <v>50</v>
      </c>
      <c r="AE1" s="115" t="s">
        <v>50</v>
      </c>
      <c r="AF1" s="115" t="s">
        <v>50</v>
      </c>
      <c r="AG1" s="115" t="s">
        <v>50</v>
      </c>
      <c r="AH1" s="115" t="s">
        <v>50</v>
      </c>
      <c r="AI1" s="115" t="s">
        <v>50</v>
      </c>
      <c r="AJ1" s="115" t="s">
        <v>50</v>
      </c>
      <c r="AK1" s="115" t="s">
        <v>50</v>
      </c>
      <c r="AL1" s="115" t="s">
        <v>50</v>
      </c>
      <c r="AM1" s="115" t="s">
        <v>50</v>
      </c>
      <c r="AN1" s="115" t="s">
        <v>50</v>
      </c>
      <c r="AO1" s="115" t="s">
        <v>50</v>
      </c>
      <c r="AP1" s="115" t="s">
        <v>50</v>
      </c>
      <c r="AQ1" s="115" t="s">
        <v>50</v>
      </c>
      <c r="AR1" s="115" t="s">
        <v>50</v>
      </c>
      <c r="AS1" s="115" t="s">
        <v>50</v>
      </c>
      <c r="AT1" s="115" t="s">
        <v>50</v>
      </c>
      <c r="AU1" s="115" t="s">
        <v>50</v>
      </c>
      <c r="AV1" s="115" t="s">
        <v>50</v>
      </c>
      <c r="AW1" s="115" t="s">
        <v>50</v>
      </c>
      <c r="AX1" s="115" t="s">
        <v>50</v>
      </c>
      <c r="AY1" s="115" t="s">
        <v>50</v>
      </c>
      <c r="AZ1" s="115" t="s">
        <v>50</v>
      </c>
    </row>
    <row r="2" spans="1:52" ht="20.25" customHeight="1" x14ac:dyDescent="0.25">
      <c r="A2" s="198" t="s">
        <v>165</v>
      </c>
      <c r="B2" s="199"/>
      <c r="C2" s="199"/>
      <c r="D2" s="199"/>
      <c r="E2" s="199"/>
      <c r="F2" s="199"/>
      <c r="G2" s="199"/>
      <c r="H2" s="199"/>
      <c r="I2" s="199"/>
      <c r="J2" s="200"/>
      <c r="K2" s="201" t="s">
        <v>54</v>
      </c>
      <c r="L2" s="202"/>
      <c r="M2" s="202"/>
      <c r="N2" s="202"/>
      <c r="O2" s="202"/>
      <c r="P2" s="202"/>
      <c r="Q2" s="202"/>
      <c r="R2" s="202"/>
      <c r="S2" s="202"/>
      <c r="T2" s="203"/>
      <c r="U2" s="119" t="s">
        <v>86</v>
      </c>
      <c r="V2" s="116" t="s">
        <v>86</v>
      </c>
      <c r="W2" s="116" t="s">
        <v>86</v>
      </c>
      <c r="X2" s="116" t="s">
        <v>86</v>
      </c>
      <c r="Y2" s="116" t="s">
        <v>86</v>
      </c>
      <c r="Z2" s="116" t="s">
        <v>86</v>
      </c>
      <c r="AA2" s="116" t="s">
        <v>86</v>
      </c>
      <c r="AB2" s="116" t="s">
        <v>86</v>
      </c>
      <c r="AC2" s="116" t="s">
        <v>86</v>
      </c>
      <c r="AD2" s="116" t="s">
        <v>86</v>
      </c>
      <c r="AE2" s="116" t="s">
        <v>86</v>
      </c>
      <c r="AF2" s="116" t="s">
        <v>86</v>
      </c>
      <c r="AG2" s="116" t="s">
        <v>86</v>
      </c>
      <c r="AH2" s="116" t="s">
        <v>86</v>
      </c>
      <c r="AI2" s="116" t="s">
        <v>86</v>
      </c>
      <c r="AJ2" s="116" t="s">
        <v>86</v>
      </c>
      <c r="AK2" s="116" t="s">
        <v>86</v>
      </c>
      <c r="AL2" s="116" t="s">
        <v>86</v>
      </c>
      <c r="AM2" s="116" t="s">
        <v>86</v>
      </c>
      <c r="AN2" s="116" t="s">
        <v>86</v>
      </c>
      <c r="AO2" s="116" t="s">
        <v>86</v>
      </c>
      <c r="AP2" s="116" t="s">
        <v>86</v>
      </c>
      <c r="AQ2" s="116" t="s">
        <v>86</v>
      </c>
      <c r="AR2" s="116" t="s">
        <v>86</v>
      </c>
      <c r="AS2" s="116" t="s">
        <v>86</v>
      </c>
      <c r="AT2" s="116" t="s">
        <v>86</v>
      </c>
      <c r="AU2" s="116" t="s">
        <v>86</v>
      </c>
      <c r="AV2" s="116" t="s">
        <v>86</v>
      </c>
      <c r="AW2" s="116" t="s">
        <v>86</v>
      </c>
      <c r="AX2" s="116" t="s">
        <v>86</v>
      </c>
      <c r="AY2" s="116" t="s">
        <v>86</v>
      </c>
      <c r="AZ2" s="116" t="s">
        <v>86</v>
      </c>
    </row>
    <row r="3" spans="1:52" s="3" customFormat="1" ht="39.75" customHeight="1" x14ac:dyDescent="0.2">
      <c r="A3" s="7" t="s">
        <v>7</v>
      </c>
      <c r="B3" s="7" t="s">
        <v>2</v>
      </c>
      <c r="C3" s="7" t="s">
        <v>6</v>
      </c>
      <c r="D3" s="8" t="s">
        <v>8</v>
      </c>
      <c r="E3" s="8" t="s">
        <v>121</v>
      </c>
      <c r="F3" s="8" t="s">
        <v>120</v>
      </c>
      <c r="G3" s="8" t="s">
        <v>9</v>
      </c>
      <c r="H3" s="8" t="s">
        <v>87</v>
      </c>
      <c r="I3" s="8" t="s">
        <v>10</v>
      </c>
      <c r="J3" s="9" t="s">
        <v>5</v>
      </c>
      <c r="K3" s="26" t="s">
        <v>53</v>
      </c>
      <c r="L3" s="26" t="s">
        <v>11</v>
      </c>
      <c r="M3" s="26" t="s">
        <v>12</v>
      </c>
      <c r="N3" s="26" t="s">
        <v>13</v>
      </c>
      <c r="O3" s="26" t="s">
        <v>14</v>
      </c>
      <c r="P3" s="26" t="s">
        <v>15</v>
      </c>
      <c r="Q3" s="26" t="s">
        <v>16</v>
      </c>
      <c r="R3" s="26" t="s">
        <v>17</v>
      </c>
      <c r="S3" s="33" t="s">
        <v>0</v>
      </c>
      <c r="T3" s="34" t="s">
        <v>1</v>
      </c>
      <c r="U3" s="41" t="s">
        <v>46</v>
      </c>
      <c r="V3" s="41" t="s">
        <v>46</v>
      </c>
      <c r="W3" s="41" t="s">
        <v>46</v>
      </c>
      <c r="X3" s="41" t="s">
        <v>46</v>
      </c>
      <c r="Y3" s="41" t="s">
        <v>46</v>
      </c>
      <c r="Z3" s="41" t="s">
        <v>46</v>
      </c>
      <c r="AA3" s="41" t="s">
        <v>46</v>
      </c>
      <c r="AB3" s="41" t="s">
        <v>46</v>
      </c>
      <c r="AC3" s="41" t="s">
        <v>46</v>
      </c>
      <c r="AD3" s="41" t="s">
        <v>46</v>
      </c>
      <c r="AE3" s="41" t="s">
        <v>46</v>
      </c>
      <c r="AF3" s="41" t="s">
        <v>46</v>
      </c>
      <c r="AG3" s="41" t="s">
        <v>46</v>
      </c>
      <c r="AH3" s="41" t="s">
        <v>46</v>
      </c>
      <c r="AI3" s="41" t="s">
        <v>46</v>
      </c>
      <c r="AJ3" s="41" t="s">
        <v>46</v>
      </c>
      <c r="AK3" s="41" t="s">
        <v>46</v>
      </c>
      <c r="AL3" s="41" t="s">
        <v>46</v>
      </c>
      <c r="AM3" s="41" t="s">
        <v>46</v>
      </c>
      <c r="AN3" s="41" t="s">
        <v>46</v>
      </c>
      <c r="AO3" s="41" t="s">
        <v>46</v>
      </c>
      <c r="AP3" s="41" t="s">
        <v>46</v>
      </c>
      <c r="AQ3" s="41" t="s">
        <v>46</v>
      </c>
      <c r="AR3" s="41" t="s">
        <v>46</v>
      </c>
      <c r="AS3" s="41" t="s">
        <v>46</v>
      </c>
      <c r="AT3" s="41" t="s">
        <v>46</v>
      </c>
      <c r="AU3" s="41" t="s">
        <v>46</v>
      </c>
      <c r="AV3" s="41" t="s">
        <v>46</v>
      </c>
      <c r="AW3" s="41" t="s">
        <v>46</v>
      </c>
      <c r="AX3" s="41" t="s">
        <v>46</v>
      </c>
      <c r="AY3" s="41" t="s">
        <v>46</v>
      </c>
      <c r="AZ3" s="41" t="s">
        <v>46</v>
      </c>
    </row>
    <row r="4" spans="1:52" ht="24.75" customHeight="1" x14ac:dyDescent="0.25">
      <c r="A4" s="180" t="s">
        <v>152</v>
      </c>
      <c r="B4" s="180">
        <v>1</v>
      </c>
      <c r="C4" s="75">
        <v>1</v>
      </c>
      <c r="D4" s="120" t="s">
        <v>99</v>
      </c>
      <c r="E4" s="75" t="s">
        <v>122</v>
      </c>
      <c r="F4" s="75" t="s">
        <v>193</v>
      </c>
      <c r="G4" s="75" t="s">
        <v>98</v>
      </c>
      <c r="H4" s="75" t="s">
        <v>88</v>
      </c>
      <c r="I4" s="75" t="s">
        <v>89</v>
      </c>
      <c r="J4" s="62">
        <v>8320</v>
      </c>
      <c r="K4" s="19">
        <v>0</v>
      </c>
      <c r="L4" s="30">
        <f t="shared" ref="L4:L23" si="0">IF(SUM(U4:AZ4)&gt;K4+N4,K4+N4,SUM(U4:AZ4))</f>
        <v>0</v>
      </c>
      <c r="M4" s="30">
        <f t="shared" ref="M4:M23" si="1">(SUM(U4:AZ4))</f>
        <v>0</v>
      </c>
      <c r="N4" s="31"/>
      <c r="O4" s="32">
        <f>ROUND(IF(K4*0.25-0.5&lt;0,0,K4*0.25-0.5),0)-R4-P4</f>
        <v>0</v>
      </c>
      <c r="P4" s="31"/>
      <c r="Q4" s="31"/>
      <c r="R4" s="31"/>
      <c r="S4" s="44">
        <f t="shared" ref="S4:S23" si="2">K4-SUM(U4:AZ4)+N4</f>
        <v>0</v>
      </c>
      <c r="T4" s="18" t="str">
        <f>IF(S4&lt;0,"ATENÇÃO","OK")</f>
        <v>OK</v>
      </c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</row>
    <row r="5" spans="1:52" ht="24.75" customHeight="1" x14ac:dyDescent="0.25">
      <c r="A5" s="204"/>
      <c r="B5" s="204"/>
      <c r="C5" s="75">
        <v>2</v>
      </c>
      <c r="D5" s="120" t="s">
        <v>100</v>
      </c>
      <c r="E5" s="75" t="s">
        <v>122</v>
      </c>
      <c r="F5" s="75" t="s">
        <v>193</v>
      </c>
      <c r="G5" s="75" t="s">
        <v>98</v>
      </c>
      <c r="H5" s="75" t="s">
        <v>88</v>
      </c>
      <c r="I5" s="75" t="s">
        <v>89</v>
      </c>
      <c r="J5" s="62">
        <v>10049</v>
      </c>
      <c r="K5" s="19">
        <v>50</v>
      </c>
      <c r="L5" s="30">
        <f t="shared" si="0"/>
        <v>0</v>
      </c>
      <c r="M5" s="30">
        <f t="shared" si="1"/>
        <v>0</v>
      </c>
      <c r="N5" s="31"/>
      <c r="O5" s="32">
        <f t="shared" ref="O5:O24" si="3">ROUND(IF(K5*0.25-0.5&lt;0,0,K5*0.25-0.5),0)-R5-P5</f>
        <v>12</v>
      </c>
      <c r="P5" s="31"/>
      <c r="Q5" s="31"/>
      <c r="R5" s="31"/>
      <c r="S5" s="44">
        <f t="shared" si="2"/>
        <v>50</v>
      </c>
      <c r="T5" s="18" t="str">
        <f t="shared" ref="T5:T24" si="4">IF(S5&lt;0,"ATENÇÃO","OK")</f>
        <v>OK</v>
      </c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</row>
    <row r="6" spans="1:52" ht="24.75" customHeight="1" x14ac:dyDescent="0.25">
      <c r="A6" s="181"/>
      <c r="B6" s="181"/>
      <c r="C6" s="75">
        <v>3</v>
      </c>
      <c r="D6" s="120" t="s">
        <v>101</v>
      </c>
      <c r="E6" s="75" t="s">
        <v>122</v>
      </c>
      <c r="F6" s="104" t="s">
        <v>192</v>
      </c>
      <c r="G6" s="75" t="s">
        <v>98</v>
      </c>
      <c r="H6" s="75" t="s">
        <v>90</v>
      </c>
      <c r="I6" s="75" t="s">
        <v>89</v>
      </c>
      <c r="J6" s="62">
        <v>18083</v>
      </c>
      <c r="K6" s="19">
        <v>0</v>
      </c>
      <c r="L6" s="30">
        <f t="shared" si="0"/>
        <v>0</v>
      </c>
      <c r="M6" s="30">
        <f t="shared" si="1"/>
        <v>0</v>
      </c>
      <c r="N6" s="31"/>
      <c r="O6" s="32">
        <f t="shared" si="3"/>
        <v>0</v>
      </c>
      <c r="P6" s="31"/>
      <c r="Q6" s="31"/>
      <c r="R6" s="31"/>
      <c r="S6" s="44">
        <f t="shared" si="2"/>
        <v>0</v>
      </c>
      <c r="T6" s="18" t="str">
        <f t="shared" si="4"/>
        <v>OK</v>
      </c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</row>
    <row r="7" spans="1:52" ht="24.75" customHeight="1" x14ac:dyDescent="0.25">
      <c r="A7" s="180" t="s">
        <v>153</v>
      </c>
      <c r="B7" s="180">
        <v>2</v>
      </c>
      <c r="C7" s="75">
        <v>4</v>
      </c>
      <c r="D7" s="120" t="s">
        <v>102</v>
      </c>
      <c r="E7" s="75" t="s">
        <v>123</v>
      </c>
      <c r="F7" s="75" t="s">
        <v>124</v>
      </c>
      <c r="G7" s="75" t="s">
        <v>98</v>
      </c>
      <c r="H7" s="75" t="s">
        <v>91</v>
      </c>
      <c r="I7" s="75" t="s">
        <v>89</v>
      </c>
      <c r="J7" s="62">
        <v>5599.02</v>
      </c>
      <c r="K7" s="19">
        <v>0</v>
      </c>
      <c r="L7" s="30">
        <f t="shared" si="0"/>
        <v>0</v>
      </c>
      <c r="M7" s="30">
        <f t="shared" si="1"/>
        <v>0</v>
      </c>
      <c r="N7" s="31"/>
      <c r="O7" s="32">
        <f t="shared" si="3"/>
        <v>0</v>
      </c>
      <c r="P7" s="31"/>
      <c r="Q7" s="31"/>
      <c r="R7" s="31"/>
      <c r="S7" s="44">
        <f t="shared" si="2"/>
        <v>0</v>
      </c>
      <c r="T7" s="18" t="str">
        <f t="shared" si="4"/>
        <v>OK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</row>
    <row r="8" spans="1:52" ht="24.75" customHeight="1" x14ac:dyDescent="0.25">
      <c r="A8" s="204"/>
      <c r="B8" s="204"/>
      <c r="C8" s="75">
        <v>5</v>
      </c>
      <c r="D8" s="120" t="s">
        <v>103</v>
      </c>
      <c r="E8" s="75" t="s">
        <v>123</v>
      </c>
      <c r="F8" s="75" t="s">
        <v>125</v>
      </c>
      <c r="G8" s="75" t="s">
        <v>98</v>
      </c>
      <c r="H8" s="75" t="s">
        <v>91</v>
      </c>
      <c r="I8" s="75" t="s">
        <v>89</v>
      </c>
      <c r="J8" s="62">
        <v>6713.73</v>
      </c>
      <c r="K8" s="19">
        <v>0</v>
      </c>
      <c r="L8" s="30">
        <f t="shared" si="0"/>
        <v>0</v>
      </c>
      <c r="M8" s="30">
        <f t="shared" si="1"/>
        <v>0</v>
      </c>
      <c r="N8" s="31"/>
      <c r="O8" s="32">
        <f t="shared" si="3"/>
        <v>0</v>
      </c>
      <c r="P8" s="31"/>
      <c r="Q8" s="31"/>
      <c r="R8" s="31"/>
      <c r="S8" s="44">
        <f t="shared" si="2"/>
        <v>0</v>
      </c>
      <c r="T8" s="18" t="str">
        <f t="shared" si="4"/>
        <v>OK</v>
      </c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</row>
    <row r="9" spans="1:52" ht="24.75" customHeight="1" x14ac:dyDescent="0.25">
      <c r="A9" s="181"/>
      <c r="B9" s="181"/>
      <c r="C9" s="75">
        <v>6</v>
      </c>
      <c r="D9" s="120" t="s">
        <v>104</v>
      </c>
      <c r="E9" s="75" t="s">
        <v>123</v>
      </c>
      <c r="F9" s="135" t="s">
        <v>194</v>
      </c>
      <c r="G9" s="75" t="s">
        <v>98</v>
      </c>
      <c r="H9" s="75" t="s">
        <v>90</v>
      </c>
      <c r="I9" s="75" t="s">
        <v>89</v>
      </c>
      <c r="J9" s="62">
        <v>11839.27</v>
      </c>
      <c r="K9" s="19">
        <v>0</v>
      </c>
      <c r="L9" s="30">
        <f t="shared" si="0"/>
        <v>0</v>
      </c>
      <c r="M9" s="30">
        <f t="shared" si="1"/>
        <v>0</v>
      </c>
      <c r="N9" s="31"/>
      <c r="O9" s="32">
        <f t="shared" si="3"/>
        <v>0</v>
      </c>
      <c r="P9" s="31"/>
      <c r="Q9" s="31"/>
      <c r="R9" s="31"/>
      <c r="S9" s="44">
        <f t="shared" si="2"/>
        <v>0</v>
      </c>
      <c r="T9" s="18" t="str">
        <f t="shared" si="4"/>
        <v>OK</v>
      </c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</row>
    <row r="10" spans="1:52" ht="24.75" customHeight="1" x14ac:dyDescent="0.25">
      <c r="A10" s="180" t="s">
        <v>154</v>
      </c>
      <c r="B10" s="180">
        <v>3</v>
      </c>
      <c r="C10" s="75">
        <v>7</v>
      </c>
      <c r="D10" s="120" t="s">
        <v>105</v>
      </c>
      <c r="E10" s="75" t="s">
        <v>126</v>
      </c>
      <c r="F10" s="75" t="s">
        <v>127</v>
      </c>
      <c r="G10" s="75" t="s">
        <v>98</v>
      </c>
      <c r="H10" s="75" t="s">
        <v>92</v>
      </c>
      <c r="I10" s="75" t="s">
        <v>89</v>
      </c>
      <c r="J10" s="62">
        <v>971.34</v>
      </c>
      <c r="K10" s="19">
        <v>0</v>
      </c>
      <c r="L10" s="30">
        <f t="shared" si="0"/>
        <v>0</v>
      </c>
      <c r="M10" s="30">
        <f t="shared" si="1"/>
        <v>0</v>
      </c>
      <c r="N10" s="31"/>
      <c r="O10" s="32">
        <f t="shared" si="3"/>
        <v>0</v>
      </c>
      <c r="P10" s="31"/>
      <c r="Q10" s="31"/>
      <c r="R10" s="31"/>
      <c r="S10" s="44">
        <f t="shared" si="2"/>
        <v>0</v>
      </c>
      <c r="T10" s="18" t="str">
        <f t="shared" si="4"/>
        <v>OK</v>
      </c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</row>
    <row r="11" spans="1:52" ht="24.75" customHeight="1" x14ac:dyDescent="0.25">
      <c r="A11" s="181"/>
      <c r="B11" s="181"/>
      <c r="C11" s="75">
        <v>8</v>
      </c>
      <c r="D11" s="120" t="s">
        <v>106</v>
      </c>
      <c r="E11" s="75" t="s">
        <v>126</v>
      </c>
      <c r="F11" s="75" t="s">
        <v>128</v>
      </c>
      <c r="G11" s="75" t="s">
        <v>98</v>
      </c>
      <c r="H11" s="75" t="s">
        <v>92</v>
      </c>
      <c r="I11" s="75" t="s">
        <v>89</v>
      </c>
      <c r="J11" s="62">
        <v>1102.21</v>
      </c>
      <c r="K11" s="19">
        <v>5</v>
      </c>
      <c r="L11" s="30">
        <f t="shared" si="0"/>
        <v>0</v>
      </c>
      <c r="M11" s="30">
        <f t="shared" si="1"/>
        <v>0</v>
      </c>
      <c r="N11" s="31"/>
      <c r="O11" s="32">
        <f t="shared" si="3"/>
        <v>1</v>
      </c>
      <c r="P11" s="31"/>
      <c r="Q11" s="31"/>
      <c r="R11" s="31"/>
      <c r="S11" s="44">
        <f t="shared" si="2"/>
        <v>5</v>
      </c>
      <c r="T11" s="18" t="str">
        <f t="shared" si="4"/>
        <v>OK</v>
      </c>
      <c r="U11" s="43"/>
      <c r="V11" s="43"/>
      <c r="W11" s="43"/>
      <c r="X11" s="43"/>
      <c r="Y11" s="118"/>
      <c r="Z11" s="43"/>
      <c r="AA11" s="43"/>
      <c r="AB11" s="43"/>
      <c r="AC11" s="43"/>
      <c r="AD11" s="43"/>
      <c r="AE11" s="43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</row>
    <row r="12" spans="1:52" ht="24.75" customHeight="1" x14ac:dyDescent="0.25">
      <c r="A12" s="75" t="s">
        <v>155</v>
      </c>
      <c r="B12" s="75">
        <v>4</v>
      </c>
      <c r="C12" s="75">
        <v>9</v>
      </c>
      <c r="D12" s="120" t="s">
        <v>107</v>
      </c>
      <c r="E12" s="75" t="s">
        <v>129</v>
      </c>
      <c r="F12" s="75" t="s">
        <v>130</v>
      </c>
      <c r="G12" s="75" t="s">
        <v>98</v>
      </c>
      <c r="H12" s="75" t="s">
        <v>91</v>
      </c>
      <c r="I12" s="75" t="s">
        <v>89</v>
      </c>
      <c r="J12" s="62">
        <v>37330</v>
      </c>
      <c r="K12" s="19">
        <v>10</v>
      </c>
      <c r="L12" s="30">
        <f t="shared" si="0"/>
        <v>0</v>
      </c>
      <c r="M12" s="30">
        <f t="shared" si="1"/>
        <v>0</v>
      </c>
      <c r="N12" s="31"/>
      <c r="O12" s="32">
        <f t="shared" si="3"/>
        <v>2</v>
      </c>
      <c r="P12" s="31"/>
      <c r="Q12" s="31"/>
      <c r="R12" s="31"/>
      <c r="S12" s="44">
        <f t="shared" si="2"/>
        <v>10</v>
      </c>
      <c r="T12" s="18" t="str">
        <f t="shared" si="4"/>
        <v>OK</v>
      </c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</row>
    <row r="13" spans="1:52" ht="24.75" customHeight="1" x14ac:dyDescent="0.25">
      <c r="A13" s="75" t="s">
        <v>156</v>
      </c>
      <c r="B13" s="75">
        <v>6</v>
      </c>
      <c r="C13" s="75">
        <v>11</v>
      </c>
      <c r="D13" s="120" t="s">
        <v>108</v>
      </c>
      <c r="E13" s="75" t="s">
        <v>131</v>
      </c>
      <c r="F13" s="75" t="s">
        <v>132</v>
      </c>
      <c r="G13" s="75" t="s">
        <v>98</v>
      </c>
      <c r="H13" s="76" t="s">
        <v>91</v>
      </c>
      <c r="I13" s="75" t="s">
        <v>89</v>
      </c>
      <c r="J13" s="62">
        <v>16500</v>
      </c>
      <c r="K13" s="19">
        <v>0</v>
      </c>
      <c r="L13" s="30">
        <f t="shared" si="0"/>
        <v>0</v>
      </c>
      <c r="M13" s="30">
        <f t="shared" si="1"/>
        <v>0</v>
      </c>
      <c r="N13" s="31"/>
      <c r="O13" s="32">
        <f t="shared" si="3"/>
        <v>0</v>
      </c>
      <c r="P13" s="31"/>
      <c r="Q13" s="31"/>
      <c r="R13" s="31"/>
      <c r="S13" s="44">
        <f t="shared" si="2"/>
        <v>0</v>
      </c>
      <c r="T13" s="18" t="str">
        <f t="shared" si="4"/>
        <v>OK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</row>
    <row r="14" spans="1:52" ht="24.75" customHeight="1" x14ac:dyDescent="0.25">
      <c r="A14" s="75" t="s">
        <v>157</v>
      </c>
      <c r="B14" s="75">
        <v>7</v>
      </c>
      <c r="C14" s="75">
        <v>12</v>
      </c>
      <c r="D14" s="120" t="s">
        <v>109</v>
      </c>
      <c r="E14" s="75" t="s">
        <v>133</v>
      </c>
      <c r="F14" s="75" t="s">
        <v>134</v>
      </c>
      <c r="G14" s="75" t="s">
        <v>98</v>
      </c>
      <c r="H14" s="76" t="s">
        <v>90</v>
      </c>
      <c r="I14" s="75" t="s">
        <v>89</v>
      </c>
      <c r="J14" s="62">
        <v>9759.25</v>
      </c>
      <c r="K14" s="19">
        <v>0</v>
      </c>
      <c r="L14" s="30">
        <f t="shared" si="0"/>
        <v>0</v>
      </c>
      <c r="M14" s="30">
        <f t="shared" si="1"/>
        <v>0</v>
      </c>
      <c r="N14" s="31"/>
      <c r="O14" s="32">
        <f t="shared" si="3"/>
        <v>0</v>
      </c>
      <c r="P14" s="31"/>
      <c r="Q14" s="31"/>
      <c r="R14" s="31"/>
      <c r="S14" s="44">
        <f t="shared" si="2"/>
        <v>0</v>
      </c>
      <c r="T14" s="18" t="str">
        <f t="shared" si="4"/>
        <v>OK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</row>
    <row r="15" spans="1:52" ht="24.75" customHeight="1" x14ac:dyDescent="0.25">
      <c r="A15" s="75" t="s">
        <v>156</v>
      </c>
      <c r="B15" s="75">
        <v>8</v>
      </c>
      <c r="C15" s="75">
        <v>13</v>
      </c>
      <c r="D15" s="120" t="s">
        <v>110</v>
      </c>
      <c r="E15" s="75" t="s">
        <v>135</v>
      </c>
      <c r="F15" s="75" t="s">
        <v>136</v>
      </c>
      <c r="G15" s="75" t="s">
        <v>98</v>
      </c>
      <c r="H15" s="75" t="s">
        <v>88</v>
      </c>
      <c r="I15" s="75" t="s">
        <v>89</v>
      </c>
      <c r="J15" s="62">
        <v>18947</v>
      </c>
      <c r="K15" s="19">
        <v>0</v>
      </c>
      <c r="L15" s="30">
        <f t="shared" si="0"/>
        <v>0</v>
      </c>
      <c r="M15" s="30">
        <f t="shared" si="1"/>
        <v>0</v>
      </c>
      <c r="N15" s="31"/>
      <c r="O15" s="32">
        <f t="shared" si="3"/>
        <v>0</v>
      </c>
      <c r="P15" s="31"/>
      <c r="Q15" s="31"/>
      <c r="R15" s="31"/>
      <c r="S15" s="44">
        <f t="shared" si="2"/>
        <v>0</v>
      </c>
      <c r="T15" s="18" t="str">
        <f t="shared" si="4"/>
        <v>OK</v>
      </c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</row>
    <row r="16" spans="1:52" ht="24.75" customHeight="1" x14ac:dyDescent="0.25">
      <c r="A16" s="75" t="s">
        <v>162</v>
      </c>
      <c r="B16" s="75">
        <v>9</v>
      </c>
      <c r="C16" s="75">
        <v>14</v>
      </c>
      <c r="D16" s="120" t="s">
        <v>111</v>
      </c>
      <c r="E16" s="75" t="s">
        <v>137</v>
      </c>
      <c r="F16" s="75" t="s">
        <v>138</v>
      </c>
      <c r="G16" s="75" t="s">
        <v>98</v>
      </c>
      <c r="H16" s="75" t="s">
        <v>90</v>
      </c>
      <c r="I16" s="75" t="s">
        <v>89</v>
      </c>
      <c r="J16" s="62">
        <v>21372.2</v>
      </c>
      <c r="K16" s="19">
        <v>0</v>
      </c>
      <c r="L16" s="30">
        <f t="shared" si="0"/>
        <v>0</v>
      </c>
      <c r="M16" s="30">
        <f t="shared" si="1"/>
        <v>0</v>
      </c>
      <c r="N16" s="31"/>
      <c r="O16" s="32">
        <f t="shared" si="3"/>
        <v>0</v>
      </c>
      <c r="P16" s="31"/>
      <c r="Q16" s="31"/>
      <c r="R16" s="31"/>
      <c r="S16" s="44">
        <f t="shared" si="2"/>
        <v>0</v>
      </c>
      <c r="T16" s="18" t="str">
        <f t="shared" si="4"/>
        <v>OK</v>
      </c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</row>
    <row r="17" spans="1:52" ht="24.75" customHeight="1" x14ac:dyDescent="0.25">
      <c r="A17" s="75" t="s">
        <v>163</v>
      </c>
      <c r="B17" s="75">
        <v>10</v>
      </c>
      <c r="C17" s="75">
        <v>15</v>
      </c>
      <c r="D17" s="120" t="s">
        <v>112</v>
      </c>
      <c r="E17" s="75" t="s">
        <v>139</v>
      </c>
      <c r="F17" s="75" t="s">
        <v>140</v>
      </c>
      <c r="G17" s="75" t="s">
        <v>98</v>
      </c>
      <c r="H17" s="114" t="s">
        <v>93</v>
      </c>
      <c r="I17" s="75" t="s">
        <v>89</v>
      </c>
      <c r="J17" s="62">
        <v>18315.740000000002</v>
      </c>
      <c r="K17" s="19">
        <v>0</v>
      </c>
      <c r="L17" s="30">
        <f t="shared" si="0"/>
        <v>0</v>
      </c>
      <c r="M17" s="30">
        <f t="shared" si="1"/>
        <v>0</v>
      </c>
      <c r="N17" s="31"/>
      <c r="O17" s="32">
        <f t="shared" si="3"/>
        <v>0</v>
      </c>
      <c r="P17" s="31"/>
      <c r="Q17" s="31"/>
      <c r="R17" s="31"/>
      <c r="S17" s="44">
        <f t="shared" si="2"/>
        <v>0</v>
      </c>
      <c r="T17" s="18" t="str">
        <f t="shared" si="4"/>
        <v>OK</v>
      </c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</row>
    <row r="18" spans="1:52" ht="24.75" customHeight="1" x14ac:dyDescent="0.25">
      <c r="A18" s="180" t="s">
        <v>153</v>
      </c>
      <c r="B18" s="180">
        <v>11</v>
      </c>
      <c r="C18" s="75">
        <v>16</v>
      </c>
      <c r="D18" s="120" t="s">
        <v>113</v>
      </c>
      <c r="E18" s="75" t="s">
        <v>141</v>
      </c>
      <c r="F18" s="75" t="s">
        <v>142</v>
      </c>
      <c r="G18" s="75" t="s">
        <v>98</v>
      </c>
      <c r="H18" s="114" t="s">
        <v>92</v>
      </c>
      <c r="I18" s="75" t="s">
        <v>89</v>
      </c>
      <c r="J18" s="62">
        <v>2835</v>
      </c>
      <c r="K18" s="19">
        <v>0</v>
      </c>
      <c r="L18" s="30">
        <f t="shared" si="0"/>
        <v>0</v>
      </c>
      <c r="M18" s="30">
        <f t="shared" si="1"/>
        <v>0</v>
      </c>
      <c r="N18" s="31"/>
      <c r="O18" s="32">
        <f t="shared" si="3"/>
        <v>0</v>
      </c>
      <c r="P18" s="31"/>
      <c r="Q18" s="31"/>
      <c r="R18" s="31"/>
      <c r="S18" s="44">
        <f t="shared" si="2"/>
        <v>0</v>
      </c>
      <c r="T18" s="18" t="str">
        <f t="shared" si="4"/>
        <v>OK</v>
      </c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</row>
    <row r="19" spans="1:52" ht="24.75" customHeight="1" x14ac:dyDescent="0.25">
      <c r="A19" s="181"/>
      <c r="B19" s="181"/>
      <c r="C19" s="75">
        <v>17</v>
      </c>
      <c r="D19" s="120" t="s">
        <v>114</v>
      </c>
      <c r="E19" s="75" t="s">
        <v>141</v>
      </c>
      <c r="F19" s="75" t="s">
        <v>143</v>
      </c>
      <c r="G19" s="75" t="s">
        <v>98</v>
      </c>
      <c r="H19" s="114" t="s">
        <v>92</v>
      </c>
      <c r="I19" s="75" t="s">
        <v>89</v>
      </c>
      <c r="J19" s="62">
        <v>5475</v>
      </c>
      <c r="K19" s="19">
        <v>5</v>
      </c>
      <c r="L19" s="30">
        <f t="shared" si="0"/>
        <v>0</v>
      </c>
      <c r="M19" s="30">
        <f t="shared" si="1"/>
        <v>0</v>
      </c>
      <c r="N19" s="31"/>
      <c r="O19" s="32">
        <f t="shared" si="3"/>
        <v>1</v>
      </c>
      <c r="P19" s="31"/>
      <c r="Q19" s="31"/>
      <c r="R19" s="31"/>
      <c r="S19" s="44">
        <f t="shared" si="2"/>
        <v>5</v>
      </c>
      <c r="T19" s="18" t="str">
        <f t="shared" si="4"/>
        <v>OK</v>
      </c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</row>
    <row r="20" spans="1:52" ht="24.75" customHeight="1" x14ac:dyDescent="0.25">
      <c r="A20" s="75" t="s">
        <v>158</v>
      </c>
      <c r="B20" s="75">
        <v>13</v>
      </c>
      <c r="C20" s="75">
        <v>22</v>
      </c>
      <c r="D20" s="120" t="s">
        <v>115</v>
      </c>
      <c r="E20" s="75" t="s">
        <v>144</v>
      </c>
      <c r="F20" s="75" t="s">
        <v>145</v>
      </c>
      <c r="G20" s="75" t="s">
        <v>98</v>
      </c>
      <c r="H20" s="114" t="s">
        <v>94</v>
      </c>
      <c r="I20" s="75" t="s">
        <v>89</v>
      </c>
      <c r="J20" s="62">
        <v>87565</v>
      </c>
      <c r="K20" s="19">
        <v>0</v>
      </c>
      <c r="L20" s="30">
        <f t="shared" si="0"/>
        <v>0</v>
      </c>
      <c r="M20" s="30">
        <f t="shared" si="1"/>
        <v>0</v>
      </c>
      <c r="N20" s="31"/>
      <c r="O20" s="32">
        <f t="shared" si="3"/>
        <v>0</v>
      </c>
      <c r="P20" s="31"/>
      <c r="Q20" s="31"/>
      <c r="R20" s="31"/>
      <c r="S20" s="44">
        <f t="shared" si="2"/>
        <v>0</v>
      </c>
      <c r="T20" s="18" t="str">
        <f t="shared" si="4"/>
        <v>OK</v>
      </c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</row>
    <row r="21" spans="1:52" ht="24.75" customHeight="1" x14ac:dyDescent="0.25">
      <c r="A21" s="75" t="s">
        <v>159</v>
      </c>
      <c r="B21" s="75">
        <v>14</v>
      </c>
      <c r="C21" s="75">
        <v>23</v>
      </c>
      <c r="D21" s="120" t="s">
        <v>116</v>
      </c>
      <c r="E21" s="75" t="s">
        <v>146</v>
      </c>
      <c r="F21" s="75" t="s">
        <v>146</v>
      </c>
      <c r="G21" s="75" t="s">
        <v>98</v>
      </c>
      <c r="H21" s="114" t="s">
        <v>94</v>
      </c>
      <c r="I21" s="75" t="s">
        <v>89</v>
      </c>
      <c r="J21" s="62">
        <v>9265</v>
      </c>
      <c r="K21" s="19">
        <v>0</v>
      </c>
      <c r="L21" s="30">
        <f t="shared" si="0"/>
        <v>0</v>
      </c>
      <c r="M21" s="30">
        <f t="shared" si="1"/>
        <v>0</v>
      </c>
      <c r="N21" s="31"/>
      <c r="O21" s="32">
        <f t="shared" si="3"/>
        <v>0</v>
      </c>
      <c r="P21" s="31"/>
      <c r="Q21" s="31"/>
      <c r="R21" s="31"/>
      <c r="S21" s="44">
        <f t="shared" si="2"/>
        <v>0</v>
      </c>
      <c r="T21" s="18" t="str">
        <f t="shared" si="4"/>
        <v>OK</v>
      </c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</row>
    <row r="22" spans="1:52" ht="24.75" customHeight="1" x14ac:dyDescent="0.25">
      <c r="A22" s="180" t="s">
        <v>160</v>
      </c>
      <c r="B22" s="180">
        <v>15</v>
      </c>
      <c r="C22" s="75">
        <v>24</v>
      </c>
      <c r="D22" s="120" t="s">
        <v>117</v>
      </c>
      <c r="E22" s="75" t="s">
        <v>147</v>
      </c>
      <c r="F22" s="75" t="s">
        <v>148</v>
      </c>
      <c r="G22" s="75" t="s">
        <v>98</v>
      </c>
      <c r="H22" s="114" t="s">
        <v>95</v>
      </c>
      <c r="I22" s="75" t="s">
        <v>96</v>
      </c>
      <c r="J22" s="62">
        <v>389</v>
      </c>
      <c r="K22" s="19">
        <v>0</v>
      </c>
      <c r="L22" s="30">
        <f t="shared" si="0"/>
        <v>0</v>
      </c>
      <c r="M22" s="30">
        <f t="shared" si="1"/>
        <v>0</v>
      </c>
      <c r="N22" s="31"/>
      <c r="O22" s="32">
        <f t="shared" si="3"/>
        <v>0</v>
      </c>
      <c r="P22" s="31"/>
      <c r="Q22" s="31"/>
      <c r="R22" s="31"/>
      <c r="S22" s="44">
        <f t="shared" si="2"/>
        <v>0</v>
      </c>
      <c r="T22" s="18" t="str">
        <f t="shared" si="4"/>
        <v>OK</v>
      </c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</row>
    <row r="23" spans="1:52" ht="24.75" customHeight="1" x14ac:dyDescent="0.25">
      <c r="A23" s="181"/>
      <c r="B23" s="181"/>
      <c r="C23" s="75">
        <v>25</v>
      </c>
      <c r="D23" s="120" t="s">
        <v>118</v>
      </c>
      <c r="E23" s="24" t="s">
        <v>147</v>
      </c>
      <c r="F23" s="24" t="s">
        <v>149</v>
      </c>
      <c r="G23" s="75" t="s">
        <v>98</v>
      </c>
      <c r="H23" s="117" t="s">
        <v>95</v>
      </c>
      <c r="I23" s="75" t="s">
        <v>96</v>
      </c>
      <c r="J23" s="62">
        <v>3845</v>
      </c>
      <c r="K23" s="19">
        <v>0</v>
      </c>
      <c r="L23" s="30">
        <f t="shared" si="0"/>
        <v>0</v>
      </c>
      <c r="M23" s="30">
        <f t="shared" si="1"/>
        <v>0</v>
      </c>
      <c r="N23" s="31"/>
      <c r="O23" s="32">
        <f t="shared" si="3"/>
        <v>0</v>
      </c>
      <c r="P23" s="31"/>
      <c r="Q23" s="31"/>
      <c r="R23" s="31"/>
      <c r="S23" s="44">
        <f t="shared" si="2"/>
        <v>0</v>
      </c>
      <c r="T23" s="18" t="str">
        <f t="shared" si="4"/>
        <v>OK</v>
      </c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</row>
    <row r="24" spans="1:52" ht="24.75" customHeight="1" x14ac:dyDescent="0.25">
      <c r="A24" s="75" t="s">
        <v>161</v>
      </c>
      <c r="B24" s="75">
        <v>16</v>
      </c>
      <c r="C24" s="75">
        <v>26</v>
      </c>
      <c r="D24" s="120" t="s">
        <v>119</v>
      </c>
      <c r="E24" s="57" t="s">
        <v>150</v>
      </c>
      <c r="F24" s="57" t="s">
        <v>151</v>
      </c>
      <c r="G24" s="75" t="s">
        <v>98</v>
      </c>
      <c r="H24" s="76" t="s">
        <v>97</v>
      </c>
      <c r="I24" s="75" t="s">
        <v>89</v>
      </c>
      <c r="J24" s="62">
        <v>6099.91</v>
      </c>
      <c r="K24" s="19">
        <v>0</v>
      </c>
      <c r="L24" s="30">
        <f t="shared" ref="L24" si="5">IF(SUM(U24:AZ24)&gt;K24+N24,K24+N24,SUM(U24:AZ24))</f>
        <v>0</v>
      </c>
      <c r="M24" s="30">
        <f t="shared" ref="M24" si="6">(SUM(U24:AZ24))</f>
        <v>0</v>
      </c>
      <c r="N24" s="31"/>
      <c r="O24" s="32">
        <f t="shared" si="3"/>
        <v>0</v>
      </c>
      <c r="P24" s="31"/>
      <c r="Q24" s="31"/>
      <c r="R24" s="31"/>
      <c r="S24" s="44">
        <f t="shared" ref="S24" si="7">K24-SUM(U24:AZ24)+N24</f>
        <v>0</v>
      </c>
      <c r="T24" s="18" t="str">
        <f t="shared" si="4"/>
        <v>OK</v>
      </c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</row>
    <row r="25" spans="1:52" ht="16.5" customHeight="1" x14ac:dyDescent="0.25">
      <c r="J25" s="60"/>
      <c r="K25" s="58">
        <f t="shared" ref="K25:S25" si="8">SUM(K4:K24)</f>
        <v>70</v>
      </c>
      <c r="L25" s="58">
        <f t="shared" si="8"/>
        <v>0</v>
      </c>
      <c r="M25" s="58">
        <f t="shared" si="8"/>
        <v>0</v>
      </c>
      <c r="N25" s="58">
        <f t="shared" si="8"/>
        <v>0</v>
      </c>
      <c r="O25" s="58">
        <f t="shared" si="8"/>
        <v>16</v>
      </c>
      <c r="P25" s="58">
        <f t="shared" si="8"/>
        <v>0</v>
      </c>
      <c r="Q25" s="58">
        <f t="shared" si="8"/>
        <v>0</v>
      </c>
      <c r="R25" s="58">
        <f t="shared" si="8"/>
        <v>0</v>
      </c>
      <c r="S25" s="59">
        <f t="shared" si="8"/>
        <v>70</v>
      </c>
      <c r="U25" s="20">
        <f t="shared" ref="U25:AZ25" si="9">SUMPRODUCT($J$4:$J$24,U4:U24)</f>
        <v>0</v>
      </c>
      <c r="V25" s="20">
        <f t="shared" si="9"/>
        <v>0</v>
      </c>
      <c r="W25" s="20">
        <f t="shared" si="9"/>
        <v>0</v>
      </c>
      <c r="X25" s="20">
        <f t="shared" si="9"/>
        <v>0</v>
      </c>
      <c r="Y25" s="20">
        <f t="shared" si="9"/>
        <v>0</v>
      </c>
      <c r="Z25" s="20">
        <f t="shared" si="9"/>
        <v>0</v>
      </c>
      <c r="AA25" s="20">
        <f t="shared" si="9"/>
        <v>0</v>
      </c>
      <c r="AB25" s="20">
        <f t="shared" si="9"/>
        <v>0</v>
      </c>
      <c r="AC25" s="20">
        <f t="shared" si="9"/>
        <v>0</v>
      </c>
      <c r="AD25" s="20">
        <f t="shared" si="9"/>
        <v>0</v>
      </c>
      <c r="AE25" s="20">
        <f t="shared" si="9"/>
        <v>0</v>
      </c>
      <c r="AF25" s="20">
        <f t="shared" si="9"/>
        <v>0</v>
      </c>
      <c r="AG25" s="20">
        <f t="shared" si="9"/>
        <v>0</v>
      </c>
      <c r="AH25" s="20">
        <f t="shared" si="9"/>
        <v>0</v>
      </c>
      <c r="AI25" s="20">
        <f t="shared" si="9"/>
        <v>0</v>
      </c>
      <c r="AJ25" s="20">
        <f t="shared" si="9"/>
        <v>0</v>
      </c>
      <c r="AK25" s="20">
        <f t="shared" si="9"/>
        <v>0</v>
      </c>
      <c r="AL25" s="20">
        <f t="shared" si="9"/>
        <v>0</v>
      </c>
      <c r="AM25" s="20">
        <f t="shared" si="9"/>
        <v>0</v>
      </c>
      <c r="AN25" s="20">
        <f t="shared" si="9"/>
        <v>0</v>
      </c>
      <c r="AO25" s="20">
        <f t="shared" si="9"/>
        <v>0</v>
      </c>
      <c r="AP25" s="20">
        <f t="shared" si="9"/>
        <v>0</v>
      </c>
      <c r="AQ25" s="20">
        <f t="shared" si="9"/>
        <v>0</v>
      </c>
      <c r="AR25" s="20">
        <f t="shared" si="9"/>
        <v>0</v>
      </c>
      <c r="AS25" s="20">
        <f t="shared" si="9"/>
        <v>0</v>
      </c>
      <c r="AT25" s="20">
        <f t="shared" si="9"/>
        <v>0</v>
      </c>
      <c r="AU25" s="20">
        <f t="shared" si="9"/>
        <v>0</v>
      </c>
      <c r="AV25" s="20">
        <f t="shared" si="9"/>
        <v>0</v>
      </c>
      <c r="AW25" s="20">
        <f t="shared" si="9"/>
        <v>0</v>
      </c>
      <c r="AX25" s="20">
        <f t="shared" si="9"/>
        <v>0</v>
      </c>
      <c r="AY25" s="20">
        <f t="shared" si="9"/>
        <v>0</v>
      </c>
      <c r="AZ25" s="20">
        <f t="shared" si="9"/>
        <v>0</v>
      </c>
    </row>
    <row r="26" spans="1:52" ht="20.25" customHeight="1" x14ac:dyDescent="0.25">
      <c r="K26" s="67">
        <f t="shared" ref="K26:R26" si="10">SUMPRODUCT($J$4:$J$24,K4:K24)</f>
        <v>908636.05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201825.21000000002</v>
      </c>
      <c r="P26" s="67">
        <f t="shared" si="10"/>
        <v>0</v>
      </c>
      <c r="Q26" s="67">
        <f t="shared" si="10"/>
        <v>0</v>
      </c>
      <c r="R26" s="67">
        <f t="shared" si="10"/>
        <v>0</v>
      </c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 ht="20.25" customHeight="1" thickBot="1" x14ac:dyDescent="0.3">
      <c r="K27" s="67"/>
      <c r="N27" s="35"/>
      <c r="O27" s="35"/>
      <c r="P27" s="35"/>
      <c r="Q27" s="35"/>
      <c r="R27" s="35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17.25" customHeight="1" x14ac:dyDescent="0.25">
      <c r="A28" s="107"/>
      <c r="B28" s="182" t="s">
        <v>48</v>
      </c>
      <c r="C28" s="183"/>
      <c r="D28" s="183"/>
      <c r="E28" s="183"/>
      <c r="F28" s="183"/>
      <c r="G28" s="183"/>
      <c r="H28" s="183"/>
      <c r="I28" s="183"/>
      <c r="J28" s="183"/>
      <c r="K28" s="184"/>
      <c r="L28" s="35"/>
      <c r="M28" s="35"/>
      <c r="N28" s="35"/>
      <c r="O28" s="35"/>
      <c r="P28" s="35"/>
      <c r="Q28" s="35"/>
      <c r="R28" s="35"/>
      <c r="V28" s="28"/>
      <c r="W28" s="28"/>
      <c r="X28" s="28"/>
    </row>
    <row r="29" spans="1:52" ht="16.5" customHeight="1" x14ac:dyDescent="0.25">
      <c r="A29" s="107"/>
      <c r="B29" s="185" t="s">
        <v>84</v>
      </c>
      <c r="C29" s="186"/>
      <c r="D29" s="186"/>
      <c r="E29" s="186"/>
      <c r="F29" s="186"/>
      <c r="G29" s="186"/>
      <c r="H29" s="186"/>
      <c r="I29" s="186"/>
      <c r="J29" s="186"/>
      <c r="K29" s="187"/>
      <c r="R29" s="29"/>
      <c r="V29" s="28"/>
      <c r="W29" s="28"/>
      <c r="X29" s="28"/>
    </row>
    <row r="30" spans="1:52" ht="15.75" customHeight="1" x14ac:dyDescent="0.25">
      <c r="A30" s="107"/>
      <c r="B30" s="188" t="s">
        <v>47</v>
      </c>
      <c r="C30" s="189"/>
      <c r="D30" s="189"/>
      <c r="E30" s="189"/>
      <c r="F30" s="189"/>
      <c r="G30" s="189"/>
      <c r="H30" s="189"/>
      <c r="I30" s="189"/>
      <c r="J30" s="189"/>
      <c r="K30" s="190"/>
      <c r="R30" s="29"/>
      <c r="V30" s="28"/>
      <c r="W30" s="28"/>
      <c r="X30" s="28"/>
    </row>
    <row r="31" spans="1:52" ht="18.75" customHeight="1" thickBot="1" x14ac:dyDescent="0.3">
      <c r="A31" s="107"/>
      <c r="B31" s="205" t="s">
        <v>85</v>
      </c>
      <c r="C31" s="206"/>
      <c r="D31" s="206"/>
      <c r="E31" s="206"/>
      <c r="F31" s="206"/>
      <c r="G31" s="206"/>
      <c r="H31" s="206"/>
      <c r="I31" s="206"/>
      <c r="J31" s="206"/>
      <c r="K31" s="207"/>
    </row>
  </sheetData>
  <autoFilter ref="A3:AZ3" xr:uid="{00000000-0001-0000-0000-000000000000}"/>
  <mergeCells count="19">
    <mergeCell ref="B31:K31"/>
    <mergeCell ref="A7:A9"/>
    <mergeCell ref="B7:B9"/>
    <mergeCell ref="A10:A11"/>
    <mergeCell ref="B10:B11"/>
    <mergeCell ref="A18:A19"/>
    <mergeCell ref="B18:B19"/>
    <mergeCell ref="A22:A23"/>
    <mergeCell ref="B22:B23"/>
    <mergeCell ref="B28:K28"/>
    <mergeCell ref="B29:K29"/>
    <mergeCell ref="B30:K30"/>
    <mergeCell ref="A4:A6"/>
    <mergeCell ref="B4:B6"/>
    <mergeCell ref="A1:C1"/>
    <mergeCell ref="D1:J1"/>
    <mergeCell ref="K1:T1"/>
    <mergeCell ref="A2:J2"/>
    <mergeCell ref="K2:T2"/>
  </mergeCells>
  <conditionalFormatting sqref="S4:S24">
    <cfRule type="cellIs" dxfId="26" priority="2" operator="lessThan">
      <formula>0</formula>
    </cfRule>
  </conditionalFormatting>
  <conditionalFormatting sqref="T3:T1048576 T1">
    <cfRule type="cellIs" dxfId="25" priority="4" operator="equal">
      <formula>"ATENÇÃO"</formula>
    </cfRule>
  </conditionalFormatting>
  <conditionalFormatting sqref="T4:T24">
    <cfRule type="containsText" dxfId="24" priority="1" operator="containsText" text="ATENÇÃO">
      <formula>NOT(ISERROR(SEARCH("ATENÇÃO",T4)))</formula>
    </cfRule>
  </conditionalFormatting>
  <conditionalFormatting sqref="U4:AZ24">
    <cfRule type="cellIs" dxfId="23" priority="3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6A8E6-E1A9-432F-A9A9-A3467ECB92A8}">
  <sheetPr>
    <tabColor rgb="FF92D050"/>
  </sheetPr>
  <dimension ref="A1:AZ31"/>
  <sheetViews>
    <sheetView topLeftCell="G1" zoomScaleNormal="100" workbookViewId="0">
      <selection activeCell="W30" sqref="W30"/>
    </sheetView>
  </sheetViews>
  <sheetFormatPr defaultColWidth="11.85546875" defaultRowHeight="24.75" customHeight="1" x14ac:dyDescent="0.25"/>
  <cols>
    <col min="1" max="1" width="20.42578125" style="1" customWidth="1"/>
    <col min="2" max="2" width="6.28515625" style="1" customWidth="1"/>
    <col min="3" max="3" width="6.5703125" style="1" customWidth="1"/>
    <col min="4" max="4" width="26" style="3" customWidth="1"/>
    <col min="5" max="5" width="8.7109375" style="1" customWidth="1"/>
    <col min="6" max="6" width="38" style="1" customWidth="1"/>
    <col min="7" max="7" width="9" style="1" customWidth="1"/>
    <col min="8" max="8" width="13.7109375" style="1" customWidth="1"/>
    <col min="9" max="9" width="11" style="1" customWidth="1"/>
    <col min="10" max="10" width="14.42578125" style="3" customWidth="1"/>
    <col min="11" max="11" width="11.85546875" style="4" customWidth="1"/>
    <col min="12" max="14" width="11.85546875" style="4"/>
    <col min="15" max="15" width="13.28515625" style="4" customWidth="1"/>
    <col min="16" max="18" width="11.85546875" style="4"/>
    <col min="19" max="19" width="11.85546875" style="12"/>
    <col min="20" max="20" width="11.85546875" style="5"/>
    <col min="21" max="32" width="12.85546875" style="6" customWidth="1"/>
    <col min="33" max="52" width="12.85546875" style="42" customWidth="1"/>
    <col min="53" max="16384" width="11.85546875" style="42"/>
  </cols>
  <sheetData>
    <row r="1" spans="1:52" ht="41.1" customHeight="1" x14ac:dyDescent="0.25">
      <c r="A1" s="195" t="s">
        <v>83</v>
      </c>
      <c r="B1" s="196"/>
      <c r="C1" s="197"/>
      <c r="D1" s="198" t="s">
        <v>81</v>
      </c>
      <c r="E1" s="199"/>
      <c r="F1" s="199"/>
      <c r="G1" s="199"/>
      <c r="H1" s="199"/>
      <c r="I1" s="199"/>
      <c r="J1" s="200"/>
      <c r="K1" s="194" t="s">
        <v>82</v>
      </c>
      <c r="L1" s="194"/>
      <c r="M1" s="194"/>
      <c r="N1" s="194"/>
      <c r="O1" s="194"/>
      <c r="P1" s="194"/>
      <c r="Q1" s="194"/>
      <c r="R1" s="194"/>
      <c r="S1" s="194"/>
      <c r="T1" s="194"/>
      <c r="U1" s="159" t="s">
        <v>233</v>
      </c>
      <c r="V1" s="159" t="s">
        <v>234</v>
      </c>
      <c r="W1" s="159" t="s">
        <v>235</v>
      </c>
      <c r="X1" s="159" t="s">
        <v>236</v>
      </c>
      <c r="Y1" s="159" t="s">
        <v>237</v>
      </c>
      <c r="Z1" s="159" t="s">
        <v>238</v>
      </c>
      <c r="AA1" s="159" t="s">
        <v>239</v>
      </c>
      <c r="AB1" s="159" t="s">
        <v>240</v>
      </c>
      <c r="AC1" s="159" t="s">
        <v>241</v>
      </c>
      <c r="AD1" s="168" t="s">
        <v>242</v>
      </c>
      <c r="AE1" s="159" t="s">
        <v>243</v>
      </c>
      <c r="AF1" s="159" t="s">
        <v>244</v>
      </c>
      <c r="AG1" s="159" t="s">
        <v>245</v>
      </c>
      <c r="AH1" s="159" t="s">
        <v>246</v>
      </c>
      <c r="AI1" s="115" t="s">
        <v>50</v>
      </c>
      <c r="AJ1" s="115" t="s">
        <v>50</v>
      </c>
      <c r="AK1" s="115" t="s">
        <v>50</v>
      </c>
      <c r="AL1" s="115" t="s">
        <v>50</v>
      </c>
      <c r="AM1" s="115" t="s">
        <v>50</v>
      </c>
      <c r="AN1" s="115" t="s">
        <v>50</v>
      </c>
      <c r="AO1" s="115" t="s">
        <v>50</v>
      </c>
      <c r="AP1" s="115" t="s">
        <v>50</v>
      </c>
      <c r="AQ1" s="115" t="s">
        <v>50</v>
      </c>
      <c r="AR1" s="115" t="s">
        <v>50</v>
      </c>
      <c r="AS1" s="115" t="s">
        <v>50</v>
      </c>
      <c r="AT1" s="115" t="s">
        <v>50</v>
      </c>
      <c r="AU1" s="115" t="s">
        <v>50</v>
      </c>
      <c r="AV1" s="115" t="s">
        <v>50</v>
      </c>
      <c r="AW1" s="115" t="s">
        <v>50</v>
      </c>
      <c r="AX1" s="115" t="s">
        <v>50</v>
      </c>
      <c r="AY1" s="115" t="s">
        <v>50</v>
      </c>
      <c r="AZ1" s="115" t="s">
        <v>50</v>
      </c>
    </row>
    <row r="2" spans="1:52" ht="20.25" customHeight="1" x14ac:dyDescent="0.25">
      <c r="A2" s="198" t="s">
        <v>64</v>
      </c>
      <c r="B2" s="199"/>
      <c r="C2" s="199"/>
      <c r="D2" s="199"/>
      <c r="E2" s="199"/>
      <c r="F2" s="199"/>
      <c r="G2" s="199"/>
      <c r="H2" s="199"/>
      <c r="I2" s="199"/>
      <c r="J2" s="200"/>
      <c r="K2" s="201" t="s">
        <v>54</v>
      </c>
      <c r="L2" s="202"/>
      <c r="M2" s="202"/>
      <c r="N2" s="202"/>
      <c r="O2" s="202"/>
      <c r="P2" s="202"/>
      <c r="Q2" s="202"/>
      <c r="R2" s="202"/>
      <c r="S2" s="202"/>
      <c r="T2" s="203"/>
      <c r="U2" s="160" t="s">
        <v>86</v>
      </c>
      <c r="V2" s="161" t="s">
        <v>86</v>
      </c>
      <c r="W2" s="161" t="s">
        <v>86</v>
      </c>
      <c r="X2" s="161" t="s">
        <v>86</v>
      </c>
      <c r="Y2" s="161" t="s">
        <v>86</v>
      </c>
      <c r="Z2" s="161" t="s">
        <v>86</v>
      </c>
      <c r="AA2" s="161" t="s">
        <v>86</v>
      </c>
      <c r="AB2" s="161" t="s">
        <v>86</v>
      </c>
      <c r="AC2" s="161" t="s">
        <v>86</v>
      </c>
      <c r="AD2" s="169"/>
      <c r="AE2" s="161" t="s">
        <v>86</v>
      </c>
      <c r="AF2" s="161" t="s">
        <v>86</v>
      </c>
      <c r="AG2" s="161" t="s">
        <v>86</v>
      </c>
      <c r="AH2" s="161" t="s">
        <v>86</v>
      </c>
      <c r="AI2" s="116" t="s">
        <v>86</v>
      </c>
      <c r="AJ2" s="116" t="s">
        <v>86</v>
      </c>
      <c r="AK2" s="116" t="s">
        <v>86</v>
      </c>
      <c r="AL2" s="116" t="s">
        <v>86</v>
      </c>
      <c r="AM2" s="116" t="s">
        <v>86</v>
      </c>
      <c r="AN2" s="116" t="s">
        <v>86</v>
      </c>
      <c r="AO2" s="116" t="s">
        <v>86</v>
      </c>
      <c r="AP2" s="116" t="s">
        <v>86</v>
      </c>
      <c r="AQ2" s="116" t="s">
        <v>86</v>
      </c>
      <c r="AR2" s="116" t="s">
        <v>86</v>
      </c>
      <c r="AS2" s="116" t="s">
        <v>86</v>
      </c>
      <c r="AT2" s="116" t="s">
        <v>86</v>
      </c>
      <c r="AU2" s="116" t="s">
        <v>86</v>
      </c>
      <c r="AV2" s="116" t="s">
        <v>86</v>
      </c>
      <c r="AW2" s="116" t="s">
        <v>86</v>
      </c>
      <c r="AX2" s="116" t="s">
        <v>86</v>
      </c>
      <c r="AY2" s="116" t="s">
        <v>86</v>
      </c>
      <c r="AZ2" s="116" t="s">
        <v>86</v>
      </c>
    </row>
    <row r="3" spans="1:52" s="3" customFormat="1" ht="39.75" customHeight="1" x14ac:dyDescent="0.2">
      <c r="A3" s="7" t="s">
        <v>7</v>
      </c>
      <c r="B3" s="7" t="s">
        <v>2</v>
      </c>
      <c r="C3" s="7" t="s">
        <v>6</v>
      </c>
      <c r="D3" s="8" t="s">
        <v>8</v>
      </c>
      <c r="E3" s="8" t="s">
        <v>121</v>
      </c>
      <c r="F3" s="8" t="s">
        <v>120</v>
      </c>
      <c r="G3" s="8" t="s">
        <v>9</v>
      </c>
      <c r="H3" s="8" t="s">
        <v>87</v>
      </c>
      <c r="I3" s="8" t="s">
        <v>10</v>
      </c>
      <c r="J3" s="9" t="s">
        <v>5</v>
      </c>
      <c r="K3" s="26" t="s">
        <v>53</v>
      </c>
      <c r="L3" s="26" t="s">
        <v>11</v>
      </c>
      <c r="M3" s="26" t="s">
        <v>12</v>
      </c>
      <c r="N3" s="26" t="s">
        <v>13</v>
      </c>
      <c r="O3" s="26" t="s">
        <v>14</v>
      </c>
      <c r="P3" s="26" t="s">
        <v>15</v>
      </c>
      <c r="Q3" s="26" t="s">
        <v>16</v>
      </c>
      <c r="R3" s="26" t="s">
        <v>17</v>
      </c>
      <c r="S3" s="33" t="s">
        <v>0</v>
      </c>
      <c r="T3" s="34" t="s">
        <v>1</v>
      </c>
      <c r="U3" s="162">
        <v>45938</v>
      </c>
      <c r="V3" s="162">
        <v>45938</v>
      </c>
      <c r="W3" s="162">
        <v>45938</v>
      </c>
      <c r="X3" s="162">
        <v>45940</v>
      </c>
      <c r="Y3" s="162">
        <v>45940</v>
      </c>
      <c r="Z3" s="162">
        <v>45947</v>
      </c>
      <c r="AA3" s="162">
        <v>45947</v>
      </c>
      <c r="AB3" s="162">
        <v>45971</v>
      </c>
      <c r="AC3" s="170" t="s">
        <v>247</v>
      </c>
      <c r="AD3" s="170" t="s">
        <v>248</v>
      </c>
      <c r="AE3" s="170" t="s">
        <v>249</v>
      </c>
      <c r="AF3" s="170" t="s">
        <v>248</v>
      </c>
      <c r="AG3" s="170" t="s">
        <v>250</v>
      </c>
      <c r="AH3" s="162">
        <v>46076</v>
      </c>
      <c r="AI3" s="41" t="s">
        <v>46</v>
      </c>
      <c r="AJ3" s="41" t="s">
        <v>46</v>
      </c>
      <c r="AK3" s="41" t="s">
        <v>46</v>
      </c>
      <c r="AL3" s="41" t="s">
        <v>46</v>
      </c>
      <c r="AM3" s="41" t="s">
        <v>46</v>
      </c>
      <c r="AN3" s="41" t="s">
        <v>46</v>
      </c>
      <c r="AO3" s="41" t="s">
        <v>46</v>
      </c>
      <c r="AP3" s="41" t="s">
        <v>46</v>
      </c>
      <c r="AQ3" s="41" t="s">
        <v>46</v>
      </c>
      <c r="AR3" s="41" t="s">
        <v>46</v>
      </c>
      <c r="AS3" s="41" t="s">
        <v>46</v>
      </c>
      <c r="AT3" s="41" t="s">
        <v>46</v>
      </c>
      <c r="AU3" s="41" t="s">
        <v>46</v>
      </c>
      <c r="AV3" s="41" t="s">
        <v>46</v>
      </c>
      <c r="AW3" s="41" t="s">
        <v>46</v>
      </c>
      <c r="AX3" s="41" t="s">
        <v>46</v>
      </c>
      <c r="AY3" s="41" t="s">
        <v>46</v>
      </c>
      <c r="AZ3" s="41" t="s">
        <v>46</v>
      </c>
    </row>
    <row r="4" spans="1:52" ht="24.75" customHeight="1" x14ac:dyDescent="0.25">
      <c r="A4" s="180" t="s">
        <v>152</v>
      </c>
      <c r="B4" s="180">
        <v>1</v>
      </c>
      <c r="C4" s="75">
        <v>1</v>
      </c>
      <c r="D4" s="120" t="s">
        <v>99</v>
      </c>
      <c r="E4" s="75" t="s">
        <v>122</v>
      </c>
      <c r="F4" s="75" t="s">
        <v>193</v>
      </c>
      <c r="G4" s="75" t="s">
        <v>98</v>
      </c>
      <c r="H4" s="75" t="s">
        <v>88</v>
      </c>
      <c r="I4" s="75" t="s">
        <v>89</v>
      </c>
      <c r="J4" s="62">
        <v>8320</v>
      </c>
      <c r="K4" s="19">
        <v>50</v>
      </c>
      <c r="L4" s="30">
        <f t="shared" ref="L4:L23" si="0">IF(SUM(U4:AZ4)&gt;K4+N4,K4+N4,SUM(U4:AZ4))</f>
        <v>10</v>
      </c>
      <c r="M4" s="30">
        <f t="shared" ref="M4:M23" si="1">(SUM(U4:AZ4))</f>
        <v>10</v>
      </c>
      <c r="N4" s="31"/>
      <c r="O4" s="32">
        <f>ROUND(IF(K4*0.25-0.5&lt;0,0,K4*0.25-0.5),0)-R4-P4</f>
        <v>12</v>
      </c>
      <c r="P4" s="31"/>
      <c r="Q4" s="31"/>
      <c r="R4" s="31"/>
      <c r="S4" s="44">
        <f t="shared" ref="S4:S23" si="2">K4-SUM(U4:AZ4)+N4</f>
        <v>40</v>
      </c>
      <c r="T4" s="18" t="str">
        <f>IF(S4&lt;0,"ATENÇÃO","OK")</f>
        <v>OK</v>
      </c>
      <c r="U4" s="163"/>
      <c r="V4" s="163"/>
      <c r="W4" s="163"/>
      <c r="X4" s="163"/>
      <c r="Y4" s="163"/>
      <c r="Z4" s="164">
        <v>5</v>
      </c>
      <c r="AA4" s="163"/>
      <c r="AB4" s="163"/>
      <c r="AC4" s="163"/>
      <c r="AD4" s="163"/>
      <c r="AE4" s="163"/>
      <c r="AF4" s="163"/>
      <c r="AG4" s="164">
        <v>5</v>
      </c>
      <c r="AH4" s="163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</row>
    <row r="5" spans="1:52" ht="24.75" customHeight="1" x14ac:dyDescent="0.25">
      <c r="A5" s="204"/>
      <c r="B5" s="204"/>
      <c r="C5" s="75">
        <v>2</v>
      </c>
      <c r="D5" s="120" t="s">
        <v>100</v>
      </c>
      <c r="E5" s="75" t="s">
        <v>122</v>
      </c>
      <c r="F5" s="75" t="s">
        <v>193</v>
      </c>
      <c r="G5" s="75" t="s">
        <v>98</v>
      </c>
      <c r="H5" s="75" t="s">
        <v>88</v>
      </c>
      <c r="I5" s="75" t="s">
        <v>89</v>
      </c>
      <c r="J5" s="62">
        <v>10049</v>
      </c>
      <c r="K5" s="19">
        <v>30</v>
      </c>
      <c r="L5" s="30">
        <f t="shared" si="0"/>
        <v>10</v>
      </c>
      <c r="M5" s="30">
        <f t="shared" si="1"/>
        <v>10</v>
      </c>
      <c r="N5" s="31"/>
      <c r="O5" s="32">
        <f t="shared" ref="O5:O24" si="3">ROUND(IF(K5*0.25-0.5&lt;0,0,K5*0.25-0.5),0)-R5-P5</f>
        <v>7</v>
      </c>
      <c r="P5" s="31"/>
      <c r="Q5" s="31"/>
      <c r="R5" s="31"/>
      <c r="S5" s="44">
        <f t="shared" si="2"/>
        <v>20</v>
      </c>
      <c r="T5" s="18" t="str">
        <f t="shared" ref="T5:T24" si="4">IF(S5&lt;0,"ATENÇÃO","OK")</f>
        <v>OK</v>
      </c>
      <c r="U5" s="164">
        <v>1</v>
      </c>
      <c r="V5" s="163"/>
      <c r="W5" s="163"/>
      <c r="X5" s="164">
        <v>1</v>
      </c>
      <c r="Y5" s="163"/>
      <c r="Z5" s="163"/>
      <c r="AA5" s="163"/>
      <c r="AB5" s="164">
        <v>1</v>
      </c>
      <c r="AC5" s="163"/>
      <c r="AD5" s="164">
        <v>2</v>
      </c>
      <c r="AE5" s="163"/>
      <c r="AF5" s="163"/>
      <c r="AG5" s="164">
        <v>5</v>
      </c>
      <c r="AH5" s="163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</row>
    <row r="6" spans="1:52" ht="24.75" customHeight="1" x14ac:dyDescent="0.25">
      <c r="A6" s="181"/>
      <c r="B6" s="181"/>
      <c r="C6" s="75">
        <v>3</v>
      </c>
      <c r="D6" s="120" t="s">
        <v>101</v>
      </c>
      <c r="E6" s="75" t="s">
        <v>122</v>
      </c>
      <c r="F6" s="104" t="s">
        <v>192</v>
      </c>
      <c r="G6" s="75" t="s">
        <v>98</v>
      </c>
      <c r="H6" s="75" t="s">
        <v>90</v>
      </c>
      <c r="I6" s="75" t="s">
        <v>89</v>
      </c>
      <c r="J6" s="62">
        <v>18083</v>
      </c>
      <c r="K6" s="19">
        <v>2</v>
      </c>
      <c r="L6" s="30">
        <f t="shared" si="0"/>
        <v>1</v>
      </c>
      <c r="M6" s="30">
        <f t="shared" si="1"/>
        <v>1</v>
      </c>
      <c r="N6" s="31"/>
      <c r="O6" s="32">
        <f t="shared" si="3"/>
        <v>0</v>
      </c>
      <c r="P6" s="31"/>
      <c r="Q6" s="31"/>
      <c r="R6" s="31"/>
      <c r="S6" s="44">
        <f t="shared" si="2"/>
        <v>1</v>
      </c>
      <c r="T6" s="18" t="str">
        <f t="shared" si="4"/>
        <v>OK</v>
      </c>
      <c r="U6" s="163"/>
      <c r="V6" s="163"/>
      <c r="W6" s="163"/>
      <c r="X6" s="163"/>
      <c r="Y6" s="163"/>
      <c r="Z6" s="163"/>
      <c r="AA6" s="163"/>
      <c r="AB6" s="164">
        <v>1</v>
      </c>
      <c r="AC6" s="163"/>
      <c r="AD6" s="163"/>
      <c r="AE6" s="163"/>
      <c r="AF6" s="163"/>
      <c r="AG6" s="163"/>
      <c r="AH6" s="163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</row>
    <row r="7" spans="1:52" ht="24.75" customHeight="1" x14ac:dyDescent="0.25">
      <c r="A7" s="180" t="s">
        <v>153</v>
      </c>
      <c r="B7" s="180">
        <v>2</v>
      </c>
      <c r="C7" s="75">
        <v>4</v>
      </c>
      <c r="D7" s="120" t="s">
        <v>102</v>
      </c>
      <c r="E7" s="75" t="s">
        <v>123</v>
      </c>
      <c r="F7" s="75" t="s">
        <v>124</v>
      </c>
      <c r="G7" s="75" t="s">
        <v>98</v>
      </c>
      <c r="H7" s="75" t="s">
        <v>91</v>
      </c>
      <c r="I7" s="75" t="s">
        <v>89</v>
      </c>
      <c r="J7" s="62">
        <v>5599.02</v>
      </c>
      <c r="K7" s="19">
        <v>30</v>
      </c>
      <c r="L7" s="30">
        <f t="shared" si="0"/>
        <v>5</v>
      </c>
      <c r="M7" s="30">
        <f t="shared" si="1"/>
        <v>5</v>
      </c>
      <c r="N7" s="31"/>
      <c r="O7" s="32">
        <f t="shared" si="3"/>
        <v>7</v>
      </c>
      <c r="P7" s="31"/>
      <c r="Q7" s="31"/>
      <c r="R7" s="31"/>
      <c r="S7" s="44">
        <f t="shared" si="2"/>
        <v>25</v>
      </c>
      <c r="T7" s="18" t="str">
        <f t="shared" si="4"/>
        <v>OK</v>
      </c>
      <c r="U7" s="163"/>
      <c r="V7" s="163"/>
      <c r="W7" s="163"/>
      <c r="X7" s="163"/>
      <c r="Y7" s="163"/>
      <c r="Z7" s="166"/>
      <c r="AA7" s="164">
        <v>3</v>
      </c>
      <c r="AB7" s="163"/>
      <c r="AC7" s="163"/>
      <c r="AD7" s="163"/>
      <c r="AE7" s="164">
        <v>1</v>
      </c>
      <c r="AF7" s="163"/>
      <c r="AG7" s="163"/>
      <c r="AH7" s="164">
        <v>1</v>
      </c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</row>
    <row r="8" spans="1:52" ht="24.75" customHeight="1" x14ac:dyDescent="0.25">
      <c r="A8" s="204"/>
      <c r="B8" s="204"/>
      <c r="C8" s="75">
        <v>5</v>
      </c>
      <c r="D8" s="120" t="s">
        <v>103</v>
      </c>
      <c r="E8" s="75" t="s">
        <v>123</v>
      </c>
      <c r="F8" s="75" t="s">
        <v>125</v>
      </c>
      <c r="G8" s="75" t="s">
        <v>98</v>
      </c>
      <c r="H8" s="75" t="s">
        <v>91</v>
      </c>
      <c r="I8" s="75" t="s">
        <v>89</v>
      </c>
      <c r="J8" s="62">
        <v>6713.73</v>
      </c>
      <c r="K8" s="19">
        <v>20</v>
      </c>
      <c r="L8" s="30">
        <f t="shared" si="0"/>
        <v>2</v>
      </c>
      <c r="M8" s="30">
        <f t="shared" si="1"/>
        <v>2</v>
      </c>
      <c r="N8" s="31"/>
      <c r="O8" s="32">
        <f t="shared" si="3"/>
        <v>5</v>
      </c>
      <c r="P8" s="31"/>
      <c r="Q8" s="31"/>
      <c r="R8" s="31"/>
      <c r="S8" s="44">
        <f t="shared" si="2"/>
        <v>18</v>
      </c>
      <c r="T8" s="18" t="str">
        <f t="shared" si="4"/>
        <v>OK</v>
      </c>
      <c r="U8" s="163"/>
      <c r="V8" s="164">
        <v>1</v>
      </c>
      <c r="W8" s="163"/>
      <c r="X8" s="163"/>
      <c r="Y8" s="164">
        <v>1</v>
      </c>
      <c r="Z8" s="163"/>
      <c r="AA8" s="163"/>
      <c r="AB8" s="163"/>
      <c r="AC8" s="163"/>
      <c r="AD8" s="163"/>
      <c r="AE8" s="163"/>
      <c r="AF8" s="163"/>
      <c r="AG8" s="163"/>
      <c r="AH8" s="163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</row>
    <row r="9" spans="1:52" ht="24.75" customHeight="1" x14ac:dyDescent="0.25">
      <c r="A9" s="181"/>
      <c r="B9" s="181"/>
      <c r="C9" s="75">
        <v>6</v>
      </c>
      <c r="D9" s="120" t="s">
        <v>104</v>
      </c>
      <c r="E9" s="75" t="s">
        <v>123</v>
      </c>
      <c r="F9" s="135" t="s">
        <v>194</v>
      </c>
      <c r="G9" s="75" t="s">
        <v>98</v>
      </c>
      <c r="H9" s="75" t="s">
        <v>90</v>
      </c>
      <c r="I9" s="75" t="s">
        <v>89</v>
      </c>
      <c r="J9" s="62">
        <v>11839.27</v>
      </c>
      <c r="K9" s="19">
        <v>0</v>
      </c>
      <c r="L9" s="30">
        <f t="shared" si="0"/>
        <v>0</v>
      </c>
      <c r="M9" s="30">
        <f t="shared" si="1"/>
        <v>0</v>
      </c>
      <c r="N9" s="31"/>
      <c r="O9" s="32">
        <f t="shared" si="3"/>
        <v>0</v>
      </c>
      <c r="P9" s="31"/>
      <c r="Q9" s="31"/>
      <c r="R9" s="31"/>
      <c r="S9" s="44">
        <f t="shared" si="2"/>
        <v>0</v>
      </c>
      <c r="T9" s="18" t="str">
        <f t="shared" si="4"/>
        <v>OK</v>
      </c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</row>
    <row r="10" spans="1:52" ht="24.75" customHeight="1" x14ac:dyDescent="0.25">
      <c r="A10" s="180" t="s">
        <v>154</v>
      </c>
      <c r="B10" s="180">
        <v>3</v>
      </c>
      <c r="C10" s="75">
        <v>7</v>
      </c>
      <c r="D10" s="120" t="s">
        <v>105</v>
      </c>
      <c r="E10" s="75" t="s">
        <v>126</v>
      </c>
      <c r="F10" s="75" t="s">
        <v>127</v>
      </c>
      <c r="G10" s="75" t="s">
        <v>98</v>
      </c>
      <c r="H10" s="75" t="s">
        <v>92</v>
      </c>
      <c r="I10" s="75" t="s">
        <v>89</v>
      </c>
      <c r="J10" s="62">
        <v>971.34</v>
      </c>
      <c r="K10" s="19">
        <v>0</v>
      </c>
      <c r="L10" s="30">
        <f t="shared" si="0"/>
        <v>0</v>
      </c>
      <c r="M10" s="30">
        <f t="shared" si="1"/>
        <v>0</v>
      </c>
      <c r="N10" s="31"/>
      <c r="O10" s="32">
        <f t="shared" si="3"/>
        <v>0</v>
      </c>
      <c r="P10" s="31"/>
      <c r="Q10" s="31"/>
      <c r="R10" s="31"/>
      <c r="S10" s="44">
        <f t="shared" si="2"/>
        <v>0</v>
      </c>
      <c r="T10" s="18" t="str">
        <f t="shared" si="4"/>
        <v>OK</v>
      </c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</row>
    <row r="11" spans="1:52" ht="24.75" customHeight="1" x14ac:dyDescent="0.25">
      <c r="A11" s="181"/>
      <c r="B11" s="181"/>
      <c r="C11" s="75">
        <v>8</v>
      </c>
      <c r="D11" s="120" t="s">
        <v>106</v>
      </c>
      <c r="E11" s="75" t="s">
        <v>126</v>
      </c>
      <c r="F11" s="75" t="s">
        <v>128</v>
      </c>
      <c r="G11" s="75" t="s">
        <v>98</v>
      </c>
      <c r="H11" s="75" t="s">
        <v>92</v>
      </c>
      <c r="I11" s="75" t="s">
        <v>89</v>
      </c>
      <c r="J11" s="62">
        <v>1102.21</v>
      </c>
      <c r="K11" s="19">
        <v>10</v>
      </c>
      <c r="L11" s="30">
        <f t="shared" si="0"/>
        <v>2</v>
      </c>
      <c r="M11" s="30">
        <f t="shared" si="1"/>
        <v>2</v>
      </c>
      <c r="N11" s="31"/>
      <c r="O11" s="32">
        <f t="shared" si="3"/>
        <v>2</v>
      </c>
      <c r="P11" s="31"/>
      <c r="Q11" s="31"/>
      <c r="R11" s="31"/>
      <c r="S11" s="44">
        <f t="shared" si="2"/>
        <v>8</v>
      </c>
      <c r="T11" s="18" t="str">
        <f t="shared" si="4"/>
        <v>OK</v>
      </c>
      <c r="U11" s="163"/>
      <c r="V11" s="163"/>
      <c r="W11" s="164">
        <v>1</v>
      </c>
      <c r="X11" s="163"/>
      <c r="Y11" s="163"/>
      <c r="Z11" s="163"/>
      <c r="AA11" s="163"/>
      <c r="AB11" s="163"/>
      <c r="AC11" s="163"/>
      <c r="AD11" s="163"/>
      <c r="AE11" s="163"/>
      <c r="AF11" s="164">
        <v>1</v>
      </c>
      <c r="AG11" s="163"/>
      <c r="AH11" s="163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</row>
    <row r="12" spans="1:52" ht="24.75" customHeight="1" x14ac:dyDescent="0.25">
      <c r="A12" s="75" t="s">
        <v>155</v>
      </c>
      <c r="B12" s="75">
        <v>4</v>
      </c>
      <c r="C12" s="75">
        <v>9</v>
      </c>
      <c r="D12" s="120" t="s">
        <v>107</v>
      </c>
      <c r="E12" s="75" t="s">
        <v>129</v>
      </c>
      <c r="F12" s="75" t="s">
        <v>130</v>
      </c>
      <c r="G12" s="75" t="s">
        <v>98</v>
      </c>
      <c r="H12" s="75" t="s">
        <v>91</v>
      </c>
      <c r="I12" s="75" t="s">
        <v>89</v>
      </c>
      <c r="J12" s="62">
        <v>37330</v>
      </c>
      <c r="K12" s="19">
        <v>0</v>
      </c>
      <c r="L12" s="30">
        <f t="shared" si="0"/>
        <v>0</v>
      </c>
      <c r="M12" s="30">
        <f t="shared" si="1"/>
        <v>0</v>
      </c>
      <c r="N12" s="31"/>
      <c r="O12" s="32">
        <f t="shared" si="3"/>
        <v>0</v>
      </c>
      <c r="P12" s="31"/>
      <c r="Q12" s="31"/>
      <c r="R12" s="31"/>
      <c r="S12" s="44">
        <f t="shared" si="2"/>
        <v>0</v>
      </c>
      <c r="T12" s="18" t="str">
        <f t="shared" si="4"/>
        <v>OK</v>
      </c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</row>
    <row r="13" spans="1:52" ht="24.75" customHeight="1" x14ac:dyDescent="0.25">
      <c r="A13" s="75" t="s">
        <v>156</v>
      </c>
      <c r="B13" s="75">
        <v>6</v>
      </c>
      <c r="C13" s="75">
        <v>11</v>
      </c>
      <c r="D13" s="120" t="s">
        <v>108</v>
      </c>
      <c r="E13" s="75" t="s">
        <v>131</v>
      </c>
      <c r="F13" s="75" t="s">
        <v>132</v>
      </c>
      <c r="G13" s="75" t="s">
        <v>98</v>
      </c>
      <c r="H13" s="76" t="s">
        <v>91</v>
      </c>
      <c r="I13" s="75" t="s">
        <v>89</v>
      </c>
      <c r="J13" s="62">
        <v>16500</v>
      </c>
      <c r="K13" s="19">
        <v>0</v>
      </c>
      <c r="L13" s="30">
        <f t="shared" si="0"/>
        <v>0</v>
      </c>
      <c r="M13" s="30">
        <f t="shared" si="1"/>
        <v>0</v>
      </c>
      <c r="N13" s="31"/>
      <c r="O13" s="32">
        <f t="shared" si="3"/>
        <v>0</v>
      </c>
      <c r="P13" s="31"/>
      <c r="Q13" s="31"/>
      <c r="R13" s="31"/>
      <c r="S13" s="44">
        <f t="shared" si="2"/>
        <v>0</v>
      </c>
      <c r="T13" s="18" t="str">
        <f t="shared" si="4"/>
        <v>OK</v>
      </c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</row>
    <row r="14" spans="1:52" ht="24.75" customHeight="1" x14ac:dyDescent="0.25">
      <c r="A14" s="75" t="s">
        <v>157</v>
      </c>
      <c r="B14" s="75">
        <v>7</v>
      </c>
      <c r="C14" s="75">
        <v>12</v>
      </c>
      <c r="D14" s="120" t="s">
        <v>109</v>
      </c>
      <c r="E14" s="75" t="s">
        <v>133</v>
      </c>
      <c r="F14" s="75" t="s">
        <v>134</v>
      </c>
      <c r="G14" s="75" t="s">
        <v>98</v>
      </c>
      <c r="H14" s="76" t="s">
        <v>90</v>
      </c>
      <c r="I14" s="75" t="s">
        <v>89</v>
      </c>
      <c r="J14" s="62">
        <v>9759.25</v>
      </c>
      <c r="K14" s="19">
        <v>0</v>
      </c>
      <c r="L14" s="30">
        <f t="shared" si="0"/>
        <v>0</v>
      </c>
      <c r="M14" s="30">
        <f t="shared" si="1"/>
        <v>0</v>
      </c>
      <c r="N14" s="31"/>
      <c r="O14" s="32">
        <f t="shared" si="3"/>
        <v>0</v>
      </c>
      <c r="P14" s="31"/>
      <c r="Q14" s="31"/>
      <c r="R14" s="31"/>
      <c r="S14" s="44">
        <f t="shared" si="2"/>
        <v>0</v>
      </c>
      <c r="T14" s="18" t="str">
        <f t="shared" si="4"/>
        <v>OK</v>
      </c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</row>
    <row r="15" spans="1:52" ht="24.75" customHeight="1" x14ac:dyDescent="0.25">
      <c r="A15" s="75" t="s">
        <v>156</v>
      </c>
      <c r="B15" s="75">
        <v>8</v>
      </c>
      <c r="C15" s="75">
        <v>13</v>
      </c>
      <c r="D15" s="120" t="s">
        <v>110</v>
      </c>
      <c r="E15" s="75" t="s">
        <v>135</v>
      </c>
      <c r="F15" s="75" t="s">
        <v>136</v>
      </c>
      <c r="G15" s="75" t="s">
        <v>98</v>
      </c>
      <c r="H15" s="75" t="s">
        <v>88</v>
      </c>
      <c r="I15" s="75" t="s">
        <v>89</v>
      </c>
      <c r="J15" s="62">
        <v>18947</v>
      </c>
      <c r="K15" s="19">
        <v>0</v>
      </c>
      <c r="L15" s="30">
        <f t="shared" si="0"/>
        <v>0</v>
      </c>
      <c r="M15" s="30">
        <f t="shared" si="1"/>
        <v>0</v>
      </c>
      <c r="N15" s="31"/>
      <c r="O15" s="32">
        <f t="shared" si="3"/>
        <v>0</v>
      </c>
      <c r="P15" s="31"/>
      <c r="Q15" s="31"/>
      <c r="R15" s="31"/>
      <c r="S15" s="44">
        <f t="shared" si="2"/>
        <v>0</v>
      </c>
      <c r="T15" s="18" t="str">
        <f t="shared" si="4"/>
        <v>OK</v>
      </c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</row>
    <row r="16" spans="1:52" ht="24.75" customHeight="1" x14ac:dyDescent="0.25">
      <c r="A16" s="75" t="s">
        <v>162</v>
      </c>
      <c r="B16" s="75">
        <v>9</v>
      </c>
      <c r="C16" s="75">
        <v>14</v>
      </c>
      <c r="D16" s="120" t="s">
        <v>111</v>
      </c>
      <c r="E16" s="75" t="s">
        <v>137</v>
      </c>
      <c r="F16" s="75" t="s">
        <v>138</v>
      </c>
      <c r="G16" s="75" t="s">
        <v>98</v>
      </c>
      <c r="H16" s="75" t="s">
        <v>90</v>
      </c>
      <c r="I16" s="75" t="s">
        <v>89</v>
      </c>
      <c r="J16" s="62">
        <v>21372.2</v>
      </c>
      <c r="K16" s="19">
        <v>0</v>
      </c>
      <c r="L16" s="30">
        <f t="shared" si="0"/>
        <v>0</v>
      </c>
      <c r="M16" s="30">
        <f t="shared" si="1"/>
        <v>0</v>
      </c>
      <c r="N16" s="31"/>
      <c r="O16" s="32">
        <f t="shared" si="3"/>
        <v>0</v>
      </c>
      <c r="P16" s="31"/>
      <c r="Q16" s="31"/>
      <c r="R16" s="31"/>
      <c r="S16" s="44">
        <f t="shared" si="2"/>
        <v>0</v>
      </c>
      <c r="T16" s="18" t="str">
        <f t="shared" si="4"/>
        <v>OK</v>
      </c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</row>
    <row r="17" spans="1:52" ht="24.75" customHeight="1" x14ac:dyDescent="0.25">
      <c r="A17" s="75" t="s">
        <v>163</v>
      </c>
      <c r="B17" s="75">
        <v>10</v>
      </c>
      <c r="C17" s="75">
        <v>15</v>
      </c>
      <c r="D17" s="120" t="s">
        <v>112</v>
      </c>
      <c r="E17" s="75" t="s">
        <v>139</v>
      </c>
      <c r="F17" s="75" t="s">
        <v>140</v>
      </c>
      <c r="G17" s="75" t="s">
        <v>98</v>
      </c>
      <c r="H17" s="114" t="s">
        <v>93</v>
      </c>
      <c r="I17" s="75" t="s">
        <v>89</v>
      </c>
      <c r="J17" s="62">
        <v>18315.740000000002</v>
      </c>
      <c r="K17" s="19">
        <v>0</v>
      </c>
      <c r="L17" s="30">
        <f t="shared" si="0"/>
        <v>0</v>
      </c>
      <c r="M17" s="30">
        <f t="shared" si="1"/>
        <v>0</v>
      </c>
      <c r="N17" s="31"/>
      <c r="O17" s="32">
        <f t="shared" si="3"/>
        <v>0</v>
      </c>
      <c r="P17" s="31"/>
      <c r="Q17" s="31"/>
      <c r="R17" s="31"/>
      <c r="S17" s="44">
        <f t="shared" si="2"/>
        <v>0</v>
      </c>
      <c r="T17" s="18" t="str">
        <f t="shared" si="4"/>
        <v>OK</v>
      </c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</row>
    <row r="18" spans="1:52" ht="24.75" customHeight="1" x14ac:dyDescent="0.25">
      <c r="A18" s="180" t="s">
        <v>153</v>
      </c>
      <c r="B18" s="180">
        <v>11</v>
      </c>
      <c r="C18" s="75">
        <v>16</v>
      </c>
      <c r="D18" s="120" t="s">
        <v>113</v>
      </c>
      <c r="E18" s="75" t="s">
        <v>141</v>
      </c>
      <c r="F18" s="75" t="s">
        <v>142</v>
      </c>
      <c r="G18" s="75" t="s">
        <v>98</v>
      </c>
      <c r="H18" s="114" t="s">
        <v>92</v>
      </c>
      <c r="I18" s="75" t="s">
        <v>89</v>
      </c>
      <c r="J18" s="62">
        <v>2835</v>
      </c>
      <c r="K18" s="19">
        <v>0</v>
      </c>
      <c r="L18" s="30">
        <f t="shared" si="0"/>
        <v>0</v>
      </c>
      <c r="M18" s="30">
        <f t="shared" si="1"/>
        <v>0</v>
      </c>
      <c r="N18" s="31"/>
      <c r="O18" s="32">
        <f t="shared" si="3"/>
        <v>0</v>
      </c>
      <c r="P18" s="31"/>
      <c r="Q18" s="31"/>
      <c r="R18" s="31"/>
      <c r="S18" s="44">
        <f t="shared" si="2"/>
        <v>0</v>
      </c>
      <c r="T18" s="18" t="str">
        <f t="shared" si="4"/>
        <v>OK</v>
      </c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</row>
    <row r="19" spans="1:52" ht="24.75" customHeight="1" x14ac:dyDescent="0.25">
      <c r="A19" s="181"/>
      <c r="B19" s="181"/>
      <c r="C19" s="75">
        <v>17</v>
      </c>
      <c r="D19" s="120" t="s">
        <v>114</v>
      </c>
      <c r="E19" s="75" t="s">
        <v>141</v>
      </c>
      <c r="F19" s="75" t="s">
        <v>143</v>
      </c>
      <c r="G19" s="75" t="s">
        <v>98</v>
      </c>
      <c r="H19" s="114" t="s">
        <v>92</v>
      </c>
      <c r="I19" s="75" t="s">
        <v>89</v>
      </c>
      <c r="J19" s="62">
        <v>5475</v>
      </c>
      <c r="K19" s="19">
        <v>0</v>
      </c>
      <c r="L19" s="30">
        <f t="shared" si="0"/>
        <v>6</v>
      </c>
      <c r="M19" s="30">
        <f t="shared" si="1"/>
        <v>6</v>
      </c>
      <c r="N19" s="31">
        <v>6</v>
      </c>
      <c r="O19" s="32">
        <f t="shared" si="3"/>
        <v>0</v>
      </c>
      <c r="P19" s="31"/>
      <c r="Q19" s="31"/>
      <c r="R19" s="31"/>
      <c r="S19" s="44">
        <f t="shared" si="2"/>
        <v>0</v>
      </c>
      <c r="T19" s="18" t="str">
        <f t="shared" si="4"/>
        <v>OK</v>
      </c>
      <c r="U19" s="163"/>
      <c r="V19" s="163"/>
      <c r="W19" s="163"/>
      <c r="X19" s="163"/>
      <c r="Y19" s="163"/>
      <c r="Z19" s="163"/>
      <c r="AA19" s="163"/>
      <c r="AB19" s="163"/>
      <c r="AC19" s="164">
        <v>6</v>
      </c>
      <c r="AD19" s="163"/>
      <c r="AE19" s="163"/>
      <c r="AF19" s="163"/>
      <c r="AG19" s="163"/>
      <c r="AH19" s="163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</row>
    <row r="20" spans="1:52" ht="24.75" customHeight="1" x14ac:dyDescent="0.25">
      <c r="A20" s="75" t="s">
        <v>158</v>
      </c>
      <c r="B20" s="75">
        <v>13</v>
      </c>
      <c r="C20" s="75">
        <v>22</v>
      </c>
      <c r="D20" s="120" t="s">
        <v>115</v>
      </c>
      <c r="E20" s="75" t="s">
        <v>144</v>
      </c>
      <c r="F20" s="75" t="s">
        <v>145</v>
      </c>
      <c r="G20" s="75" t="s">
        <v>98</v>
      </c>
      <c r="H20" s="114" t="s">
        <v>94</v>
      </c>
      <c r="I20" s="75" t="s">
        <v>89</v>
      </c>
      <c r="J20" s="62">
        <v>87565</v>
      </c>
      <c r="K20" s="19">
        <v>0</v>
      </c>
      <c r="L20" s="30">
        <f t="shared" si="0"/>
        <v>0</v>
      </c>
      <c r="M20" s="30">
        <f t="shared" si="1"/>
        <v>0</v>
      </c>
      <c r="N20" s="31"/>
      <c r="O20" s="32">
        <f t="shared" si="3"/>
        <v>0</v>
      </c>
      <c r="P20" s="31"/>
      <c r="Q20" s="31"/>
      <c r="R20" s="31"/>
      <c r="S20" s="44">
        <f t="shared" si="2"/>
        <v>0</v>
      </c>
      <c r="T20" s="18" t="str">
        <f t="shared" si="4"/>
        <v>OK</v>
      </c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</row>
    <row r="21" spans="1:52" ht="24.75" customHeight="1" x14ac:dyDescent="0.25">
      <c r="A21" s="75" t="s">
        <v>159</v>
      </c>
      <c r="B21" s="75">
        <v>14</v>
      </c>
      <c r="C21" s="75">
        <v>23</v>
      </c>
      <c r="D21" s="120" t="s">
        <v>116</v>
      </c>
      <c r="E21" s="75" t="s">
        <v>146</v>
      </c>
      <c r="F21" s="75" t="s">
        <v>146</v>
      </c>
      <c r="G21" s="75" t="s">
        <v>98</v>
      </c>
      <c r="H21" s="114" t="s">
        <v>94</v>
      </c>
      <c r="I21" s="75" t="s">
        <v>89</v>
      </c>
      <c r="J21" s="62">
        <v>9265</v>
      </c>
      <c r="K21" s="19">
        <v>0</v>
      </c>
      <c r="L21" s="30">
        <f t="shared" si="0"/>
        <v>0</v>
      </c>
      <c r="M21" s="30">
        <f t="shared" si="1"/>
        <v>0</v>
      </c>
      <c r="N21" s="31"/>
      <c r="O21" s="32">
        <f t="shared" si="3"/>
        <v>0</v>
      </c>
      <c r="P21" s="31"/>
      <c r="Q21" s="31"/>
      <c r="R21" s="31"/>
      <c r="S21" s="44">
        <f t="shared" si="2"/>
        <v>0</v>
      </c>
      <c r="T21" s="18" t="str">
        <f t="shared" si="4"/>
        <v>OK</v>
      </c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</row>
    <row r="22" spans="1:52" ht="24.75" customHeight="1" x14ac:dyDescent="0.25">
      <c r="A22" s="180" t="s">
        <v>160</v>
      </c>
      <c r="B22" s="180">
        <v>15</v>
      </c>
      <c r="C22" s="75">
        <v>24</v>
      </c>
      <c r="D22" s="120" t="s">
        <v>117</v>
      </c>
      <c r="E22" s="75" t="s">
        <v>147</v>
      </c>
      <c r="F22" s="75" t="s">
        <v>148</v>
      </c>
      <c r="G22" s="75" t="s">
        <v>98</v>
      </c>
      <c r="H22" s="114" t="s">
        <v>95</v>
      </c>
      <c r="I22" s="75" t="s">
        <v>96</v>
      </c>
      <c r="J22" s="62">
        <v>389</v>
      </c>
      <c r="K22" s="19">
        <v>0</v>
      </c>
      <c r="L22" s="30">
        <f t="shared" si="0"/>
        <v>0</v>
      </c>
      <c r="M22" s="30">
        <f t="shared" si="1"/>
        <v>0</v>
      </c>
      <c r="N22" s="31"/>
      <c r="O22" s="32">
        <f t="shared" si="3"/>
        <v>0</v>
      </c>
      <c r="P22" s="31"/>
      <c r="Q22" s="31"/>
      <c r="R22" s="31"/>
      <c r="S22" s="44">
        <f t="shared" si="2"/>
        <v>0</v>
      </c>
      <c r="T22" s="18" t="str">
        <f t="shared" si="4"/>
        <v>OK</v>
      </c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</row>
    <row r="23" spans="1:52" ht="24.75" customHeight="1" x14ac:dyDescent="0.25">
      <c r="A23" s="181"/>
      <c r="B23" s="181"/>
      <c r="C23" s="75">
        <v>25</v>
      </c>
      <c r="D23" s="120" t="s">
        <v>118</v>
      </c>
      <c r="E23" s="24" t="s">
        <v>147</v>
      </c>
      <c r="F23" s="24" t="s">
        <v>149</v>
      </c>
      <c r="G23" s="75" t="s">
        <v>98</v>
      </c>
      <c r="H23" s="117" t="s">
        <v>95</v>
      </c>
      <c r="I23" s="75" t="s">
        <v>96</v>
      </c>
      <c r="J23" s="62">
        <v>3845</v>
      </c>
      <c r="K23" s="19">
        <v>0</v>
      </c>
      <c r="L23" s="30">
        <f t="shared" si="0"/>
        <v>0</v>
      </c>
      <c r="M23" s="30">
        <f t="shared" si="1"/>
        <v>0</v>
      </c>
      <c r="N23" s="31"/>
      <c r="O23" s="32">
        <f t="shared" si="3"/>
        <v>0</v>
      </c>
      <c r="P23" s="31"/>
      <c r="Q23" s="31"/>
      <c r="R23" s="31"/>
      <c r="S23" s="44">
        <f t="shared" si="2"/>
        <v>0</v>
      </c>
      <c r="T23" s="18" t="str">
        <f t="shared" si="4"/>
        <v>OK</v>
      </c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</row>
    <row r="24" spans="1:52" ht="24.75" customHeight="1" x14ac:dyDescent="0.25">
      <c r="A24" s="75" t="s">
        <v>161</v>
      </c>
      <c r="B24" s="75">
        <v>16</v>
      </c>
      <c r="C24" s="75">
        <v>26</v>
      </c>
      <c r="D24" s="120" t="s">
        <v>119</v>
      </c>
      <c r="E24" s="57" t="s">
        <v>150</v>
      </c>
      <c r="F24" s="57" t="s">
        <v>151</v>
      </c>
      <c r="G24" s="75" t="s">
        <v>98</v>
      </c>
      <c r="H24" s="76" t="s">
        <v>97</v>
      </c>
      <c r="I24" s="75" t="s">
        <v>89</v>
      </c>
      <c r="J24" s="62">
        <v>6099.91</v>
      </c>
      <c r="K24" s="19">
        <v>0</v>
      </c>
      <c r="L24" s="30">
        <f t="shared" ref="L24" si="5">IF(SUM(U24:AZ24)&gt;K24+N24,K24+N24,SUM(U24:AZ24))</f>
        <v>0</v>
      </c>
      <c r="M24" s="30">
        <f t="shared" ref="M24" si="6">(SUM(U24:AZ24))</f>
        <v>0</v>
      </c>
      <c r="N24" s="31"/>
      <c r="O24" s="32">
        <f t="shared" si="3"/>
        <v>0</v>
      </c>
      <c r="P24" s="31"/>
      <c r="Q24" s="31"/>
      <c r="R24" s="31"/>
      <c r="S24" s="44">
        <f t="shared" ref="S24" si="7">K24-SUM(U24:AZ24)+N24</f>
        <v>0</v>
      </c>
      <c r="T24" s="18" t="str">
        <f t="shared" si="4"/>
        <v>OK</v>
      </c>
      <c r="U24" s="163"/>
      <c r="V24" s="163"/>
      <c r="W24" s="163"/>
      <c r="X24" s="163"/>
      <c r="Y24" s="163"/>
      <c r="Z24" s="163"/>
      <c r="AA24" s="163"/>
      <c r="AB24" s="163"/>
      <c r="AC24" s="163"/>
      <c r="AD24" s="171"/>
      <c r="AE24" s="163"/>
      <c r="AF24" s="163"/>
      <c r="AG24" s="163"/>
      <c r="AH24" s="163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</row>
    <row r="25" spans="1:52" ht="16.5" customHeight="1" x14ac:dyDescent="0.25">
      <c r="J25" s="60"/>
      <c r="K25" s="58">
        <f t="shared" ref="K25:S25" si="8">SUM(K4:K24)</f>
        <v>142</v>
      </c>
      <c r="L25" s="58">
        <f t="shared" si="8"/>
        <v>36</v>
      </c>
      <c r="M25" s="58">
        <f t="shared" si="8"/>
        <v>36</v>
      </c>
      <c r="N25" s="58">
        <f t="shared" si="8"/>
        <v>6</v>
      </c>
      <c r="O25" s="58">
        <f t="shared" si="8"/>
        <v>33</v>
      </c>
      <c r="P25" s="58">
        <f t="shared" si="8"/>
        <v>0</v>
      </c>
      <c r="Q25" s="58">
        <f t="shared" si="8"/>
        <v>0</v>
      </c>
      <c r="R25" s="58">
        <f t="shared" si="8"/>
        <v>0</v>
      </c>
      <c r="S25" s="59">
        <f t="shared" si="8"/>
        <v>112</v>
      </c>
      <c r="U25" s="172">
        <f>SUMPRODUCT($J$4:$J$24,U4:U24)</f>
        <v>10049</v>
      </c>
      <c r="V25" s="172">
        <f t="shared" ref="V25:AI25" si="9">SUMPRODUCT($J$4:$J$24,V4:V24)</f>
        <v>6713.73</v>
      </c>
      <c r="W25" s="172">
        <f t="shared" si="9"/>
        <v>1102.21</v>
      </c>
      <c r="X25" s="172">
        <f t="shared" si="9"/>
        <v>10049</v>
      </c>
      <c r="Y25" s="172">
        <f t="shared" si="9"/>
        <v>6713.73</v>
      </c>
      <c r="Z25" s="172">
        <f t="shared" si="9"/>
        <v>41600</v>
      </c>
      <c r="AA25" s="172">
        <f t="shared" si="9"/>
        <v>16797.060000000001</v>
      </c>
      <c r="AB25" s="172">
        <f t="shared" si="9"/>
        <v>28132</v>
      </c>
      <c r="AC25" s="172">
        <f t="shared" si="9"/>
        <v>32850</v>
      </c>
      <c r="AD25" s="172">
        <f t="shared" si="9"/>
        <v>20098</v>
      </c>
      <c r="AE25" s="172">
        <f t="shared" si="9"/>
        <v>5599.02</v>
      </c>
      <c r="AF25" s="172">
        <f t="shared" si="9"/>
        <v>1102.21</v>
      </c>
      <c r="AG25" s="172">
        <f t="shared" si="9"/>
        <v>91845</v>
      </c>
      <c r="AH25" s="172">
        <f t="shared" si="9"/>
        <v>5599.02</v>
      </c>
      <c r="AI25" s="172">
        <f t="shared" si="9"/>
        <v>0</v>
      </c>
      <c r="AJ25" s="20">
        <f t="shared" ref="AJ25:AZ25" si="10">SUMPRODUCT($J$4:$J$24,AJ4:AJ24)</f>
        <v>0</v>
      </c>
      <c r="AK25" s="20">
        <f t="shared" si="10"/>
        <v>0</v>
      </c>
      <c r="AL25" s="20">
        <f t="shared" si="10"/>
        <v>0</v>
      </c>
      <c r="AM25" s="20">
        <f t="shared" si="10"/>
        <v>0</v>
      </c>
      <c r="AN25" s="20">
        <f t="shared" si="10"/>
        <v>0</v>
      </c>
      <c r="AO25" s="20">
        <f t="shared" si="10"/>
        <v>0</v>
      </c>
      <c r="AP25" s="20">
        <f t="shared" si="10"/>
        <v>0</v>
      </c>
      <c r="AQ25" s="20">
        <f t="shared" si="10"/>
        <v>0</v>
      </c>
      <c r="AR25" s="20">
        <f t="shared" si="10"/>
        <v>0</v>
      </c>
      <c r="AS25" s="20">
        <f t="shared" si="10"/>
        <v>0</v>
      </c>
      <c r="AT25" s="20">
        <f t="shared" si="10"/>
        <v>0</v>
      </c>
      <c r="AU25" s="20">
        <f t="shared" si="10"/>
        <v>0</v>
      </c>
      <c r="AV25" s="20">
        <f t="shared" si="10"/>
        <v>0</v>
      </c>
      <c r="AW25" s="20">
        <f t="shared" si="10"/>
        <v>0</v>
      </c>
      <c r="AX25" s="20">
        <f t="shared" si="10"/>
        <v>0</v>
      </c>
      <c r="AY25" s="20">
        <f t="shared" si="10"/>
        <v>0</v>
      </c>
      <c r="AZ25" s="20">
        <f t="shared" si="10"/>
        <v>0</v>
      </c>
    </row>
    <row r="26" spans="1:52" ht="20.25" customHeight="1" x14ac:dyDescent="0.25">
      <c r="K26" s="67">
        <f t="shared" ref="K26:R26" si="11">SUMPRODUCT($J$4:$J$24,K4:K24)</f>
        <v>1066903.3</v>
      </c>
      <c r="L26" s="67">
        <f t="shared" si="11"/>
        <v>278249.98</v>
      </c>
      <c r="M26" s="67">
        <f t="shared" si="11"/>
        <v>278249.98</v>
      </c>
      <c r="N26" s="67">
        <f t="shared" si="11"/>
        <v>32850</v>
      </c>
      <c r="O26" s="67">
        <f t="shared" si="11"/>
        <v>245149.21000000002</v>
      </c>
      <c r="P26" s="67">
        <f t="shared" si="11"/>
        <v>0</v>
      </c>
      <c r="Q26" s="67">
        <f t="shared" si="11"/>
        <v>0</v>
      </c>
      <c r="R26" s="67">
        <f t="shared" si="11"/>
        <v>0</v>
      </c>
      <c r="U26" s="166"/>
      <c r="V26" s="166"/>
      <c r="W26" s="166"/>
      <c r="X26" s="166"/>
      <c r="Y26" s="166"/>
      <c r="Z26" s="166"/>
      <c r="AA26" s="166"/>
      <c r="AB26" s="165"/>
      <c r="AC26" s="166"/>
      <c r="AD26" s="166"/>
      <c r="AE26" s="166"/>
      <c r="AF26" s="166"/>
      <c r="AG26" s="165"/>
      <c r="AH26" s="166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 ht="20.25" customHeight="1" thickBot="1" x14ac:dyDescent="0.3">
      <c r="K27" s="67"/>
      <c r="N27" s="35"/>
      <c r="O27" s="35"/>
      <c r="P27" s="35"/>
      <c r="Q27" s="35"/>
      <c r="R27" s="35"/>
      <c r="U27" s="166"/>
      <c r="V27" s="166"/>
      <c r="W27" s="166"/>
      <c r="X27" s="166"/>
      <c r="Y27" s="166"/>
      <c r="Z27" s="166"/>
      <c r="AA27" s="166"/>
      <c r="AB27" s="165"/>
      <c r="AC27" s="166"/>
      <c r="AD27" s="166"/>
      <c r="AE27" s="166"/>
      <c r="AF27" s="166"/>
      <c r="AG27" s="165"/>
      <c r="AH27" s="166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17.25" customHeight="1" x14ac:dyDescent="0.25">
      <c r="A28" s="107"/>
      <c r="B28" s="182" t="s">
        <v>48</v>
      </c>
      <c r="C28" s="183"/>
      <c r="D28" s="183"/>
      <c r="E28" s="183"/>
      <c r="F28" s="183"/>
      <c r="G28" s="183"/>
      <c r="H28" s="183"/>
      <c r="I28" s="183"/>
      <c r="J28" s="183"/>
      <c r="K28" s="184"/>
      <c r="L28" s="35"/>
      <c r="M28" s="35"/>
      <c r="N28" s="35"/>
      <c r="O28" s="35"/>
      <c r="P28" s="35"/>
      <c r="Q28" s="35"/>
      <c r="R28" s="35"/>
      <c r="U28" s="166"/>
      <c r="V28" s="167"/>
      <c r="W28" s="167"/>
      <c r="X28" s="167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</row>
    <row r="29" spans="1:52" ht="16.5" customHeight="1" x14ac:dyDescent="0.25">
      <c r="A29" s="107"/>
      <c r="B29" s="185" t="s">
        <v>84</v>
      </c>
      <c r="C29" s="186"/>
      <c r="D29" s="186"/>
      <c r="E29" s="186"/>
      <c r="F29" s="186"/>
      <c r="G29" s="186"/>
      <c r="H29" s="186"/>
      <c r="I29" s="186"/>
      <c r="J29" s="186"/>
      <c r="K29" s="187"/>
      <c r="R29" s="29"/>
      <c r="U29" s="166"/>
      <c r="V29" s="167"/>
      <c r="W29" s="167"/>
      <c r="X29" s="167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</row>
    <row r="30" spans="1:52" ht="15.75" customHeight="1" x14ac:dyDescent="0.25">
      <c r="A30" s="107"/>
      <c r="B30" s="188" t="s">
        <v>47</v>
      </c>
      <c r="C30" s="189"/>
      <c r="D30" s="189"/>
      <c r="E30" s="189"/>
      <c r="F30" s="189"/>
      <c r="G30" s="189"/>
      <c r="H30" s="189"/>
      <c r="I30" s="189"/>
      <c r="J30" s="189"/>
      <c r="K30" s="190"/>
      <c r="R30" s="29"/>
      <c r="U30" s="166"/>
      <c r="V30" s="167"/>
      <c r="W30" s="167"/>
      <c r="X30" s="167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</row>
    <row r="31" spans="1:52" ht="18.75" customHeight="1" thickBot="1" x14ac:dyDescent="0.3">
      <c r="A31" s="107"/>
      <c r="B31" s="205" t="s">
        <v>85</v>
      </c>
      <c r="C31" s="206"/>
      <c r="D31" s="206"/>
      <c r="E31" s="206"/>
      <c r="F31" s="206"/>
      <c r="G31" s="206"/>
      <c r="H31" s="206"/>
      <c r="I31" s="206"/>
      <c r="J31" s="206"/>
      <c r="K31" s="207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</row>
  </sheetData>
  <autoFilter ref="A3:AZ3" xr:uid="{00000000-0001-0000-0000-000000000000}"/>
  <mergeCells count="19">
    <mergeCell ref="B31:K31"/>
    <mergeCell ref="A7:A9"/>
    <mergeCell ref="B7:B9"/>
    <mergeCell ref="A10:A11"/>
    <mergeCell ref="B10:B11"/>
    <mergeCell ref="A18:A19"/>
    <mergeCell ref="B18:B19"/>
    <mergeCell ref="A22:A23"/>
    <mergeCell ref="B22:B23"/>
    <mergeCell ref="B28:K28"/>
    <mergeCell ref="B29:K29"/>
    <mergeCell ref="B30:K30"/>
    <mergeCell ref="A4:A6"/>
    <mergeCell ref="B4:B6"/>
    <mergeCell ref="A1:C1"/>
    <mergeCell ref="D1:J1"/>
    <mergeCell ref="K1:T1"/>
    <mergeCell ref="A2:J2"/>
    <mergeCell ref="K2:T2"/>
  </mergeCells>
  <conditionalFormatting sqref="S4:S24">
    <cfRule type="cellIs" dxfId="22" priority="2" operator="lessThan">
      <formula>0</formula>
    </cfRule>
  </conditionalFormatting>
  <conditionalFormatting sqref="T3:T1048576 T1">
    <cfRule type="cellIs" dxfId="21" priority="4" operator="equal">
      <formula>"ATENÇÃO"</formula>
    </cfRule>
  </conditionalFormatting>
  <conditionalFormatting sqref="T4:T24">
    <cfRule type="containsText" dxfId="20" priority="1" operator="containsText" text="ATENÇÃO">
      <formula>NOT(ISERROR(SEARCH("ATENÇÃO",T4)))</formula>
    </cfRule>
  </conditionalFormatting>
  <conditionalFormatting sqref="AI4:AZ24">
    <cfRule type="cellIs" dxfId="19" priority="3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88023-6F3E-4C44-A5EB-F95DCB9C77CC}">
  <sheetPr>
    <tabColor rgb="FF92D050"/>
  </sheetPr>
  <dimension ref="A1:AZ31"/>
  <sheetViews>
    <sheetView topLeftCell="L1" zoomScale="85" zoomScaleNormal="85" workbookViewId="0">
      <selection activeCell="W5" sqref="W5"/>
    </sheetView>
  </sheetViews>
  <sheetFormatPr defaultColWidth="11.85546875" defaultRowHeight="24.75" customHeight="1" x14ac:dyDescent="0.25"/>
  <cols>
    <col min="1" max="1" width="20.42578125" style="1" customWidth="1"/>
    <col min="2" max="2" width="6.28515625" style="1" customWidth="1"/>
    <col min="3" max="3" width="6.5703125" style="1" customWidth="1"/>
    <col min="4" max="4" width="19.42578125" style="3" customWidth="1"/>
    <col min="5" max="5" width="8.7109375" style="1" customWidth="1"/>
    <col min="6" max="6" width="20" style="1" customWidth="1"/>
    <col min="7" max="7" width="9" style="1" customWidth="1"/>
    <col min="8" max="8" width="13.7109375" style="1" customWidth="1"/>
    <col min="9" max="9" width="11" style="1" customWidth="1"/>
    <col min="10" max="10" width="14.42578125" style="3" customWidth="1"/>
    <col min="11" max="11" width="11.85546875" style="4" customWidth="1"/>
    <col min="12" max="14" width="11.85546875" style="4"/>
    <col min="15" max="15" width="13.28515625" style="4" customWidth="1"/>
    <col min="16" max="18" width="11.85546875" style="4"/>
    <col min="19" max="19" width="11.85546875" style="12"/>
    <col min="20" max="20" width="11.85546875" style="5"/>
    <col min="21" max="32" width="12.85546875" style="6" customWidth="1"/>
    <col min="33" max="52" width="12.85546875" style="42" customWidth="1"/>
    <col min="53" max="16384" width="11.85546875" style="42"/>
  </cols>
  <sheetData>
    <row r="1" spans="1:52" ht="41.1" customHeight="1" x14ac:dyDescent="0.25">
      <c r="A1" s="195" t="s">
        <v>83</v>
      </c>
      <c r="B1" s="196"/>
      <c r="C1" s="197"/>
      <c r="D1" s="198" t="s">
        <v>81</v>
      </c>
      <c r="E1" s="199"/>
      <c r="F1" s="199"/>
      <c r="G1" s="199"/>
      <c r="H1" s="199"/>
      <c r="I1" s="199"/>
      <c r="J1" s="200"/>
      <c r="K1" s="194" t="s">
        <v>82</v>
      </c>
      <c r="L1" s="194"/>
      <c r="M1" s="194"/>
      <c r="N1" s="194"/>
      <c r="O1" s="194"/>
      <c r="P1" s="194"/>
      <c r="Q1" s="194"/>
      <c r="R1" s="194"/>
      <c r="S1" s="194"/>
      <c r="T1" s="194"/>
      <c r="U1" s="159" t="s">
        <v>278</v>
      </c>
      <c r="V1" s="159" t="s">
        <v>279</v>
      </c>
      <c r="W1" s="159" t="s">
        <v>280</v>
      </c>
      <c r="X1" s="115" t="s">
        <v>50</v>
      </c>
      <c r="Y1" s="115" t="s">
        <v>50</v>
      </c>
      <c r="Z1" s="115" t="s">
        <v>50</v>
      </c>
      <c r="AA1" s="115" t="s">
        <v>50</v>
      </c>
      <c r="AB1" s="115" t="s">
        <v>50</v>
      </c>
      <c r="AC1" s="115" t="s">
        <v>50</v>
      </c>
      <c r="AD1" s="115" t="s">
        <v>50</v>
      </c>
      <c r="AE1" s="115" t="s">
        <v>50</v>
      </c>
      <c r="AF1" s="115" t="s">
        <v>50</v>
      </c>
      <c r="AG1" s="115" t="s">
        <v>50</v>
      </c>
      <c r="AH1" s="115" t="s">
        <v>50</v>
      </c>
      <c r="AI1" s="115" t="s">
        <v>50</v>
      </c>
      <c r="AJ1" s="115" t="s">
        <v>50</v>
      </c>
      <c r="AK1" s="115" t="s">
        <v>50</v>
      </c>
      <c r="AL1" s="115" t="s">
        <v>50</v>
      </c>
      <c r="AM1" s="115" t="s">
        <v>50</v>
      </c>
      <c r="AN1" s="115" t="s">
        <v>50</v>
      </c>
      <c r="AO1" s="115" t="s">
        <v>50</v>
      </c>
      <c r="AP1" s="115" t="s">
        <v>50</v>
      </c>
      <c r="AQ1" s="115" t="s">
        <v>50</v>
      </c>
      <c r="AR1" s="115" t="s">
        <v>50</v>
      </c>
      <c r="AS1" s="115" t="s">
        <v>50</v>
      </c>
      <c r="AT1" s="115" t="s">
        <v>50</v>
      </c>
      <c r="AU1" s="115" t="s">
        <v>50</v>
      </c>
      <c r="AV1" s="115" t="s">
        <v>50</v>
      </c>
      <c r="AW1" s="115" t="s">
        <v>50</v>
      </c>
      <c r="AX1" s="115" t="s">
        <v>50</v>
      </c>
      <c r="AY1" s="115" t="s">
        <v>50</v>
      </c>
      <c r="AZ1" s="115" t="s">
        <v>50</v>
      </c>
    </row>
    <row r="2" spans="1:52" ht="20.25" customHeight="1" x14ac:dyDescent="0.25">
      <c r="A2" s="198" t="s">
        <v>61</v>
      </c>
      <c r="B2" s="199"/>
      <c r="C2" s="199"/>
      <c r="D2" s="199"/>
      <c r="E2" s="199"/>
      <c r="F2" s="199"/>
      <c r="G2" s="199"/>
      <c r="H2" s="199"/>
      <c r="I2" s="199"/>
      <c r="J2" s="200"/>
      <c r="K2" s="201" t="s">
        <v>54</v>
      </c>
      <c r="L2" s="202"/>
      <c r="M2" s="202"/>
      <c r="N2" s="202"/>
      <c r="O2" s="202"/>
      <c r="P2" s="202"/>
      <c r="Q2" s="202"/>
      <c r="R2" s="202"/>
      <c r="S2" s="202"/>
      <c r="T2" s="203"/>
      <c r="U2" s="161" t="s">
        <v>281</v>
      </c>
      <c r="V2" s="161" t="s">
        <v>177</v>
      </c>
      <c r="W2" s="161" t="s">
        <v>177</v>
      </c>
      <c r="X2" s="116" t="s">
        <v>86</v>
      </c>
      <c r="Y2" s="116" t="s">
        <v>86</v>
      </c>
      <c r="Z2" s="116" t="s">
        <v>86</v>
      </c>
      <c r="AA2" s="116" t="s">
        <v>86</v>
      </c>
      <c r="AB2" s="116" t="s">
        <v>86</v>
      </c>
      <c r="AC2" s="116" t="s">
        <v>86</v>
      </c>
      <c r="AD2" s="116" t="s">
        <v>86</v>
      </c>
      <c r="AE2" s="116" t="s">
        <v>86</v>
      </c>
      <c r="AF2" s="116" t="s">
        <v>86</v>
      </c>
      <c r="AG2" s="116" t="s">
        <v>86</v>
      </c>
      <c r="AH2" s="116" t="s">
        <v>86</v>
      </c>
      <c r="AI2" s="116" t="s">
        <v>86</v>
      </c>
      <c r="AJ2" s="116" t="s">
        <v>86</v>
      </c>
      <c r="AK2" s="116" t="s">
        <v>86</v>
      </c>
      <c r="AL2" s="116" t="s">
        <v>86</v>
      </c>
      <c r="AM2" s="116" t="s">
        <v>86</v>
      </c>
      <c r="AN2" s="116" t="s">
        <v>86</v>
      </c>
      <c r="AO2" s="116" t="s">
        <v>86</v>
      </c>
      <c r="AP2" s="116" t="s">
        <v>86</v>
      </c>
      <c r="AQ2" s="116" t="s">
        <v>86</v>
      </c>
      <c r="AR2" s="116" t="s">
        <v>86</v>
      </c>
      <c r="AS2" s="116" t="s">
        <v>86</v>
      </c>
      <c r="AT2" s="116" t="s">
        <v>86</v>
      </c>
      <c r="AU2" s="116" t="s">
        <v>86</v>
      </c>
      <c r="AV2" s="116" t="s">
        <v>86</v>
      </c>
      <c r="AW2" s="116" t="s">
        <v>86</v>
      </c>
      <c r="AX2" s="116" t="s">
        <v>86</v>
      </c>
      <c r="AY2" s="116" t="s">
        <v>86</v>
      </c>
      <c r="AZ2" s="116" t="s">
        <v>86</v>
      </c>
    </row>
    <row r="3" spans="1:52" s="3" customFormat="1" ht="39.75" customHeight="1" x14ac:dyDescent="0.2">
      <c r="A3" s="7" t="s">
        <v>7</v>
      </c>
      <c r="B3" s="7" t="s">
        <v>2</v>
      </c>
      <c r="C3" s="7" t="s">
        <v>6</v>
      </c>
      <c r="D3" s="8" t="s">
        <v>8</v>
      </c>
      <c r="E3" s="8" t="s">
        <v>121</v>
      </c>
      <c r="F3" s="8" t="s">
        <v>120</v>
      </c>
      <c r="G3" s="8" t="s">
        <v>9</v>
      </c>
      <c r="H3" s="8" t="s">
        <v>87</v>
      </c>
      <c r="I3" s="8" t="s">
        <v>10</v>
      </c>
      <c r="J3" s="9" t="s">
        <v>5</v>
      </c>
      <c r="K3" s="26" t="s">
        <v>53</v>
      </c>
      <c r="L3" s="26" t="s">
        <v>11</v>
      </c>
      <c r="M3" s="26" t="s">
        <v>12</v>
      </c>
      <c r="N3" s="26" t="s">
        <v>13</v>
      </c>
      <c r="O3" s="26" t="s">
        <v>14</v>
      </c>
      <c r="P3" s="26" t="s">
        <v>15</v>
      </c>
      <c r="Q3" s="26" t="s">
        <v>16</v>
      </c>
      <c r="R3" s="26" t="s">
        <v>17</v>
      </c>
      <c r="S3" s="33" t="s">
        <v>0</v>
      </c>
      <c r="T3" s="34" t="s">
        <v>1</v>
      </c>
      <c r="U3" s="162">
        <v>45943</v>
      </c>
      <c r="V3" s="162">
        <v>45947</v>
      </c>
      <c r="W3" s="162">
        <v>45996</v>
      </c>
      <c r="X3" s="41" t="s">
        <v>46</v>
      </c>
      <c r="Y3" s="41" t="s">
        <v>46</v>
      </c>
      <c r="Z3" s="41" t="s">
        <v>46</v>
      </c>
      <c r="AA3" s="41" t="s">
        <v>46</v>
      </c>
      <c r="AB3" s="41" t="s">
        <v>46</v>
      </c>
      <c r="AC3" s="41" t="s">
        <v>46</v>
      </c>
      <c r="AD3" s="41" t="s">
        <v>46</v>
      </c>
      <c r="AE3" s="41" t="s">
        <v>46</v>
      </c>
      <c r="AF3" s="41" t="s">
        <v>46</v>
      </c>
      <c r="AG3" s="41" t="s">
        <v>46</v>
      </c>
      <c r="AH3" s="41" t="s">
        <v>46</v>
      </c>
      <c r="AI3" s="41" t="s">
        <v>46</v>
      </c>
      <c r="AJ3" s="41" t="s">
        <v>46</v>
      </c>
      <c r="AK3" s="41" t="s">
        <v>46</v>
      </c>
      <c r="AL3" s="41" t="s">
        <v>46</v>
      </c>
      <c r="AM3" s="41" t="s">
        <v>46</v>
      </c>
      <c r="AN3" s="41" t="s">
        <v>46</v>
      </c>
      <c r="AO3" s="41" t="s">
        <v>46</v>
      </c>
      <c r="AP3" s="41" t="s">
        <v>46</v>
      </c>
      <c r="AQ3" s="41" t="s">
        <v>46</v>
      </c>
      <c r="AR3" s="41" t="s">
        <v>46</v>
      </c>
      <c r="AS3" s="41" t="s">
        <v>46</v>
      </c>
      <c r="AT3" s="41" t="s">
        <v>46</v>
      </c>
      <c r="AU3" s="41" t="s">
        <v>46</v>
      </c>
      <c r="AV3" s="41" t="s">
        <v>46</v>
      </c>
      <c r="AW3" s="41" t="s">
        <v>46</v>
      </c>
      <c r="AX3" s="41" t="s">
        <v>46</v>
      </c>
      <c r="AY3" s="41" t="s">
        <v>46</v>
      </c>
      <c r="AZ3" s="41" t="s">
        <v>46</v>
      </c>
    </row>
    <row r="4" spans="1:52" ht="24.75" customHeight="1" x14ac:dyDescent="0.25">
      <c r="A4" s="180" t="s">
        <v>152</v>
      </c>
      <c r="B4" s="180">
        <v>1</v>
      </c>
      <c r="C4" s="75">
        <v>1</v>
      </c>
      <c r="D4" s="120" t="s">
        <v>99</v>
      </c>
      <c r="E4" s="75" t="s">
        <v>122</v>
      </c>
      <c r="F4" s="75" t="s">
        <v>193</v>
      </c>
      <c r="G4" s="75" t="s">
        <v>98</v>
      </c>
      <c r="H4" s="75" t="s">
        <v>88</v>
      </c>
      <c r="I4" s="75" t="s">
        <v>89</v>
      </c>
      <c r="J4" s="62">
        <v>8320</v>
      </c>
      <c r="K4" s="19">
        <v>0</v>
      </c>
      <c r="L4" s="30">
        <f t="shared" ref="L4:L23" si="0">IF(SUM(U4:AZ4)&gt;K4+N4,K4+N4,SUM(U4:AZ4))</f>
        <v>0</v>
      </c>
      <c r="M4" s="30">
        <f t="shared" ref="M4:M23" si="1">(SUM(U4:AZ4))</f>
        <v>0</v>
      </c>
      <c r="N4" s="31"/>
      <c r="O4" s="32">
        <f>ROUND(IF(K4*0.25-0.5&lt;0,0,K4*0.25-0.5),0)-R4-P4</f>
        <v>0</v>
      </c>
      <c r="P4" s="31"/>
      <c r="Q4" s="31"/>
      <c r="R4" s="31"/>
      <c r="S4" s="44">
        <f t="shared" ref="S4:S23" si="2">K4-SUM(U4:AZ4)+N4</f>
        <v>0</v>
      </c>
      <c r="T4" s="18" t="str">
        <f>IF(S4&lt;0,"ATENÇÃO","OK")</f>
        <v>OK</v>
      </c>
      <c r="U4" s="163"/>
      <c r="V4" s="163"/>
      <c r="W4" s="163"/>
      <c r="X4" s="43"/>
      <c r="Y4" s="43"/>
      <c r="Z4" s="43"/>
      <c r="AA4" s="43"/>
      <c r="AB4" s="43"/>
      <c r="AC4" s="43"/>
      <c r="AD4" s="43"/>
      <c r="AE4" s="43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</row>
    <row r="5" spans="1:52" ht="24.75" customHeight="1" x14ac:dyDescent="0.25">
      <c r="A5" s="204"/>
      <c r="B5" s="204"/>
      <c r="C5" s="75">
        <v>2</v>
      </c>
      <c r="D5" s="120" t="s">
        <v>100</v>
      </c>
      <c r="E5" s="75" t="s">
        <v>122</v>
      </c>
      <c r="F5" s="75" t="s">
        <v>193</v>
      </c>
      <c r="G5" s="75" t="s">
        <v>98</v>
      </c>
      <c r="H5" s="75" t="s">
        <v>88</v>
      </c>
      <c r="I5" s="75" t="s">
        <v>89</v>
      </c>
      <c r="J5" s="62">
        <v>10049</v>
      </c>
      <c r="K5" s="19">
        <v>20</v>
      </c>
      <c r="L5" s="30">
        <f t="shared" si="0"/>
        <v>0</v>
      </c>
      <c r="M5" s="30">
        <f t="shared" si="1"/>
        <v>0</v>
      </c>
      <c r="N5" s="31"/>
      <c r="O5" s="32">
        <f t="shared" ref="O5:O24" si="3">ROUND(IF(K5*0.25-0.5&lt;0,0,K5*0.25-0.5),0)-R5-P5</f>
        <v>5</v>
      </c>
      <c r="P5" s="31"/>
      <c r="Q5" s="31"/>
      <c r="R5" s="31"/>
      <c r="S5" s="44">
        <f t="shared" si="2"/>
        <v>20</v>
      </c>
      <c r="T5" s="18" t="str">
        <f t="shared" ref="T5:T24" si="4">IF(S5&lt;0,"ATENÇÃO","OK")</f>
        <v>OK</v>
      </c>
      <c r="U5" s="163"/>
      <c r="V5" s="163"/>
      <c r="W5" s="163"/>
      <c r="X5" s="43"/>
      <c r="Y5" s="43"/>
      <c r="Z5" s="43"/>
      <c r="AA5" s="43"/>
      <c r="AB5" s="43"/>
      <c r="AC5" s="43"/>
      <c r="AD5" s="43"/>
      <c r="AE5" s="43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</row>
    <row r="6" spans="1:52" ht="24.75" customHeight="1" x14ac:dyDescent="0.25">
      <c r="A6" s="181"/>
      <c r="B6" s="181"/>
      <c r="C6" s="75">
        <v>3</v>
      </c>
      <c r="D6" s="120" t="s">
        <v>101</v>
      </c>
      <c r="E6" s="75" t="s">
        <v>122</v>
      </c>
      <c r="F6" s="104" t="s">
        <v>192</v>
      </c>
      <c r="G6" s="75" t="s">
        <v>98</v>
      </c>
      <c r="H6" s="75" t="s">
        <v>90</v>
      </c>
      <c r="I6" s="75" t="s">
        <v>89</v>
      </c>
      <c r="J6" s="62">
        <v>18083</v>
      </c>
      <c r="K6" s="19">
        <v>0</v>
      </c>
      <c r="L6" s="30">
        <f t="shared" si="0"/>
        <v>0</v>
      </c>
      <c r="M6" s="30">
        <f t="shared" si="1"/>
        <v>0</v>
      </c>
      <c r="N6" s="31"/>
      <c r="O6" s="32">
        <f t="shared" si="3"/>
        <v>0</v>
      </c>
      <c r="P6" s="31"/>
      <c r="Q6" s="31"/>
      <c r="R6" s="31"/>
      <c r="S6" s="44">
        <f t="shared" si="2"/>
        <v>0</v>
      </c>
      <c r="T6" s="18" t="str">
        <f t="shared" si="4"/>
        <v>OK</v>
      </c>
      <c r="U6" s="163"/>
      <c r="V6" s="163"/>
      <c r="W6" s="163"/>
      <c r="X6" s="43"/>
      <c r="Y6" s="43"/>
      <c r="Z6" s="43"/>
      <c r="AA6" s="43"/>
      <c r="AB6" s="43"/>
      <c r="AC6" s="43"/>
      <c r="AD6" s="43"/>
      <c r="AE6" s="43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</row>
    <row r="7" spans="1:52" ht="24.75" customHeight="1" x14ac:dyDescent="0.25">
      <c r="A7" s="180" t="s">
        <v>153</v>
      </c>
      <c r="B7" s="180">
        <v>2</v>
      </c>
      <c r="C7" s="75">
        <v>4</v>
      </c>
      <c r="D7" s="120" t="s">
        <v>102</v>
      </c>
      <c r="E7" s="75" t="s">
        <v>123</v>
      </c>
      <c r="F7" s="75" t="s">
        <v>124</v>
      </c>
      <c r="G7" s="75" t="s">
        <v>98</v>
      </c>
      <c r="H7" s="75" t="s">
        <v>91</v>
      </c>
      <c r="I7" s="75" t="s">
        <v>89</v>
      </c>
      <c r="J7" s="62">
        <v>5599.02</v>
      </c>
      <c r="K7" s="19">
        <v>0</v>
      </c>
      <c r="L7" s="30">
        <f t="shared" si="0"/>
        <v>0</v>
      </c>
      <c r="M7" s="30">
        <f t="shared" si="1"/>
        <v>0</v>
      </c>
      <c r="N7" s="31"/>
      <c r="O7" s="32">
        <f t="shared" si="3"/>
        <v>0</v>
      </c>
      <c r="P7" s="31"/>
      <c r="Q7" s="31"/>
      <c r="R7" s="31"/>
      <c r="S7" s="44">
        <f t="shared" si="2"/>
        <v>0</v>
      </c>
      <c r="T7" s="18" t="str">
        <f t="shared" si="4"/>
        <v>OK</v>
      </c>
      <c r="U7" s="163"/>
      <c r="V7" s="163"/>
      <c r="W7" s="163"/>
      <c r="X7" s="43"/>
      <c r="Y7" s="43"/>
      <c r="Z7" s="43"/>
      <c r="AA7" s="43"/>
      <c r="AB7" s="43"/>
      <c r="AC7" s="43"/>
      <c r="AD7" s="43"/>
      <c r="AE7" s="43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</row>
    <row r="8" spans="1:52" ht="24.75" customHeight="1" x14ac:dyDescent="0.25">
      <c r="A8" s="204"/>
      <c r="B8" s="204"/>
      <c r="C8" s="75">
        <v>5</v>
      </c>
      <c r="D8" s="120" t="s">
        <v>103</v>
      </c>
      <c r="E8" s="75" t="s">
        <v>123</v>
      </c>
      <c r="F8" s="75" t="s">
        <v>125</v>
      </c>
      <c r="G8" s="75" t="s">
        <v>98</v>
      </c>
      <c r="H8" s="75" t="s">
        <v>91</v>
      </c>
      <c r="I8" s="75" t="s">
        <v>89</v>
      </c>
      <c r="J8" s="62">
        <v>6713.73</v>
      </c>
      <c r="K8" s="19">
        <v>20</v>
      </c>
      <c r="L8" s="30">
        <f t="shared" si="0"/>
        <v>33</v>
      </c>
      <c r="M8" s="30">
        <f t="shared" si="1"/>
        <v>33</v>
      </c>
      <c r="N8" s="31">
        <f>5+8</f>
        <v>13</v>
      </c>
      <c r="O8" s="32">
        <f t="shared" si="3"/>
        <v>5</v>
      </c>
      <c r="P8" s="31"/>
      <c r="Q8" s="31"/>
      <c r="R8" s="31"/>
      <c r="S8" s="44">
        <f t="shared" si="2"/>
        <v>0</v>
      </c>
      <c r="T8" s="18" t="str">
        <f t="shared" si="4"/>
        <v>OK</v>
      </c>
      <c r="U8" s="163"/>
      <c r="V8" s="164">
        <v>10</v>
      </c>
      <c r="W8" s="164">
        <v>23</v>
      </c>
      <c r="X8" s="43"/>
      <c r="Y8" s="43"/>
      <c r="Z8" s="43"/>
      <c r="AA8" s="43"/>
      <c r="AB8" s="43"/>
      <c r="AC8" s="43"/>
      <c r="AD8" s="43"/>
      <c r="AE8" s="43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</row>
    <row r="9" spans="1:52" ht="24.75" customHeight="1" x14ac:dyDescent="0.25">
      <c r="A9" s="181"/>
      <c r="B9" s="181"/>
      <c r="C9" s="75">
        <v>6</v>
      </c>
      <c r="D9" s="120" t="s">
        <v>104</v>
      </c>
      <c r="E9" s="75" t="s">
        <v>123</v>
      </c>
      <c r="F9" s="135" t="s">
        <v>194</v>
      </c>
      <c r="G9" s="75" t="s">
        <v>98</v>
      </c>
      <c r="H9" s="75" t="s">
        <v>90</v>
      </c>
      <c r="I9" s="75" t="s">
        <v>89</v>
      </c>
      <c r="J9" s="62">
        <v>11839.27</v>
      </c>
      <c r="K9" s="19">
        <v>0</v>
      </c>
      <c r="L9" s="30">
        <f t="shared" si="0"/>
        <v>0</v>
      </c>
      <c r="M9" s="30">
        <f t="shared" si="1"/>
        <v>0</v>
      </c>
      <c r="N9" s="31"/>
      <c r="O9" s="32">
        <f t="shared" si="3"/>
        <v>0</v>
      </c>
      <c r="P9" s="31"/>
      <c r="Q9" s="31"/>
      <c r="R9" s="31"/>
      <c r="S9" s="44">
        <f t="shared" si="2"/>
        <v>0</v>
      </c>
      <c r="T9" s="18" t="str">
        <f t="shared" si="4"/>
        <v>OK</v>
      </c>
      <c r="U9" s="163"/>
      <c r="V9" s="163"/>
      <c r="W9" s="163"/>
      <c r="X9" s="43"/>
      <c r="Y9" s="43"/>
      <c r="Z9" s="43"/>
      <c r="AA9" s="43"/>
      <c r="AB9" s="43"/>
      <c r="AC9" s="43"/>
      <c r="AD9" s="43"/>
      <c r="AE9" s="43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</row>
    <row r="10" spans="1:52" ht="24.75" customHeight="1" x14ac:dyDescent="0.25">
      <c r="A10" s="180" t="s">
        <v>154</v>
      </c>
      <c r="B10" s="180">
        <v>3</v>
      </c>
      <c r="C10" s="75">
        <v>7</v>
      </c>
      <c r="D10" s="120" t="s">
        <v>105</v>
      </c>
      <c r="E10" s="75" t="s">
        <v>126</v>
      </c>
      <c r="F10" s="75" t="s">
        <v>127</v>
      </c>
      <c r="G10" s="75" t="s">
        <v>98</v>
      </c>
      <c r="H10" s="75" t="s">
        <v>92</v>
      </c>
      <c r="I10" s="75" t="s">
        <v>89</v>
      </c>
      <c r="J10" s="62">
        <v>971.34</v>
      </c>
      <c r="K10" s="19">
        <v>0</v>
      </c>
      <c r="L10" s="30">
        <f t="shared" si="0"/>
        <v>0</v>
      </c>
      <c r="M10" s="30">
        <f t="shared" si="1"/>
        <v>0</v>
      </c>
      <c r="N10" s="31"/>
      <c r="O10" s="32">
        <f t="shared" si="3"/>
        <v>0</v>
      </c>
      <c r="P10" s="31"/>
      <c r="Q10" s="31"/>
      <c r="R10" s="31"/>
      <c r="S10" s="44">
        <f t="shared" si="2"/>
        <v>0</v>
      </c>
      <c r="T10" s="18" t="str">
        <f t="shared" si="4"/>
        <v>OK</v>
      </c>
      <c r="U10" s="163"/>
      <c r="V10" s="163"/>
      <c r="W10" s="163"/>
      <c r="X10" s="43"/>
      <c r="Y10" s="43"/>
      <c r="Z10" s="43"/>
      <c r="AA10" s="43"/>
      <c r="AB10" s="43"/>
      <c r="AC10" s="43"/>
      <c r="AD10" s="43"/>
      <c r="AE10" s="43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</row>
    <row r="11" spans="1:52" ht="24.75" customHeight="1" x14ac:dyDescent="0.25">
      <c r="A11" s="181"/>
      <c r="B11" s="181"/>
      <c r="C11" s="75">
        <v>8</v>
      </c>
      <c r="D11" s="120" t="s">
        <v>106</v>
      </c>
      <c r="E11" s="75" t="s">
        <v>126</v>
      </c>
      <c r="F11" s="75" t="s">
        <v>128</v>
      </c>
      <c r="G11" s="75" t="s">
        <v>98</v>
      </c>
      <c r="H11" s="75" t="s">
        <v>92</v>
      </c>
      <c r="I11" s="75" t="s">
        <v>89</v>
      </c>
      <c r="J11" s="62">
        <v>1102.21</v>
      </c>
      <c r="K11" s="19">
        <v>40</v>
      </c>
      <c r="L11" s="30">
        <f t="shared" si="0"/>
        <v>0</v>
      </c>
      <c r="M11" s="30">
        <f t="shared" si="1"/>
        <v>0</v>
      </c>
      <c r="N11" s="31"/>
      <c r="O11" s="32">
        <f t="shared" si="3"/>
        <v>10</v>
      </c>
      <c r="P11" s="31"/>
      <c r="Q11" s="31"/>
      <c r="R11" s="31"/>
      <c r="S11" s="44">
        <f t="shared" si="2"/>
        <v>40</v>
      </c>
      <c r="T11" s="18" t="str">
        <f t="shared" si="4"/>
        <v>OK</v>
      </c>
      <c r="U11" s="163"/>
      <c r="V11" s="163"/>
      <c r="W11" s="163"/>
      <c r="X11" s="43"/>
      <c r="Y11" s="118"/>
      <c r="Z11" s="43"/>
      <c r="AA11" s="43"/>
      <c r="AB11" s="43"/>
      <c r="AC11" s="43"/>
      <c r="AD11" s="43"/>
      <c r="AE11" s="43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</row>
    <row r="12" spans="1:52" ht="24.75" customHeight="1" x14ac:dyDescent="0.25">
      <c r="A12" s="75" t="s">
        <v>155</v>
      </c>
      <c r="B12" s="75">
        <v>4</v>
      </c>
      <c r="C12" s="75">
        <v>9</v>
      </c>
      <c r="D12" s="120" t="s">
        <v>107</v>
      </c>
      <c r="E12" s="75" t="s">
        <v>129</v>
      </c>
      <c r="F12" s="75" t="s">
        <v>130</v>
      </c>
      <c r="G12" s="75" t="s">
        <v>98</v>
      </c>
      <c r="H12" s="75" t="s">
        <v>91</v>
      </c>
      <c r="I12" s="75" t="s">
        <v>89</v>
      </c>
      <c r="J12" s="62">
        <v>37330</v>
      </c>
      <c r="K12" s="19">
        <v>1</v>
      </c>
      <c r="L12" s="30">
        <f t="shared" si="0"/>
        <v>0</v>
      </c>
      <c r="M12" s="30">
        <f t="shared" si="1"/>
        <v>0</v>
      </c>
      <c r="N12" s="31"/>
      <c r="O12" s="32">
        <f t="shared" si="3"/>
        <v>0</v>
      </c>
      <c r="P12" s="31"/>
      <c r="Q12" s="31"/>
      <c r="R12" s="31"/>
      <c r="S12" s="44">
        <f t="shared" si="2"/>
        <v>1</v>
      </c>
      <c r="T12" s="18" t="str">
        <f t="shared" si="4"/>
        <v>OK</v>
      </c>
      <c r="U12" s="163"/>
      <c r="V12" s="163"/>
      <c r="W12" s="163"/>
      <c r="X12" s="43"/>
      <c r="Y12" s="43"/>
      <c r="Z12" s="43"/>
      <c r="AA12" s="43"/>
      <c r="AB12" s="43"/>
      <c r="AC12" s="43"/>
      <c r="AD12" s="43"/>
      <c r="AE12" s="43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</row>
    <row r="13" spans="1:52" ht="24.75" customHeight="1" x14ac:dyDescent="0.25">
      <c r="A13" s="75" t="s">
        <v>156</v>
      </c>
      <c r="B13" s="75">
        <v>6</v>
      </c>
      <c r="C13" s="75">
        <v>11</v>
      </c>
      <c r="D13" s="120" t="s">
        <v>108</v>
      </c>
      <c r="E13" s="75" t="s">
        <v>131</v>
      </c>
      <c r="F13" s="75" t="s">
        <v>132</v>
      </c>
      <c r="G13" s="75" t="s">
        <v>98</v>
      </c>
      <c r="H13" s="76" t="s">
        <v>91</v>
      </c>
      <c r="I13" s="75" t="s">
        <v>89</v>
      </c>
      <c r="J13" s="62">
        <v>16500</v>
      </c>
      <c r="K13" s="19">
        <v>0</v>
      </c>
      <c r="L13" s="30">
        <f t="shared" si="0"/>
        <v>0</v>
      </c>
      <c r="M13" s="30">
        <f t="shared" si="1"/>
        <v>0</v>
      </c>
      <c r="N13" s="31"/>
      <c r="O13" s="32">
        <f t="shared" si="3"/>
        <v>0</v>
      </c>
      <c r="P13" s="31"/>
      <c r="Q13" s="31"/>
      <c r="R13" s="31"/>
      <c r="S13" s="44">
        <f t="shared" si="2"/>
        <v>0</v>
      </c>
      <c r="T13" s="18" t="str">
        <f t="shared" si="4"/>
        <v>OK</v>
      </c>
      <c r="U13" s="163"/>
      <c r="V13" s="163"/>
      <c r="W13" s="163"/>
      <c r="X13" s="43"/>
      <c r="Y13" s="43"/>
      <c r="Z13" s="43"/>
      <c r="AA13" s="43"/>
      <c r="AB13" s="43"/>
      <c r="AC13" s="43"/>
      <c r="AD13" s="43"/>
      <c r="AE13" s="43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</row>
    <row r="14" spans="1:52" ht="24.75" customHeight="1" x14ac:dyDescent="0.25">
      <c r="A14" s="75" t="s">
        <v>157</v>
      </c>
      <c r="B14" s="75">
        <v>7</v>
      </c>
      <c r="C14" s="75">
        <v>12</v>
      </c>
      <c r="D14" s="120" t="s">
        <v>109</v>
      </c>
      <c r="E14" s="75" t="s">
        <v>133</v>
      </c>
      <c r="F14" s="75" t="s">
        <v>134</v>
      </c>
      <c r="G14" s="75" t="s">
        <v>98</v>
      </c>
      <c r="H14" s="76" t="s">
        <v>90</v>
      </c>
      <c r="I14" s="75" t="s">
        <v>89</v>
      </c>
      <c r="J14" s="62">
        <v>9759.25</v>
      </c>
      <c r="K14" s="19">
        <v>50</v>
      </c>
      <c r="L14" s="30">
        <f t="shared" si="0"/>
        <v>10</v>
      </c>
      <c r="M14" s="30">
        <f t="shared" si="1"/>
        <v>10</v>
      </c>
      <c r="N14" s="31"/>
      <c r="O14" s="32">
        <f t="shared" si="3"/>
        <v>12</v>
      </c>
      <c r="P14" s="31"/>
      <c r="Q14" s="31"/>
      <c r="R14" s="31"/>
      <c r="S14" s="44">
        <f t="shared" si="2"/>
        <v>40</v>
      </c>
      <c r="T14" s="18" t="str">
        <f t="shared" si="4"/>
        <v>OK</v>
      </c>
      <c r="U14" s="164">
        <v>10</v>
      </c>
      <c r="V14" s="163"/>
      <c r="W14" s="163"/>
      <c r="X14" s="43"/>
      <c r="Y14" s="43"/>
      <c r="Z14" s="43"/>
      <c r="AA14" s="43"/>
      <c r="AB14" s="43"/>
      <c r="AC14" s="43"/>
      <c r="AD14" s="43"/>
      <c r="AE14" s="43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</row>
    <row r="15" spans="1:52" ht="24.75" customHeight="1" x14ac:dyDescent="0.25">
      <c r="A15" s="75" t="s">
        <v>156</v>
      </c>
      <c r="B15" s="75">
        <v>8</v>
      </c>
      <c r="C15" s="75">
        <v>13</v>
      </c>
      <c r="D15" s="120" t="s">
        <v>110</v>
      </c>
      <c r="E15" s="75" t="s">
        <v>135</v>
      </c>
      <c r="F15" s="75" t="s">
        <v>136</v>
      </c>
      <c r="G15" s="75" t="s">
        <v>98</v>
      </c>
      <c r="H15" s="75" t="s">
        <v>88</v>
      </c>
      <c r="I15" s="75" t="s">
        <v>89</v>
      </c>
      <c r="J15" s="62">
        <v>18947</v>
      </c>
      <c r="K15" s="19">
        <v>0</v>
      </c>
      <c r="L15" s="30">
        <f t="shared" si="0"/>
        <v>0</v>
      </c>
      <c r="M15" s="30">
        <f t="shared" si="1"/>
        <v>0</v>
      </c>
      <c r="N15" s="31"/>
      <c r="O15" s="32">
        <f t="shared" si="3"/>
        <v>0</v>
      </c>
      <c r="P15" s="31"/>
      <c r="Q15" s="31"/>
      <c r="R15" s="31"/>
      <c r="S15" s="44">
        <f t="shared" si="2"/>
        <v>0</v>
      </c>
      <c r="T15" s="18" t="str">
        <f t="shared" si="4"/>
        <v>OK</v>
      </c>
      <c r="U15" s="163"/>
      <c r="V15" s="163"/>
      <c r="W15" s="163"/>
      <c r="X15" s="43"/>
      <c r="Y15" s="43"/>
      <c r="Z15" s="43"/>
      <c r="AA15" s="43"/>
      <c r="AB15" s="43"/>
      <c r="AC15" s="43"/>
      <c r="AD15" s="43"/>
      <c r="AE15" s="43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</row>
    <row r="16" spans="1:52" ht="24.75" customHeight="1" x14ac:dyDescent="0.25">
      <c r="A16" s="75" t="s">
        <v>162</v>
      </c>
      <c r="B16" s="75">
        <v>9</v>
      </c>
      <c r="C16" s="75">
        <v>14</v>
      </c>
      <c r="D16" s="120" t="s">
        <v>111</v>
      </c>
      <c r="E16" s="75" t="s">
        <v>137</v>
      </c>
      <c r="F16" s="75" t="s">
        <v>138</v>
      </c>
      <c r="G16" s="75" t="s">
        <v>98</v>
      </c>
      <c r="H16" s="75" t="s">
        <v>90</v>
      </c>
      <c r="I16" s="75" t="s">
        <v>89</v>
      </c>
      <c r="J16" s="62">
        <v>21372.2</v>
      </c>
      <c r="K16" s="19">
        <v>0</v>
      </c>
      <c r="L16" s="30">
        <f t="shared" si="0"/>
        <v>0</v>
      </c>
      <c r="M16" s="30">
        <f t="shared" si="1"/>
        <v>0</v>
      </c>
      <c r="N16" s="31"/>
      <c r="O16" s="32">
        <f t="shared" si="3"/>
        <v>0</v>
      </c>
      <c r="P16" s="31"/>
      <c r="Q16" s="31"/>
      <c r="R16" s="31"/>
      <c r="S16" s="44">
        <f t="shared" si="2"/>
        <v>0</v>
      </c>
      <c r="T16" s="18" t="str">
        <f t="shared" si="4"/>
        <v>OK</v>
      </c>
      <c r="U16" s="163"/>
      <c r="V16" s="163"/>
      <c r="W16" s="163"/>
      <c r="X16" s="43"/>
      <c r="Y16" s="43"/>
      <c r="Z16" s="43"/>
      <c r="AA16" s="43"/>
      <c r="AB16" s="43"/>
      <c r="AC16" s="43"/>
      <c r="AD16" s="43"/>
      <c r="AE16" s="43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</row>
    <row r="17" spans="1:52" ht="24.75" customHeight="1" x14ac:dyDescent="0.25">
      <c r="A17" s="75" t="s">
        <v>163</v>
      </c>
      <c r="B17" s="75">
        <v>10</v>
      </c>
      <c r="C17" s="75">
        <v>15</v>
      </c>
      <c r="D17" s="120" t="s">
        <v>112</v>
      </c>
      <c r="E17" s="75" t="s">
        <v>139</v>
      </c>
      <c r="F17" s="75" t="s">
        <v>140</v>
      </c>
      <c r="G17" s="75" t="s">
        <v>98</v>
      </c>
      <c r="H17" s="114" t="s">
        <v>93</v>
      </c>
      <c r="I17" s="75" t="s">
        <v>89</v>
      </c>
      <c r="J17" s="62">
        <v>18315.740000000002</v>
      </c>
      <c r="K17" s="19">
        <v>2</v>
      </c>
      <c r="L17" s="30">
        <f t="shared" si="0"/>
        <v>0</v>
      </c>
      <c r="M17" s="30">
        <f t="shared" si="1"/>
        <v>0</v>
      </c>
      <c r="N17" s="31"/>
      <c r="O17" s="32">
        <f t="shared" si="3"/>
        <v>0</v>
      </c>
      <c r="P17" s="31"/>
      <c r="Q17" s="31"/>
      <c r="R17" s="31"/>
      <c r="S17" s="44">
        <f t="shared" si="2"/>
        <v>2</v>
      </c>
      <c r="T17" s="18" t="str">
        <f t="shared" si="4"/>
        <v>OK</v>
      </c>
      <c r="U17" s="163"/>
      <c r="V17" s="163"/>
      <c r="W17" s="163"/>
      <c r="X17" s="43"/>
      <c r="Y17" s="43"/>
      <c r="Z17" s="43"/>
      <c r="AA17" s="43"/>
      <c r="AB17" s="43"/>
      <c r="AC17" s="43"/>
      <c r="AD17" s="43"/>
      <c r="AE17" s="43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</row>
    <row r="18" spans="1:52" ht="24.75" customHeight="1" x14ac:dyDescent="0.25">
      <c r="A18" s="180" t="s">
        <v>153</v>
      </c>
      <c r="B18" s="180">
        <v>11</v>
      </c>
      <c r="C18" s="75">
        <v>16</v>
      </c>
      <c r="D18" s="120" t="s">
        <v>113</v>
      </c>
      <c r="E18" s="75" t="s">
        <v>141</v>
      </c>
      <c r="F18" s="75" t="s">
        <v>142</v>
      </c>
      <c r="G18" s="75" t="s">
        <v>98</v>
      </c>
      <c r="H18" s="114" t="s">
        <v>92</v>
      </c>
      <c r="I18" s="75" t="s">
        <v>89</v>
      </c>
      <c r="J18" s="62">
        <v>2835</v>
      </c>
      <c r="K18" s="19">
        <v>40</v>
      </c>
      <c r="L18" s="30">
        <f t="shared" si="0"/>
        <v>40</v>
      </c>
      <c r="M18" s="30">
        <f t="shared" si="1"/>
        <v>40</v>
      </c>
      <c r="N18" s="31"/>
      <c r="O18" s="32">
        <f t="shared" si="3"/>
        <v>10</v>
      </c>
      <c r="P18" s="31"/>
      <c r="Q18" s="31"/>
      <c r="R18" s="31"/>
      <c r="S18" s="44">
        <f t="shared" si="2"/>
        <v>0</v>
      </c>
      <c r="T18" s="18" t="str">
        <f t="shared" si="4"/>
        <v>OK</v>
      </c>
      <c r="U18" s="163"/>
      <c r="V18" s="164">
        <v>40</v>
      </c>
      <c r="W18" s="163"/>
      <c r="X18" s="43"/>
      <c r="Y18" s="43"/>
      <c r="Z18" s="43"/>
      <c r="AA18" s="43"/>
      <c r="AB18" s="43"/>
      <c r="AC18" s="43"/>
      <c r="AD18" s="43"/>
      <c r="AE18" s="43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</row>
    <row r="19" spans="1:52" ht="24.75" customHeight="1" x14ac:dyDescent="0.25">
      <c r="A19" s="181"/>
      <c r="B19" s="181"/>
      <c r="C19" s="75">
        <v>17</v>
      </c>
      <c r="D19" s="120" t="s">
        <v>114</v>
      </c>
      <c r="E19" s="75" t="s">
        <v>141</v>
      </c>
      <c r="F19" s="75" t="s">
        <v>143</v>
      </c>
      <c r="G19" s="75" t="s">
        <v>98</v>
      </c>
      <c r="H19" s="114" t="s">
        <v>92</v>
      </c>
      <c r="I19" s="75" t="s">
        <v>89</v>
      </c>
      <c r="J19" s="62">
        <v>5475</v>
      </c>
      <c r="K19" s="19">
        <v>10</v>
      </c>
      <c r="L19" s="30">
        <f t="shared" si="0"/>
        <v>10</v>
      </c>
      <c r="M19" s="30">
        <f t="shared" si="1"/>
        <v>10</v>
      </c>
      <c r="N19" s="31"/>
      <c r="O19" s="32">
        <f t="shared" si="3"/>
        <v>2</v>
      </c>
      <c r="P19" s="31"/>
      <c r="Q19" s="31"/>
      <c r="R19" s="31"/>
      <c r="S19" s="44">
        <f t="shared" si="2"/>
        <v>0</v>
      </c>
      <c r="T19" s="18" t="str">
        <f t="shared" si="4"/>
        <v>OK</v>
      </c>
      <c r="U19" s="163"/>
      <c r="V19" s="164">
        <v>10</v>
      </c>
      <c r="W19" s="163"/>
      <c r="X19" s="43"/>
      <c r="Y19" s="43"/>
      <c r="Z19" s="43"/>
      <c r="AA19" s="43"/>
      <c r="AB19" s="43"/>
      <c r="AC19" s="43"/>
      <c r="AD19" s="43"/>
      <c r="AE19" s="43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</row>
    <row r="20" spans="1:52" ht="24.75" customHeight="1" x14ac:dyDescent="0.25">
      <c r="A20" s="75" t="s">
        <v>158</v>
      </c>
      <c r="B20" s="75">
        <v>13</v>
      </c>
      <c r="C20" s="75">
        <v>22</v>
      </c>
      <c r="D20" s="120" t="s">
        <v>115</v>
      </c>
      <c r="E20" s="75" t="s">
        <v>144</v>
      </c>
      <c r="F20" s="75" t="s">
        <v>145</v>
      </c>
      <c r="G20" s="75" t="s">
        <v>98</v>
      </c>
      <c r="H20" s="114" t="s">
        <v>94</v>
      </c>
      <c r="I20" s="75" t="s">
        <v>89</v>
      </c>
      <c r="J20" s="62">
        <v>87565</v>
      </c>
      <c r="K20" s="19">
        <v>0</v>
      </c>
      <c r="L20" s="30">
        <f t="shared" si="0"/>
        <v>0</v>
      </c>
      <c r="M20" s="30">
        <f t="shared" si="1"/>
        <v>0</v>
      </c>
      <c r="N20" s="31"/>
      <c r="O20" s="32">
        <f t="shared" si="3"/>
        <v>0</v>
      </c>
      <c r="P20" s="31"/>
      <c r="Q20" s="31"/>
      <c r="R20" s="31"/>
      <c r="S20" s="44">
        <f t="shared" si="2"/>
        <v>0</v>
      </c>
      <c r="T20" s="18" t="str">
        <f t="shared" si="4"/>
        <v>OK</v>
      </c>
      <c r="U20" s="163"/>
      <c r="V20" s="163"/>
      <c r="W20" s="163"/>
      <c r="X20" s="43"/>
      <c r="Y20" s="43"/>
      <c r="Z20" s="43"/>
      <c r="AA20" s="43"/>
      <c r="AB20" s="43"/>
      <c r="AC20" s="43"/>
      <c r="AD20" s="43"/>
      <c r="AE20" s="43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</row>
    <row r="21" spans="1:52" ht="24.75" customHeight="1" x14ac:dyDescent="0.25">
      <c r="A21" s="75" t="s">
        <v>159</v>
      </c>
      <c r="B21" s="75">
        <v>14</v>
      </c>
      <c r="C21" s="75">
        <v>23</v>
      </c>
      <c r="D21" s="120" t="s">
        <v>116</v>
      </c>
      <c r="E21" s="75" t="s">
        <v>146</v>
      </c>
      <c r="F21" s="75" t="s">
        <v>146</v>
      </c>
      <c r="G21" s="75" t="s">
        <v>98</v>
      </c>
      <c r="H21" s="114" t="s">
        <v>94</v>
      </c>
      <c r="I21" s="75" t="s">
        <v>89</v>
      </c>
      <c r="J21" s="62">
        <v>9265</v>
      </c>
      <c r="K21" s="19">
        <v>0</v>
      </c>
      <c r="L21" s="30">
        <f t="shared" si="0"/>
        <v>0</v>
      </c>
      <c r="M21" s="30">
        <f t="shared" si="1"/>
        <v>0</v>
      </c>
      <c r="N21" s="31"/>
      <c r="O21" s="32">
        <f t="shared" si="3"/>
        <v>0</v>
      </c>
      <c r="P21" s="31"/>
      <c r="Q21" s="31"/>
      <c r="R21" s="31"/>
      <c r="S21" s="44">
        <f t="shared" si="2"/>
        <v>0</v>
      </c>
      <c r="T21" s="18" t="str">
        <f t="shared" si="4"/>
        <v>OK</v>
      </c>
      <c r="U21" s="163"/>
      <c r="V21" s="163"/>
      <c r="W21" s="163"/>
      <c r="X21" s="43"/>
      <c r="Y21" s="43"/>
      <c r="Z21" s="43"/>
      <c r="AA21" s="43"/>
      <c r="AB21" s="43"/>
      <c r="AC21" s="43"/>
      <c r="AD21" s="43"/>
      <c r="AE21" s="43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</row>
    <row r="22" spans="1:52" ht="24.75" customHeight="1" x14ac:dyDescent="0.25">
      <c r="A22" s="180" t="s">
        <v>160</v>
      </c>
      <c r="B22" s="180">
        <v>15</v>
      </c>
      <c r="C22" s="75">
        <v>24</v>
      </c>
      <c r="D22" s="120" t="s">
        <v>117</v>
      </c>
      <c r="E22" s="75" t="s">
        <v>147</v>
      </c>
      <c r="F22" s="75" t="s">
        <v>148</v>
      </c>
      <c r="G22" s="75" t="s">
        <v>98</v>
      </c>
      <c r="H22" s="114" t="s">
        <v>95</v>
      </c>
      <c r="I22" s="75" t="s">
        <v>96</v>
      </c>
      <c r="J22" s="62">
        <v>389</v>
      </c>
      <c r="K22" s="19">
        <v>0</v>
      </c>
      <c r="L22" s="30">
        <f t="shared" si="0"/>
        <v>0</v>
      </c>
      <c r="M22" s="30">
        <f t="shared" si="1"/>
        <v>0</v>
      </c>
      <c r="N22" s="31"/>
      <c r="O22" s="32">
        <f t="shared" si="3"/>
        <v>0</v>
      </c>
      <c r="P22" s="31"/>
      <c r="Q22" s="31"/>
      <c r="R22" s="31"/>
      <c r="S22" s="44">
        <f t="shared" si="2"/>
        <v>0</v>
      </c>
      <c r="T22" s="18" t="str">
        <f t="shared" si="4"/>
        <v>OK</v>
      </c>
      <c r="U22" s="163"/>
      <c r="V22" s="163"/>
      <c r="W22" s="163"/>
      <c r="X22" s="43"/>
      <c r="Y22" s="43"/>
      <c r="Z22" s="43"/>
      <c r="AA22" s="43"/>
      <c r="AB22" s="43"/>
      <c r="AC22" s="43"/>
      <c r="AD22" s="43"/>
      <c r="AE22" s="43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</row>
    <row r="23" spans="1:52" ht="24.75" customHeight="1" x14ac:dyDescent="0.25">
      <c r="A23" s="181"/>
      <c r="B23" s="181"/>
      <c r="C23" s="75">
        <v>25</v>
      </c>
      <c r="D23" s="120" t="s">
        <v>118</v>
      </c>
      <c r="E23" s="24" t="s">
        <v>147</v>
      </c>
      <c r="F23" s="24" t="s">
        <v>149</v>
      </c>
      <c r="G23" s="75" t="s">
        <v>98</v>
      </c>
      <c r="H23" s="117" t="s">
        <v>95</v>
      </c>
      <c r="I23" s="75" t="s">
        <v>96</v>
      </c>
      <c r="J23" s="62">
        <v>3845</v>
      </c>
      <c r="K23" s="19">
        <v>0</v>
      </c>
      <c r="L23" s="30">
        <f t="shared" si="0"/>
        <v>0</v>
      </c>
      <c r="M23" s="30">
        <f t="shared" si="1"/>
        <v>0</v>
      </c>
      <c r="N23" s="31"/>
      <c r="O23" s="32">
        <f t="shared" si="3"/>
        <v>0</v>
      </c>
      <c r="P23" s="31"/>
      <c r="Q23" s="31"/>
      <c r="R23" s="31"/>
      <c r="S23" s="44">
        <f t="shared" si="2"/>
        <v>0</v>
      </c>
      <c r="T23" s="18" t="str">
        <f t="shared" si="4"/>
        <v>OK</v>
      </c>
      <c r="U23" s="163"/>
      <c r="V23" s="163"/>
      <c r="W23" s="163"/>
      <c r="X23" s="43"/>
      <c r="Y23" s="43"/>
      <c r="Z23" s="43"/>
      <c r="AA23" s="43"/>
      <c r="AB23" s="43"/>
      <c r="AC23" s="43"/>
      <c r="AD23" s="43"/>
      <c r="AE23" s="43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</row>
    <row r="24" spans="1:52" ht="24.75" customHeight="1" x14ac:dyDescent="0.25">
      <c r="A24" s="75" t="s">
        <v>161</v>
      </c>
      <c r="B24" s="75">
        <v>16</v>
      </c>
      <c r="C24" s="75">
        <v>26</v>
      </c>
      <c r="D24" s="120" t="s">
        <v>119</v>
      </c>
      <c r="E24" s="57" t="s">
        <v>150</v>
      </c>
      <c r="F24" s="57" t="s">
        <v>151</v>
      </c>
      <c r="G24" s="75" t="s">
        <v>98</v>
      </c>
      <c r="H24" s="76" t="s">
        <v>97</v>
      </c>
      <c r="I24" s="75" t="s">
        <v>89</v>
      </c>
      <c r="J24" s="62">
        <v>6099.91</v>
      </c>
      <c r="K24" s="19">
        <v>0</v>
      </c>
      <c r="L24" s="30">
        <f t="shared" ref="L24" si="5">IF(SUM(U24:AZ24)&gt;K24+N24,K24+N24,SUM(U24:AZ24))</f>
        <v>0</v>
      </c>
      <c r="M24" s="30">
        <f t="shared" ref="M24" si="6">(SUM(U24:AZ24))</f>
        <v>0</v>
      </c>
      <c r="N24" s="31"/>
      <c r="O24" s="32">
        <f t="shared" si="3"/>
        <v>0</v>
      </c>
      <c r="P24" s="31"/>
      <c r="Q24" s="31"/>
      <c r="R24" s="31"/>
      <c r="S24" s="44">
        <f t="shared" ref="S24" si="7">K24-SUM(U24:AZ24)+N24</f>
        <v>0</v>
      </c>
      <c r="T24" s="18" t="str">
        <f t="shared" si="4"/>
        <v>OK</v>
      </c>
      <c r="U24" s="163"/>
      <c r="V24" s="163"/>
      <c r="W24" s="163"/>
      <c r="X24" s="43"/>
      <c r="Y24" s="43"/>
      <c r="Z24" s="43"/>
      <c r="AA24" s="43"/>
      <c r="AB24" s="43"/>
      <c r="AC24" s="43"/>
      <c r="AD24" s="43"/>
      <c r="AE24" s="43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</row>
    <row r="25" spans="1:52" ht="16.5" customHeight="1" x14ac:dyDescent="0.25">
      <c r="J25" s="60"/>
      <c r="K25" s="58">
        <f t="shared" ref="K25:S25" si="8">SUM(K4:K24)</f>
        <v>183</v>
      </c>
      <c r="L25" s="58">
        <f t="shared" si="8"/>
        <v>93</v>
      </c>
      <c r="M25" s="58">
        <f t="shared" si="8"/>
        <v>93</v>
      </c>
      <c r="N25" s="58">
        <f t="shared" si="8"/>
        <v>13</v>
      </c>
      <c r="O25" s="58">
        <f t="shared" si="8"/>
        <v>44</v>
      </c>
      <c r="P25" s="58">
        <f t="shared" si="8"/>
        <v>0</v>
      </c>
      <c r="Q25" s="58">
        <f t="shared" si="8"/>
        <v>0</v>
      </c>
      <c r="R25" s="58">
        <f t="shared" si="8"/>
        <v>0</v>
      </c>
      <c r="S25" s="59">
        <f t="shared" si="8"/>
        <v>103</v>
      </c>
      <c r="U25" s="165">
        <f>SUMPRODUCT($J$4:$J$24,U4:U24)</f>
        <v>97592.5</v>
      </c>
      <c r="V25" s="165">
        <f t="shared" ref="V25:Z25" si="9">SUMPRODUCT($J$4:$J$24,V4:V24)</f>
        <v>235287.3</v>
      </c>
      <c r="W25" s="165">
        <f t="shared" si="9"/>
        <v>154415.78999999998</v>
      </c>
      <c r="X25" s="165">
        <f t="shared" si="9"/>
        <v>0</v>
      </c>
      <c r="Y25" s="165">
        <f t="shared" si="9"/>
        <v>0</v>
      </c>
      <c r="Z25" s="165">
        <f t="shared" si="9"/>
        <v>0</v>
      </c>
      <c r="AA25" s="20">
        <f t="shared" ref="AA25:AZ25" si="10">SUMPRODUCT($J$4:$J$24,AA4:AA24)</f>
        <v>0</v>
      </c>
      <c r="AB25" s="20">
        <f t="shared" si="10"/>
        <v>0</v>
      </c>
      <c r="AC25" s="20">
        <f t="shared" si="10"/>
        <v>0</v>
      </c>
      <c r="AD25" s="20">
        <f t="shared" si="10"/>
        <v>0</v>
      </c>
      <c r="AE25" s="20">
        <f t="shared" si="10"/>
        <v>0</v>
      </c>
      <c r="AF25" s="20">
        <f t="shared" si="10"/>
        <v>0</v>
      </c>
      <c r="AG25" s="20">
        <f t="shared" si="10"/>
        <v>0</v>
      </c>
      <c r="AH25" s="20">
        <f t="shared" si="10"/>
        <v>0</v>
      </c>
      <c r="AI25" s="20">
        <f t="shared" si="10"/>
        <v>0</v>
      </c>
      <c r="AJ25" s="20">
        <f t="shared" si="10"/>
        <v>0</v>
      </c>
      <c r="AK25" s="20">
        <f t="shared" si="10"/>
        <v>0</v>
      </c>
      <c r="AL25" s="20">
        <f t="shared" si="10"/>
        <v>0</v>
      </c>
      <c r="AM25" s="20">
        <f t="shared" si="10"/>
        <v>0</v>
      </c>
      <c r="AN25" s="20">
        <f t="shared" si="10"/>
        <v>0</v>
      </c>
      <c r="AO25" s="20">
        <f t="shared" si="10"/>
        <v>0</v>
      </c>
      <c r="AP25" s="20">
        <f t="shared" si="10"/>
        <v>0</v>
      </c>
      <c r="AQ25" s="20">
        <f t="shared" si="10"/>
        <v>0</v>
      </c>
      <c r="AR25" s="20">
        <f t="shared" si="10"/>
        <v>0</v>
      </c>
      <c r="AS25" s="20">
        <f t="shared" si="10"/>
        <v>0</v>
      </c>
      <c r="AT25" s="20">
        <f t="shared" si="10"/>
        <v>0</v>
      </c>
      <c r="AU25" s="20">
        <f t="shared" si="10"/>
        <v>0</v>
      </c>
      <c r="AV25" s="20">
        <f t="shared" si="10"/>
        <v>0</v>
      </c>
      <c r="AW25" s="20">
        <f t="shared" si="10"/>
        <v>0</v>
      </c>
      <c r="AX25" s="20">
        <f t="shared" si="10"/>
        <v>0</v>
      </c>
      <c r="AY25" s="20">
        <f t="shared" si="10"/>
        <v>0</v>
      </c>
      <c r="AZ25" s="20">
        <f t="shared" si="10"/>
        <v>0</v>
      </c>
    </row>
    <row r="26" spans="1:52" ht="20.25" customHeight="1" x14ac:dyDescent="0.25">
      <c r="K26" s="67">
        <f t="shared" ref="K26:R26" si="11">SUMPRODUCT($J$4:$J$24,K4:K24)</f>
        <v>1109416.98</v>
      </c>
      <c r="L26" s="67">
        <f t="shared" si="11"/>
        <v>487295.58999999997</v>
      </c>
      <c r="M26" s="67">
        <f t="shared" si="11"/>
        <v>487295.58999999997</v>
      </c>
      <c r="N26" s="67">
        <f t="shared" si="11"/>
        <v>87278.489999999991</v>
      </c>
      <c r="O26" s="67">
        <f t="shared" si="11"/>
        <v>251246.75</v>
      </c>
      <c r="P26" s="67">
        <f t="shared" si="11"/>
        <v>0</v>
      </c>
      <c r="Q26" s="67">
        <f t="shared" si="11"/>
        <v>0</v>
      </c>
      <c r="R26" s="67">
        <f t="shared" si="11"/>
        <v>0</v>
      </c>
      <c r="U26" s="166"/>
      <c r="V26" s="166"/>
      <c r="W26" s="166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 ht="20.25" customHeight="1" thickBot="1" x14ac:dyDescent="0.3">
      <c r="K27" s="67"/>
      <c r="N27" s="35"/>
      <c r="O27" s="35"/>
      <c r="P27" s="35"/>
      <c r="Q27" s="35"/>
      <c r="R27" s="35"/>
      <c r="U27" s="166"/>
      <c r="V27" s="166"/>
      <c r="W27" s="166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17.25" customHeight="1" x14ac:dyDescent="0.25">
      <c r="A28" s="107"/>
      <c r="B28" s="182" t="s">
        <v>48</v>
      </c>
      <c r="C28" s="183"/>
      <c r="D28" s="183"/>
      <c r="E28" s="183"/>
      <c r="F28" s="183"/>
      <c r="G28" s="183"/>
      <c r="H28" s="183"/>
      <c r="I28" s="183"/>
      <c r="J28" s="183"/>
      <c r="K28" s="184"/>
      <c r="L28" s="35"/>
      <c r="M28" s="35"/>
      <c r="N28" s="35"/>
      <c r="O28" s="35"/>
      <c r="P28" s="35"/>
      <c r="Q28" s="35"/>
      <c r="R28" s="35"/>
      <c r="U28" s="166"/>
      <c r="V28" s="167"/>
      <c r="W28" s="167"/>
      <c r="X28" s="28"/>
    </row>
    <row r="29" spans="1:52" ht="16.5" customHeight="1" x14ac:dyDescent="0.25">
      <c r="A29" s="107"/>
      <c r="B29" s="185" t="s">
        <v>84</v>
      </c>
      <c r="C29" s="186"/>
      <c r="D29" s="186"/>
      <c r="E29" s="186"/>
      <c r="F29" s="186"/>
      <c r="G29" s="186"/>
      <c r="H29" s="186"/>
      <c r="I29" s="186"/>
      <c r="J29" s="186"/>
      <c r="K29" s="187"/>
      <c r="R29" s="29"/>
      <c r="U29" s="166"/>
      <c r="V29" s="167"/>
      <c r="W29" s="167"/>
      <c r="X29" s="28"/>
    </row>
    <row r="30" spans="1:52" ht="15.75" customHeight="1" x14ac:dyDescent="0.25">
      <c r="A30" s="107"/>
      <c r="B30" s="188" t="s">
        <v>47</v>
      </c>
      <c r="C30" s="189"/>
      <c r="D30" s="189"/>
      <c r="E30" s="189"/>
      <c r="F30" s="189"/>
      <c r="G30" s="189"/>
      <c r="H30" s="189"/>
      <c r="I30" s="189"/>
      <c r="J30" s="189"/>
      <c r="K30" s="190"/>
      <c r="R30" s="29"/>
      <c r="U30" s="166"/>
      <c r="V30" s="167"/>
      <c r="W30" s="167"/>
      <c r="X30" s="28"/>
    </row>
    <row r="31" spans="1:52" ht="18.75" customHeight="1" thickBot="1" x14ac:dyDescent="0.3">
      <c r="A31" s="107"/>
      <c r="B31" s="205" t="s">
        <v>85</v>
      </c>
      <c r="C31" s="206"/>
      <c r="D31" s="206"/>
      <c r="E31" s="206"/>
      <c r="F31" s="206"/>
      <c r="G31" s="206"/>
      <c r="H31" s="206"/>
      <c r="I31" s="206"/>
      <c r="J31" s="206"/>
      <c r="K31" s="207"/>
      <c r="U31" s="166"/>
      <c r="V31" s="166"/>
      <c r="W31" s="166"/>
    </row>
  </sheetData>
  <autoFilter ref="A3:AZ3" xr:uid="{00000000-0001-0000-0000-000000000000}"/>
  <mergeCells count="19">
    <mergeCell ref="B31:K31"/>
    <mergeCell ref="A7:A9"/>
    <mergeCell ref="B7:B9"/>
    <mergeCell ref="A10:A11"/>
    <mergeCell ref="B10:B11"/>
    <mergeCell ref="A18:A19"/>
    <mergeCell ref="B18:B19"/>
    <mergeCell ref="A22:A23"/>
    <mergeCell ref="B22:B23"/>
    <mergeCell ref="B28:K28"/>
    <mergeCell ref="B29:K29"/>
    <mergeCell ref="B30:K30"/>
    <mergeCell ref="A4:A6"/>
    <mergeCell ref="B4:B6"/>
    <mergeCell ref="A1:C1"/>
    <mergeCell ref="D1:J1"/>
    <mergeCell ref="K1:T1"/>
    <mergeCell ref="A2:J2"/>
    <mergeCell ref="K2:T2"/>
  </mergeCells>
  <conditionalFormatting sqref="S4:S24">
    <cfRule type="cellIs" dxfId="18" priority="2" operator="lessThan">
      <formula>0</formula>
    </cfRule>
  </conditionalFormatting>
  <conditionalFormatting sqref="T3:T1048576 T1">
    <cfRule type="cellIs" dxfId="17" priority="4" operator="equal">
      <formula>"ATENÇÃO"</formula>
    </cfRule>
  </conditionalFormatting>
  <conditionalFormatting sqref="T4:T24">
    <cfRule type="containsText" dxfId="16" priority="1" operator="containsText" text="ATENÇÃO">
      <formula>NOT(ISERROR(SEARCH("ATENÇÃO",T4)))</formula>
    </cfRule>
  </conditionalFormatting>
  <conditionalFormatting sqref="X4:AZ24">
    <cfRule type="cellIs" dxfId="15" priority="3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0029-908C-4B48-A709-26262F3529CB}">
  <sheetPr>
    <tabColor rgb="FF92D050"/>
  </sheetPr>
  <dimension ref="A1:AZ31"/>
  <sheetViews>
    <sheetView zoomScale="70" zoomScaleNormal="70" workbookViewId="0">
      <selection activeCell="U11" sqref="U11"/>
    </sheetView>
  </sheetViews>
  <sheetFormatPr defaultColWidth="11.85546875" defaultRowHeight="24.75" customHeight="1" x14ac:dyDescent="0.25"/>
  <cols>
    <col min="1" max="1" width="14.28515625" style="1" customWidth="1"/>
    <col min="2" max="2" width="6.28515625" style="1" customWidth="1"/>
    <col min="3" max="3" width="6.5703125" style="1" customWidth="1"/>
    <col min="4" max="4" width="7.85546875" style="3" customWidth="1"/>
    <col min="5" max="5" width="8.7109375" style="1" customWidth="1"/>
    <col min="6" max="6" width="13.7109375" style="1" customWidth="1"/>
    <col min="7" max="7" width="9" style="1" customWidth="1"/>
    <col min="8" max="8" width="13.7109375" style="1" customWidth="1"/>
    <col min="9" max="9" width="11" style="1" customWidth="1"/>
    <col min="10" max="10" width="14.42578125" style="3" customWidth="1"/>
    <col min="11" max="11" width="11.85546875" style="4" customWidth="1"/>
    <col min="12" max="14" width="11.85546875" style="4"/>
    <col min="15" max="15" width="13.28515625" style="4" customWidth="1"/>
    <col min="16" max="18" width="11.85546875" style="4"/>
    <col min="19" max="19" width="11.85546875" style="12"/>
    <col min="20" max="20" width="11.85546875" style="5"/>
    <col min="21" max="32" width="12.85546875" style="6" customWidth="1"/>
    <col min="33" max="52" width="12.85546875" style="42" customWidth="1"/>
    <col min="53" max="16384" width="11.85546875" style="42"/>
  </cols>
  <sheetData>
    <row r="1" spans="1:52" ht="41.1" customHeight="1" x14ac:dyDescent="0.25">
      <c r="A1" s="195" t="s">
        <v>83</v>
      </c>
      <c r="B1" s="196"/>
      <c r="C1" s="197"/>
      <c r="D1" s="198" t="s">
        <v>81</v>
      </c>
      <c r="E1" s="199"/>
      <c r="F1" s="199"/>
      <c r="G1" s="199"/>
      <c r="H1" s="199"/>
      <c r="I1" s="199"/>
      <c r="J1" s="200"/>
      <c r="K1" s="194" t="s">
        <v>82</v>
      </c>
      <c r="L1" s="194"/>
      <c r="M1" s="194"/>
      <c r="N1" s="194"/>
      <c r="O1" s="194"/>
      <c r="P1" s="194"/>
      <c r="Q1" s="194"/>
      <c r="R1" s="194"/>
      <c r="S1" s="194"/>
      <c r="T1" s="194"/>
      <c r="U1" s="159" t="s">
        <v>286</v>
      </c>
      <c r="V1" s="159" t="s">
        <v>287</v>
      </c>
      <c r="W1" s="159" t="s">
        <v>288</v>
      </c>
      <c r="X1" s="159" t="s">
        <v>289</v>
      </c>
      <c r="Y1" s="159" t="s">
        <v>290</v>
      </c>
      <c r="Z1" s="159" t="s">
        <v>291</v>
      </c>
      <c r="AA1" s="159" t="s">
        <v>292</v>
      </c>
      <c r="AB1" s="159" t="s">
        <v>293</v>
      </c>
      <c r="AC1" s="159" t="s">
        <v>294</v>
      </c>
      <c r="AD1" s="115" t="s">
        <v>50</v>
      </c>
      <c r="AE1" s="115" t="s">
        <v>50</v>
      </c>
      <c r="AF1" s="115" t="s">
        <v>50</v>
      </c>
      <c r="AG1" s="115" t="s">
        <v>50</v>
      </c>
      <c r="AH1" s="115" t="s">
        <v>50</v>
      </c>
      <c r="AI1" s="115" t="s">
        <v>50</v>
      </c>
      <c r="AJ1" s="115" t="s">
        <v>50</v>
      </c>
      <c r="AK1" s="115" t="s">
        <v>50</v>
      </c>
      <c r="AL1" s="115" t="s">
        <v>50</v>
      </c>
      <c r="AM1" s="115" t="s">
        <v>50</v>
      </c>
      <c r="AN1" s="115" t="s">
        <v>50</v>
      </c>
      <c r="AO1" s="115" t="s">
        <v>50</v>
      </c>
      <c r="AP1" s="115" t="s">
        <v>50</v>
      </c>
      <c r="AQ1" s="115" t="s">
        <v>50</v>
      </c>
      <c r="AR1" s="115" t="s">
        <v>50</v>
      </c>
      <c r="AS1" s="115" t="s">
        <v>50</v>
      </c>
      <c r="AT1" s="115" t="s">
        <v>50</v>
      </c>
      <c r="AU1" s="115" t="s">
        <v>50</v>
      </c>
      <c r="AV1" s="115" t="s">
        <v>50</v>
      </c>
      <c r="AW1" s="115" t="s">
        <v>50</v>
      </c>
      <c r="AX1" s="115" t="s">
        <v>50</v>
      </c>
      <c r="AY1" s="115" t="s">
        <v>50</v>
      </c>
      <c r="AZ1" s="115" t="s">
        <v>50</v>
      </c>
    </row>
    <row r="2" spans="1:52" ht="20.25" customHeight="1" x14ac:dyDescent="0.25">
      <c r="A2" s="198" t="s">
        <v>60</v>
      </c>
      <c r="B2" s="199"/>
      <c r="C2" s="199"/>
      <c r="D2" s="199"/>
      <c r="E2" s="199"/>
      <c r="F2" s="199"/>
      <c r="G2" s="199"/>
      <c r="H2" s="199"/>
      <c r="I2" s="199"/>
      <c r="J2" s="200"/>
      <c r="K2" s="201" t="s">
        <v>54</v>
      </c>
      <c r="L2" s="202"/>
      <c r="M2" s="202"/>
      <c r="N2" s="202"/>
      <c r="O2" s="202"/>
      <c r="P2" s="202"/>
      <c r="Q2" s="202"/>
      <c r="R2" s="202"/>
      <c r="S2" s="202"/>
      <c r="T2" s="203"/>
      <c r="U2" s="161" t="s">
        <v>177</v>
      </c>
      <c r="V2" s="161" t="s">
        <v>180</v>
      </c>
      <c r="W2" s="161" t="s">
        <v>177</v>
      </c>
      <c r="X2" s="161" t="s">
        <v>177</v>
      </c>
      <c r="Y2" s="161" t="s">
        <v>179</v>
      </c>
      <c r="Z2" s="161" t="s">
        <v>179</v>
      </c>
      <c r="AA2" s="161" t="s">
        <v>177</v>
      </c>
      <c r="AB2" s="161" t="s">
        <v>177</v>
      </c>
      <c r="AC2" s="161" t="s">
        <v>86</v>
      </c>
      <c r="AD2" s="116" t="s">
        <v>86</v>
      </c>
      <c r="AE2" s="116" t="s">
        <v>86</v>
      </c>
      <c r="AF2" s="116" t="s">
        <v>86</v>
      </c>
      <c r="AG2" s="116" t="s">
        <v>86</v>
      </c>
      <c r="AH2" s="116" t="s">
        <v>86</v>
      </c>
      <c r="AI2" s="116" t="s">
        <v>86</v>
      </c>
      <c r="AJ2" s="116" t="s">
        <v>86</v>
      </c>
      <c r="AK2" s="116" t="s">
        <v>86</v>
      </c>
      <c r="AL2" s="116" t="s">
        <v>86</v>
      </c>
      <c r="AM2" s="116" t="s">
        <v>86</v>
      </c>
      <c r="AN2" s="116" t="s">
        <v>86</v>
      </c>
      <c r="AO2" s="116" t="s">
        <v>86</v>
      </c>
      <c r="AP2" s="116" t="s">
        <v>86</v>
      </c>
      <c r="AQ2" s="116" t="s">
        <v>86</v>
      </c>
      <c r="AR2" s="116" t="s">
        <v>86</v>
      </c>
      <c r="AS2" s="116" t="s">
        <v>86</v>
      </c>
      <c r="AT2" s="116" t="s">
        <v>86</v>
      </c>
      <c r="AU2" s="116" t="s">
        <v>86</v>
      </c>
      <c r="AV2" s="116" t="s">
        <v>86</v>
      </c>
      <c r="AW2" s="116" t="s">
        <v>86</v>
      </c>
      <c r="AX2" s="116" t="s">
        <v>86</v>
      </c>
      <c r="AY2" s="116" t="s">
        <v>86</v>
      </c>
      <c r="AZ2" s="116" t="s">
        <v>86</v>
      </c>
    </row>
    <row r="3" spans="1:52" s="3" customFormat="1" ht="39.75" customHeight="1" x14ac:dyDescent="0.2">
      <c r="A3" s="7" t="s">
        <v>7</v>
      </c>
      <c r="B3" s="7" t="s">
        <v>2</v>
      </c>
      <c r="C3" s="7" t="s">
        <v>6</v>
      </c>
      <c r="D3" s="8" t="s">
        <v>8</v>
      </c>
      <c r="E3" s="8" t="s">
        <v>121</v>
      </c>
      <c r="F3" s="8" t="s">
        <v>120</v>
      </c>
      <c r="G3" s="8" t="s">
        <v>9</v>
      </c>
      <c r="H3" s="8" t="s">
        <v>87</v>
      </c>
      <c r="I3" s="8" t="s">
        <v>10</v>
      </c>
      <c r="J3" s="9" t="s">
        <v>5</v>
      </c>
      <c r="K3" s="26" t="s">
        <v>53</v>
      </c>
      <c r="L3" s="26" t="s">
        <v>11</v>
      </c>
      <c r="M3" s="26" t="s">
        <v>12</v>
      </c>
      <c r="N3" s="26" t="s">
        <v>13</v>
      </c>
      <c r="O3" s="26" t="s">
        <v>14</v>
      </c>
      <c r="P3" s="26" t="s">
        <v>15</v>
      </c>
      <c r="Q3" s="26" t="s">
        <v>16</v>
      </c>
      <c r="R3" s="26" t="s">
        <v>17</v>
      </c>
      <c r="S3" s="33" t="s">
        <v>0</v>
      </c>
      <c r="T3" s="34" t="s">
        <v>1</v>
      </c>
      <c r="U3" s="162">
        <v>45965</v>
      </c>
      <c r="V3" s="162">
        <v>45965</v>
      </c>
      <c r="W3" s="162">
        <v>45965</v>
      </c>
      <c r="X3" s="162">
        <v>45967</v>
      </c>
      <c r="Y3" s="162">
        <v>45967</v>
      </c>
      <c r="Z3" s="162">
        <v>45967</v>
      </c>
      <c r="AA3" s="162">
        <v>45979</v>
      </c>
      <c r="AB3" s="162">
        <v>45979</v>
      </c>
      <c r="AC3" s="162">
        <v>45980</v>
      </c>
      <c r="AD3" s="41" t="s">
        <v>46</v>
      </c>
      <c r="AE3" s="41" t="s">
        <v>46</v>
      </c>
      <c r="AF3" s="41" t="s">
        <v>46</v>
      </c>
      <c r="AG3" s="41" t="s">
        <v>46</v>
      </c>
      <c r="AH3" s="41" t="s">
        <v>46</v>
      </c>
      <c r="AI3" s="41" t="s">
        <v>46</v>
      </c>
      <c r="AJ3" s="41" t="s">
        <v>46</v>
      </c>
      <c r="AK3" s="41" t="s">
        <v>46</v>
      </c>
      <c r="AL3" s="41" t="s">
        <v>46</v>
      </c>
      <c r="AM3" s="41" t="s">
        <v>46</v>
      </c>
      <c r="AN3" s="41" t="s">
        <v>46</v>
      </c>
      <c r="AO3" s="41" t="s">
        <v>46</v>
      </c>
      <c r="AP3" s="41" t="s">
        <v>46</v>
      </c>
      <c r="AQ3" s="41" t="s">
        <v>46</v>
      </c>
      <c r="AR3" s="41" t="s">
        <v>46</v>
      </c>
      <c r="AS3" s="41" t="s">
        <v>46</v>
      </c>
      <c r="AT3" s="41" t="s">
        <v>46</v>
      </c>
      <c r="AU3" s="41" t="s">
        <v>46</v>
      </c>
      <c r="AV3" s="41" t="s">
        <v>46</v>
      </c>
      <c r="AW3" s="41" t="s">
        <v>46</v>
      </c>
      <c r="AX3" s="41" t="s">
        <v>46</v>
      </c>
      <c r="AY3" s="41" t="s">
        <v>46</v>
      </c>
      <c r="AZ3" s="41" t="s">
        <v>46</v>
      </c>
    </row>
    <row r="4" spans="1:52" ht="24.75" customHeight="1" x14ac:dyDescent="0.25">
      <c r="A4" s="180" t="s">
        <v>152</v>
      </c>
      <c r="B4" s="180">
        <v>1</v>
      </c>
      <c r="C4" s="75">
        <v>1</v>
      </c>
      <c r="D4" s="120" t="s">
        <v>99</v>
      </c>
      <c r="E4" s="75" t="s">
        <v>122</v>
      </c>
      <c r="F4" s="75" t="s">
        <v>193</v>
      </c>
      <c r="G4" s="75" t="s">
        <v>98</v>
      </c>
      <c r="H4" s="75" t="s">
        <v>88</v>
      </c>
      <c r="I4" s="75" t="s">
        <v>89</v>
      </c>
      <c r="J4" s="62">
        <v>8320</v>
      </c>
      <c r="K4" s="19">
        <v>8</v>
      </c>
      <c r="L4" s="30">
        <f t="shared" ref="L4:L24" si="0">IF(SUM(U4:AZ4)&gt;K4+N4,K4+N4,SUM(U4:AZ4))</f>
        <v>0</v>
      </c>
      <c r="M4" s="30">
        <f t="shared" ref="M4:M23" si="1">(SUM(U4:AZ4))</f>
        <v>0</v>
      </c>
      <c r="N4" s="31"/>
      <c r="O4" s="32">
        <f t="shared" ref="O4:O24" si="2">ROUND(IF(K4*0.25-0.5&lt;0,0,K4*0.25-0.5),0)-R4-P4</f>
        <v>2</v>
      </c>
      <c r="P4" s="31"/>
      <c r="Q4" s="31"/>
      <c r="R4" s="31"/>
      <c r="S4" s="44">
        <f t="shared" ref="S4:S24" si="3">K4-SUM(U4:AZ4)+N4</f>
        <v>8</v>
      </c>
      <c r="T4" s="18" t="str">
        <f>IF(S4&lt;0,"ATENÇÃO","OK")</f>
        <v>OK</v>
      </c>
      <c r="U4" s="163"/>
      <c r="V4" s="163"/>
      <c r="W4" s="163"/>
      <c r="X4" s="163"/>
      <c r="Y4" s="163"/>
      <c r="Z4" s="163"/>
      <c r="AA4" s="163"/>
      <c r="AB4" s="163"/>
      <c r="AC4" s="163"/>
      <c r="AD4" s="43"/>
      <c r="AE4" s="43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</row>
    <row r="5" spans="1:52" ht="24.75" customHeight="1" x14ac:dyDescent="0.25">
      <c r="A5" s="204"/>
      <c r="B5" s="204"/>
      <c r="C5" s="75">
        <v>2</v>
      </c>
      <c r="D5" s="120" t="s">
        <v>100</v>
      </c>
      <c r="E5" s="75" t="s">
        <v>122</v>
      </c>
      <c r="F5" s="75" t="s">
        <v>193</v>
      </c>
      <c r="G5" s="75" t="s">
        <v>98</v>
      </c>
      <c r="H5" s="75" t="s">
        <v>88</v>
      </c>
      <c r="I5" s="75" t="s">
        <v>89</v>
      </c>
      <c r="J5" s="62">
        <v>10049</v>
      </c>
      <c r="K5" s="19">
        <v>20</v>
      </c>
      <c r="L5" s="30">
        <f t="shared" si="0"/>
        <v>10</v>
      </c>
      <c r="M5" s="30">
        <f t="shared" si="1"/>
        <v>10</v>
      </c>
      <c r="N5" s="31">
        <v>30</v>
      </c>
      <c r="O5" s="32">
        <f t="shared" si="2"/>
        <v>5</v>
      </c>
      <c r="P5" s="31"/>
      <c r="Q5" s="31"/>
      <c r="R5" s="31"/>
      <c r="S5" s="44">
        <f t="shared" si="3"/>
        <v>40</v>
      </c>
      <c r="T5" s="18" t="str">
        <f t="shared" ref="T5:T24" si="4">IF(S5&lt;0,"ATENÇÃO","OK")</f>
        <v>OK</v>
      </c>
      <c r="U5" s="163"/>
      <c r="V5" s="163"/>
      <c r="W5" s="163"/>
      <c r="X5" s="163"/>
      <c r="Y5" s="163"/>
      <c r="Z5" s="164">
        <v>10</v>
      </c>
      <c r="AA5" s="163"/>
      <c r="AB5" s="163"/>
      <c r="AC5" s="163"/>
      <c r="AD5" s="43"/>
      <c r="AE5" s="43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</row>
    <row r="6" spans="1:52" ht="24.75" customHeight="1" x14ac:dyDescent="0.25">
      <c r="A6" s="181"/>
      <c r="B6" s="181"/>
      <c r="C6" s="75">
        <v>3</v>
      </c>
      <c r="D6" s="120" t="s">
        <v>101</v>
      </c>
      <c r="E6" s="75" t="s">
        <v>122</v>
      </c>
      <c r="F6" s="104" t="s">
        <v>192</v>
      </c>
      <c r="G6" s="75" t="s">
        <v>98</v>
      </c>
      <c r="H6" s="75" t="s">
        <v>90</v>
      </c>
      <c r="I6" s="75" t="s">
        <v>89</v>
      </c>
      <c r="J6" s="62">
        <v>18083</v>
      </c>
      <c r="K6" s="19">
        <v>10</v>
      </c>
      <c r="L6" s="30">
        <f t="shared" si="0"/>
        <v>2</v>
      </c>
      <c r="M6" s="30">
        <f t="shared" si="1"/>
        <v>2</v>
      </c>
      <c r="N6" s="31"/>
      <c r="O6" s="32">
        <f t="shared" si="2"/>
        <v>2</v>
      </c>
      <c r="P6" s="31"/>
      <c r="Q6" s="31"/>
      <c r="R6" s="31"/>
      <c r="S6" s="44">
        <f t="shared" si="3"/>
        <v>8</v>
      </c>
      <c r="T6" s="18" t="str">
        <f t="shared" si="4"/>
        <v>OK</v>
      </c>
      <c r="U6" s="163"/>
      <c r="V6" s="163"/>
      <c r="W6" s="163"/>
      <c r="X6" s="163"/>
      <c r="Y6" s="164">
        <v>2</v>
      </c>
      <c r="Z6" s="163"/>
      <c r="AA6" s="163"/>
      <c r="AB6" s="163"/>
      <c r="AC6" s="163"/>
      <c r="AD6" s="43"/>
      <c r="AE6" s="43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</row>
    <row r="7" spans="1:52" ht="24.75" customHeight="1" x14ac:dyDescent="0.25">
      <c r="A7" s="180" t="s">
        <v>153</v>
      </c>
      <c r="B7" s="180">
        <v>2</v>
      </c>
      <c r="C7" s="75">
        <v>4</v>
      </c>
      <c r="D7" s="120" t="s">
        <v>102</v>
      </c>
      <c r="E7" s="75" t="s">
        <v>123</v>
      </c>
      <c r="F7" s="75" t="s">
        <v>124</v>
      </c>
      <c r="G7" s="75" t="s">
        <v>98</v>
      </c>
      <c r="H7" s="75" t="s">
        <v>91</v>
      </c>
      <c r="I7" s="75" t="s">
        <v>89</v>
      </c>
      <c r="J7" s="62">
        <v>5599.02</v>
      </c>
      <c r="K7" s="19">
        <v>5</v>
      </c>
      <c r="L7" s="30">
        <f t="shared" si="0"/>
        <v>1</v>
      </c>
      <c r="M7" s="30">
        <f t="shared" si="1"/>
        <v>1</v>
      </c>
      <c r="N7" s="31"/>
      <c r="O7" s="32">
        <f t="shared" si="2"/>
        <v>1</v>
      </c>
      <c r="P7" s="31"/>
      <c r="Q7" s="31"/>
      <c r="R7" s="31"/>
      <c r="S7" s="44">
        <f t="shared" si="3"/>
        <v>4</v>
      </c>
      <c r="T7" s="18" t="str">
        <f t="shared" si="4"/>
        <v>OK</v>
      </c>
      <c r="U7" s="164">
        <v>1</v>
      </c>
      <c r="V7" s="163"/>
      <c r="W7" s="163"/>
      <c r="X7" s="163"/>
      <c r="Y7" s="163"/>
      <c r="Z7" s="163"/>
      <c r="AA7" s="163"/>
      <c r="AB7" s="163"/>
      <c r="AC7" s="163"/>
      <c r="AD7" s="43"/>
      <c r="AE7" s="43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</row>
    <row r="8" spans="1:52" ht="24.75" customHeight="1" x14ac:dyDescent="0.25">
      <c r="A8" s="204"/>
      <c r="B8" s="204"/>
      <c r="C8" s="104">
        <v>5</v>
      </c>
      <c r="D8" s="176" t="s">
        <v>103</v>
      </c>
      <c r="E8" s="104" t="s">
        <v>123</v>
      </c>
      <c r="F8" s="104" t="s">
        <v>125</v>
      </c>
      <c r="G8" s="104" t="s">
        <v>98</v>
      </c>
      <c r="H8" s="104" t="s">
        <v>91</v>
      </c>
      <c r="I8" s="104" t="s">
        <v>89</v>
      </c>
      <c r="J8" s="177">
        <v>6713.73</v>
      </c>
      <c r="K8" s="19">
        <v>59</v>
      </c>
      <c r="L8" s="30">
        <f t="shared" si="0"/>
        <v>8</v>
      </c>
      <c r="M8" s="30">
        <f t="shared" si="1"/>
        <v>8</v>
      </c>
      <c r="N8" s="31">
        <f>-1-5-8</f>
        <v>-14</v>
      </c>
      <c r="O8" s="32">
        <f t="shared" si="2"/>
        <v>14</v>
      </c>
      <c r="P8" s="31"/>
      <c r="Q8" s="31"/>
      <c r="R8" s="31"/>
      <c r="S8" s="44">
        <f t="shared" si="3"/>
        <v>37</v>
      </c>
      <c r="T8" s="18" t="str">
        <f t="shared" si="4"/>
        <v>OK</v>
      </c>
      <c r="U8" s="164">
        <v>1</v>
      </c>
      <c r="V8" s="163"/>
      <c r="W8" s="164">
        <v>1</v>
      </c>
      <c r="X8" s="164">
        <v>4</v>
      </c>
      <c r="Y8" s="163"/>
      <c r="Z8" s="163"/>
      <c r="AA8" s="163"/>
      <c r="AB8" s="164">
        <v>1</v>
      </c>
      <c r="AC8" s="164">
        <v>1</v>
      </c>
      <c r="AD8" s="43"/>
      <c r="AE8" s="43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</row>
    <row r="9" spans="1:52" ht="24.75" customHeight="1" x14ac:dyDescent="0.25">
      <c r="A9" s="181"/>
      <c r="B9" s="181"/>
      <c r="C9" s="75">
        <v>6</v>
      </c>
      <c r="D9" s="120" t="s">
        <v>104</v>
      </c>
      <c r="E9" s="75" t="s">
        <v>123</v>
      </c>
      <c r="F9" s="135" t="s">
        <v>194</v>
      </c>
      <c r="G9" s="75" t="s">
        <v>98</v>
      </c>
      <c r="H9" s="75" t="s">
        <v>90</v>
      </c>
      <c r="I9" s="75" t="s">
        <v>89</v>
      </c>
      <c r="J9" s="62">
        <v>11839.27</v>
      </c>
      <c r="K9" s="19">
        <v>13</v>
      </c>
      <c r="L9" s="30">
        <f t="shared" si="0"/>
        <v>0</v>
      </c>
      <c r="M9" s="30">
        <f t="shared" si="1"/>
        <v>0</v>
      </c>
      <c r="N9" s="31"/>
      <c r="O9" s="32">
        <f t="shared" si="2"/>
        <v>3</v>
      </c>
      <c r="P9" s="31"/>
      <c r="Q9" s="31"/>
      <c r="R9" s="31"/>
      <c r="S9" s="44">
        <f t="shared" si="3"/>
        <v>13</v>
      </c>
      <c r="T9" s="18" t="str">
        <f t="shared" si="4"/>
        <v>OK</v>
      </c>
      <c r="U9" s="163"/>
      <c r="V9" s="163"/>
      <c r="W9" s="163"/>
      <c r="X9" s="163"/>
      <c r="Y9" s="163"/>
      <c r="Z9" s="163"/>
      <c r="AA9" s="163"/>
      <c r="AB9" s="163"/>
      <c r="AC9" s="163"/>
      <c r="AD9" s="43"/>
      <c r="AE9" s="43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</row>
    <row r="10" spans="1:52" ht="24.75" customHeight="1" x14ac:dyDescent="0.25">
      <c r="A10" s="180" t="s">
        <v>154</v>
      </c>
      <c r="B10" s="180">
        <v>3</v>
      </c>
      <c r="C10" s="75">
        <v>7</v>
      </c>
      <c r="D10" s="120" t="s">
        <v>105</v>
      </c>
      <c r="E10" s="75" t="s">
        <v>126</v>
      </c>
      <c r="F10" s="75" t="s">
        <v>127</v>
      </c>
      <c r="G10" s="75" t="s">
        <v>98</v>
      </c>
      <c r="H10" s="75" t="s">
        <v>92</v>
      </c>
      <c r="I10" s="75" t="s">
        <v>89</v>
      </c>
      <c r="J10" s="62">
        <v>971.34</v>
      </c>
      <c r="K10" s="19">
        <v>0</v>
      </c>
      <c r="L10" s="30">
        <f t="shared" si="0"/>
        <v>0</v>
      </c>
      <c r="M10" s="30">
        <f t="shared" si="1"/>
        <v>0</v>
      </c>
      <c r="N10" s="31"/>
      <c r="O10" s="32">
        <f t="shared" si="2"/>
        <v>0</v>
      </c>
      <c r="P10" s="31"/>
      <c r="Q10" s="31"/>
      <c r="R10" s="31"/>
      <c r="S10" s="44">
        <f t="shared" si="3"/>
        <v>0</v>
      </c>
      <c r="T10" s="18" t="str">
        <f t="shared" si="4"/>
        <v>OK</v>
      </c>
      <c r="U10" s="163"/>
      <c r="V10" s="163"/>
      <c r="W10" s="163"/>
      <c r="X10" s="163"/>
      <c r="Y10" s="163"/>
      <c r="Z10" s="163"/>
      <c r="AA10" s="163"/>
      <c r="AB10" s="163"/>
      <c r="AC10" s="163"/>
      <c r="AD10" s="43"/>
      <c r="AE10" s="43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</row>
    <row r="11" spans="1:52" ht="24.75" customHeight="1" x14ac:dyDescent="0.25">
      <c r="A11" s="181"/>
      <c r="B11" s="181"/>
      <c r="C11" s="75">
        <v>8</v>
      </c>
      <c r="D11" s="120" t="s">
        <v>106</v>
      </c>
      <c r="E11" s="75" t="s">
        <v>126</v>
      </c>
      <c r="F11" s="75" t="s">
        <v>128</v>
      </c>
      <c r="G11" s="75" t="s">
        <v>98</v>
      </c>
      <c r="H11" s="75" t="s">
        <v>92</v>
      </c>
      <c r="I11" s="75" t="s">
        <v>89</v>
      </c>
      <c r="J11" s="62">
        <v>1102.21</v>
      </c>
      <c r="K11" s="19">
        <v>16</v>
      </c>
      <c r="L11" s="30">
        <f t="shared" si="0"/>
        <v>0</v>
      </c>
      <c r="M11" s="30">
        <f t="shared" si="1"/>
        <v>0</v>
      </c>
      <c r="N11" s="31">
        <v>30</v>
      </c>
      <c r="O11" s="32">
        <f t="shared" si="2"/>
        <v>4</v>
      </c>
      <c r="P11" s="31"/>
      <c r="Q11" s="31"/>
      <c r="R11" s="31"/>
      <c r="S11" s="44">
        <f t="shared" si="3"/>
        <v>46</v>
      </c>
      <c r="T11" s="18" t="str">
        <f t="shared" si="4"/>
        <v>OK</v>
      </c>
      <c r="U11" s="163"/>
      <c r="V11" s="163"/>
      <c r="W11" s="163"/>
      <c r="X11" s="163"/>
      <c r="Y11" s="163"/>
      <c r="Z11" s="163"/>
      <c r="AA11" s="163"/>
      <c r="AB11" s="163"/>
      <c r="AC11" s="163"/>
      <c r="AD11" s="43"/>
      <c r="AE11" s="43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</row>
    <row r="12" spans="1:52" ht="24.75" customHeight="1" x14ac:dyDescent="0.25">
      <c r="A12" s="75" t="s">
        <v>155</v>
      </c>
      <c r="B12" s="75">
        <v>4</v>
      </c>
      <c r="C12" s="75">
        <v>9</v>
      </c>
      <c r="D12" s="120" t="s">
        <v>107</v>
      </c>
      <c r="E12" s="75" t="s">
        <v>129</v>
      </c>
      <c r="F12" s="75" t="s">
        <v>130</v>
      </c>
      <c r="G12" s="75" t="s">
        <v>98</v>
      </c>
      <c r="H12" s="75" t="s">
        <v>91</v>
      </c>
      <c r="I12" s="75" t="s">
        <v>89</v>
      </c>
      <c r="J12" s="62">
        <v>37330</v>
      </c>
      <c r="K12" s="19">
        <v>1</v>
      </c>
      <c r="L12" s="30">
        <f t="shared" si="0"/>
        <v>0</v>
      </c>
      <c r="M12" s="30">
        <f t="shared" si="1"/>
        <v>0</v>
      </c>
      <c r="N12" s="31">
        <v>-1</v>
      </c>
      <c r="O12" s="32">
        <f t="shared" si="2"/>
        <v>0</v>
      </c>
      <c r="P12" s="31"/>
      <c r="Q12" s="31"/>
      <c r="R12" s="31"/>
      <c r="S12" s="44">
        <f t="shared" si="3"/>
        <v>0</v>
      </c>
      <c r="T12" s="18" t="str">
        <f t="shared" si="4"/>
        <v>OK</v>
      </c>
      <c r="U12" s="163"/>
      <c r="V12" s="163"/>
      <c r="W12" s="163"/>
      <c r="X12" s="163"/>
      <c r="Y12" s="163"/>
      <c r="Z12" s="163"/>
      <c r="AA12" s="163"/>
      <c r="AB12" s="163"/>
      <c r="AC12" s="163"/>
      <c r="AD12" s="43"/>
      <c r="AE12" s="43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</row>
    <row r="13" spans="1:52" ht="24.75" customHeight="1" x14ac:dyDescent="0.25">
      <c r="A13" s="75" t="s">
        <v>156</v>
      </c>
      <c r="B13" s="75">
        <v>6</v>
      </c>
      <c r="C13" s="75">
        <v>11</v>
      </c>
      <c r="D13" s="120" t="s">
        <v>108</v>
      </c>
      <c r="E13" s="75" t="s">
        <v>131</v>
      </c>
      <c r="F13" s="75" t="s">
        <v>132</v>
      </c>
      <c r="G13" s="75" t="s">
        <v>98</v>
      </c>
      <c r="H13" s="76" t="s">
        <v>91</v>
      </c>
      <c r="I13" s="75" t="s">
        <v>89</v>
      </c>
      <c r="J13" s="62">
        <v>16500</v>
      </c>
      <c r="K13" s="19">
        <v>1</v>
      </c>
      <c r="L13" s="30">
        <f t="shared" si="0"/>
        <v>1</v>
      </c>
      <c r="M13" s="30">
        <f t="shared" si="1"/>
        <v>1</v>
      </c>
      <c r="N13" s="31">
        <v>2</v>
      </c>
      <c r="O13" s="32">
        <f t="shared" si="2"/>
        <v>0</v>
      </c>
      <c r="P13" s="31"/>
      <c r="Q13" s="31"/>
      <c r="R13" s="31"/>
      <c r="S13" s="44">
        <f t="shared" si="3"/>
        <v>2</v>
      </c>
      <c r="T13" s="18" t="str">
        <f t="shared" si="4"/>
        <v>OK</v>
      </c>
      <c r="U13" s="163"/>
      <c r="V13" s="164">
        <v>1</v>
      </c>
      <c r="W13" s="163"/>
      <c r="X13" s="163"/>
      <c r="Y13" s="163"/>
      <c r="Z13" s="163"/>
      <c r="AA13" s="163"/>
      <c r="AB13" s="163"/>
      <c r="AC13" s="163"/>
      <c r="AD13" s="43"/>
      <c r="AE13" s="43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</row>
    <row r="14" spans="1:52" ht="24.75" customHeight="1" x14ac:dyDescent="0.25">
      <c r="A14" s="75" t="s">
        <v>157</v>
      </c>
      <c r="B14" s="75">
        <v>7</v>
      </c>
      <c r="C14" s="75">
        <v>12</v>
      </c>
      <c r="D14" s="120" t="s">
        <v>109</v>
      </c>
      <c r="E14" s="75" t="s">
        <v>133</v>
      </c>
      <c r="F14" s="75" t="s">
        <v>134</v>
      </c>
      <c r="G14" s="75" t="s">
        <v>98</v>
      </c>
      <c r="H14" s="76" t="s">
        <v>90</v>
      </c>
      <c r="I14" s="75" t="s">
        <v>89</v>
      </c>
      <c r="J14" s="62">
        <v>9759.25</v>
      </c>
      <c r="K14" s="19">
        <v>0</v>
      </c>
      <c r="L14" s="30">
        <f t="shared" si="0"/>
        <v>0</v>
      </c>
      <c r="M14" s="30">
        <f t="shared" si="1"/>
        <v>0</v>
      </c>
      <c r="N14" s="31"/>
      <c r="O14" s="32">
        <f t="shared" si="2"/>
        <v>0</v>
      </c>
      <c r="P14" s="31"/>
      <c r="Q14" s="31"/>
      <c r="R14" s="31"/>
      <c r="S14" s="44">
        <f t="shared" si="3"/>
        <v>0</v>
      </c>
      <c r="T14" s="18" t="str">
        <f t="shared" si="4"/>
        <v>OK</v>
      </c>
      <c r="U14" s="163"/>
      <c r="V14" s="163"/>
      <c r="W14" s="163"/>
      <c r="X14" s="163"/>
      <c r="Y14" s="163"/>
      <c r="Z14" s="163"/>
      <c r="AA14" s="163"/>
      <c r="AB14" s="163"/>
      <c r="AC14" s="163"/>
      <c r="AD14" s="43"/>
      <c r="AE14" s="43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</row>
    <row r="15" spans="1:52" ht="24.75" customHeight="1" x14ac:dyDescent="0.25">
      <c r="A15" s="75" t="s">
        <v>156</v>
      </c>
      <c r="B15" s="75">
        <v>8</v>
      </c>
      <c r="C15" s="75">
        <v>13</v>
      </c>
      <c r="D15" s="120" t="s">
        <v>110</v>
      </c>
      <c r="E15" s="75" t="s">
        <v>135</v>
      </c>
      <c r="F15" s="75" t="s">
        <v>136</v>
      </c>
      <c r="G15" s="75" t="s">
        <v>98</v>
      </c>
      <c r="H15" s="75" t="s">
        <v>88</v>
      </c>
      <c r="I15" s="75" t="s">
        <v>89</v>
      </c>
      <c r="J15" s="62">
        <v>18947</v>
      </c>
      <c r="K15" s="19">
        <v>0</v>
      </c>
      <c r="L15" s="30">
        <f t="shared" si="0"/>
        <v>0</v>
      </c>
      <c r="M15" s="30">
        <f t="shared" si="1"/>
        <v>0</v>
      </c>
      <c r="N15" s="31">
        <v>2</v>
      </c>
      <c r="O15" s="32">
        <f t="shared" si="2"/>
        <v>0</v>
      </c>
      <c r="P15" s="31"/>
      <c r="Q15" s="31"/>
      <c r="R15" s="31"/>
      <c r="S15" s="44">
        <f t="shared" si="3"/>
        <v>2</v>
      </c>
      <c r="T15" s="18" t="str">
        <f t="shared" si="4"/>
        <v>OK</v>
      </c>
      <c r="U15" s="163"/>
      <c r="V15" s="163"/>
      <c r="W15" s="163"/>
      <c r="X15" s="163"/>
      <c r="Y15" s="163"/>
      <c r="Z15" s="163"/>
      <c r="AA15" s="163"/>
      <c r="AB15" s="163"/>
      <c r="AC15" s="163"/>
      <c r="AD15" s="43"/>
      <c r="AE15" s="43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</row>
    <row r="16" spans="1:52" ht="24.75" customHeight="1" x14ac:dyDescent="0.25">
      <c r="A16" s="75" t="s">
        <v>162</v>
      </c>
      <c r="B16" s="75">
        <v>9</v>
      </c>
      <c r="C16" s="75">
        <v>14</v>
      </c>
      <c r="D16" s="120" t="s">
        <v>111</v>
      </c>
      <c r="E16" s="75" t="s">
        <v>137</v>
      </c>
      <c r="F16" s="75" t="s">
        <v>138</v>
      </c>
      <c r="G16" s="75" t="s">
        <v>98</v>
      </c>
      <c r="H16" s="75" t="s">
        <v>90</v>
      </c>
      <c r="I16" s="75" t="s">
        <v>89</v>
      </c>
      <c r="J16" s="62">
        <v>21372.2</v>
      </c>
      <c r="K16" s="19">
        <v>13</v>
      </c>
      <c r="L16" s="30">
        <f t="shared" si="0"/>
        <v>0</v>
      </c>
      <c r="M16" s="30">
        <f t="shared" si="1"/>
        <v>0</v>
      </c>
      <c r="N16" s="31"/>
      <c r="O16" s="32">
        <f t="shared" si="2"/>
        <v>3</v>
      </c>
      <c r="P16" s="31"/>
      <c r="Q16" s="31"/>
      <c r="R16" s="31"/>
      <c r="S16" s="44">
        <f t="shared" si="3"/>
        <v>13</v>
      </c>
      <c r="T16" s="18" t="str">
        <f t="shared" si="4"/>
        <v>OK</v>
      </c>
      <c r="U16" s="163"/>
      <c r="V16" s="163"/>
      <c r="W16" s="163"/>
      <c r="X16" s="163"/>
      <c r="Y16" s="163"/>
      <c r="Z16" s="163"/>
      <c r="AA16" s="163"/>
      <c r="AB16" s="163"/>
      <c r="AC16" s="163"/>
      <c r="AD16" s="43"/>
      <c r="AE16" s="43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</row>
    <row r="17" spans="1:52" ht="24.75" customHeight="1" x14ac:dyDescent="0.25">
      <c r="A17" s="75" t="s">
        <v>163</v>
      </c>
      <c r="B17" s="75">
        <v>10</v>
      </c>
      <c r="C17" s="75">
        <v>15</v>
      </c>
      <c r="D17" s="120" t="s">
        <v>112</v>
      </c>
      <c r="E17" s="75" t="s">
        <v>139</v>
      </c>
      <c r="F17" s="75" t="s">
        <v>140</v>
      </c>
      <c r="G17" s="75" t="s">
        <v>98</v>
      </c>
      <c r="H17" s="114" t="s">
        <v>93</v>
      </c>
      <c r="I17" s="75" t="s">
        <v>89</v>
      </c>
      <c r="J17" s="62">
        <v>18315.740000000002</v>
      </c>
      <c r="K17" s="19">
        <v>0</v>
      </c>
      <c r="L17" s="30">
        <f t="shared" si="0"/>
        <v>0</v>
      </c>
      <c r="M17" s="30">
        <f t="shared" si="1"/>
        <v>0</v>
      </c>
      <c r="N17" s="31"/>
      <c r="O17" s="32">
        <f t="shared" si="2"/>
        <v>0</v>
      </c>
      <c r="P17" s="31"/>
      <c r="Q17" s="31"/>
      <c r="R17" s="31"/>
      <c r="S17" s="44">
        <f t="shared" si="3"/>
        <v>0</v>
      </c>
      <c r="T17" s="18" t="str">
        <f t="shared" si="4"/>
        <v>OK</v>
      </c>
      <c r="U17" s="163"/>
      <c r="V17" s="163"/>
      <c r="W17" s="163"/>
      <c r="X17" s="163"/>
      <c r="Y17" s="163"/>
      <c r="Z17" s="163"/>
      <c r="AA17" s="163"/>
      <c r="AB17" s="163"/>
      <c r="AC17" s="163"/>
      <c r="AD17" s="43"/>
      <c r="AE17" s="43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</row>
    <row r="18" spans="1:52" ht="24.75" customHeight="1" x14ac:dyDescent="0.25">
      <c r="A18" s="180" t="s">
        <v>153</v>
      </c>
      <c r="B18" s="180">
        <v>11</v>
      </c>
      <c r="C18" s="75">
        <v>16</v>
      </c>
      <c r="D18" s="120" t="s">
        <v>113</v>
      </c>
      <c r="E18" s="75" t="s">
        <v>141</v>
      </c>
      <c r="F18" s="75" t="s">
        <v>142</v>
      </c>
      <c r="G18" s="75" t="s">
        <v>98</v>
      </c>
      <c r="H18" s="114" t="s">
        <v>92</v>
      </c>
      <c r="I18" s="75" t="s">
        <v>89</v>
      </c>
      <c r="J18" s="62">
        <v>2835</v>
      </c>
      <c r="K18" s="19">
        <v>32</v>
      </c>
      <c r="L18" s="30">
        <f t="shared" si="0"/>
        <v>2</v>
      </c>
      <c r="M18" s="30">
        <f t="shared" si="1"/>
        <v>2</v>
      </c>
      <c r="N18" s="31"/>
      <c r="O18" s="32">
        <f t="shared" si="2"/>
        <v>8</v>
      </c>
      <c r="P18" s="31"/>
      <c r="Q18" s="31"/>
      <c r="R18" s="31"/>
      <c r="S18" s="44">
        <f t="shared" si="3"/>
        <v>30</v>
      </c>
      <c r="T18" s="18" t="str">
        <f t="shared" si="4"/>
        <v>OK</v>
      </c>
      <c r="U18" s="163"/>
      <c r="V18" s="163"/>
      <c r="W18" s="163"/>
      <c r="X18" s="164">
        <v>2</v>
      </c>
      <c r="Y18" s="163"/>
      <c r="Z18" s="163"/>
      <c r="AA18" s="163"/>
      <c r="AB18" s="163"/>
      <c r="AC18" s="163"/>
      <c r="AD18" s="43"/>
      <c r="AE18" s="43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</row>
    <row r="19" spans="1:52" ht="24.75" customHeight="1" x14ac:dyDescent="0.25">
      <c r="A19" s="181"/>
      <c r="B19" s="181"/>
      <c r="C19" s="75">
        <v>17</v>
      </c>
      <c r="D19" s="120" t="s">
        <v>114</v>
      </c>
      <c r="E19" s="75" t="s">
        <v>141</v>
      </c>
      <c r="F19" s="75" t="s">
        <v>143</v>
      </c>
      <c r="G19" s="75" t="s">
        <v>98</v>
      </c>
      <c r="H19" s="114" t="s">
        <v>92</v>
      </c>
      <c r="I19" s="75" t="s">
        <v>89</v>
      </c>
      <c r="J19" s="62">
        <v>5475</v>
      </c>
      <c r="K19" s="19">
        <v>34</v>
      </c>
      <c r="L19" s="30">
        <f t="shared" si="0"/>
        <v>6</v>
      </c>
      <c r="M19" s="30">
        <f t="shared" si="1"/>
        <v>6</v>
      </c>
      <c r="N19" s="31">
        <v>-6</v>
      </c>
      <c r="O19" s="32">
        <f t="shared" si="2"/>
        <v>8</v>
      </c>
      <c r="P19" s="31"/>
      <c r="Q19" s="31"/>
      <c r="R19" s="31"/>
      <c r="S19" s="44">
        <f t="shared" si="3"/>
        <v>22</v>
      </c>
      <c r="T19" s="18" t="str">
        <f t="shared" si="4"/>
        <v>OK</v>
      </c>
      <c r="U19" s="163"/>
      <c r="V19" s="163"/>
      <c r="W19" s="163"/>
      <c r="X19" s="164">
        <v>4</v>
      </c>
      <c r="Y19" s="163"/>
      <c r="Z19" s="163"/>
      <c r="AA19" s="164">
        <v>2</v>
      </c>
      <c r="AB19" s="163"/>
      <c r="AC19" s="163"/>
      <c r="AD19" s="43"/>
      <c r="AE19" s="43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</row>
    <row r="20" spans="1:52" ht="24.75" customHeight="1" x14ac:dyDescent="0.25">
      <c r="A20" s="75" t="s">
        <v>158</v>
      </c>
      <c r="B20" s="75">
        <v>13</v>
      </c>
      <c r="C20" s="75">
        <v>22</v>
      </c>
      <c r="D20" s="120" t="s">
        <v>115</v>
      </c>
      <c r="E20" s="75" t="s">
        <v>144</v>
      </c>
      <c r="F20" s="75" t="s">
        <v>145</v>
      </c>
      <c r="G20" s="75" t="s">
        <v>98</v>
      </c>
      <c r="H20" s="114" t="s">
        <v>94</v>
      </c>
      <c r="I20" s="75" t="s">
        <v>89</v>
      </c>
      <c r="J20" s="62">
        <v>87565</v>
      </c>
      <c r="K20" s="19">
        <v>1</v>
      </c>
      <c r="L20" s="30">
        <f t="shared" si="0"/>
        <v>0</v>
      </c>
      <c r="M20" s="30">
        <f t="shared" si="1"/>
        <v>0</v>
      </c>
      <c r="N20" s="31"/>
      <c r="O20" s="32">
        <f t="shared" si="2"/>
        <v>0</v>
      </c>
      <c r="P20" s="31"/>
      <c r="Q20" s="31"/>
      <c r="R20" s="31"/>
      <c r="S20" s="44">
        <f t="shared" si="3"/>
        <v>1</v>
      </c>
      <c r="T20" s="18" t="str">
        <f t="shared" si="4"/>
        <v>OK</v>
      </c>
      <c r="U20" s="163"/>
      <c r="V20" s="163"/>
      <c r="W20" s="163"/>
      <c r="X20" s="163"/>
      <c r="Y20" s="163"/>
      <c r="Z20" s="163"/>
      <c r="AA20" s="163"/>
      <c r="AB20" s="163"/>
      <c r="AC20" s="163"/>
      <c r="AD20" s="43"/>
      <c r="AE20" s="43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</row>
    <row r="21" spans="1:52" ht="24.75" customHeight="1" x14ac:dyDescent="0.25">
      <c r="A21" s="75" t="s">
        <v>159</v>
      </c>
      <c r="B21" s="75">
        <v>14</v>
      </c>
      <c r="C21" s="75">
        <v>23</v>
      </c>
      <c r="D21" s="120" t="s">
        <v>116</v>
      </c>
      <c r="E21" s="75" t="s">
        <v>146</v>
      </c>
      <c r="F21" s="75" t="s">
        <v>146</v>
      </c>
      <c r="G21" s="75" t="s">
        <v>98</v>
      </c>
      <c r="H21" s="114" t="s">
        <v>94</v>
      </c>
      <c r="I21" s="75" t="s">
        <v>89</v>
      </c>
      <c r="J21" s="62">
        <v>9265</v>
      </c>
      <c r="K21" s="19">
        <v>0</v>
      </c>
      <c r="L21" s="30">
        <f t="shared" si="0"/>
        <v>0</v>
      </c>
      <c r="M21" s="30">
        <f t="shared" si="1"/>
        <v>0</v>
      </c>
      <c r="N21" s="31"/>
      <c r="O21" s="32">
        <f t="shared" si="2"/>
        <v>0</v>
      </c>
      <c r="P21" s="31"/>
      <c r="Q21" s="31"/>
      <c r="R21" s="31"/>
      <c r="S21" s="44">
        <f t="shared" si="3"/>
        <v>0</v>
      </c>
      <c r="T21" s="18" t="str">
        <f t="shared" si="4"/>
        <v>OK</v>
      </c>
      <c r="U21" s="163"/>
      <c r="V21" s="163"/>
      <c r="W21" s="163"/>
      <c r="X21" s="163"/>
      <c r="Y21" s="163"/>
      <c r="Z21" s="163"/>
      <c r="AA21" s="163"/>
      <c r="AB21" s="163"/>
      <c r="AC21" s="163"/>
      <c r="AD21" s="43"/>
      <c r="AE21" s="43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</row>
    <row r="22" spans="1:52" ht="24.75" customHeight="1" x14ac:dyDescent="0.25">
      <c r="A22" s="180" t="s">
        <v>160</v>
      </c>
      <c r="B22" s="180">
        <v>15</v>
      </c>
      <c r="C22" s="75">
        <v>24</v>
      </c>
      <c r="D22" s="120" t="s">
        <v>117</v>
      </c>
      <c r="E22" s="75" t="s">
        <v>147</v>
      </c>
      <c r="F22" s="75" t="s">
        <v>148</v>
      </c>
      <c r="G22" s="75" t="s">
        <v>98</v>
      </c>
      <c r="H22" s="114" t="s">
        <v>95</v>
      </c>
      <c r="I22" s="75" t="s">
        <v>96</v>
      </c>
      <c r="J22" s="62">
        <v>389</v>
      </c>
      <c r="K22" s="19">
        <v>0</v>
      </c>
      <c r="L22" s="30">
        <f t="shared" si="0"/>
        <v>0</v>
      </c>
      <c r="M22" s="30">
        <f t="shared" si="1"/>
        <v>0</v>
      </c>
      <c r="N22" s="31">
        <v>10</v>
      </c>
      <c r="O22" s="32">
        <f t="shared" si="2"/>
        <v>0</v>
      </c>
      <c r="P22" s="31"/>
      <c r="Q22" s="31"/>
      <c r="R22" s="31"/>
      <c r="S22" s="44">
        <f t="shared" si="3"/>
        <v>10</v>
      </c>
      <c r="T22" s="18" t="str">
        <f t="shared" si="4"/>
        <v>OK</v>
      </c>
      <c r="U22" s="163"/>
      <c r="V22" s="163"/>
      <c r="W22" s="163"/>
      <c r="X22" s="163"/>
      <c r="Y22" s="163"/>
      <c r="Z22" s="163"/>
      <c r="AA22" s="163"/>
      <c r="AB22" s="163"/>
      <c r="AC22" s="163"/>
      <c r="AD22" s="43"/>
      <c r="AE22" s="43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</row>
    <row r="23" spans="1:52" ht="24.75" customHeight="1" x14ac:dyDescent="0.25">
      <c r="A23" s="181"/>
      <c r="B23" s="181"/>
      <c r="C23" s="75">
        <v>25</v>
      </c>
      <c r="D23" s="120" t="s">
        <v>118</v>
      </c>
      <c r="E23" s="24" t="s">
        <v>147</v>
      </c>
      <c r="F23" s="24" t="s">
        <v>149</v>
      </c>
      <c r="G23" s="75" t="s">
        <v>98</v>
      </c>
      <c r="H23" s="117" t="s">
        <v>95</v>
      </c>
      <c r="I23" s="75" t="s">
        <v>96</v>
      </c>
      <c r="J23" s="62">
        <v>3845</v>
      </c>
      <c r="K23" s="19">
        <v>0</v>
      </c>
      <c r="L23" s="30">
        <f t="shared" si="0"/>
        <v>0</v>
      </c>
      <c r="M23" s="30">
        <f t="shared" si="1"/>
        <v>0</v>
      </c>
      <c r="N23" s="31"/>
      <c r="O23" s="32">
        <f t="shared" si="2"/>
        <v>0</v>
      </c>
      <c r="P23" s="31"/>
      <c r="Q23" s="31"/>
      <c r="R23" s="31"/>
      <c r="S23" s="44">
        <f t="shared" si="3"/>
        <v>0</v>
      </c>
      <c r="T23" s="18" t="str">
        <f t="shared" si="4"/>
        <v>OK</v>
      </c>
      <c r="U23" s="163"/>
      <c r="V23" s="163"/>
      <c r="W23" s="163"/>
      <c r="X23" s="163"/>
      <c r="Y23" s="163"/>
      <c r="Z23" s="163"/>
      <c r="AA23" s="163"/>
      <c r="AB23" s="163"/>
      <c r="AC23" s="163"/>
      <c r="AD23" s="43"/>
      <c r="AE23" s="43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</row>
    <row r="24" spans="1:52" ht="24.75" customHeight="1" x14ac:dyDescent="0.25">
      <c r="A24" s="75" t="s">
        <v>161</v>
      </c>
      <c r="B24" s="75">
        <v>16</v>
      </c>
      <c r="C24" s="75">
        <v>26</v>
      </c>
      <c r="D24" s="120" t="s">
        <v>119</v>
      </c>
      <c r="E24" s="57" t="s">
        <v>150</v>
      </c>
      <c r="F24" s="57" t="s">
        <v>151</v>
      </c>
      <c r="G24" s="75" t="s">
        <v>98</v>
      </c>
      <c r="H24" s="76" t="s">
        <v>97</v>
      </c>
      <c r="I24" s="75" t="s">
        <v>89</v>
      </c>
      <c r="J24" s="62">
        <v>6099.91</v>
      </c>
      <c r="K24" s="19">
        <v>0</v>
      </c>
      <c r="L24" s="30">
        <f t="shared" si="0"/>
        <v>0</v>
      </c>
      <c r="M24" s="30">
        <f t="shared" ref="M24" si="5">(SUM(U24:AZ24))</f>
        <v>0</v>
      </c>
      <c r="N24" s="31"/>
      <c r="O24" s="32">
        <f t="shared" si="2"/>
        <v>0</v>
      </c>
      <c r="P24" s="31"/>
      <c r="Q24" s="31"/>
      <c r="R24" s="31"/>
      <c r="S24" s="44">
        <f t="shared" si="3"/>
        <v>0</v>
      </c>
      <c r="T24" s="18" t="str">
        <f t="shared" si="4"/>
        <v>OK</v>
      </c>
      <c r="U24" s="163"/>
      <c r="V24" s="163"/>
      <c r="W24" s="163"/>
      <c r="X24" s="163"/>
      <c r="Y24" s="163"/>
      <c r="Z24" s="163"/>
      <c r="AA24" s="163"/>
      <c r="AB24" s="163"/>
      <c r="AC24" s="163"/>
      <c r="AD24" s="43"/>
      <c r="AE24" s="43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</row>
    <row r="25" spans="1:52" ht="16.5" customHeight="1" x14ac:dyDescent="0.25">
      <c r="J25" s="60"/>
      <c r="K25" s="58">
        <f t="shared" ref="K25:S25" si="6">SUM(K4:K24)</f>
        <v>213</v>
      </c>
      <c r="L25" s="58">
        <f t="shared" si="6"/>
        <v>30</v>
      </c>
      <c r="M25" s="58">
        <f t="shared" si="6"/>
        <v>30</v>
      </c>
      <c r="N25" s="175">
        <f t="shared" si="6"/>
        <v>53</v>
      </c>
      <c r="O25" s="58">
        <f t="shared" si="6"/>
        <v>50</v>
      </c>
      <c r="P25" s="58">
        <f t="shared" si="6"/>
        <v>0</v>
      </c>
      <c r="Q25" s="58">
        <f t="shared" si="6"/>
        <v>0</v>
      </c>
      <c r="R25" s="58">
        <f t="shared" si="6"/>
        <v>0</v>
      </c>
      <c r="S25" s="59">
        <f t="shared" si="6"/>
        <v>236</v>
      </c>
      <c r="U25" s="165">
        <v>12312.75</v>
      </c>
      <c r="V25" s="165">
        <v>16500</v>
      </c>
      <c r="W25" s="165">
        <v>6713.73</v>
      </c>
      <c r="X25" s="165">
        <v>54424.92</v>
      </c>
      <c r="Y25" s="165">
        <v>36166</v>
      </c>
      <c r="Z25" s="165">
        <v>100490</v>
      </c>
      <c r="AA25" s="165">
        <v>10950</v>
      </c>
      <c r="AB25" s="165">
        <v>6713.73</v>
      </c>
      <c r="AC25" s="165">
        <v>6713.73</v>
      </c>
      <c r="AD25" s="20">
        <f t="shared" ref="AD25:AZ25" si="7">SUMPRODUCT($J$4:$J$24,AD4:AD24)</f>
        <v>0</v>
      </c>
      <c r="AE25" s="20">
        <f t="shared" si="7"/>
        <v>0</v>
      </c>
      <c r="AF25" s="20">
        <f t="shared" si="7"/>
        <v>0</v>
      </c>
      <c r="AG25" s="20">
        <f t="shared" si="7"/>
        <v>0</v>
      </c>
      <c r="AH25" s="20">
        <f t="shared" si="7"/>
        <v>0</v>
      </c>
      <c r="AI25" s="20">
        <f t="shared" si="7"/>
        <v>0</v>
      </c>
      <c r="AJ25" s="20">
        <f t="shared" si="7"/>
        <v>0</v>
      </c>
      <c r="AK25" s="20">
        <f t="shared" si="7"/>
        <v>0</v>
      </c>
      <c r="AL25" s="20">
        <f t="shared" si="7"/>
        <v>0</v>
      </c>
      <c r="AM25" s="20">
        <f t="shared" si="7"/>
        <v>0</v>
      </c>
      <c r="AN25" s="20">
        <f t="shared" si="7"/>
        <v>0</v>
      </c>
      <c r="AO25" s="20">
        <f t="shared" si="7"/>
        <v>0</v>
      </c>
      <c r="AP25" s="20">
        <f t="shared" si="7"/>
        <v>0</v>
      </c>
      <c r="AQ25" s="20">
        <f t="shared" si="7"/>
        <v>0</v>
      </c>
      <c r="AR25" s="20">
        <f t="shared" si="7"/>
        <v>0</v>
      </c>
      <c r="AS25" s="20">
        <f t="shared" si="7"/>
        <v>0</v>
      </c>
      <c r="AT25" s="20">
        <f t="shared" si="7"/>
        <v>0</v>
      </c>
      <c r="AU25" s="20">
        <f t="shared" si="7"/>
        <v>0</v>
      </c>
      <c r="AV25" s="20">
        <f t="shared" si="7"/>
        <v>0</v>
      </c>
      <c r="AW25" s="20">
        <f t="shared" si="7"/>
        <v>0</v>
      </c>
      <c r="AX25" s="20">
        <f t="shared" si="7"/>
        <v>0</v>
      </c>
      <c r="AY25" s="20">
        <f t="shared" si="7"/>
        <v>0</v>
      </c>
      <c r="AZ25" s="20">
        <f t="shared" si="7"/>
        <v>0</v>
      </c>
    </row>
    <row r="26" spans="1:52" ht="20.25" customHeight="1" x14ac:dyDescent="0.25">
      <c r="K26" s="67">
        <f t="shared" ref="K26:R26" si="8">SUMPRODUCT($J$4:$J$24,K4:K24)</f>
        <v>1740124.6400000001</v>
      </c>
      <c r="L26" s="67">
        <f t="shared" si="8"/>
        <v>250984.86</v>
      </c>
      <c r="M26" s="67">
        <f t="shared" si="8"/>
        <v>250984.86</v>
      </c>
      <c r="N26" s="67">
        <f t="shared" si="8"/>
        <v>245148.08000000002</v>
      </c>
      <c r="O26" s="67">
        <f t="shared" si="8"/>
        <v>373165.49</v>
      </c>
      <c r="P26" s="67">
        <f t="shared" si="8"/>
        <v>0</v>
      </c>
      <c r="Q26" s="67">
        <f t="shared" si="8"/>
        <v>0</v>
      </c>
      <c r="R26" s="67">
        <f t="shared" si="8"/>
        <v>0</v>
      </c>
      <c r="U26" s="166"/>
      <c r="V26" s="166"/>
      <c r="W26" s="166"/>
      <c r="X26" s="166"/>
      <c r="Y26" s="166"/>
      <c r="Z26" s="166"/>
      <c r="AA26" s="166"/>
      <c r="AB26" s="166"/>
      <c r="AC26" s="166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 ht="20.25" customHeight="1" thickBot="1" x14ac:dyDescent="0.3">
      <c r="K27" s="67"/>
      <c r="N27" s="35"/>
      <c r="O27" s="35"/>
      <c r="P27" s="35"/>
      <c r="Q27" s="35"/>
      <c r="R27" s="35"/>
      <c r="U27" s="166"/>
      <c r="V27" s="166"/>
      <c r="W27" s="166"/>
      <c r="X27" s="166"/>
      <c r="Y27" s="166"/>
      <c r="Z27" s="166"/>
      <c r="AA27" s="166"/>
      <c r="AB27" s="166"/>
      <c r="AC27" s="166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17.25" customHeight="1" x14ac:dyDescent="0.25">
      <c r="A28" s="107"/>
      <c r="B28" s="182" t="s">
        <v>48</v>
      </c>
      <c r="C28" s="183"/>
      <c r="D28" s="183"/>
      <c r="E28" s="183"/>
      <c r="F28" s="183"/>
      <c r="G28" s="183"/>
      <c r="H28" s="183"/>
      <c r="I28" s="183"/>
      <c r="J28" s="183"/>
      <c r="K28" s="184"/>
      <c r="L28" s="35"/>
      <c r="M28" s="35"/>
      <c r="N28" s="35"/>
      <c r="O28" s="35"/>
      <c r="P28" s="35"/>
      <c r="Q28" s="35"/>
      <c r="R28" s="35"/>
      <c r="U28" s="166"/>
      <c r="V28" s="167"/>
      <c r="W28" s="167"/>
      <c r="X28" s="167"/>
      <c r="Y28" s="166"/>
      <c r="Z28" s="166"/>
      <c r="AA28" s="166"/>
      <c r="AB28" s="166"/>
      <c r="AC28" s="166"/>
    </row>
    <row r="29" spans="1:52" ht="16.5" customHeight="1" x14ac:dyDescent="0.25">
      <c r="A29" s="107"/>
      <c r="B29" s="185" t="s">
        <v>84</v>
      </c>
      <c r="C29" s="186"/>
      <c r="D29" s="186"/>
      <c r="E29" s="186"/>
      <c r="F29" s="186"/>
      <c r="G29" s="186"/>
      <c r="H29" s="186"/>
      <c r="I29" s="186"/>
      <c r="J29" s="186"/>
      <c r="K29" s="187"/>
      <c r="R29" s="29"/>
      <c r="U29" s="166"/>
      <c r="V29" s="167"/>
      <c r="W29" s="167"/>
      <c r="X29" s="167"/>
      <c r="Y29" s="166"/>
      <c r="Z29" s="166"/>
      <c r="AA29" s="166"/>
      <c r="AB29" s="166"/>
      <c r="AC29" s="166"/>
    </row>
    <row r="30" spans="1:52" ht="15.75" customHeight="1" x14ac:dyDescent="0.25">
      <c r="A30" s="107"/>
      <c r="B30" s="188" t="s">
        <v>47</v>
      </c>
      <c r="C30" s="189"/>
      <c r="D30" s="189"/>
      <c r="E30" s="189"/>
      <c r="F30" s="189"/>
      <c r="G30" s="189"/>
      <c r="H30" s="189"/>
      <c r="I30" s="189"/>
      <c r="J30" s="189"/>
      <c r="K30" s="190"/>
      <c r="R30" s="29"/>
      <c r="U30" s="166"/>
      <c r="V30" s="167"/>
      <c r="W30" s="167"/>
      <c r="X30" s="167"/>
      <c r="Y30" s="166"/>
      <c r="Z30" s="166"/>
      <c r="AA30" s="166"/>
      <c r="AB30" s="166"/>
      <c r="AC30" s="166"/>
    </row>
    <row r="31" spans="1:52" ht="18.75" customHeight="1" thickBot="1" x14ac:dyDescent="0.3">
      <c r="A31" s="107"/>
      <c r="B31" s="205" t="s">
        <v>85</v>
      </c>
      <c r="C31" s="206"/>
      <c r="D31" s="206"/>
      <c r="E31" s="206"/>
      <c r="F31" s="206"/>
      <c r="G31" s="206"/>
      <c r="H31" s="206"/>
      <c r="I31" s="206"/>
      <c r="J31" s="206"/>
      <c r="K31" s="207"/>
      <c r="U31" s="166"/>
      <c r="V31" s="166"/>
      <c r="W31" s="166"/>
      <c r="X31" s="166"/>
      <c r="Y31" s="166"/>
      <c r="Z31" s="166"/>
      <c r="AA31" s="166"/>
      <c r="AB31" s="166"/>
      <c r="AC31" s="166"/>
    </row>
  </sheetData>
  <autoFilter ref="A3:AZ3" xr:uid="{00000000-0001-0000-0000-000000000000}"/>
  <mergeCells count="19">
    <mergeCell ref="B31:K31"/>
    <mergeCell ref="A7:A9"/>
    <mergeCell ref="B7:B9"/>
    <mergeCell ref="A10:A11"/>
    <mergeCell ref="B10:B11"/>
    <mergeCell ref="A18:A19"/>
    <mergeCell ref="B18:B19"/>
    <mergeCell ref="A22:A23"/>
    <mergeCell ref="B22:B23"/>
    <mergeCell ref="B28:K28"/>
    <mergeCell ref="B29:K29"/>
    <mergeCell ref="B30:K30"/>
    <mergeCell ref="A4:A6"/>
    <mergeCell ref="B4:B6"/>
    <mergeCell ref="A1:C1"/>
    <mergeCell ref="D1:J1"/>
    <mergeCell ref="K1:T1"/>
    <mergeCell ref="A2:J2"/>
    <mergeCell ref="K2:T2"/>
  </mergeCells>
  <conditionalFormatting sqref="S4:S24">
    <cfRule type="cellIs" dxfId="14" priority="2" operator="lessThan">
      <formula>0</formula>
    </cfRule>
  </conditionalFormatting>
  <conditionalFormatting sqref="T3:T1048576 T1">
    <cfRule type="cellIs" dxfId="13" priority="4" operator="equal">
      <formula>"ATENÇÃO"</formula>
    </cfRule>
  </conditionalFormatting>
  <conditionalFormatting sqref="T4:T24">
    <cfRule type="containsText" dxfId="12" priority="1" operator="containsText" text="ATENÇÃO">
      <formula>NOT(ISERROR(SEARCH("ATENÇÃO",T4)))</formula>
    </cfRule>
  </conditionalFormatting>
  <conditionalFormatting sqref="AD4:AZ24">
    <cfRule type="cellIs" dxfId="11" priority="3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60FEB-E8A5-4669-BF68-5E4E7D7A3C33}">
  <sheetPr>
    <tabColor rgb="FF92D050"/>
  </sheetPr>
  <dimension ref="A1:AZ31"/>
  <sheetViews>
    <sheetView zoomScale="60" zoomScaleNormal="60" workbookViewId="0">
      <selection activeCell="O35" sqref="O35"/>
    </sheetView>
  </sheetViews>
  <sheetFormatPr defaultColWidth="11.85546875" defaultRowHeight="24.75" customHeight="1" x14ac:dyDescent="0.25"/>
  <cols>
    <col min="1" max="1" width="7.85546875" style="1" customWidth="1"/>
    <col min="2" max="2" width="6.28515625" style="1" customWidth="1"/>
    <col min="3" max="3" width="6.5703125" style="1" customWidth="1"/>
    <col min="4" max="4" width="10.5703125" style="3" customWidth="1"/>
    <col min="5" max="5" width="8.7109375" style="1" customWidth="1"/>
    <col min="6" max="6" width="11.5703125" style="1" customWidth="1"/>
    <col min="7" max="7" width="9" style="1" customWidth="1"/>
    <col min="8" max="8" width="13.7109375" style="1" customWidth="1"/>
    <col min="9" max="9" width="11" style="1" customWidth="1"/>
    <col min="10" max="10" width="14.42578125" style="3" customWidth="1"/>
    <col min="11" max="11" width="11.85546875" style="4" customWidth="1"/>
    <col min="12" max="14" width="11.85546875" style="4"/>
    <col min="15" max="15" width="13.28515625" style="4" customWidth="1"/>
    <col min="16" max="18" width="11.85546875" style="4"/>
    <col min="19" max="19" width="11.85546875" style="12"/>
    <col min="20" max="20" width="11.85546875" style="5"/>
    <col min="21" max="32" width="12.85546875" style="6" customWidth="1"/>
    <col min="33" max="52" width="12.85546875" style="42" customWidth="1"/>
    <col min="53" max="16384" width="11.85546875" style="42"/>
  </cols>
  <sheetData>
    <row r="1" spans="1:52" ht="41.1" customHeight="1" x14ac:dyDescent="0.25">
      <c r="A1" s="195" t="s">
        <v>83</v>
      </c>
      <c r="B1" s="196"/>
      <c r="C1" s="197"/>
      <c r="D1" s="198" t="s">
        <v>81</v>
      </c>
      <c r="E1" s="199"/>
      <c r="F1" s="199"/>
      <c r="G1" s="199"/>
      <c r="H1" s="199"/>
      <c r="I1" s="199"/>
      <c r="J1" s="200"/>
      <c r="K1" s="194" t="s">
        <v>82</v>
      </c>
      <c r="L1" s="194"/>
      <c r="M1" s="194"/>
      <c r="N1" s="194"/>
      <c r="O1" s="194"/>
      <c r="P1" s="194"/>
      <c r="Q1" s="194"/>
      <c r="R1" s="194"/>
      <c r="S1" s="194"/>
      <c r="T1" s="194"/>
      <c r="U1" s="159" t="s">
        <v>212</v>
      </c>
      <c r="V1" s="159" t="s">
        <v>213</v>
      </c>
      <c r="W1" s="115" t="s">
        <v>50</v>
      </c>
      <c r="X1" s="115" t="s">
        <v>50</v>
      </c>
      <c r="Y1" s="115" t="s">
        <v>50</v>
      </c>
      <c r="Z1" s="115" t="s">
        <v>50</v>
      </c>
      <c r="AA1" s="115" t="s">
        <v>50</v>
      </c>
      <c r="AB1" s="115" t="s">
        <v>50</v>
      </c>
      <c r="AC1" s="115" t="s">
        <v>50</v>
      </c>
      <c r="AD1" s="115" t="s">
        <v>50</v>
      </c>
      <c r="AE1" s="115" t="s">
        <v>50</v>
      </c>
      <c r="AF1" s="115" t="s">
        <v>50</v>
      </c>
      <c r="AG1" s="115" t="s">
        <v>50</v>
      </c>
      <c r="AH1" s="115" t="s">
        <v>50</v>
      </c>
      <c r="AI1" s="115" t="s">
        <v>50</v>
      </c>
      <c r="AJ1" s="115" t="s">
        <v>50</v>
      </c>
      <c r="AK1" s="115" t="s">
        <v>50</v>
      </c>
      <c r="AL1" s="115" t="s">
        <v>50</v>
      </c>
      <c r="AM1" s="115" t="s">
        <v>50</v>
      </c>
      <c r="AN1" s="115" t="s">
        <v>50</v>
      </c>
      <c r="AO1" s="115" t="s">
        <v>50</v>
      </c>
      <c r="AP1" s="115" t="s">
        <v>50</v>
      </c>
      <c r="AQ1" s="115" t="s">
        <v>50</v>
      </c>
      <c r="AR1" s="115" t="s">
        <v>50</v>
      </c>
      <c r="AS1" s="115" t="s">
        <v>50</v>
      </c>
      <c r="AT1" s="115" t="s">
        <v>50</v>
      </c>
      <c r="AU1" s="115" t="s">
        <v>50</v>
      </c>
      <c r="AV1" s="115" t="s">
        <v>50</v>
      </c>
      <c r="AW1" s="115" t="s">
        <v>50</v>
      </c>
      <c r="AX1" s="115" t="s">
        <v>50</v>
      </c>
      <c r="AY1" s="115" t="s">
        <v>50</v>
      </c>
      <c r="AZ1" s="115" t="s">
        <v>50</v>
      </c>
    </row>
    <row r="2" spans="1:52" ht="20.25" customHeight="1" x14ac:dyDescent="0.25">
      <c r="A2" s="198" t="s">
        <v>65</v>
      </c>
      <c r="B2" s="199"/>
      <c r="C2" s="199"/>
      <c r="D2" s="199"/>
      <c r="E2" s="199"/>
      <c r="F2" s="199"/>
      <c r="G2" s="199"/>
      <c r="H2" s="199"/>
      <c r="I2" s="199"/>
      <c r="J2" s="200"/>
      <c r="K2" s="201" t="s">
        <v>54</v>
      </c>
      <c r="L2" s="202"/>
      <c r="M2" s="202"/>
      <c r="N2" s="202"/>
      <c r="O2" s="202"/>
      <c r="P2" s="202"/>
      <c r="Q2" s="202"/>
      <c r="R2" s="202"/>
      <c r="S2" s="202"/>
      <c r="T2" s="203"/>
      <c r="U2" s="161" t="s">
        <v>214</v>
      </c>
      <c r="V2" s="161" t="s">
        <v>215</v>
      </c>
      <c r="W2" s="116" t="s">
        <v>86</v>
      </c>
      <c r="X2" s="116" t="s">
        <v>86</v>
      </c>
      <c r="Y2" s="116" t="s">
        <v>86</v>
      </c>
      <c r="Z2" s="116" t="s">
        <v>86</v>
      </c>
      <c r="AA2" s="116" t="s">
        <v>86</v>
      </c>
      <c r="AB2" s="116" t="s">
        <v>86</v>
      </c>
      <c r="AC2" s="116" t="s">
        <v>86</v>
      </c>
      <c r="AD2" s="116" t="s">
        <v>86</v>
      </c>
      <c r="AE2" s="116" t="s">
        <v>86</v>
      </c>
      <c r="AF2" s="116" t="s">
        <v>86</v>
      </c>
      <c r="AG2" s="116" t="s">
        <v>86</v>
      </c>
      <c r="AH2" s="116" t="s">
        <v>86</v>
      </c>
      <c r="AI2" s="116" t="s">
        <v>86</v>
      </c>
      <c r="AJ2" s="116" t="s">
        <v>86</v>
      </c>
      <c r="AK2" s="116" t="s">
        <v>86</v>
      </c>
      <c r="AL2" s="116" t="s">
        <v>86</v>
      </c>
      <c r="AM2" s="116" t="s">
        <v>86</v>
      </c>
      <c r="AN2" s="116" t="s">
        <v>86</v>
      </c>
      <c r="AO2" s="116" t="s">
        <v>86</v>
      </c>
      <c r="AP2" s="116" t="s">
        <v>86</v>
      </c>
      <c r="AQ2" s="116" t="s">
        <v>86</v>
      </c>
      <c r="AR2" s="116" t="s">
        <v>86</v>
      </c>
      <c r="AS2" s="116" t="s">
        <v>86</v>
      </c>
      <c r="AT2" s="116" t="s">
        <v>86</v>
      </c>
      <c r="AU2" s="116" t="s">
        <v>86</v>
      </c>
      <c r="AV2" s="116" t="s">
        <v>86</v>
      </c>
      <c r="AW2" s="116" t="s">
        <v>86</v>
      </c>
      <c r="AX2" s="116" t="s">
        <v>86</v>
      </c>
      <c r="AY2" s="116" t="s">
        <v>86</v>
      </c>
      <c r="AZ2" s="116" t="s">
        <v>86</v>
      </c>
    </row>
    <row r="3" spans="1:52" s="3" customFormat="1" ht="39.75" customHeight="1" x14ac:dyDescent="0.2">
      <c r="A3" s="7" t="s">
        <v>7</v>
      </c>
      <c r="B3" s="7" t="s">
        <v>2</v>
      </c>
      <c r="C3" s="7" t="s">
        <v>6</v>
      </c>
      <c r="D3" s="8" t="s">
        <v>8</v>
      </c>
      <c r="E3" s="8" t="s">
        <v>121</v>
      </c>
      <c r="F3" s="8" t="s">
        <v>120</v>
      </c>
      <c r="G3" s="8" t="s">
        <v>9</v>
      </c>
      <c r="H3" s="8" t="s">
        <v>87</v>
      </c>
      <c r="I3" s="8" t="s">
        <v>10</v>
      </c>
      <c r="J3" s="9" t="s">
        <v>5</v>
      </c>
      <c r="K3" s="26" t="s">
        <v>53</v>
      </c>
      <c r="L3" s="26" t="s">
        <v>11</v>
      </c>
      <c r="M3" s="26" t="s">
        <v>12</v>
      </c>
      <c r="N3" s="26" t="s">
        <v>13</v>
      </c>
      <c r="O3" s="26" t="s">
        <v>14</v>
      </c>
      <c r="P3" s="26" t="s">
        <v>15</v>
      </c>
      <c r="Q3" s="26" t="s">
        <v>16</v>
      </c>
      <c r="R3" s="26" t="s">
        <v>17</v>
      </c>
      <c r="S3" s="33" t="s">
        <v>0</v>
      </c>
      <c r="T3" s="34" t="s">
        <v>1</v>
      </c>
      <c r="U3" s="162">
        <v>45937</v>
      </c>
      <c r="V3" s="162">
        <v>45939</v>
      </c>
      <c r="W3" s="41" t="s">
        <v>46</v>
      </c>
      <c r="X3" s="41" t="s">
        <v>46</v>
      </c>
      <c r="Y3" s="41" t="s">
        <v>46</v>
      </c>
      <c r="Z3" s="41" t="s">
        <v>46</v>
      </c>
      <c r="AA3" s="41" t="s">
        <v>46</v>
      </c>
      <c r="AB3" s="41" t="s">
        <v>46</v>
      </c>
      <c r="AC3" s="41" t="s">
        <v>46</v>
      </c>
      <c r="AD3" s="41" t="s">
        <v>46</v>
      </c>
      <c r="AE3" s="41" t="s">
        <v>46</v>
      </c>
      <c r="AF3" s="41" t="s">
        <v>46</v>
      </c>
      <c r="AG3" s="41" t="s">
        <v>46</v>
      </c>
      <c r="AH3" s="41" t="s">
        <v>46</v>
      </c>
      <c r="AI3" s="41" t="s">
        <v>46</v>
      </c>
      <c r="AJ3" s="41" t="s">
        <v>46</v>
      </c>
      <c r="AK3" s="41" t="s">
        <v>46</v>
      </c>
      <c r="AL3" s="41" t="s">
        <v>46</v>
      </c>
      <c r="AM3" s="41" t="s">
        <v>46</v>
      </c>
      <c r="AN3" s="41" t="s">
        <v>46</v>
      </c>
      <c r="AO3" s="41" t="s">
        <v>46</v>
      </c>
      <c r="AP3" s="41" t="s">
        <v>46</v>
      </c>
      <c r="AQ3" s="41" t="s">
        <v>46</v>
      </c>
      <c r="AR3" s="41" t="s">
        <v>46</v>
      </c>
      <c r="AS3" s="41" t="s">
        <v>46</v>
      </c>
      <c r="AT3" s="41" t="s">
        <v>46</v>
      </c>
      <c r="AU3" s="41" t="s">
        <v>46</v>
      </c>
      <c r="AV3" s="41" t="s">
        <v>46</v>
      </c>
      <c r="AW3" s="41" t="s">
        <v>46</v>
      </c>
      <c r="AX3" s="41" t="s">
        <v>46</v>
      </c>
      <c r="AY3" s="41" t="s">
        <v>46</v>
      </c>
      <c r="AZ3" s="41" t="s">
        <v>46</v>
      </c>
    </row>
    <row r="4" spans="1:52" ht="24.75" customHeight="1" x14ac:dyDescent="0.25">
      <c r="A4" s="180" t="s">
        <v>152</v>
      </c>
      <c r="B4" s="180">
        <v>1</v>
      </c>
      <c r="C4" s="75">
        <v>1</v>
      </c>
      <c r="D4" s="120" t="s">
        <v>99</v>
      </c>
      <c r="E4" s="75" t="s">
        <v>122</v>
      </c>
      <c r="F4" s="75" t="s">
        <v>193</v>
      </c>
      <c r="G4" s="75" t="s">
        <v>98</v>
      </c>
      <c r="H4" s="75" t="s">
        <v>88</v>
      </c>
      <c r="I4" s="75" t="s">
        <v>89</v>
      </c>
      <c r="J4" s="62">
        <v>8320</v>
      </c>
      <c r="K4" s="19">
        <v>0</v>
      </c>
      <c r="L4" s="30">
        <f t="shared" ref="L4:L23" si="0">IF(SUM(U4:AZ4)&gt;K4+N4,K4+N4,SUM(U4:AZ4))</f>
        <v>0</v>
      </c>
      <c r="M4" s="30">
        <f t="shared" ref="M4:M23" si="1">(SUM(U4:AZ4))</f>
        <v>0</v>
      </c>
      <c r="N4" s="31"/>
      <c r="O4" s="32">
        <f>ROUND(IF(K4*0.25-0.5&lt;0,0,K4*0.25-0.5),0)-R4-P4</f>
        <v>0</v>
      </c>
      <c r="P4" s="31"/>
      <c r="Q4" s="31"/>
      <c r="R4" s="31"/>
      <c r="S4" s="44">
        <f t="shared" ref="S4:S23" si="2">K4-SUM(U4:AZ4)+N4</f>
        <v>0</v>
      </c>
      <c r="T4" s="18" t="str">
        <f>IF(S4&lt;0,"ATENÇÃO","OK")</f>
        <v>OK</v>
      </c>
      <c r="U4" s="163"/>
      <c r="V4" s="163"/>
      <c r="W4" s="43"/>
      <c r="X4" s="43"/>
      <c r="Y4" s="43"/>
      <c r="Z4" s="43"/>
      <c r="AA4" s="43"/>
      <c r="AB4" s="43"/>
      <c r="AC4" s="43"/>
      <c r="AD4" s="43"/>
      <c r="AE4" s="43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</row>
    <row r="5" spans="1:52" ht="24.75" customHeight="1" x14ac:dyDescent="0.25">
      <c r="A5" s="204"/>
      <c r="B5" s="204"/>
      <c r="C5" s="75">
        <v>2</v>
      </c>
      <c r="D5" s="120" t="s">
        <v>100</v>
      </c>
      <c r="E5" s="75" t="s">
        <v>122</v>
      </c>
      <c r="F5" s="75" t="s">
        <v>193</v>
      </c>
      <c r="G5" s="75" t="s">
        <v>98</v>
      </c>
      <c r="H5" s="75" t="s">
        <v>88</v>
      </c>
      <c r="I5" s="75" t="s">
        <v>89</v>
      </c>
      <c r="J5" s="62">
        <v>10049</v>
      </c>
      <c r="K5" s="19">
        <v>20</v>
      </c>
      <c r="L5" s="30">
        <f t="shared" si="0"/>
        <v>0</v>
      </c>
      <c r="M5" s="30">
        <f t="shared" si="1"/>
        <v>0</v>
      </c>
      <c r="N5" s="31"/>
      <c r="O5" s="32">
        <f t="shared" ref="O5:O24" si="3">ROUND(IF(K5*0.25-0.5&lt;0,0,K5*0.25-0.5),0)-R5-P5</f>
        <v>5</v>
      </c>
      <c r="P5" s="31"/>
      <c r="Q5" s="31"/>
      <c r="R5" s="31"/>
      <c r="S5" s="44">
        <f t="shared" si="2"/>
        <v>20</v>
      </c>
      <c r="T5" s="18" t="str">
        <f t="shared" ref="T5:T24" si="4">IF(S5&lt;0,"ATENÇÃO","OK")</f>
        <v>OK</v>
      </c>
      <c r="U5" s="163"/>
      <c r="V5" s="163"/>
      <c r="W5" s="43"/>
      <c r="X5" s="43"/>
      <c r="Y5" s="43"/>
      <c r="Z5" s="43"/>
      <c r="AA5" s="43"/>
      <c r="AB5" s="43"/>
      <c r="AC5" s="43"/>
      <c r="AD5" s="43"/>
      <c r="AE5" s="43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</row>
    <row r="6" spans="1:52" ht="24.75" customHeight="1" x14ac:dyDescent="0.25">
      <c r="A6" s="181"/>
      <c r="B6" s="181"/>
      <c r="C6" s="75">
        <v>3</v>
      </c>
      <c r="D6" s="120" t="s">
        <v>101</v>
      </c>
      <c r="E6" s="75" t="s">
        <v>122</v>
      </c>
      <c r="F6" s="104" t="s">
        <v>192</v>
      </c>
      <c r="G6" s="75" t="s">
        <v>98</v>
      </c>
      <c r="H6" s="75" t="s">
        <v>90</v>
      </c>
      <c r="I6" s="75" t="s">
        <v>89</v>
      </c>
      <c r="J6" s="62">
        <v>18083</v>
      </c>
      <c r="K6" s="19">
        <v>0</v>
      </c>
      <c r="L6" s="30">
        <f t="shared" si="0"/>
        <v>0</v>
      </c>
      <c r="M6" s="30">
        <f t="shared" si="1"/>
        <v>0</v>
      </c>
      <c r="N6" s="31"/>
      <c r="O6" s="32">
        <f t="shared" si="3"/>
        <v>0</v>
      </c>
      <c r="P6" s="31"/>
      <c r="Q6" s="31"/>
      <c r="R6" s="31"/>
      <c r="S6" s="44">
        <f t="shared" si="2"/>
        <v>0</v>
      </c>
      <c r="T6" s="18" t="str">
        <f t="shared" si="4"/>
        <v>OK</v>
      </c>
      <c r="U6" s="163"/>
      <c r="V6" s="163"/>
      <c r="W6" s="43"/>
      <c r="X6" s="43"/>
      <c r="Y6" s="43"/>
      <c r="Z6" s="43"/>
      <c r="AA6" s="43"/>
      <c r="AB6" s="43"/>
      <c r="AC6" s="43"/>
      <c r="AD6" s="43"/>
      <c r="AE6" s="43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</row>
    <row r="7" spans="1:52" ht="24.75" customHeight="1" x14ac:dyDescent="0.25">
      <c r="A7" s="180" t="s">
        <v>153</v>
      </c>
      <c r="B7" s="180">
        <v>2</v>
      </c>
      <c r="C7" s="75">
        <v>4</v>
      </c>
      <c r="D7" s="120" t="s">
        <v>102</v>
      </c>
      <c r="E7" s="75" t="s">
        <v>123</v>
      </c>
      <c r="F7" s="75" t="s">
        <v>124</v>
      </c>
      <c r="G7" s="75" t="s">
        <v>98</v>
      </c>
      <c r="H7" s="75" t="s">
        <v>91</v>
      </c>
      <c r="I7" s="75" t="s">
        <v>89</v>
      </c>
      <c r="J7" s="62">
        <v>5599.02</v>
      </c>
      <c r="K7" s="19">
        <v>0</v>
      </c>
      <c r="L7" s="30">
        <f t="shared" si="0"/>
        <v>0</v>
      </c>
      <c r="M7" s="30">
        <f t="shared" si="1"/>
        <v>0</v>
      </c>
      <c r="N7" s="31"/>
      <c r="O7" s="32">
        <f t="shared" si="3"/>
        <v>0</v>
      </c>
      <c r="P7" s="31"/>
      <c r="Q7" s="31"/>
      <c r="R7" s="31"/>
      <c r="S7" s="44">
        <f t="shared" si="2"/>
        <v>0</v>
      </c>
      <c r="T7" s="18" t="str">
        <f t="shared" si="4"/>
        <v>OK</v>
      </c>
      <c r="U7" s="163"/>
      <c r="V7" s="163"/>
      <c r="W7" s="43"/>
      <c r="X7" s="43"/>
      <c r="Y7" s="43"/>
      <c r="Z7" s="43"/>
      <c r="AA7" s="43"/>
      <c r="AB7" s="43"/>
      <c r="AC7" s="43"/>
      <c r="AD7" s="43"/>
      <c r="AE7" s="43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</row>
    <row r="8" spans="1:52" ht="24.75" customHeight="1" x14ac:dyDescent="0.25">
      <c r="A8" s="204"/>
      <c r="B8" s="204"/>
      <c r="C8" s="75">
        <v>5</v>
      </c>
      <c r="D8" s="120" t="s">
        <v>103</v>
      </c>
      <c r="E8" s="75" t="s">
        <v>123</v>
      </c>
      <c r="F8" s="75" t="s">
        <v>125</v>
      </c>
      <c r="G8" s="75" t="s">
        <v>98</v>
      </c>
      <c r="H8" s="75" t="s">
        <v>91</v>
      </c>
      <c r="I8" s="75" t="s">
        <v>89</v>
      </c>
      <c r="J8" s="62">
        <v>6713.73</v>
      </c>
      <c r="K8" s="19">
        <v>20</v>
      </c>
      <c r="L8" s="30">
        <f t="shared" si="0"/>
        <v>20</v>
      </c>
      <c r="M8" s="30">
        <f t="shared" si="1"/>
        <v>20</v>
      </c>
      <c r="N8" s="31"/>
      <c r="O8" s="32">
        <f t="shared" si="3"/>
        <v>5</v>
      </c>
      <c r="P8" s="31"/>
      <c r="Q8" s="31"/>
      <c r="R8" s="31"/>
      <c r="S8" s="44">
        <f t="shared" si="2"/>
        <v>0</v>
      </c>
      <c r="T8" s="18" t="str">
        <f t="shared" si="4"/>
        <v>OK</v>
      </c>
      <c r="U8" s="163"/>
      <c r="V8" s="164">
        <v>20</v>
      </c>
      <c r="W8" s="43"/>
      <c r="X8" s="43"/>
      <c r="Y8" s="43"/>
      <c r="Z8" s="43"/>
      <c r="AA8" s="43"/>
      <c r="AB8" s="43"/>
      <c r="AC8" s="43"/>
      <c r="AD8" s="43"/>
      <c r="AE8" s="43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</row>
    <row r="9" spans="1:52" ht="24.75" customHeight="1" x14ac:dyDescent="0.25">
      <c r="A9" s="181"/>
      <c r="B9" s="181"/>
      <c r="C9" s="75">
        <v>6</v>
      </c>
      <c r="D9" s="120" t="s">
        <v>104</v>
      </c>
      <c r="E9" s="75" t="s">
        <v>123</v>
      </c>
      <c r="F9" s="135" t="s">
        <v>194</v>
      </c>
      <c r="G9" s="75" t="s">
        <v>98</v>
      </c>
      <c r="H9" s="75" t="s">
        <v>90</v>
      </c>
      <c r="I9" s="75" t="s">
        <v>89</v>
      </c>
      <c r="J9" s="62">
        <v>11839.27</v>
      </c>
      <c r="K9" s="19">
        <v>0</v>
      </c>
      <c r="L9" s="30">
        <f t="shared" si="0"/>
        <v>0</v>
      </c>
      <c r="M9" s="30">
        <f t="shared" si="1"/>
        <v>0</v>
      </c>
      <c r="N9" s="31"/>
      <c r="O9" s="32">
        <f t="shared" si="3"/>
        <v>0</v>
      </c>
      <c r="P9" s="31"/>
      <c r="Q9" s="31"/>
      <c r="R9" s="31"/>
      <c r="S9" s="44">
        <f t="shared" si="2"/>
        <v>0</v>
      </c>
      <c r="T9" s="18" t="str">
        <f t="shared" si="4"/>
        <v>OK</v>
      </c>
      <c r="U9" s="163"/>
      <c r="V9" s="163"/>
      <c r="W9" s="43"/>
      <c r="X9" s="43"/>
      <c r="Y9" s="43"/>
      <c r="Z9" s="43"/>
      <c r="AA9" s="43"/>
      <c r="AB9" s="43"/>
      <c r="AC9" s="43"/>
      <c r="AD9" s="43"/>
      <c r="AE9" s="43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</row>
    <row r="10" spans="1:52" ht="24.75" customHeight="1" x14ac:dyDescent="0.25">
      <c r="A10" s="180" t="s">
        <v>154</v>
      </c>
      <c r="B10" s="180">
        <v>3</v>
      </c>
      <c r="C10" s="75">
        <v>7</v>
      </c>
      <c r="D10" s="120" t="s">
        <v>105</v>
      </c>
      <c r="E10" s="75" t="s">
        <v>126</v>
      </c>
      <c r="F10" s="75" t="s">
        <v>127</v>
      </c>
      <c r="G10" s="75" t="s">
        <v>98</v>
      </c>
      <c r="H10" s="75" t="s">
        <v>92</v>
      </c>
      <c r="I10" s="75" t="s">
        <v>89</v>
      </c>
      <c r="J10" s="62">
        <v>971.34</v>
      </c>
      <c r="K10" s="19">
        <v>0</v>
      </c>
      <c r="L10" s="30">
        <f t="shared" si="0"/>
        <v>0</v>
      </c>
      <c r="M10" s="30">
        <f t="shared" si="1"/>
        <v>0</v>
      </c>
      <c r="N10" s="31"/>
      <c r="O10" s="32">
        <f t="shared" si="3"/>
        <v>0</v>
      </c>
      <c r="P10" s="31"/>
      <c r="Q10" s="31"/>
      <c r="R10" s="31"/>
      <c r="S10" s="44">
        <f t="shared" si="2"/>
        <v>0</v>
      </c>
      <c r="T10" s="18" t="str">
        <f t="shared" si="4"/>
        <v>OK</v>
      </c>
      <c r="U10" s="163"/>
      <c r="V10" s="163"/>
      <c r="W10" s="43"/>
      <c r="X10" s="43"/>
      <c r="Y10" s="43"/>
      <c r="Z10" s="43"/>
      <c r="AA10" s="43"/>
      <c r="AB10" s="43"/>
      <c r="AC10" s="43"/>
      <c r="AD10" s="43"/>
      <c r="AE10" s="43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</row>
    <row r="11" spans="1:52" ht="24.75" customHeight="1" x14ac:dyDescent="0.25">
      <c r="A11" s="181"/>
      <c r="B11" s="181"/>
      <c r="C11" s="75">
        <v>8</v>
      </c>
      <c r="D11" s="120" t="s">
        <v>106</v>
      </c>
      <c r="E11" s="75" t="s">
        <v>126</v>
      </c>
      <c r="F11" s="75" t="s">
        <v>128</v>
      </c>
      <c r="G11" s="75" t="s">
        <v>98</v>
      </c>
      <c r="H11" s="75" t="s">
        <v>92</v>
      </c>
      <c r="I11" s="75" t="s">
        <v>89</v>
      </c>
      <c r="J11" s="62">
        <v>1102.21</v>
      </c>
      <c r="K11" s="19">
        <v>20</v>
      </c>
      <c r="L11" s="30">
        <f t="shared" si="0"/>
        <v>0</v>
      </c>
      <c r="M11" s="30">
        <f t="shared" si="1"/>
        <v>0</v>
      </c>
      <c r="N11" s="31"/>
      <c r="O11" s="32">
        <f t="shared" si="3"/>
        <v>5</v>
      </c>
      <c r="P11" s="31"/>
      <c r="Q11" s="31"/>
      <c r="R11" s="31"/>
      <c r="S11" s="44">
        <f t="shared" si="2"/>
        <v>20</v>
      </c>
      <c r="T11" s="18" t="str">
        <f t="shared" si="4"/>
        <v>OK</v>
      </c>
      <c r="U11" s="163"/>
      <c r="V11" s="163"/>
      <c r="W11" s="43"/>
      <c r="X11" s="43"/>
      <c r="Y11" s="118"/>
      <c r="Z11" s="43"/>
      <c r="AA11" s="43"/>
      <c r="AB11" s="43"/>
      <c r="AC11" s="43"/>
      <c r="AD11" s="43"/>
      <c r="AE11" s="43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</row>
    <row r="12" spans="1:52" ht="24.75" customHeight="1" x14ac:dyDescent="0.25">
      <c r="A12" s="75" t="s">
        <v>155</v>
      </c>
      <c r="B12" s="75">
        <v>4</v>
      </c>
      <c r="C12" s="75">
        <v>9</v>
      </c>
      <c r="D12" s="120" t="s">
        <v>107</v>
      </c>
      <c r="E12" s="75" t="s">
        <v>129</v>
      </c>
      <c r="F12" s="75" t="s">
        <v>130</v>
      </c>
      <c r="G12" s="75" t="s">
        <v>98</v>
      </c>
      <c r="H12" s="75" t="s">
        <v>91</v>
      </c>
      <c r="I12" s="75" t="s">
        <v>89</v>
      </c>
      <c r="J12" s="62">
        <v>37330</v>
      </c>
      <c r="K12" s="19">
        <v>0</v>
      </c>
      <c r="L12" s="30">
        <f t="shared" si="0"/>
        <v>0</v>
      </c>
      <c r="M12" s="30">
        <f t="shared" si="1"/>
        <v>0</v>
      </c>
      <c r="N12" s="31"/>
      <c r="O12" s="32">
        <f t="shared" si="3"/>
        <v>0</v>
      </c>
      <c r="P12" s="31"/>
      <c r="Q12" s="31"/>
      <c r="R12" s="31"/>
      <c r="S12" s="44">
        <f t="shared" si="2"/>
        <v>0</v>
      </c>
      <c r="T12" s="18" t="str">
        <f t="shared" si="4"/>
        <v>OK</v>
      </c>
      <c r="U12" s="163"/>
      <c r="V12" s="163"/>
      <c r="W12" s="43"/>
      <c r="X12" s="43"/>
      <c r="Y12" s="43"/>
      <c r="Z12" s="43"/>
      <c r="AA12" s="43"/>
      <c r="AB12" s="43"/>
      <c r="AC12" s="43"/>
      <c r="AD12" s="43"/>
      <c r="AE12" s="43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</row>
    <row r="13" spans="1:52" ht="24.75" customHeight="1" x14ac:dyDescent="0.25">
      <c r="A13" s="75" t="s">
        <v>156</v>
      </c>
      <c r="B13" s="75">
        <v>6</v>
      </c>
      <c r="C13" s="75">
        <v>11</v>
      </c>
      <c r="D13" s="120" t="s">
        <v>108</v>
      </c>
      <c r="E13" s="75" t="s">
        <v>131</v>
      </c>
      <c r="F13" s="75" t="s">
        <v>132</v>
      </c>
      <c r="G13" s="75" t="s">
        <v>98</v>
      </c>
      <c r="H13" s="76" t="s">
        <v>91</v>
      </c>
      <c r="I13" s="75" t="s">
        <v>89</v>
      </c>
      <c r="J13" s="62">
        <v>16500</v>
      </c>
      <c r="K13" s="19">
        <v>0</v>
      </c>
      <c r="L13" s="30">
        <f t="shared" si="0"/>
        <v>0</v>
      </c>
      <c r="M13" s="30">
        <f t="shared" si="1"/>
        <v>0</v>
      </c>
      <c r="N13" s="31"/>
      <c r="O13" s="32">
        <f t="shared" si="3"/>
        <v>0</v>
      </c>
      <c r="P13" s="31"/>
      <c r="Q13" s="31"/>
      <c r="R13" s="31"/>
      <c r="S13" s="44">
        <f t="shared" si="2"/>
        <v>0</v>
      </c>
      <c r="T13" s="18" t="str">
        <f t="shared" si="4"/>
        <v>OK</v>
      </c>
      <c r="U13" s="163"/>
      <c r="V13" s="163"/>
      <c r="W13" s="43"/>
      <c r="X13" s="43"/>
      <c r="Y13" s="43"/>
      <c r="Z13" s="43"/>
      <c r="AA13" s="43"/>
      <c r="AB13" s="43"/>
      <c r="AC13" s="43"/>
      <c r="AD13" s="43"/>
      <c r="AE13" s="43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</row>
    <row r="14" spans="1:52" ht="24.75" customHeight="1" x14ac:dyDescent="0.25">
      <c r="A14" s="75" t="s">
        <v>157</v>
      </c>
      <c r="B14" s="75">
        <v>7</v>
      </c>
      <c r="C14" s="75">
        <v>12</v>
      </c>
      <c r="D14" s="120" t="s">
        <v>109</v>
      </c>
      <c r="E14" s="75" t="s">
        <v>133</v>
      </c>
      <c r="F14" s="75" t="s">
        <v>134</v>
      </c>
      <c r="G14" s="75" t="s">
        <v>98</v>
      </c>
      <c r="H14" s="76" t="s">
        <v>90</v>
      </c>
      <c r="I14" s="75" t="s">
        <v>89</v>
      </c>
      <c r="J14" s="62">
        <v>9759.25</v>
      </c>
      <c r="K14" s="19">
        <v>0</v>
      </c>
      <c r="L14" s="30">
        <f t="shared" si="0"/>
        <v>0</v>
      </c>
      <c r="M14" s="30">
        <f t="shared" si="1"/>
        <v>0</v>
      </c>
      <c r="N14" s="31"/>
      <c r="O14" s="32">
        <f t="shared" si="3"/>
        <v>0</v>
      </c>
      <c r="P14" s="31"/>
      <c r="Q14" s="31"/>
      <c r="R14" s="31"/>
      <c r="S14" s="44">
        <f t="shared" si="2"/>
        <v>0</v>
      </c>
      <c r="T14" s="18" t="str">
        <f t="shared" si="4"/>
        <v>OK</v>
      </c>
      <c r="U14" s="163"/>
      <c r="V14" s="163"/>
      <c r="W14" s="43"/>
      <c r="X14" s="43"/>
      <c r="Y14" s="43"/>
      <c r="Z14" s="43"/>
      <c r="AA14" s="43"/>
      <c r="AB14" s="43"/>
      <c r="AC14" s="43"/>
      <c r="AD14" s="43"/>
      <c r="AE14" s="43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</row>
    <row r="15" spans="1:52" ht="24.75" customHeight="1" x14ac:dyDescent="0.25">
      <c r="A15" s="75" t="s">
        <v>156</v>
      </c>
      <c r="B15" s="75">
        <v>8</v>
      </c>
      <c r="C15" s="75">
        <v>13</v>
      </c>
      <c r="D15" s="120" t="s">
        <v>110</v>
      </c>
      <c r="E15" s="75" t="s">
        <v>135</v>
      </c>
      <c r="F15" s="75" t="s">
        <v>136</v>
      </c>
      <c r="G15" s="75" t="s">
        <v>98</v>
      </c>
      <c r="H15" s="75" t="s">
        <v>88</v>
      </c>
      <c r="I15" s="75" t="s">
        <v>89</v>
      </c>
      <c r="J15" s="62">
        <v>18947</v>
      </c>
      <c r="K15" s="19">
        <v>0</v>
      </c>
      <c r="L15" s="30">
        <f t="shared" si="0"/>
        <v>0</v>
      </c>
      <c r="M15" s="30">
        <f t="shared" si="1"/>
        <v>0</v>
      </c>
      <c r="N15" s="31"/>
      <c r="O15" s="32">
        <f t="shared" si="3"/>
        <v>0</v>
      </c>
      <c r="P15" s="31"/>
      <c r="Q15" s="31"/>
      <c r="R15" s="31"/>
      <c r="S15" s="44">
        <f t="shared" si="2"/>
        <v>0</v>
      </c>
      <c r="T15" s="18" t="str">
        <f t="shared" si="4"/>
        <v>OK</v>
      </c>
      <c r="U15" s="163"/>
      <c r="V15" s="163"/>
      <c r="W15" s="43"/>
      <c r="X15" s="43"/>
      <c r="Y15" s="43"/>
      <c r="Z15" s="43"/>
      <c r="AA15" s="43"/>
      <c r="AB15" s="43"/>
      <c r="AC15" s="43"/>
      <c r="AD15" s="43"/>
      <c r="AE15" s="43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</row>
    <row r="16" spans="1:52" ht="24.75" customHeight="1" x14ac:dyDescent="0.25">
      <c r="A16" s="75" t="s">
        <v>162</v>
      </c>
      <c r="B16" s="75">
        <v>9</v>
      </c>
      <c r="C16" s="75">
        <v>14</v>
      </c>
      <c r="D16" s="120" t="s">
        <v>111</v>
      </c>
      <c r="E16" s="75" t="s">
        <v>137</v>
      </c>
      <c r="F16" s="75" t="s">
        <v>138</v>
      </c>
      <c r="G16" s="75" t="s">
        <v>98</v>
      </c>
      <c r="H16" s="75" t="s">
        <v>90</v>
      </c>
      <c r="I16" s="75" t="s">
        <v>89</v>
      </c>
      <c r="J16" s="62">
        <v>21372.2</v>
      </c>
      <c r="K16" s="19">
        <v>0</v>
      </c>
      <c r="L16" s="30">
        <f t="shared" si="0"/>
        <v>0</v>
      </c>
      <c r="M16" s="30">
        <f t="shared" si="1"/>
        <v>0</v>
      </c>
      <c r="N16" s="31"/>
      <c r="O16" s="32">
        <f t="shared" si="3"/>
        <v>0</v>
      </c>
      <c r="P16" s="31"/>
      <c r="Q16" s="31"/>
      <c r="R16" s="31"/>
      <c r="S16" s="44">
        <f t="shared" si="2"/>
        <v>0</v>
      </c>
      <c r="T16" s="18" t="str">
        <f t="shared" si="4"/>
        <v>OK</v>
      </c>
      <c r="U16" s="163"/>
      <c r="V16" s="163"/>
      <c r="W16" s="43"/>
      <c r="X16" s="43"/>
      <c r="Y16" s="43"/>
      <c r="Z16" s="43"/>
      <c r="AA16" s="43"/>
      <c r="AB16" s="43"/>
      <c r="AC16" s="43"/>
      <c r="AD16" s="43"/>
      <c r="AE16" s="43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</row>
    <row r="17" spans="1:52" ht="24.75" customHeight="1" x14ac:dyDescent="0.25">
      <c r="A17" s="75" t="s">
        <v>163</v>
      </c>
      <c r="B17" s="75">
        <v>10</v>
      </c>
      <c r="C17" s="75">
        <v>15</v>
      </c>
      <c r="D17" s="120" t="s">
        <v>112</v>
      </c>
      <c r="E17" s="75" t="s">
        <v>139</v>
      </c>
      <c r="F17" s="75" t="s">
        <v>140</v>
      </c>
      <c r="G17" s="75" t="s">
        <v>98</v>
      </c>
      <c r="H17" s="114" t="s">
        <v>93</v>
      </c>
      <c r="I17" s="75" t="s">
        <v>89</v>
      </c>
      <c r="J17" s="62">
        <v>18315.740000000002</v>
      </c>
      <c r="K17" s="19">
        <v>0</v>
      </c>
      <c r="L17" s="30">
        <f t="shared" si="0"/>
        <v>0</v>
      </c>
      <c r="M17" s="30">
        <f t="shared" si="1"/>
        <v>0</v>
      </c>
      <c r="N17" s="31"/>
      <c r="O17" s="32">
        <f t="shared" si="3"/>
        <v>0</v>
      </c>
      <c r="P17" s="31"/>
      <c r="Q17" s="31"/>
      <c r="R17" s="31"/>
      <c r="S17" s="44">
        <f t="shared" si="2"/>
        <v>0</v>
      </c>
      <c r="T17" s="18" t="str">
        <f t="shared" si="4"/>
        <v>OK</v>
      </c>
      <c r="U17" s="163"/>
      <c r="V17" s="163"/>
      <c r="W17" s="43"/>
      <c r="X17" s="43"/>
      <c r="Y17" s="43"/>
      <c r="Z17" s="43"/>
      <c r="AA17" s="43"/>
      <c r="AB17" s="43"/>
      <c r="AC17" s="43"/>
      <c r="AD17" s="43"/>
      <c r="AE17" s="43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</row>
    <row r="18" spans="1:52" ht="24.75" customHeight="1" x14ac:dyDescent="0.25">
      <c r="A18" s="180" t="s">
        <v>153</v>
      </c>
      <c r="B18" s="180">
        <v>11</v>
      </c>
      <c r="C18" s="75">
        <v>16</v>
      </c>
      <c r="D18" s="120" t="s">
        <v>113</v>
      </c>
      <c r="E18" s="75" t="s">
        <v>141</v>
      </c>
      <c r="F18" s="75" t="s">
        <v>142</v>
      </c>
      <c r="G18" s="75" t="s">
        <v>98</v>
      </c>
      <c r="H18" s="114" t="s">
        <v>92</v>
      </c>
      <c r="I18" s="75" t="s">
        <v>89</v>
      </c>
      <c r="J18" s="62">
        <v>2835</v>
      </c>
      <c r="K18" s="19">
        <v>0</v>
      </c>
      <c r="L18" s="30">
        <f t="shared" si="0"/>
        <v>0</v>
      </c>
      <c r="M18" s="30">
        <f t="shared" si="1"/>
        <v>0</v>
      </c>
      <c r="N18" s="31"/>
      <c r="O18" s="32">
        <f t="shared" si="3"/>
        <v>0</v>
      </c>
      <c r="P18" s="31"/>
      <c r="Q18" s="31"/>
      <c r="R18" s="31"/>
      <c r="S18" s="44">
        <f t="shared" si="2"/>
        <v>0</v>
      </c>
      <c r="T18" s="18" t="str">
        <f t="shared" si="4"/>
        <v>OK</v>
      </c>
      <c r="U18" s="163"/>
      <c r="V18" s="163"/>
      <c r="W18" s="43"/>
      <c r="X18" s="43"/>
      <c r="Y18" s="43"/>
      <c r="Z18" s="43"/>
      <c r="AA18" s="43"/>
      <c r="AB18" s="43"/>
      <c r="AC18" s="43"/>
      <c r="AD18" s="43"/>
      <c r="AE18" s="43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</row>
    <row r="19" spans="1:52" ht="24.75" customHeight="1" x14ac:dyDescent="0.25">
      <c r="A19" s="181"/>
      <c r="B19" s="181"/>
      <c r="C19" s="75">
        <v>17</v>
      </c>
      <c r="D19" s="120" t="s">
        <v>114</v>
      </c>
      <c r="E19" s="75" t="s">
        <v>141</v>
      </c>
      <c r="F19" s="75" t="s">
        <v>143</v>
      </c>
      <c r="G19" s="75" t="s">
        <v>98</v>
      </c>
      <c r="H19" s="114" t="s">
        <v>92</v>
      </c>
      <c r="I19" s="75" t="s">
        <v>89</v>
      </c>
      <c r="J19" s="62">
        <v>5475</v>
      </c>
      <c r="K19" s="19">
        <v>0</v>
      </c>
      <c r="L19" s="30">
        <f t="shared" si="0"/>
        <v>0</v>
      </c>
      <c r="M19" s="30">
        <f t="shared" si="1"/>
        <v>0</v>
      </c>
      <c r="N19" s="31"/>
      <c r="O19" s="32">
        <f t="shared" si="3"/>
        <v>0</v>
      </c>
      <c r="P19" s="31"/>
      <c r="Q19" s="31"/>
      <c r="R19" s="31"/>
      <c r="S19" s="44">
        <f t="shared" si="2"/>
        <v>0</v>
      </c>
      <c r="T19" s="18" t="str">
        <f t="shared" si="4"/>
        <v>OK</v>
      </c>
      <c r="U19" s="163"/>
      <c r="V19" s="163"/>
      <c r="W19" s="43"/>
      <c r="X19" s="43"/>
      <c r="Y19" s="43"/>
      <c r="Z19" s="43"/>
      <c r="AA19" s="43"/>
      <c r="AB19" s="43"/>
      <c r="AC19" s="43"/>
      <c r="AD19" s="43"/>
      <c r="AE19" s="43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</row>
    <row r="20" spans="1:52" ht="24.75" customHeight="1" x14ac:dyDescent="0.25">
      <c r="A20" s="75" t="s">
        <v>158</v>
      </c>
      <c r="B20" s="75">
        <v>13</v>
      </c>
      <c r="C20" s="75">
        <v>22</v>
      </c>
      <c r="D20" s="120" t="s">
        <v>115</v>
      </c>
      <c r="E20" s="75" t="s">
        <v>144</v>
      </c>
      <c r="F20" s="75" t="s">
        <v>145</v>
      </c>
      <c r="G20" s="75" t="s">
        <v>98</v>
      </c>
      <c r="H20" s="114" t="s">
        <v>94</v>
      </c>
      <c r="I20" s="75" t="s">
        <v>89</v>
      </c>
      <c r="J20" s="62">
        <v>87565</v>
      </c>
      <c r="K20" s="19">
        <v>0</v>
      </c>
      <c r="L20" s="30">
        <f t="shared" si="0"/>
        <v>0</v>
      </c>
      <c r="M20" s="30">
        <f t="shared" si="1"/>
        <v>0</v>
      </c>
      <c r="N20" s="31"/>
      <c r="O20" s="32">
        <f t="shared" si="3"/>
        <v>0</v>
      </c>
      <c r="P20" s="31"/>
      <c r="Q20" s="31"/>
      <c r="R20" s="31"/>
      <c r="S20" s="44">
        <f t="shared" si="2"/>
        <v>0</v>
      </c>
      <c r="T20" s="18" t="str">
        <f t="shared" si="4"/>
        <v>OK</v>
      </c>
      <c r="U20" s="163"/>
      <c r="V20" s="163"/>
      <c r="W20" s="43"/>
      <c r="X20" s="43"/>
      <c r="Y20" s="43"/>
      <c r="Z20" s="43"/>
      <c r="AA20" s="43"/>
      <c r="AB20" s="43"/>
      <c r="AC20" s="43"/>
      <c r="AD20" s="43"/>
      <c r="AE20" s="43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</row>
    <row r="21" spans="1:52" ht="24.75" customHeight="1" x14ac:dyDescent="0.25">
      <c r="A21" s="75" t="s">
        <v>159</v>
      </c>
      <c r="B21" s="75">
        <v>14</v>
      </c>
      <c r="C21" s="75">
        <v>23</v>
      </c>
      <c r="D21" s="120" t="s">
        <v>116</v>
      </c>
      <c r="E21" s="75" t="s">
        <v>146</v>
      </c>
      <c r="F21" s="75" t="s">
        <v>146</v>
      </c>
      <c r="G21" s="75" t="s">
        <v>98</v>
      </c>
      <c r="H21" s="114" t="s">
        <v>94</v>
      </c>
      <c r="I21" s="75" t="s">
        <v>89</v>
      </c>
      <c r="J21" s="62">
        <v>9265</v>
      </c>
      <c r="K21" s="19">
        <v>0</v>
      </c>
      <c r="L21" s="30">
        <f t="shared" si="0"/>
        <v>0</v>
      </c>
      <c r="M21" s="30">
        <f t="shared" si="1"/>
        <v>0</v>
      </c>
      <c r="N21" s="31"/>
      <c r="O21" s="32">
        <f t="shared" si="3"/>
        <v>0</v>
      </c>
      <c r="P21" s="31"/>
      <c r="Q21" s="31"/>
      <c r="R21" s="31"/>
      <c r="S21" s="44">
        <f t="shared" si="2"/>
        <v>0</v>
      </c>
      <c r="T21" s="18" t="str">
        <f t="shared" si="4"/>
        <v>OK</v>
      </c>
      <c r="U21" s="163"/>
      <c r="V21" s="163"/>
      <c r="W21" s="43"/>
      <c r="X21" s="43"/>
      <c r="Y21" s="43"/>
      <c r="Z21" s="43"/>
      <c r="AA21" s="43"/>
      <c r="AB21" s="43"/>
      <c r="AC21" s="43"/>
      <c r="AD21" s="43"/>
      <c r="AE21" s="43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</row>
    <row r="22" spans="1:52" ht="24.75" customHeight="1" x14ac:dyDescent="0.25">
      <c r="A22" s="180" t="s">
        <v>160</v>
      </c>
      <c r="B22" s="180">
        <v>15</v>
      </c>
      <c r="C22" s="75">
        <v>24</v>
      </c>
      <c r="D22" s="120" t="s">
        <v>117</v>
      </c>
      <c r="E22" s="75" t="s">
        <v>147</v>
      </c>
      <c r="F22" s="75" t="s">
        <v>148</v>
      </c>
      <c r="G22" s="75" t="s">
        <v>98</v>
      </c>
      <c r="H22" s="114" t="s">
        <v>95</v>
      </c>
      <c r="I22" s="75" t="s">
        <v>96</v>
      </c>
      <c r="J22" s="62">
        <v>389</v>
      </c>
      <c r="K22" s="19">
        <v>0</v>
      </c>
      <c r="L22" s="30">
        <f t="shared" si="0"/>
        <v>0</v>
      </c>
      <c r="M22" s="30">
        <f t="shared" si="1"/>
        <v>0</v>
      </c>
      <c r="N22" s="31"/>
      <c r="O22" s="32">
        <f t="shared" si="3"/>
        <v>0</v>
      </c>
      <c r="P22" s="31"/>
      <c r="Q22" s="31"/>
      <c r="R22" s="31"/>
      <c r="S22" s="44">
        <f t="shared" si="2"/>
        <v>0</v>
      </c>
      <c r="T22" s="18" t="str">
        <f t="shared" si="4"/>
        <v>OK</v>
      </c>
      <c r="U22" s="163"/>
      <c r="V22" s="163"/>
      <c r="W22" s="43"/>
      <c r="X22" s="43"/>
      <c r="Y22" s="43"/>
      <c r="Z22" s="43"/>
      <c r="AA22" s="43"/>
      <c r="AB22" s="43"/>
      <c r="AC22" s="43"/>
      <c r="AD22" s="43"/>
      <c r="AE22" s="43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</row>
    <row r="23" spans="1:52" ht="24.75" customHeight="1" x14ac:dyDescent="0.25">
      <c r="A23" s="181"/>
      <c r="B23" s="181"/>
      <c r="C23" s="75">
        <v>25</v>
      </c>
      <c r="D23" s="120" t="s">
        <v>118</v>
      </c>
      <c r="E23" s="24" t="s">
        <v>147</v>
      </c>
      <c r="F23" s="24" t="s">
        <v>149</v>
      </c>
      <c r="G23" s="75" t="s">
        <v>98</v>
      </c>
      <c r="H23" s="117" t="s">
        <v>95</v>
      </c>
      <c r="I23" s="75" t="s">
        <v>96</v>
      </c>
      <c r="J23" s="62">
        <v>3845</v>
      </c>
      <c r="K23" s="19">
        <v>0</v>
      </c>
      <c r="L23" s="30">
        <f t="shared" si="0"/>
        <v>0</v>
      </c>
      <c r="M23" s="30">
        <f t="shared" si="1"/>
        <v>0</v>
      </c>
      <c r="N23" s="31"/>
      <c r="O23" s="32">
        <f t="shared" si="3"/>
        <v>0</v>
      </c>
      <c r="P23" s="31"/>
      <c r="Q23" s="31"/>
      <c r="R23" s="31"/>
      <c r="S23" s="44">
        <f t="shared" si="2"/>
        <v>0</v>
      </c>
      <c r="T23" s="18" t="str">
        <f t="shared" si="4"/>
        <v>OK</v>
      </c>
      <c r="U23" s="163"/>
      <c r="V23" s="163"/>
      <c r="W23" s="43"/>
      <c r="X23" s="43"/>
      <c r="Y23" s="43"/>
      <c r="Z23" s="43"/>
      <c r="AA23" s="43"/>
      <c r="AB23" s="43"/>
      <c r="AC23" s="43"/>
      <c r="AD23" s="43"/>
      <c r="AE23" s="43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</row>
    <row r="24" spans="1:52" ht="24.75" customHeight="1" x14ac:dyDescent="0.25">
      <c r="A24" s="75" t="s">
        <v>161</v>
      </c>
      <c r="B24" s="75">
        <v>16</v>
      </c>
      <c r="C24" s="75">
        <v>26</v>
      </c>
      <c r="D24" s="120" t="s">
        <v>119</v>
      </c>
      <c r="E24" s="57" t="s">
        <v>150</v>
      </c>
      <c r="F24" s="57" t="s">
        <v>151</v>
      </c>
      <c r="G24" s="75" t="s">
        <v>98</v>
      </c>
      <c r="H24" s="76" t="s">
        <v>97</v>
      </c>
      <c r="I24" s="75" t="s">
        <v>89</v>
      </c>
      <c r="J24" s="62">
        <v>6099.91</v>
      </c>
      <c r="K24" s="19">
        <v>0</v>
      </c>
      <c r="L24" s="30">
        <f t="shared" ref="L24" si="5">IF(SUM(U24:AZ24)&gt;K24+N24,K24+N24,SUM(U24:AZ24))</f>
        <v>2</v>
      </c>
      <c r="M24" s="30">
        <f t="shared" ref="M24" si="6">(SUM(U24:AZ24))</f>
        <v>2</v>
      </c>
      <c r="N24" s="31">
        <v>2</v>
      </c>
      <c r="O24" s="32">
        <f t="shared" si="3"/>
        <v>0</v>
      </c>
      <c r="P24" s="31"/>
      <c r="Q24" s="31"/>
      <c r="R24" s="31"/>
      <c r="S24" s="44">
        <f t="shared" ref="S24" si="7">K24-SUM(U24:AZ24)+N24</f>
        <v>0</v>
      </c>
      <c r="T24" s="18" t="str">
        <f t="shared" si="4"/>
        <v>OK</v>
      </c>
      <c r="U24" s="164">
        <v>2</v>
      </c>
      <c r="V24" s="163"/>
      <c r="W24" s="43"/>
      <c r="X24" s="43"/>
      <c r="Y24" s="43"/>
      <c r="Z24" s="43"/>
      <c r="AA24" s="43"/>
      <c r="AB24" s="43"/>
      <c r="AC24" s="43"/>
      <c r="AD24" s="43"/>
      <c r="AE24" s="43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</row>
    <row r="25" spans="1:52" ht="16.5" customHeight="1" x14ac:dyDescent="0.25">
      <c r="J25" s="60"/>
      <c r="K25" s="58">
        <f t="shared" ref="K25:S25" si="8">SUM(K4:K24)</f>
        <v>60</v>
      </c>
      <c r="L25" s="58">
        <f t="shared" si="8"/>
        <v>22</v>
      </c>
      <c r="M25" s="58">
        <f t="shared" si="8"/>
        <v>22</v>
      </c>
      <c r="N25" s="58">
        <f t="shared" si="8"/>
        <v>2</v>
      </c>
      <c r="O25" s="58">
        <f t="shared" si="8"/>
        <v>15</v>
      </c>
      <c r="P25" s="58">
        <f t="shared" si="8"/>
        <v>0</v>
      </c>
      <c r="Q25" s="58">
        <f t="shared" si="8"/>
        <v>0</v>
      </c>
      <c r="R25" s="58">
        <f t="shared" si="8"/>
        <v>0</v>
      </c>
      <c r="S25" s="59">
        <f t="shared" si="8"/>
        <v>40</v>
      </c>
      <c r="U25" s="165">
        <f>SUMPRODUCT($J$4:$J$24,U4:U24)</f>
        <v>12199.82</v>
      </c>
      <c r="V25" s="165">
        <f t="shared" ref="V25:X25" si="9">SUMPRODUCT($J$4:$J$24,V4:V24)</f>
        <v>134274.59999999998</v>
      </c>
      <c r="W25" s="165">
        <f t="shared" si="9"/>
        <v>0</v>
      </c>
      <c r="X25" s="165">
        <f t="shared" si="9"/>
        <v>0</v>
      </c>
      <c r="Y25" s="20">
        <f t="shared" ref="Y25:AZ25" si="10">SUMPRODUCT($J$4:$J$24,Y4:Y24)</f>
        <v>0</v>
      </c>
      <c r="Z25" s="20">
        <f t="shared" si="10"/>
        <v>0</v>
      </c>
      <c r="AA25" s="20">
        <f t="shared" si="10"/>
        <v>0</v>
      </c>
      <c r="AB25" s="20">
        <f t="shared" si="10"/>
        <v>0</v>
      </c>
      <c r="AC25" s="20">
        <f t="shared" si="10"/>
        <v>0</v>
      </c>
      <c r="AD25" s="20">
        <f t="shared" si="10"/>
        <v>0</v>
      </c>
      <c r="AE25" s="20">
        <f t="shared" si="10"/>
        <v>0</v>
      </c>
      <c r="AF25" s="20">
        <f t="shared" si="10"/>
        <v>0</v>
      </c>
      <c r="AG25" s="20">
        <f t="shared" si="10"/>
        <v>0</v>
      </c>
      <c r="AH25" s="20">
        <f t="shared" si="10"/>
        <v>0</v>
      </c>
      <c r="AI25" s="20">
        <f t="shared" si="10"/>
        <v>0</v>
      </c>
      <c r="AJ25" s="20">
        <f t="shared" si="10"/>
        <v>0</v>
      </c>
      <c r="AK25" s="20">
        <f t="shared" si="10"/>
        <v>0</v>
      </c>
      <c r="AL25" s="20">
        <f t="shared" si="10"/>
        <v>0</v>
      </c>
      <c r="AM25" s="20">
        <f t="shared" si="10"/>
        <v>0</v>
      </c>
      <c r="AN25" s="20">
        <f t="shared" si="10"/>
        <v>0</v>
      </c>
      <c r="AO25" s="20">
        <f t="shared" si="10"/>
        <v>0</v>
      </c>
      <c r="AP25" s="20">
        <f t="shared" si="10"/>
        <v>0</v>
      </c>
      <c r="AQ25" s="20">
        <f t="shared" si="10"/>
        <v>0</v>
      </c>
      <c r="AR25" s="20">
        <f t="shared" si="10"/>
        <v>0</v>
      </c>
      <c r="AS25" s="20">
        <f t="shared" si="10"/>
        <v>0</v>
      </c>
      <c r="AT25" s="20">
        <f t="shared" si="10"/>
        <v>0</v>
      </c>
      <c r="AU25" s="20">
        <f t="shared" si="10"/>
        <v>0</v>
      </c>
      <c r="AV25" s="20">
        <f t="shared" si="10"/>
        <v>0</v>
      </c>
      <c r="AW25" s="20">
        <f t="shared" si="10"/>
        <v>0</v>
      </c>
      <c r="AX25" s="20">
        <f t="shared" si="10"/>
        <v>0</v>
      </c>
      <c r="AY25" s="20">
        <f t="shared" si="10"/>
        <v>0</v>
      </c>
      <c r="AZ25" s="20">
        <f t="shared" si="10"/>
        <v>0</v>
      </c>
    </row>
    <row r="26" spans="1:52" ht="20.25" customHeight="1" x14ac:dyDescent="0.25">
      <c r="K26" s="67">
        <f t="shared" ref="K26:R26" si="11">SUMPRODUCT($J$4:$J$24,K4:K24)</f>
        <v>357298.8</v>
      </c>
      <c r="L26" s="67">
        <f t="shared" si="11"/>
        <v>146474.41999999998</v>
      </c>
      <c r="M26" s="67">
        <f t="shared" si="11"/>
        <v>146474.41999999998</v>
      </c>
      <c r="N26" s="67">
        <f t="shared" si="11"/>
        <v>12199.82</v>
      </c>
      <c r="O26" s="67">
        <f t="shared" si="11"/>
        <v>89324.7</v>
      </c>
      <c r="P26" s="67">
        <f t="shared" si="11"/>
        <v>0</v>
      </c>
      <c r="Q26" s="67">
        <f t="shared" si="11"/>
        <v>0</v>
      </c>
      <c r="R26" s="67">
        <f t="shared" si="11"/>
        <v>0</v>
      </c>
      <c r="U26" s="166"/>
      <c r="V26" s="166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 ht="20.25" customHeight="1" thickBot="1" x14ac:dyDescent="0.3">
      <c r="K27" s="67"/>
      <c r="N27" s="35"/>
      <c r="O27" s="35"/>
      <c r="P27" s="35"/>
      <c r="Q27" s="35"/>
      <c r="R27" s="35"/>
      <c r="U27" s="166"/>
      <c r="V27" s="166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17.25" customHeight="1" x14ac:dyDescent="0.25">
      <c r="A28" s="107"/>
      <c r="B28" s="182" t="s">
        <v>48</v>
      </c>
      <c r="C28" s="183"/>
      <c r="D28" s="183"/>
      <c r="E28" s="183"/>
      <c r="F28" s="183"/>
      <c r="G28" s="183"/>
      <c r="H28" s="183"/>
      <c r="I28" s="183"/>
      <c r="J28" s="183"/>
      <c r="K28" s="184"/>
      <c r="L28" s="35"/>
      <c r="M28" s="35"/>
      <c r="N28" s="35"/>
      <c r="O28" s="35"/>
      <c r="P28" s="35"/>
      <c r="Q28" s="35"/>
      <c r="R28" s="35"/>
      <c r="U28" s="166"/>
      <c r="V28" s="167"/>
      <c r="W28" s="28"/>
      <c r="X28" s="28"/>
    </row>
    <row r="29" spans="1:52" ht="16.5" customHeight="1" x14ac:dyDescent="0.25">
      <c r="A29" s="107"/>
      <c r="B29" s="185" t="s">
        <v>84</v>
      </c>
      <c r="C29" s="186"/>
      <c r="D29" s="186"/>
      <c r="E29" s="186"/>
      <c r="F29" s="186"/>
      <c r="G29" s="186"/>
      <c r="H29" s="186"/>
      <c r="I29" s="186"/>
      <c r="J29" s="186"/>
      <c r="K29" s="187"/>
      <c r="R29" s="29"/>
      <c r="U29" s="166"/>
      <c r="V29" s="167"/>
      <c r="W29" s="28"/>
      <c r="X29" s="28"/>
    </row>
    <row r="30" spans="1:52" ht="15.75" customHeight="1" x14ac:dyDescent="0.25">
      <c r="A30" s="107"/>
      <c r="B30" s="188" t="s">
        <v>47</v>
      </c>
      <c r="C30" s="189"/>
      <c r="D30" s="189"/>
      <c r="E30" s="189"/>
      <c r="F30" s="189"/>
      <c r="G30" s="189"/>
      <c r="H30" s="189"/>
      <c r="I30" s="189"/>
      <c r="J30" s="189"/>
      <c r="K30" s="190"/>
      <c r="R30" s="29"/>
      <c r="U30" s="166"/>
      <c r="V30" s="167"/>
      <c r="W30" s="28"/>
      <c r="X30" s="28"/>
    </row>
    <row r="31" spans="1:52" ht="18.75" customHeight="1" thickBot="1" x14ac:dyDescent="0.3">
      <c r="A31" s="107"/>
      <c r="B31" s="205" t="s">
        <v>85</v>
      </c>
      <c r="C31" s="206"/>
      <c r="D31" s="206"/>
      <c r="E31" s="206"/>
      <c r="F31" s="206"/>
      <c r="G31" s="206"/>
      <c r="H31" s="206"/>
      <c r="I31" s="206"/>
      <c r="J31" s="206"/>
      <c r="K31" s="207"/>
      <c r="U31" s="166"/>
      <c r="V31" s="166"/>
    </row>
  </sheetData>
  <autoFilter ref="A3:AZ3" xr:uid="{00000000-0001-0000-0000-000000000000}"/>
  <mergeCells count="19">
    <mergeCell ref="B31:K31"/>
    <mergeCell ref="A7:A9"/>
    <mergeCell ref="B7:B9"/>
    <mergeCell ref="A10:A11"/>
    <mergeCell ref="B10:B11"/>
    <mergeCell ref="A18:A19"/>
    <mergeCell ref="B18:B19"/>
    <mergeCell ref="A22:A23"/>
    <mergeCell ref="B22:B23"/>
    <mergeCell ref="B28:K28"/>
    <mergeCell ref="B29:K29"/>
    <mergeCell ref="B30:K30"/>
    <mergeCell ref="A4:A6"/>
    <mergeCell ref="B4:B6"/>
    <mergeCell ref="A1:C1"/>
    <mergeCell ref="D1:J1"/>
    <mergeCell ref="K1:T1"/>
    <mergeCell ref="A2:J2"/>
    <mergeCell ref="K2:T2"/>
  </mergeCells>
  <conditionalFormatting sqref="S4:S24">
    <cfRule type="cellIs" dxfId="10" priority="2" operator="lessThan">
      <formula>0</formula>
    </cfRule>
  </conditionalFormatting>
  <conditionalFormatting sqref="T3:T1048576 T1">
    <cfRule type="cellIs" dxfId="9" priority="4" operator="equal">
      <formula>"ATENÇÃO"</formula>
    </cfRule>
  </conditionalFormatting>
  <conditionalFormatting sqref="T4:T24">
    <cfRule type="containsText" dxfId="8" priority="1" operator="containsText" text="ATENÇÃO">
      <formula>NOT(ISERROR(SEARCH("ATENÇÃO",T4)))</formula>
    </cfRule>
  </conditionalFormatting>
  <conditionalFormatting sqref="W4:AZ24">
    <cfRule type="cellIs" dxfId="7" priority="3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S46"/>
  <sheetViews>
    <sheetView tabSelected="1" zoomScale="70" zoomScaleNormal="70" workbookViewId="0">
      <pane ySplit="3" topLeftCell="A37" activePane="bottomLeft" state="frozen"/>
      <selection activeCell="G1" sqref="G1"/>
      <selection pane="bottomLeft" activeCell="F49" sqref="F49"/>
    </sheetView>
  </sheetViews>
  <sheetFormatPr defaultColWidth="9.7109375" defaultRowHeight="38.25" customHeight="1" x14ac:dyDescent="0.25"/>
  <cols>
    <col min="1" max="1" width="19.5703125" style="1" customWidth="1"/>
    <col min="2" max="2" width="5.85546875" style="1" customWidth="1"/>
    <col min="3" max="3" width="9.140625" style="1" customWidth="1"/>
    <col min="4" max="4" width="28.5703125" style="3" customWidth="1"/>
    <col min="5" max="5" width="10.42578125" style="1" customWidth="1"/>
    <col min="6" max="6" width="39.42578125" style="1" customWidth="1"/>
    <col min="7" max="7" width="11.42578125" style="1" hidden="1" customWidth="1"/>
    <col min="8" max="8" width="13.140625" style="1" hidden="1" customWidth="1"/>
    <col min="9" max="9" width="14.5703125" style="1" hidden="1" customWidth="1"/>
    <col min="10" max="10" width="15" style="3" customWidth="1"/>
    <col min="11" max="11" width="23.140625" style="4" customWidth="1"/>
    <col min="12" max="12" width="21.28515625" style="12" hidden="1" customWidth="1"/>
    <col min="13" max="13" width="11.42578125" style="12" hidden="1" customWidth="1"/>
    <col min="14" max="14" width="17.85546875" style="12" hidden="1" customWidth="1"/>
    <col min="15" max="15" width="13.28515625" style="12" hidden="1" customWidth="1"/>
    <col min="16" max="16" width="12.42578125" style="5" hidden="1" customWidth="1"/>
    <col min="17" max="17" width="25.85546875" style="2" customWidth="1"/>
    <col min="18" max="18" width="20" style="2" customWidth="1"/>
    <col min="19" max="19" width="28.85546875" style="2" customWidth="1"/>
    <col min="20" max="16384" width="9.7109375" style="2"/>
  </cols>
  <sheetData>
    <row r="1" spans="1:19" ht="36.75" customHeight="1" x14ac:dyDescent="0.25">
      <c r="A1" s="219" t="s">
        <v>166</v>
      </c>
      <c r="B1" s="220"/>
      <c r="C1" s="220"/>
      <c r="D1" s="214" t="s">
        <v>167</v>
      </c>
      <c r="E1" s="215"/>
      <c r="F1" s="215"/>
      <c r="G1" s="215"/>
      <c r="H1" s="215"/>
      <c r="I1" s="215"/>
      <c r="J1" s="221"/>
      <c r="K1" s="214" t="s">
        <v>168</v>
      </c>
      <c r="L1" s="215"/>
      <c r="M1" s="215"/>
      <c r="N1" s="215"/>
      <c r="O1" s="215"/>
      <c r="P1" s="215"/>
      <c r="Q1" s="215"/>
      <c r="R1" s="215"/>
      <c r="S1" s="215"/>
    </row>
    <row r="2" spans="1:19" ht="28.5" customHeight="1" x14ac:dyDescent="0.25">
      <c r="A2" s="216" t="s">
        <v>49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8"/>
    </row>
    <row r="3" spans="1:19" s="3" customFormat="1" ht="49.5" customHeight="1" x14ac:dyDescent="0.2">
      <c r="A3" s="7" t="s">
        <v>7</v>
      </c>
      <c r="B3" s="7" t="s">
        <v>2</v>
      </c>
      <c r="C3" s="7" t="s">
        <v>6</v>
      </c>
      <c r="D3" s="8" t="s">
        <v>8</v>
      </c>
      <c r="E3" s="8" t="s">
        <v>121</v>
      </c>
      <c r="F3" s="8" t="s">
        <v>120</v>
      </c>
      <c r="G3" s="8" t="s">
        <v>9</v>
      </c>
      <c r="H3" s="8" t="s">
        <v>87</v>
      </c>
      <c r="I3" s="8" t="s">
        <v>10</v>
      </c>
      <c r="J3" s="9" t="s">
        <v>5</v>
      </c>
      <c r="K3" s="10" t="s">
        <v>3</v>
      </c>
      <c r="L3" s="27" t="s">
        <v>19</v>
      </c>
      <c r="M3" s="11" t="s">
        <v>20</v>
      </c>
      <c r="N3" s="11" t="s">
        <v>21</v>
      </c>
      <c r="O3" s="61" t="s">
        <v>22</v>
      </c>
      <c r="P3" s="7" t="s">
        <v>23</v>
      </c>
      <c r="Q3" s="90" t="s">
        <v>24</v>
      </c>
      <c r="R3" s="90" t="s">
        <v>18</v>
      </c>
      <c r="S3" s="90" t="s">
        <v>198</v>
      </c>
    </row>
    <row r="4" spans="1:19" ht="38.25" hidden="1" customHeight="1" x14ac:dyDescent="0.25">
      <c r="A4" s="180" t="s">
        <v>152</v>
      </c>
      <c r="B4" s="180">
        <v>1</v>
      </c>
      <c r="C4" s="75">
        <v>1</v>
      </c>
      <c r="D4" s="120" t="s">
        <v>99</v>
      </c>
      <c r="E4" s="75" t="s">
        <v>122</v>
      </c>
      <c r="F4" s="75" t="s">
        <v>193</v>
      </c>
      <c r="G4" s="75" t="s">
        <v>98</v>
      </c>
      <c r="H4" s="75" t="s">
        <v>88</v>
      </c>
      <c r="I4" s="75" t="s">
        <v>89</v>
      </c>
      <c r="J4" s="62">
        <v>8320</v>
      </c>
      <c r="K4" s="14">
        <f>'REITORIA-SETIC'!K4+ESAG!K4+CEAD!K4+CEART!K4+FAED!K4+CEFID!K4+CCT!K4+CAV!K4+CEAVI!K4+CEPLAN!K4+CEO!K4+CESFI!K4+CERES!K4+CESMO!K4</f>
        <v>232</v>
      </c>
      <c r="L4" s="13">
        <f>'REITORIA-SETIC'!L4+ESAG!L4+CEAD!L4+CEART!L4+FAED!L4+CEFID!L4+CCT!L4+CAV!L4+CEAVI!L4+CEPLAN!L4+CEO!L4+CESFI!L4+CERES!L4+CESMO!L4</f>
        <v>106</v>
      </c>
      <c r="M4" s="39">
        <f>'REITORIA-SETIC'!M4+ESAG!M4+CEAD!M4+CEART!M4+FAED!M4+CEFID!M4+CCT!M4+CAV!M4+CEAVI!M4+CEPLAN!M4+CEO!M4+CESFI!M4+CERES!M4+CESMO!M4</f>
        <v>106</v>
      </c>
      <c r="N4" s="36">
        <f>K4*0.25-0.5-O4</f>
        <v>57.5</v>
      </c>
      <c r="O4" s="37">
        <f>'REITORIA-SETIC'!P4+'REITORIA-SETIC'!Q4+ESAG!P4+ESAG!Q4+CEAD!P4+CEAD!Q4+CEART!P4+CEART!Q4+FAED!P4+FAED!Q4+CEFID!P4+CEFID!Q4+CCT!P4+CCT!Q4+CAV!P4+CAV!Q4+CEAVI!P4+CEAVI!Q4+CEPLAN!P4+CEPLAN!Q4+CEO!P4+CEO!Q4+CESFI!P4+CESFI!Q4+CERES!P4+CERES!Q4+CESMO!P4+CESMO!Q4</f>
        <v>0</v>
      </c>
      <c r="P4" s="15">
        <f t="shared" ref="P4:P23" si="0">K4-L4+O4</f>
        <v>126</v>
      </c>
      <c r="Q4" s="16">
        <f t="shared" ref="Q4:Q23" si="1">J4*K4</f>
        <v>1930240</v>
      </c>
      <c r="R4" s="16">
        <f>J4*O4</f>
        <v>0</v>
      </c>
      <c r="S4" s="16">
        <f>J4*L4+R4</f>
        <v>881920</v>
      </c>
    </row>
    <row r="5" spans="1:19" ht="38.25" hidden="1" customHeight="1" x14ac:dyDescent="0.25">
      <c r="A5" s="204"/>
      <c r="B5" s="204"/>
      <c r="C5" s="75">
        <v>2</v>
      </c>
      <c r="D5" s="120" t="s">
        <v>100</v>
      </c>
      <c r="E5" s="75" t="s">
        <v>122</v>
      </c>
      <c r="F5" s="75" t="s">
        <v>193</v>
      </c>
      <c r="G5" s="75" t="s">
        <v>98</v>
      </c>
      <c r="H5" s="75" t="s">
        <v>88</v>
      </c>
      <c r="I5" s="75" t="s">
        <v>89</v>
      </c>
      <c r="J5" s="62">
        <v>10049</v>
      </c>
      <c r="K5" s="14">
        <f>'REITORIA-SETIC'!K5+ESAG!K5+CEAD!K5+CEART!K5+FAED!K5+CEFID!K5+CCT!K5+CAV!K5+CEAVI!K5+CEPLAN!K5+CEO!K5+CESFI!K5+CERES!K5+CESMO!K5</f>
        <v>1188</v>
      </c>
      <c r="L5" s="13">
        <f>'REITORIA-SETIC'!L5+ESAG!L5+CEAD!L5+CEART!L5+FAED!L5+CEFID!L5+CCT!L5+CAV!L5+CEAVI!L5+CEPLAN!L5+CEO!L5+CESFI!L5+CERES!L5+CESMO!L5</f>
        <v>597</v>
      </c>
      <c r="M5" s="39">
        <f>'REITORIA-SETIC'!M5+ESAG!M5+CEAD!M5+CEART!M5+FAED!M5+CEFID!M5+CCT!M5+CAV!M5+CEAVI!M5+CEPLAN!M5+CEO!M5+CESFI!M5+CERES!M5+CESMO!M5</f>
        <v>597</v>
      </c>
      <c r="N5" s="36">
        <f t="shared" ref="N5:N23" si="2">K5*0.25-0.5-O5</f>
        <v>296.5</v>
      </c>
      <c r="O5" s="37">
        <f>'REITORIA-SETIC'!P5+'REITORIA-SETIC'!Q5+ESAG!P5+ESAG!Q5+CEAD!P5+CEAD!Q5+CEART!P5+CEART!Q5+FAED!P5+FAED!Q5+CEFID!P5+CEFID!Q5+CCT!P5+CCT!Q5+CAV!P5+CAV!Q5+CEAVI!P5+CEAVI!Q5+CEPLAN!P5+CEPLAN!Q5+CEO!P5+CEO!Q5+CESFI!P5+CESFI!Q5+CERES!P5+CERES!Q5+CESMO!P5+CESMO!Q5</f>
        <v>0</v>
      </c>
      <c r="P5" s="15">
        <f t="shared" si="0"/>
        <v>591</v>
      </c>
      <c r="Q5" s="16">
        <f t="shared" si="1"/>
        <v>11938212</v>
      </c>
      <c r="R5" s="16">
        <f t="shared" ref="R5:R23" si="3">J5*O5</f>
        <v>0</v>
      </c>
      <c r="S5" s="16">
        <f t="shared" ref="S5:S24" si="4">J5*L5+R5</f>
        <v>5999253</v>
      </c>
    </row>
    <row r="6" spans="1:19" ht="38.25" hidden="1" customHeight="1" x14ac:dyDescent="0.25">
      <c r="A6" s="181"/>
      <c r="B6" s="181"/>
      <c r="C6" s="75">
        <v>3</v>
      </c>
      <c r="D6" s="120" t="s">
        <v>101</v>
      </c>
      <c r="E6" s="75" t="s">
        <v>122</v>
      </c>
      <c r="F6" s="104" t="s">
        <v>192</v>
      </c>
      <c r="G6" s="75" t="s">
        <v>98</v>
      </c>
      <c r="H6" s="75" t="s">
        <v>90</v>
      </c>
      <c r="I6" s="75" t="s">
        <v>89</v>
      </c>
      <c r="J6" s="62">
        <v>18083</v>
      </c>
      <c r="K6" s="14">
        <f>'REITORIA-SETIC'!K6+ESAG!K6+CEAD!K6+CEART!K6+FAED!K6+CEFID!K6+CCT!K6+CAV!K6+CEAVI!K6+CEPLAN!K6+CEO!K6+CESFI!K6+CERES!K6+CESMO!K6</f>
        <v>166</v>
      </c>
      <c r="L6" s="13">
        <f>'REITORIA-SETIC'!L6+ESAG!L6+CEAD!L6+CEART!L6+FAED!L6+CEFID!L6+CCT!L6+CAV!L6+CEAVI!L6+CEPLAN!L6+CEO!L6+CESFI!L6+CERES!L6+CESMO!L6</f>
        <v>81</v>
      </c>
      <c r="M6" s="39">
        <f>'REITORIA-SETIC'!M6+ESAG!M6+CEAD!M6+CEART!M6+FAED!M6+CEFID!M6+CCT!M6+CAV!M6+CEAVI!M6+CEPLAN!M6+CEO!M6+CESFI!M6+CERES!M6+CESMO!M6</f>
        <v>81</v>
      </c>
      <c r="N6" s="36">
        <f t="shared" si="2"/>
        <v>41</v>
      </c>
      <c r="O6" s="37">
        <f>'REITORIA-SETIC'!P6+'REITORIA-SETIC'!Q6+ESAG!P6+ESAG!Q6+CEAD!P6+CEAD!Q6+CEART!P6+CEART!Q6+FAED!P6+FAED!Q6+CEFID!P6+CEFID!Q6+CCT!P6+CCT!Q6+CAV!P6+CAV!Q6+CEAVI!P6+CEAVI!Q6+CEPLAN!P6+CEPLAN!Q6+CEO!P6+CEO!Q6+CESFI!P6+CESFI!Q6+CERES!P6+CERES!Q6+CESMO!P6+CESMO!Q6</f>
        <v>0</v>
      </c>
      <c r="P6" s="15">
        <f t="shared" si="0"/>
        <v>85</v>
      </c>
      <c r="Q6" s="16">
        <f t="shared" si="1"/>
        <v>3001778</v>
      </c>
      <c r="R6" s="16">
        <f t="shared" si="3"/>
        <v>0</v>
      </c>
      <c r="S6" s="16">
        <f t="shared" si="4"/>
        <v>1464723</v>
      </c>
    </row>
    <row r="7" spans="1:19" ht="38.25" hidden="1" customHeight="1" x14ac:dyDescent="0.25">
      <c r="A7" s="180" t="s">
        <v>153</v>
      </c>
      <c r="B7" s="180">
        <v>2</v>
      </c>
      <c r="C7" s="75">
        <v>4</v>
      </c>
      <c r="D7" s="120" t="s">
        <v>102</v>
      </c>
      <c r="E7" s="75" t="s">
        <v>123</v>
      </c>
      <c r="F7" s="75" t="s">
        <v>124</v>
      </c>
      <c r="G7" s="75" t="s">
        <v>98</v>
      </c>
      <c r="H7" s="75" t="s">
        <v>91</v>
      </c>
      <c r="I7" s="75" t="s">
        <v>89</v>
      </c>
      <c r="J7" s="62">
        <v>5599.02</v>
      </c>
      <c r="K7" s="14">
        <f>'REITORIA-SETIC'!K7+ESAG!K7+CEAD!K7+CEART!K7+FAED!K7+CEFID!K7+CCT!K7+CAV!K7+CEAVI!K7+CEPLAN!K7+CEO!K7+CESFI!K7+CERES!K7+CESMO!K7</f>
        <v>150</v>
      </c>
      <c r="L7" s="13">
        <f>'REITORIA-SETIC'!L7+ESAG!L7+CEAD!L7+CEART!L7+FAED!L7+CEFID!L7+CCT!L7+CAV!L7+CEAVI!L7+CEPLAN!L7+CEO!L7+CESFI!L7+CERES!L7+CESMO!L7</f>
        <v>49</v>
      </c>
      <c r="M7" s="39">
        <f>'REITORIA-SETIC'!M7+ESAG!M7+CEAD!M7+CEART!M7+FAED!M7+CEFID!M7+CCT!M7+CAV!M7+CEAVI!M7+CEPLAN!M7+CEO!M7+CESFI!M7+CERES!M7+CESMO!M7</f>
        <v>49</v>
      </c>
      <c r="N7" s="36">
        <f t="shared" si="2"/>
        <v>37</v>
      </c>
      <c r="O7" s="37">
        <f>'REITORIA-SETIC'!P7+'REITORIA-SETIC'!Q7+ESAG!P7+ESAG!Q7+CEAD!P7+CEAD!Q7+CEART!P7+CEART!Q7+FAED!P7+FAED!Q7+CEFID!P7+CEFID!Q7+CCT!P7+CCT!Q7+CAV!P7+CAV!Q7+CEAVI!P7+CEAVI!Q7+CEPLAN!P7+CEPLAN!Q7+CEO!P7+CEO!Q7+CESFI!P7+CESFI!Q7+CERES!P7+CERES!Q7+CESMO!P7+CESMO!Q7</f>
        <v>0</v>
      </c>
      <c r="P7" s="15">
        <f t="shared" si="0"/>
        <v>101</v>
      </c>
      <c r="Q7" s="16">
        <f t="shared" si="1"/>
        <v>839853.00000000012</v>
      </c>
      <c r="R7" s="16">
        <f t="shared" si="3"/>
        <v>0</v>
      </c>
      <c r="S7" s="16">
        <f t="shared" si="4"/>
        <v>274351.98000000004</v>
      </c>
    </row>
    <row r="8" spans="1:19" ht="38.25" hidden="1" customHeight="1" x14ac:dyDescent="0.25">
      <c r="A8" s="204"/>
      <c r="B8" s="204"/>
      <c r="C8" s="75">
        <v>5</v>
      </c>
      <c r="D8" s="120" t="s">
        <v>103</v>
      </c>
      <c r="E8" s="75" t="s">
        <v>123</v>
      </c>
      <c r="F8" s="75" t="s">
        <v>125</v>
      </c>
      <c r="G8" s="75" t="s">
        <v>98</v>
      </c>
      <c r="H8" s="75" t="s">
        <v>91</v>
      </c>
      <c r="I8" s="75" t="s">
        <v>89</v>
      </c>
      <c r="J8" s="62">
        <v>6713.73</v>
      </c>
      <c r="K8" s="14">
        <f>'REITORIA-SETIC'!K8+ESAG!K8+CEAD!K8+CEART!K8+FAED!K8+CEFID!K8+CCT!K8+CAV!K8+CEAVI!K8+CEPLAN!K8+CEO!K8+CESFI!K8+CERES!K8+CESMO!K8</f>
        <v>506</v>
      </c>
      <c r="L8" s="13">
        <f>'REITORIA-SETIC'!L8+ESAG!L8+CEAD!L8+CEART!L8+FAED!L8+CEFID!L8+CCT!L8+CAV!L8+CEAVI!L8+CEPLAN!L8+CEO!L8+CESFI!L8+CERES!L8+CESMO!L8</f>
        <v>230</v>
      </c>
      <c r="M8" s="39">
        <f>'REITORIA-SETIC'!M8+ESAG!M8+CEAD!M8+CEART!M8+FAED!M8+CEFID!M8+CCT!M8+CAV!M8+CEAVI!M8+CEPLAN!M8+CEO!M8+CESFI!M8+CERES!M8+CESMO!M8</f>
        <v>230</v>
      </c>
      <c r="N8" s="36">
        <f t="shared" si="2"/>
        <v>126</v>
      </c>
      <c r="O8" s="37">
        <f>'REITORIA-SETIC'!P8+'REITORIA-SETIC'!Q8+ESAG!P8+ESAG!Q8+CEAD!P8+CEAD!Q8+CEART!P8+CEART!Q8+FAED!P8+FAED!Q8+CEFID!P8+CEFID!Q8+CCT!P8+CCT!Q8+CAV!P8+CAV!Q8+CEAVI!P8+CEAVI!Q8+CEPLAN!P8+CEPLAN!Q8+CEO!P8+CEO!Q8+CESFI!P8+CESFI!Q8+CERES!P8+CERES!Q8+CESMO!P8+CESMO!Q8</f>
        <v>0</v>
      </c>
      <c r="P8" s="15">
        <f t="shared" si="0"/>
        <v>276</v>
      </c>
      <c r="Q8" s="16">
        <f t="shared" si="1"/>
        <v>3397147.38</v>
      </c>
      <c r="R8" s="16">
        <f t="shared" si="3"/>
        <v>0</v>
      </c>
      <c r="S8" s="16">
        <f t="shared" si="4"/>
        <v>1544157.9</v>
      </c>
    </row>
    <row r="9" spans="1:19" ht="38.25" hidden="1" customHeight="1" x14ac:dyDescent="0.25">
      <c r="A9" s="181"/>
      <c r="B9" s="181"/>
      <c r="C9" s="75">
        <v>6</v>
      </c>
      <c r="D9" s="120" t="s">
        <v>104</v>
      </c>
      <c r="E9" s="75" t="s">
        <v>123</v>
      </c>
      <c r="F9" s="135" t="s">
        <v>194</v>
      </c>
      <c r="G9" s="75" t="s">
        <v>98</v>
      </c>
      <c r="H9" s="75" t="s">
        <v>90</v>
      </c>
      <c r="I9" s="75" t="s">
        <v>89</v>
      </c>
      <c r="J9" s="62">
        <v>11839.27</v>
      </c>
      <c r="K9" s="14">
        <f>'REITORIA-SETIC'!K9+ESAG!K9+CEAD!K9+CEART!K9+FAED!K9+CEFID!K9+CCT!K9+CAV!K9+CEAVI!K9+CEPLAN!K9+CEO!K9+CESFI!K9+CERES!K9+CESMO!K9</f>
        <v>56</v>
      </c>
      <c r="L9" s="13">
        <f>'REITORIA-SETIC'!L9+ESAG!L9+CEAD!L9+CEART!L9+FAED!L9+CEFID!L9+CCT!L9+CAV!L9+CEAVI!L9+CEPLAN!L9+CEO!L9+CESFI!L9+CERES!L9+CESMO!L9</f>
        <v>28</v>
      </c>
      <c r="M9" s="39">
        <f>'REITORIA-SETIC'!M9+ESAG!M9+CEAD!M9+CEART!M9+FAED!M9+CEFID!M9+CCT!M9+CAV!M9+CEAVI!M9+CEPLAN!M9+CEO!M9+CESFI!M9+CERES!M9+CESMO!M9</f>
        <v>28</v>
      </c>
      <c r="N9" s="36">
        <f t="shared" si="2"/>
        <v>13.5</v>
      </c>
      <c r="O9" s="37">
        <f>'REITORIA-SETIC'!P9+'REITORIA-SETIC'!Q9+ESAG!P9+ESAG!Q9+CEAD!P9+CEAD!Q9+CEART!P9+CEART!Q9+FAED!P9+FAED!Q9+CEFID!P9+CEFID!Q9+CCT!P9+CCT!Q9+CAV!P9+CAV!Q9+CEAVI!P9+CEAVI!Q9+CEPLAN!P9+CEPLAN!Q9+CEO!P9+CEO!Q9+CESFI!P9+CESFI!Q9+CERES!P9+CERES!Q9+CESMO!P9+CESMO!Q9</f>
        <v>0</v>
      </c>
      <c r="P9" s="15">
        <f t="shared" si="0"/>
        <v>28</v>
      </c>
      <c r="Q9" s="16">
        <f t="shared" si="1"/>
        <v>662999.12</v>
      </c>
      <c r="R9" s="16">
        <f t="shared" si="3"/>
        <v>0</v>
      </c>
      <c r="S9" s="16">
        <f t="shared" si="4"/>
        <v>331499.56</v>
      </c>
    </row>
    <row r="10" spans="1:19" ht="38.25" hidden="1" customHeight="1" x14ac:dyDescent="0.25">
      <c r="A10" s="180" t="s">
        <v>154</v>
      </c>
      <c r="B10" s="180">
        <v>3</v>
      </c>
      <c r="C10" s="75">
        <v>7</v>
      </c>
      <c r="D10" s="120" t="s">
        <v>105</v>
      </c>
      <c r="E10" s="75" t="s">
        <v>126</v>
      </c>
      <c r="F10" s="75" t="s">
        <v>127</v>
      </c>
      <c r="G10" s="75" t="s">
        <v>98</v>
      </c>
      <c r="H10" s="75" t="s">
        <v>92</v>
      </c>
      <c r="I10" s="75" t="s">
        <v>89</v>
      </c>
      <c r="J10" s="62">
        <v>971.34</v>
      </c>
      <c r="K10" s="14">
        <f>'REITORIA-SETIC'!K10+ESAG!K10+CEAD!K10+CEART!K10+FAED!K10+CEFID!K10+CCT!K10+CAV!K10+CEAVI!K10+CEPLAN!K10+CEO!K10+CESFI!K10+CERES!K10+CESMO!K10</f>
        <v>161</v>
      </c>
      <c r="L10" s="13">
        <f>'REITORIA-SETIC'!L10+ESAG!L10+CEAD!L10+CEART!L10+FAED!L10+CEFID!L10+CCT!L10+CAV!L10+CEAVI!L10+CEPLAN!L10+CEO!L10+CESFI!L10+CERES!L10+CESMO!L10</f>
        <v>8</v>
      </c>
      <c r="M10" s="39">
        <f>'REITORIA-SETIC'!M10+ESAG!M10+CEAD!M10+CEART!M10+FAED!M10+CEFID!M10+CCT!M10+CAV!M10+CEAVI!M10+CEPLAN!M10+CEO!M10+CESFI!M10+CERES!M10+CESMO!M10</f>
        <v>8</v>
      </c>
      <c r="N10" s="36">
        <f t="shared" si="2"/>
        <v>39.75</v>
      </c>
      <c r="O10" s="37">
        <f>'REITORIA-SETIC'!P10+'REITORIA-SETIC'!Q10+ESAG!P10+ESAG!Q10+CEAD!P10+CEAD!Q10+CEART!P10+CEART!Q10+FAED!P10+FAED!Q10+CEFID!P10+CEFID!Q10+CCT!P10+CCT!Q10+CAV!P10+CAV!Q10+CEAVI!P10+CEAVI!Q10+CEPLAN!P10+CEPLAN!Q10+CEO!P10+CEO!Q10+CESFI!P10+CESFI!Q10+CERES!P10+CERES!Q10+CESMO!P10+CESMO!Q10</f>
        <v>0</v>
      </c>
      <c r="P10" s="15">
        <f t="shared" si="0"/>
        <v>153</v>
      </c>
      <c r="Q10" s="16">
        <f t="shared" si="1"/>
        <v>156385.74</v>
      </c>
      <c r="R10" s="16">
        <f t="shared" si="3"/>
        <v>0</v>
      </c>
      <c r="S10" s="16">
        <f t="shared" si="4"/>
        <v>7770.72</v>
      </c>
    </row>
    <row r="11" spans="1:19" ht="38.25" hidden="1" customHeight="1" x14ac:dyDescent="0.25">
      <c r="A11" s="181"/>
      <c r="B11" s="181"/>
      <c r="C11" s="75">
        <v>8</v>
      </c>
      <c r="D11" s="120" t="s">
        <v>106</v>
      </c>
      <c r="E11" s="75" t="s">
        <v>126</v>
      </c>
      <c r="F11" s="75" t="s">
        <v>128</v>
      </c>
      <c r="G11" s="75" t="s">
        <v>98</v>
      </c>
      <c r="H11" s="75" t="s">
        <v>92</v>
      </c>
      <c r="I11" s="75" t="s">
        <v>89</v>
      </c>
      <c r="J11" s="62">
        <v>1102.21</v>
      </c>
      <c r="K11" s="14">
        <f>'REITORIA-SETIC'!K11+ESAG!K11+CEAD!K11+CEART!K11+FAED!K11+CEFID!K11+CCT!K11+CAV!K11+CEAVI!K11+CEPLAN!K11+CEO!K11+CESFI!K11+CERES!K11+CESMO!K11</f>
        <v>593</v>
      </c>
      <c r="L11" s="13">
        <f>'REITORIA-SETIC'!L11+ESAG!L11+CEAD!L11+CEART!L11+FAED!L11+CEFID!L11+CCT!L11+CAV!L11+CEAVI!L11+CEPLAN!L11+CEO!L11+CESFI!L11+CERES!L11+CESMO!L11</f>
        <v>263</v>
      </c>
      <c r="M11" s="39">
        <f>'REITORIA-SETIC'!M11+ESAG!M11+CEAD!M11+CEART!M11+FAED!M11+CEFID!M11+CCT!M11+CAV!M11+CEAVI!M11+CEPLAN!M11+CEO!M11+CESFI!M11+CERES!M11+CESMO!M11</f>
        <v>263</v>
      </c>
      <c r="N11" s="36">
        <f t="shared" si="2"/>
        <v>147.75</v>
      </c>
      <c r="O11" s="37">
        <f>'REITORIA-SETIC'!P11+'REITORIA-SETIC'!Q11+ESAG!P11+ESAG!Q11+CEAD!P11+CEAD!Q11+CEART!P11+CEART!Q11+FAED!P11+FAED!Q11+CEFID!P11+CEFID!Q11+CCT!P11+CCT!Q11+CAV!P11+CAV!Q11+CEAVI!P11+CEAVI!Q11+CEPLAN!P11+CEPLAN!Q11+CEO!P11+CEO!Q11+CESFI!P11+CESFI!Q11+CERES!P11+CERES!Q11+CESMO!P11+CESMO!Q11</f>
        <v>0</v>
      </c>
      <c r="P11" s="15">
        <f t="shared" si="0"/>
        <v>330</v>
      </c>
      <c r="Q11" s="16">
        <f t="shared" si="1"/>
        <v>653610.53</v>
      </c>
      <c r="R11" s="16">
        <f t="shared" si="3"/>
        <v>0</v>
      </c>
      <c r="S11" s="16">
        <f t="shared" si="4"/>
        <v>289881.23</v>
      </c>
    </row>
    <row r="12" spans="1:19" ht="38.25" hidden="1" customHeight="1" x14ac:dyDescent="0.25">
      <c r="A12" s="75" t="s">
        <v>155</v>
      </c>
      <c r="B12" s="75">
        <v>4</v>
      </c>
      <c r="C12" s="75">
        <v>9</v>
      </c>
      <c r="D12" s="120" t="s">
        <v>107</v>
      </c>
      <c r="E12" s="75" t="s">
        <v>129</v>
      </c>
      <c r="F12" s="75" t="s">
        <v>130</v>
      </c>
      <c r="G12" s="75" t="s">
        <v>98</v>
      </c>
      <c r="H12" s="75" t="s">
        <v>91</v>
      </c>
      <c r="I12" s="75" t="s">
        <v>89</v>
      </c>
      <c r="J12" s="62">
        <v>37330</v>
      </c>
      <c r="K12" s="14">
        <f>'REITORIA-SETIC'!K12+ESAG!K12+CEAD!K12+CEART!K12+FAED!K12+CEFID!K12+CCT!K12+CAV!K12+CEAVI!K12+CEPLAN!K12+CEO!K12+CESFI!K12+CERES!K12+CESMO!K12</f>
        <v>15</v>
      </c>
      <c r="L12" s="13">
        <f>'REITORIA-SETIC'!L12+ESAG!L12+CEAD!L12+CEART!L12+FAED!L12+CEFID!L12+CCT!L12+CAV!L12+CEAVI!L12+CEPLAN!L12+CEO!L12+CESFI!L12+CERES!L12+CESMO!L12</f>
        <v>2</v>
      </c>
      <c r="M12" s="39">
        <f>'REITORIA-SETIC'!M12+ESAG!M12+CEAD!M12+CEART!M12+FAED!M12+CEFID!M12+CCT!M12+CAV!M12+CEAVI!M12+CEPLAN!M12+CEO!M12+CESFI!M12+CERES!M12+CESMO!M12</f>
        <v>2</v>
      </c>
      <c r="N12" s="36">
        <f t="shared" si="2"/>
        <v>3.25</v>
      </c>
      <c r="O12" s="37">
        <f>'REITORIA-SETIC'!P12+'REITORIA-SETIC'!Q12+ESAG!P12+ESAG!Q12+CEAD!P12+CEAD!Q12+CEART!P12+CEART!Q12+FAED!P12+FAED!Q12+CEFID!P12+CEFID!Q12+CCT!P12+CCT!Q12+CAV!P12+CAV!Q12+CEAVI!P12+CEAVI!Q12+CEPLAN!P12+CEPLAN!Q12+CEO!P12+CEO!Q12+CESFI!P12+CESFI!Q12+CERES!P12+CERES!Q12+CESMO!P12+CESMO!Q12</f>
        <v>0</v>
      </c>
      <c r="P12" s="15">
        <f t="shared" si="0"/>
        <v>13</v>
      </c>
      <c r="Q12" s="16">
        <f t="shared" si="1"/>
        <v>559950</v>
      </c>
      <c r="R12" s="16">
        <f t="shared" si="3"/>
        <v>0</v>
      </c>
      <c r="S12" s="16">
        <f t="shared" si="4"/>
        <v>74660</v>
      </c>
    </row>
    <row r="13" spans="1:19" ht="38.25" hidden="1" customHeight="1" x14ac:dyDescent="0.25">
      <c r="A13" s="75" t="s">
        <v>156</v>
      </c>
      <c r="B13" s="75">
        <v>6</v>
      </c>
      <c r="C13" s="75">
        <v>11</v>
      </c>
      <c r="D13" s="120" t="s">
        <v>108</v>
      </c>
      <c r="E13" s="75" t="s">
        <v>131</v>
      </c>
      <c r="F13" s="75" t="s">
        <v>132</v>
      </c>
      <c r="G13" s="75" t="s">
        <v>98</v>
      </c>
      <c r="H13" s="76" t="s">
        <v>91</v>
      </c>
      <c r="I13" s="75" t="s">
        <v>89</v>
      </c>
      <c r="J13" s="62">
        <v>16500</v>
      </c>
      <c r="K13" s="14">
        <f>'REITORIA-SETIC'!K13+ESAG!K13+CEAD!K13+CEART!K13+FAED!K13+CEFID!K13+CCT!K13+CAV!K13+CEAVI!K13+CEPLAN!K13+CEO!K13+CESFI!K13+CERES!K13+CESMO!K13</f>
        <v>8</v>
      </c>
      <c r="L13" s="13">
        <f>'REITORIA-SETIC'!L13+ESAG!L13+CEAD!L13+CEART!L13+FAED!L13+CEFID!L13+CCT!L13+CAV!L13+CEAVI!L13+CEPLAN!L13+CEO!L13+CESFI!L13+CERES!L13+CESMO!L13</f>
        <v>6</v>
      </c>
      <c r="M13" s="39">
        <f>'REITORIA-SETIC'!M13+ESAG!M13+CEAD!M13+CEART!M13+FAED!M13+CEFID!M13+CCT!M13+CAV!M13+CEAVI!M13+CEPLAN!M13+CEO!M13+CESFI!M13+CERES!M13+CESMO!M13</f>
        <v>6</v>
      </c>
      <c r="N13" s="36">
        <f t="shared" si="2"/>
        <v>1.5</v>
      </c>
      <c r="O13" s="37">
        <f>'REITORIA-SETIC'!P13+'REITORIA-SETIC'!Q13+ESAG!P13+ESAG!Q13+CEAD!P13+CEAD!Q13+CEART!P13+CEART!Q13+FAED!P13+FAED!Q13+CEFID!P13+CEFID!Q13+CCT!P13+CCT!Q13+CAV!P13+CAV!Q13+CEAVI!P13+CEAVI!Q13+CEPLAN!P13+CEPLAN!Q13+CEO!P13+CEO!Q13+CESFI!P13+CESFI!Q13+CERES!P13+CERES!Q13+CESMO!P13+CESMO!Q13</f>
        <v>0</v>
      </c>
      <c r="P13" s="15">
        <f t="shared" si="0"/>
        <v>2</v>
      </c>
      <c r="Q13" s="16">
        <f t="shared" si="1"/>
        <v>132000</v>
      </c>
      <c r="R13" s="16">
        <f t="shared" si="3"/>
        <v>0</v>
      </c>
      <c r="S13" s="16">
        <f t="shared" si="4"/>
        <v>99000</v>
      </c>
    </row>
    <row r="14" spans="1:19" ht="38.25" hidden="1" customHeight="1" x14ac:dyDescent="0.25">
      <c r="A14" s="75" t="s">
        <v>157</v>
      </c>
      <c r="B14" s="75">
        <v>7</v>
      </c>
      <c r="C14" s="75">
        <v>12</v>
      </c>
      <c r="D14" s="120" t="s">
        <v>109</v>
      </c>
      <c r="E14" s="75" t="s">
        <v>133</v>
      </c>
      <c r="F14" s="75" t="s">
        <v>134</v>
      </c>
      <c r="G14" s="75" t="s">
        <v>98</v>
      </c>
      <c r="H14" s="76" t="s">
        <v>90</v>
      </c>
      <c r="I14" s="75" t="s">
        <v>89</v>
      </c>
      <c r="J14" s="62">
        <v>9759.25</v>
      </c>
      <c r="K14" s="14">
        <f>'REITORIA-SETIC'!K14+ESAG!K14+CEAD!K14+CEART!K14+FAED!K14+CEFID!K14+CCT!K14+CAV!K14+CEAVI!K14+CEPLAN!K14+CEO!K14+CESFI!K14+CERES!K14+CESMO!K14</f>
        <v>54</v>
      </c>
      <c r="L14" s="13">
        <f>'REITORIA-SETIC'!L14+ESAG!L14+CEAD!L14+CEART!L14+FAED!L14+CEFID!L14+CCT!L14+CAV!L14+CEAVI!L14+CEPLAN!L14+CEO!L14+CESFI!L14+CERES!L14+CESMO!L14</f>
        <v>10</v>
      </c>
      <c r="M14" s="39">
        <f>'REITORIA-SETIC'!M14+ESAG!M14+CEAD!M14+CEART!M14+FAED!M14+CEFID!M14+CCT!M14+CAV!M14+CEAVI!M14+CEPLAN!M14+CEO!M14+CESFI!M14+CERES!M14+CESMO!M14</f>
        <v>10</v>
      </c>
      <c r="N14" s="36">
        <f t="shared" si="2"/>
        <v>13</v>
      </c>
      <c r="O14" s="37">
        <f>'REITORIA-SETIC'!P14+'REITORIA-SETIC'!Q14+ESAG!P14+ESAG!Q14+CEAD!P14+CEAD!Q14+CEART!P14+CEART!Q14+FAED!P14+FAED!Q14+CEFID!P14+CEFID!Q14+CCT!P14+CCT!Q14+CAV!P14+CAV!Q14+CEAVI!P14+CEAVI!Q14+CEPLAN!P14+CEPLAN!Q14+CEO!P14+CEO!Q14+CESFI!P14+CESFI!Q14+CERES!P14+CERES!Q14+CESMO!P14+CESMO!Q14</f>
        <v>0</v>
      </c>
      <c r="P14" s="15">
        <f t="shared" si="0"/>
        <v>44</v>
      </c>
      <c r="Q14" s="16">
        <f t="shared" si="1"/>
        <v>526999.5</v>
      </c>
      <c r="R14" s="16">
        <f t="shared" si="3"/>
        <v>0</v>
      </c>
      <c r="S14" s="16">
        <f t="shared" si="4"/>
        <v>97592.5</v>
      </c>
    </row>
    <row r="15" spans="1:19" ht="38.25" hidden="1" customHeight="1" x14ac:dyDescent="0.25">
      <c r="A15" s="75" t="s">
        <v>156</v>
      </c>
      <c r="B15" s="75">
        <v>8</v>
      </c>
      <c r="C15" s="75">
        <v>13</v>
      </c>
      <c r="D15" s="120" t="s">
        <v>110</v>
      </c>
      <c r="E15" s="75" t="s">
        <v>135</v>
      </c>
      <c r="F15" s="75" t="s">
        <v>136</v>
      </c>
      <c r="G15" s="75" t="s">
        <v>98</v>
      </c>
      <c r="H15" s="75" t="s">
        <v>88</v>
      </c>
      <c r="I15" s="75" t="s">
        <v>89</v>
      </c>
      <c r="J15" s="62">
        <v>18947</v>
      </c>
      <c r="K15" s="14">
        <f>'REITORIA-SETIC'!K15+ESAG!K15+CEAD!K15+CEART!K15+FAED!K15+CEFID!K15+CCT!K15+CAV!K15+CEAVI!K15+CEPLAN!K15+CEO!K15+CESFI!K15+CERES!K15+CESMO!K15</f>
        <v>38</v>
      </c>
      <c r="L15" s="13">
        <f>'REITORIA-SETIC'!L15+ESAG!L15+CEAD!L15+CEART!L15+FAED!L15+CEFID!L15+CCT!L15+CAV!L15+CEAVI!L15+CEPLAN!L15+CEO!L15+CESFI!L15+CERES!L15+CESMO!L15</f>
        <v>29</v>
      </c>
      <c r="M15" s="39">
        <f>'REITORIA-SETIC'!M15+ESAG!M15+CEAD!M15+CEART!M15+FAED!M15+CEFID!M15+CCT!M15+CAV!M15+CEAVI!M15+CEPLAN!M15+CEO!M15+CESFI!M15+CERES!M15+CESMO!M15</f>
        <v>29</v>
      </c>
      <c r="N15" s="36">
        <f t="shared" si="2"/>
        <v>9</v>
      </c>
      <c r="O15" s="37">
        <f>'REITORIA-SETIC'!P15+'REITORIA-SETIC'!Q15+ESAG!P15+ESAG!Q15+CEAD!P15+CEAD!Q15+CEART!P15+CEART!Q15+FAED!P15+FAED!Q15+CEFID!P15+CEFID!Q15+CCT!P15+CCT!Q15+CAV!P15+CAV!Q15+CEAVI!P15+CEAVI!Q15+CEPLAN!P15+CEPLAN!Q15+CEO!P15+CEO!Q15+CESFI!P15+CESFI!Q15+CERES!P15+CERES!Q15+CESMO!P15+CESMO!Q15</f>
        <v>0</v>
      </c>
      <c r="P15" s="15">
        <f t="shared" si="0"/>
        <v>9</v>
      </c>
      <c r="Q15" s="16">
        <f t="shared" si="1"/>
        <v>719986</v>
      </c>
      <c r="R15" s="16">
        <f t="shared" si="3"/>
        <v>0</v>
      </c>
      <c r="S15" s="16">
        <f t="shared" si="4"/>
        <v>549463</v>
      </c>
    </row>
    <row r="16" spans="1:19" ht="38.25" customHeight="1" x14ac:dyDescent="0.25">
      <c r="A16" s="75" t="s">
        <v>162</v>
      </c>
      <c r="B16" s="75">
        <v>9</v>
      </c>
      <c r="C16" s="75">
        <v>14</v>
      </c>
      <c r="D16" s="120" t="s">
        <v>111</v>
      </c>
      <c r="E16" s="75" t="s">
        <v>137</v>
      </c>
      <c r="F16" s="75" t="s">
        <v>138</v>
      </c>
      <c r="G16" s="75" t="s">
        <v>98</v>
      </c>
      <c r="H16" s="75" t="s">
        <v>90</v>
      </c>
      <c r="I16" s="75" t="s">
        <v>89</v>
      </c>
      <c r="J16" s="62">
        <v>21372.2</v>
      </c>
      <c r="K16" s="14">
        <f>'REITORIA-SETIC'!K16+ESAG!K16+CEAD!K16+CEART!K16+FAED!K16+CEFID!K16+CCT!K16+CAV!K16+CEAVI!K16+CEPLAN!K16+CEO!K16+CESFI!K16+CERES!K16+CESMO!K16</f>
        <v>18</v>
      </c>
      <c r="L16" s="13">
        <f>'REITORIA-SETIC'!L16+ESAG!L16+CEAD!L16+CEART!L16+FAED!L16+CEFID!L16+CCT!L16+CAV!L16+CEAVI!L16+CEPLAN!L16+CEO!L16+CESFI!L16+CERES!L16+CESMO!L16</f>
        <v>5</v>
      </c>
      <c r="M16" s="39">
        <f>'REITORIA-SETIC'!M16+ESAG!M16+CEAD!M16+CEART!M16+FAED!M16+CEFID!M16+CCT!M16+CAV!M16+CEAVI!M16+CEPLAN!M16+CEO!M16+CESFI!M16+CERES!M16+CESMO!M16</f>
        <v>5</v>
      </c>
      <c r="N16" s="36">
        <f t="shared" si="2"/>
        <v>4</v>
      </c>
      <c r="O16" s="37">
        <f>'REITORIA-SETIC'!P16+'REITORIA-SETIC'!Q16+ESAG!P16+ESAG!Q16+CEAD!P16+CEAD!Q16+CEART!P16+CEART!Q16+FAED!P16+FAED!Q16+CEFID!P16+CEFID!Q16+CCT!P16+CCT!Q16+CAV!P16+CAV!Q16+CEAVI!P16+CEAVI!Q16+CEPLAN!P16+CEPLAN!Q16+CEO!P16+CEO!Q16+CESFI!P16+CESFI!Q16+CERES!P16+CERES!Q16+CESMO!P16+CESMO!Q16</f>
        <v>0</v>
      </c>
      <c r="P16" s="15">
        <f t="shared" si="0"/>
        <v>13</v>
      </c>
      <c r="Q16" s="16">
        <f t="shared" si="1"/>
        <v>384699.60000000003</v>
      </c>
      <c r="R16" s="16">
        <f t="shared" si="3"/>
        <v>0</v>
      </c>
      <c r="S16" s="16">
        <f t="shared" si="4"/>
        <v>106861</v>
      </c>
    </row>
    <row r="17" spans="1:19" ht="38.25" customHeight="1" x14ac:dyDescent="0.25">
      <c r="A17" s="75" t="s">
        <v>163</v>
      </c>
      <c r="B17" s="75">
        <v>10</v>
      </c>
      <c r="C17" s="75">
        <v>15</v>
      </c>
      <c r="D17" s="120" t="s">
        <v>112</v>
      </c>
      <c r="E17" s="75" t="s">
        <v>139</v>
      </c>
      <c r="F17" s="75" t="s">
        <v>140</v>
      </c>
      <c r="G17" s="75" t="s">
        <v>98</v>
      </c>
      <c r="H17" s="114" t="s">
        <v>93</v>
      </c>
      <c r="I17" s="75" t="s">
        <v>89</v>
      </c>
      <c r="J17" s="62">
        <v>18315.740000000002</v>
      </c>
      <c r="K17" s="14">
        <f>'REITORIA-SETIC'!K17+ESAG!K17+CEAD!K17+CEART!K17+FAED!K17+CEFID!K17+CCT!K17+CAV!K17+CEAVI!K17+CEPLAN!K17+CEO!K17+CESFI!K17+CERES!K17+CESMO!K17</f>
        <v>2</v>
      </c>
      <c r="L17" s="13">
        <f>'REITORIA-SETIC'!L17+ESAG!L17+CEAD!L17+CEART!L17+FAED!L17+CEFID!L17+CCT!L17+CAV!L17+CEAVI!L17+CEPLAN!L17+CEO!L17+CESFI!L17+CERES!L17+CESMO!L17</f>
        <v>0</v>
      </c>
      <c r="M17" s="39">
        <f>'REITORIA-SETIC'!M17+ESAG!M17+CEAD!M17+CEART!M17+FAED!M17+CEFID!M17+CCT!M17+CAV!M17+CEAVI!M17+CEPLAN!M17+CEO!M17+CESFI!M17+CERES!M17+CESMO!M17</f>
        <v>0</v>
      </c>
      <c r="N17" s="36">
        <f t="shared" si="2"/>
        <v>0</v>
      </c>
      <c r="O17" s="37">
        <f>'REITORIA-SETIC'!P17+'REITORIA-SETIC'!Q17+ESAG!P17+ESAG!Q17+CEAD!P17+CEAD!Q17+CEART!P17+CEART!Q17+FAED!P17+FAED!Q17+CEFID!P17+CEFID!Q17+CCT!P17+CCT!Q17+CAV!P17+CAV!Q17+CEAVI!P17+CEAVI!Q17+CEPLAN!P17+CEPLAN!Q17+CEO!P17+CEO!Q17+CESFI!P17+CESFI!Q17+CERES!P17+CERES!Q17+CESMO!P17+CESMO!Q17</f>
        <v>0</v>
      </c>
      <c r="P17" s="15">
        <f t="shared" si="0"/>
        <v>2</v>
      </c>
      <c r="Q17" s="16">
        <f t="shared" si="1"/>
        <v>36631.480000000003</v>
      </c>
      <c r="R17" s="16">
        <f t="shared" si="3"/>
        <v>0</v>
      </c>
      <c r="S17" s="16">
        <f t="shared" si="4"/>
        <v>0</v>
      </c>
    </row>
    <row r="18" spans="1:19" s="42" customFormat="1" ht="38.25" customHeight="1" x14ac:dyDescent="0.25">
      <c r="A18" s="180" t="s">
        <v>153</v>
      </c>
      <c r="B18" s="180">
        <v>11</v>
      </c>
      <c r="C18" s="75">
        <v>16</v>
      </c>
      <c r="D18" s="120" t="s">
        <v>113</v>
      </c>
      <c r="E18" s="75" t="s">
        <v>141</v>
      </c>
      <c r="F18" s="75" t="s">
        <v>142</v>
      </c>
      <c r="G18" s="75" t="s">
        <v>98</v>
      </c>
      <c r="H18" s="114" t="s">
        <v>92</v>
      </c>
      <c r="I18" s="75" t="s">
        <v>89</v>
      </c>
      <c r="J18" s="62">
        <v>2835</v>
      </c>
      <c r="K18" s="14">
        <f>'REITORIA-SETIC'!K18+ESAG!K18+CEAD!K18+CEART!K18+FAED!K18+CEFID!K18+CCT!K18+CAV!K18+CEAVI!K18+CEPLAN!K18+CEO!K18+CESFI!K18+CERES!K18+CESMO!K18</f>
        <v>116</v>
      </c>
      <c r="L18" s="13">
        <f>'REITORIA-SETIC'!L18+ESAG!L18+CEAD!L18+CEART!L18+FAED!L18+CEFID!L18+CCT!L18+CAV!L18+CEAVI!L18+CEPLAN!L18+CEO!L18+CESFI!L18+CERES!L18+CESMO!L18</f>
        <v>52</v>
      </c>
      <c r="M18" s="39">
        <f>'REITORIA-SETIC'!M18+ESAG!M18+CEAD!M18+CEART!M18+FAED!M18+CEFID!M18+CCT!M18+CAV!M18+CEAVI!M18+CEPLAN!M18+CEO!M18+CESFI!M18+CERES!M18+CESMO!M18</f>
        <v>52</v>
      </c>
      <c r="N18" s="36">
        <f t="shared" si="2"/>
        <v>28.5</v>
      </c>
      <c r="O18" s="37">
        <f>'REITORIA-SETIC'!P18+'REITORIA-SETIC'!Q18+ESAG!P18+ESAG!Q18+CEAD!P18+CEAD!Q18+CEART!P18+CEART!Q18+FAED!P18+FAED!Q18+CEFID!P18+CEFID!Q18+CCT!P18+CCT!Q18+CAV!P18+CAV!Q18+CEAVI!P18+CEAVI!Q18+CEPLAN!P18+CEPLAN!Q18+CEO!P18+CEO!Q18+CESFI!P18+CESFI!Q18+CERES!P18+CERES!Q18+CESMO!P18+CESMO!Q18</f>
        <v>0</v>
      </c>
      <c r="P18" s="15">
        <f t="shared" si="0"/>
        <v>64</v>
      </c>
      <c r="Q18" s="16">
        <f t="shared" si="1"/>
        <v>328860</v>
      </c>
      <c r="R18" s="16">
        <f t="shared" si="3"/>
        <v>0</v>
      </c>
      <c r="S18" s="16">
        <f t="shared" si="4"/>
        <v>147420</v>
      </c>
    </row>
    <row r="19" spans="1:19" s="42" customFormat="1" ht="38.25" customHeight="1" x14ac:dyDescent="0.25">
      <c r="A19" s="181"/>
      <c r="B19" s="181"/>
      <c r="C19" s="75">
        <v>17</v>
      </c>
      <c r="D19" s="120" t="s">
        <v>114</v>
      </c>
      <c r="E19" s="75" t="s">
        <v>141</v>
      </c>
      <c r="F19" s="75" t="s">
        <v>143</v>
      </c>
      <c r="G19" s="75" t="s">
        <v>98</v>
      </c>
      <c r="H19" s="114" t="s">
        <v>92</v>
      </c>
      <c r="I19" s="75" t="s">
        <v>89</v>
      </c>
      <c r="J19" s="62">
        <v>5475</v>
      </c>
      <c r="K19" s="14">
        <f>'REITORIA-SETIC'!K19+ESAG!K19+CEAD!K19+CEART!K19+FAED!K19+CEFID!K19+CCT!K19+CAV!K19+CEAVI!K19+CEPLAN!K19+CEO!K19+CESFI!K19+CERES!K19+CESMO!K19</f>
        <v>151</v>
      </c>
      <c r="L19" s="13">
        <f>'REITORIA-SETIC'!L19+ESAG!L19+CEAD!L19+CEART!L19+FAED!L19+CEFID!L19+CCT!L19+CAV!L19+CEAVI!L19+CEPLAN!L19+CEO!L19+CESFI!L19+CERES!L19+CESMO!L19</f>
        <v>30</v>
      </c>
      <c r="M19" s="39">
        <f>'REITORIA-SETIC'!M19+ESAG!M19+CEAD!M19+CEART!M19+FAED!M19+CEFID!M19+CCT!M19+CAV!M19+CEAVI!M19+CEPLAN!M19+CEO!M19+CESFI!M19+CERES!M19+CESMO!M19</f>
        <v>30</v>
      </c>
      <c r="N19" s="36">
        <f t="shared" si="2"/>
        <v>37.25</v>
      </c>
      <c r="O19" s="37">
        <f>'REITORIA-SETIC'!P19+'REITORIA-SETIC'!Q19+ESAG!P19+ESAG!Q19+CEAD!P19+CEAD!Q19+CEART!P19+CEART!Q19+FAED!P19+FAED!Q19+CEFID!P19+CEFID!Q19+CCT!P19+CCT!Q19+CAV!P19+CAV!Q19+CEAVI!P19+CEAVI!Q19+CEPLAN!P19+CEPLAN!Q19+CEO!P19+CEO!Q19+CESFI!P19+CESFI!Q19+CERES!P19+CERES!Q19+CESMO!P19+CESMO!Q19</f>
        <v>0</v>
      </c>
      <c r="P19" s="15">
        <f t="shared" si="0"/>
        <v>121</v>
      </c>
      <c r="Q19" s="16">
        <f t="shared" si="1"/>
        <v>826725</v>
      </c>
      <c r="R19" s="16">
        <f t="shared" si="3"/>
        <v>0</v>
      </c>
      <c r="S19" s="16">
        <f t="shared" si="4"/>
        <v>164250</v>
      </c>
    </row>
    <row r="20" spans="1:19" s="42" customFormat="1" ht="38.25" customHeight="1" x14ac:dyDescent="0.25">
      <c r="A20" s="75" t="s">
        <v>158</v>
      </c>
      <c r="B20" s="75">
        <v>13</v>
      </c>
      <c r="C20" s="75">
        <v>22</v>
      </c>
      <c r="D20" s="120" t="s">
        <v>115</v>
      </c>
      <c r="E20" s="75" t="s">
        <v>144</v>
      </c>
      <c r="F20" s="75" t="s">
        <v>145</v>
      </c>
      <c r="G20" s="75" t="s">
        <v>98</v>
      </c>
      <c r="H20" s="114" t="s">
        <v>94</v>
      </c>
      <c r="I20" s="75" t="s">
        <v>89</v>
      </c>
      <c r="J20" s="62">
        <v>87565</v>
      </c>
      <c r="K20" s="14">
        <f>'REITORIA-SETIC'!K20+ESAG!K20+CEAD!K20+CEART!K20+FAED!K20+CEFID!K20+CCT!K20+CAV!K20+CEAVI!K20+CEPLAN!K20+CEO!K20+CESFI!K20+CERES!K20+CESMO!K20</f>
        <v>1</v>
      </c>
      <c r="L20" s="13">
        <f>'REITORIA-SETIC'!L20+ESAG!L20+CEAD!L20+CEART!L20+FAED!L20+CEFID!L20+CCT!L20+CAV!L20+CEAVI!L20+CEPLAN!L20+CEO!L20+CESFI!L20+CERES!L20+CESMO!L20</f>
        <v>0</v>
      </c>
      <c r="M20" s="39">
        <f>'REITORIA-SETIC'!M20+ESAG!M20+CEAD!M20+CEART!M20+FAED!M20+CEFID!M20+CCT!M20+CAV!M20+CEAVI!M20+CEPLAN!M20+CEO!M20+CESFI!M20+CERES!M20+CESMO!M20</f>
        <v>0</v>
      </c>
      <c r="N20" s="36">
        <f t="shared" si="2"/>
        <v>-0.25</v>
      </c>
      <c r="O20" s="37">
        <f>'REITORIA-SETIC'!P20+'REITORIA-SETIC'!Q20+ESAG!P20+ESAG!Q20+CEAD!P20+CEAD!Q20+CEART!P20+CEART!Q20+FAED!P20+FAED!Q20+CEFID!P20+CEFID!Q20+CCT!P20+CCT!Q20+CAV!P20+CAV!Q20+CEAVI!P20+CEAVI!Q20+CEPLAN!P20+CEPLAN!Q20+CEO!P20+CEO!Q20+CESFI!P20+CESFI!Q20+CERES!P20+CERES!Q20+CESMO!P20+CESMO!Q20</f>
        <v>0</v>
      </c>
      <c r="P20" s="15">
        <f t="shared" si="0"/>
        <v>1</v>
      </c>
      <c r="Q20" s="16">
        <f t="shared" si="1"/>
        <v>87565</v>
      </c>
      <c r="R20" s="16">
        <f t="shared" si="3"/>
        <v>0</v>
      </c>
      <c r="S20" s="16">
        <f t="shared" si="4"/>
        <v>0</v>
      </c>
    </row>
    <row r="21" spans="1:19" s="42" customFormat="1" ht="38.25" customHeight="1" x14ac:dyDescent="0.25">
      <c r="A21" s="75" t="s">
        <v>159</v>
      </c>
      <c r="B21" s="75">
        <v>14</v>
      </c>
      <c r="C21" s="75">
        <v>23</v>
      </c>
      <c r="D21" s="120" t="s">
        <v>116</v>
      </c>
      <c r="E21" s="75" t="s">
        <v>146</v>
      </c>
      <c r="F21" s="75" t="s">
        <v>146</v>
      </c>
      <c r="G21" s="75" t="s">
        <v>98</v>
      </c>
      <c r="H21" s="114" t="s">
        <v>94</v>
      </c>
      <c r="I21" s="75" t="s">
        <v>89</v>
      </c>
      <c r="J21" s="62">
        <v>9265</v>
      </c>
      <c r="K21" s="14">
        <f>'REITORIA-SETIC'!K21+ESAG!K21+CEAD!K21+CEART!K21+FAED!K21+CEFID!K21+CCT!K21+CAV!K21+CEAVI!K21+CEPLAN!K21+CEO!K21+CESFI!K21+CERES!K21+CESMO!K21</f>
        <v>2</v>
      </c>
      <c r="L21" s="13">
        <f>'REITORIA-SETIC'!L21+ESAG!L21+CEAD!L21+CEART!L21+FAED!L21+CEFID!L21+CCT!L21+CAV!L21+CEAVI!L21+CEPLAN!L21+CEO!L21+CESFI!L21+CERES!L21+CESMO!L21</f>
        <v>2</v>
      </c>
      <c r="M21" s="39">
        <f>'REITORIA-SETIC'!M21+ESAG!M21+CEAD!M21+CEART!M21+FAED!M21+CEFID!M21+CCT!M21+CAV!M21+CEAVI!M21+CEPLAN!M21+CEO!M21+CESFI!M21+CERES!M21+CESMO!M21</f>
        <v>2</v>
      </c>
      <c r="N21" s="36">
        <f t="shared" si="2"/>
        <v>0</v>
      </c>
      <c r="O21" s="37">
        <f>'REITORIA-SETIC'!P21+'REITORIA-SETIC'!Q21+ESAG!P21+ESAG!Q21+CEAD!P21+CEAD!Q21+CEART!P21+CEART!Q21+FAED!P21+FAED!Q21+CEFID!P21+CEFID!Q21+CCT!P21+CCT!Q21+CAV!P21+CAV!Q21+CEAVI!P21+CEAVI!Q21+CEPLAN!P21+CEPLAN!Q21+CEO!P21+CEO!Q21+CESFI!P21+CESFI!Q21+CERES!P21+CERES!Q21+CESMO!P21+CESMO!Q21</f>
        <v>0</v>
      </c>
      <c r="P21" s="15">
        <f t="shared" si="0"/>
        <v>0</v>
      </c>
      <c r="Q21" s="16">
        <f t="shared" si="1"/>
        <v>18530</v>
      </c>
      <c r="R21" s="16">
        <f t="shared" si="3"/>
        <v>0</v>
      </c>
      <c r="S21" s="16">
        <f t="shared" si="4"/>
        <v>18530</v>
      </c>
    </row>
    <row r="22" spans="1:19" s="42" customFormat="1" ht="38.25" customHeight="1" x14ac:dyDescent="0.25">
      <c r="A22" s="180" t="s">
        <v>160</v>
      </c>
      <c r="B22" s="180">
        <v>15</v>
      </c>
      <c r="C22" s="75">
        <v>24</v>
      </c>
      <c r="D22" s="120" t="s">
        <v>117</v>
      </c>
      <c r="E22" s="75" t="s">
        <v>147</v>
      </c>
      <c r="F22" s="75" t="s">
        <v>148</v>
      </c>
      <c r="G22" s="75" t="s">
        <v>98</v>
      </c>
      <c r="H22" s="114" t="s">
        <v>95</v>
      </c>
      <c r="I22" s="75" t="s">
        <v>96</v>
      </c>
      <c r="J22" s="62">
        <v>389</v>
      </c>
      <c r="K22" s="14">
        <f>'REITORIA-SETIC'!K22+ESAG!K22+CEAD!K22+CEART!K22+FAED!K22+CEFID!K22+CCT!K22+CAV!K22+CEAVI!K22+CEPLAN!K22+CEO!K22+CESFI!K22+CERES!K22+CESMO!K22</f>
        <v>50</v>
      </c>
      <c r="L22" s="13">
        <f>'REITORIA-SETIC'!L22+ESAG!L22+CEAD!L22+CEART!L22+FAED!L22+CEFID!L22+CCT!L22+CAV!L22+CEAVI!L22+CEPLAN!L22+CEO!L22+CESFI!L22+CERES!L22+CESMO!L22</f>
        <v>3</v>
      </c>
      <c r="M22" s="39">
        <f>'REITORIA-SETIC'!M22+ESAG!M22+CEAD!M22+CEART!M22+FAED!M22+CEFID!M22+CCT!M22+CAV!M22+CEAVI!M22+CEPLAN!M22+CEO!M22+CESFI!M22+CERES!M22+CESMO!M22</f>
        <v>3</v>
      </c>
      <c r="N22" s="36">
        <f t="shared" si="2"/>
        <v>12</v>
      </c>
      <c r="O22" s="37">
        <f>'REITORIA-SETIC'!P22+'REITORIA-SETIC'!Q22+ESAG!P22+ESAG!Q22+CEAD!P22+CEAD!Q22+CEART!P22+CEART!Q22+FAED!P22+FAED!Q22+CEFID!P22+CEFID!Q22+CCT!P22+CCT!Q22+CAV!P22+CAV!Q22+CEAVI!P22+CEAVI!Q22+CEPLAN!P22+CEPLAN!Q22+CEO!P22+CEO!Q22+CESFI!P22+CESFI!Q22+CERES!P22+CERES!Q22+CESMO!P22+CESMO!Q22</f>
        <v>0</v>
      </c>
      <c r="P22" s="15">
        <f t="shared" si="0"/>
        <v>47</v>
      </c>
      <c r="Q22" s="16">
        <f t="shared" si="1"/>
        <v>19450</v>
      </c>
      <c r="R22" s="16">
        <f t="shared" si="3"/>
        <v>0</v>
      </c>
      <c r="S22" s="16">
        <f t="shared" si="4"/>
        <v>1167</v>
      </c>
    </row>
    <row r="23" spans="1:19" s="42" customFormat="1" ht="38.25" customHeight="1" x14ac:dyDescent="0.25">
      <c r="A23" s="181"/>
      <c r="B23" s="181"/>
      <c r="C23" s="75">
        <v>25</v>
      </c>
      <c r="D23" s="120" t="s">
        <v>118</v>
      </c>
      <c r="E23" s="24" t="s">
        <v>147</v>
      </c>
      <c r="F23" s="24" t="s">
        <v>149</v>
      </c>
      <c r="G23" s="75" t="s">
        <v>98</v>
      </c>
      <c r="H23" s="117" t="s">
        <v>95</v>
      </c>
      <c r="I23" s="75" t="s">
        <v>96</v>
      </c>
      <c r="J23" s="62">
        <v>3845</v>
      </c>
      <c r="K23" s="14">
        <f>'REITORIA-SETIC'!K23+ESAG!K23+CEAD!K23+CEART!K23+FAED!K23+CEFID!K23+CCT!K23+CAV!K23+CEAVI!K23+CEPLAN!K23+CEO!K23+CESFI!K23+CERES!K23+CESMO!K23</f>
        <v>12</v>
      </c>
      <c r="L23" s="13">
        <f>'REITORIA-SETIC'!L23+ESAG!L23+CEAD!L23+CEART!L23+FAED!L23+CEFID!L23+CCT!L23+CAV!L23+CEAVI!L23+CEPLAN!L23+CEO!L23+CESFI!L23+CERES!L23+CESMO!L23</f>
        <v>0</v>
      </c>
      <c r="M23" s="39">
        <f>'REITORIA-SETIC'!M23+ESAG!M23+CEAD!M23+CEART!M23+FAED!M23+CEFID!M23+CCT!M23+CAV!M23+CEAVI!M23+CEPLAN!M23+CEO!M23+CESFI!M23+CERES!M23+CESMO!M23</f>
        <v>0</v>
      </c>
      <c r="N23" s="36">
        <f t="shared" si="2"/>
        <v>2.5</v>
      </c>
      <c r="O23" s="37">
        <f>'REITORIA-SETIC'!P23+'REITORIA-SETIC'!Q23+ESAG!P23+ESAG!Q23+CEAD!P23+CEAD!Q23+CEART!P23+CEART!Q23+FAED!P23+FAED!Q23+CEFID!P23+CEFID!Q23+CCT!P23+CCT!Q23+CAV!P23+CAV!Q23+CEAVI!P23+CEAVI!Q23+CEPLAN!P23+CEPLAN!Q23+CEO!P23+CEO!Q23+CESFI!P23+CESFI!Q23+CERES!P23+CERES!Q23+CESMO!P23+CESMO!Q23</f>
        <v>0</v>
      </c>
      <c r="P23" s="15">
        <f t="shared" si="0"/>
        <v>12</v>
      </c>
      <c r="Q23" s="16">
        <f t="shared" si="1"/>
        <v>46140</v>
      </c>
      <c r="R23" s="16">
        <f t="shared" si="3"/>
        <v>0</v>
      </c>
      <c r="S23" s="16">
        <f t="shared" si="4"/>
        <v>0</v>
      </c>
    </row>
    <row r="24" spans="1:19" ht="38.25" customHeight="1" x14ac:dyDescent="0.25">
      <c r="A24" s="75" t="s">
        <v>161</v>
      </c>
      <c r="B24" s="75">
        <v>16</v>
      </c>
      <c r="C24" s="75">
        <v>26</v>
      </c>
      <c r="D24" s="120" t="s">
        <v>119</v>
      </c>
      <c r="E24" s="57" t="s">
        <v>150</v>
      </c>
      <c r="F24" s="57" t="s">
        <v>151</v>
      </c>
      <c r="G24" s="75" t="s">
        <v>98</v>
      </c>
      <c r="H24" s="76" t="s">
        <v>97</v>
      </c>
      <c r="I24" s="75" t="s">
        <v>89</v>
      </c>
      <c r="J24" s="62">
        <v>6099.91</v>
      </c>
      <c r="K24" s="14">
        <f>'REITORIA-SETIC'!K24+ESAG!K24+CEAD!K24+CEART!K24+FAED!K24+CEFID!K24+CCT!K24+CAV!K24+CEAVI!K24+CEPLAN!K24+CEO!K24+CESFI!K24+CERES!K24+CESMO!K24</f>
        <v>12</v>
      </c>
      <c r="L24" s="13">
        <f>'REITORIA-SETIC'!L24+ESAG!L24+CEAD!L24+CEART!L24+FAED!L24+CEFID!L24+CCT!L24+CAV!L24+CEAVI!L24+CEPLAN!L24+CEO!L24+CESFI!L24+CERES!L24+CESMO!L24</f>
        <v>3</v>
      </c>
      <c r="M24" s="39">
        <f>'REITORIA-SETIC'!M24+ESAG!M24+CEAD!M24+CEART!M24+FAED!M24+CEFID!M24+CCT!M24+CAV!M24+CEAVI!M24+CEPLAN!M24+CEO!M24+CESFI!M24+CERES!M24+CESMO!M24</f>
        <v>3</v>
      </c>
      <c r="N24" s="36">
        <f t="shared" ref="N24" si="5">K24*0.25-0.5-O24</f>
        <v>2.5</v>
      </c>
      <c r="O24" s="37">
        <f>'REITORIA-SETIC'!P24+'REITORIA-SETIC'!Q24+ESAG!P24+ESAG!Q24+CEAD!P24+CEAD!Q24+CEART!P24+CEART!Q24+FAED!P24+FAED!Q24+CEFID!P24+CEFID!Q24+CCT!P24+CCT!Q24+CAV!P24+CAV!Q24+CEAVI!P24+CEAVI!Q24+CEPLAN!P24+CEPLAN!Q24+CEO!P24+CEO!Q24+CESFI!P24+CESFI!Q24+CERES!P24+CERES!Q24+CESMO!P24+CESMO!Q24</f>
        <v>0</v>
      </c>
      <c r="P24" s="15">
        <f t="shared" ref="P24" si="6">K24-L24+O24</f>
        <v>9</v>
      </c>
      <c r="Q24" s="16">
        <f t="shared" ref="Q24" si="7">J24*K24</f>
        <v>73198.92</v>
      </c>
      <c r="R24" s="16">
        <f t="shared" ref="R24" si="8">J24*O24</f>
        <v>0</v>
      </c>
      <c r="S24" s="16">
        <f t="shared" si="4"/>
        <v>18299.73</v>
      </c>
    </row>
    <row r="25" spans="1:19" ht="27" customHeight="1" thickBot="1" x14ac:dyDescent="0.3">
      <c r="J25" s="25" t="s">
        <v>4</v>
      </c>
      <c r="K25" s="25">
        <f>SUM(K4:K24)</f>
        <v>3531</v>
      </c>
      <c r="L25" s="25"/>
      <c r="M25" s="25"/>
      <c r="N25" s="25"/>
      <c r="O25" s="25"/>
      <c r="P25" s="25"/>
      <c r="Q25" s="17">
        <f>SUM(Q4:Q24)</f>
        <v>26340961.270000003</v>
      </c>
      <c r="R25" s="17">
        <f>SUM(R4:R24)</f>
        <v>0</v>
      </c>
      <c r="S25" s="17">
        <f>SUM(S4:S24)</f>
        <v>12070800.620000003</v>
      </c>
    </row>
    <row r="26" spans="1:19" ht="26.25" customHeight="1" thickTop="1" x14ac:dyDescent="0.25">
      <c r="K26" s="52"/>
      <c r="L26" s="52"/>
      <c r="M26" s="52"/>
      <c r="N26" s="52"/>
      <c r="O26" s="52"/>
      <c r="P26" s="52"/>
    </row>
    <row r="27" spans="1:19" ht="29.25" customHeight="1" x14ac:dyDescent="0.25">
      <c r="J27" s="211" t="str">
        <f>D1</f>
        <v>OBJETO: AQUISIÇÃO DE EQUIPAMENTOS DE INFORMÁTICA PARA A UDESC</v>
      </c>
      <c r="K27" s="212"/>
      <c r="L27" s="212"/>
      <c r="M27" s="212"/>
      <c r="N27" s="212"/>
      <c r="O27" s="212"/>
      <c r="P27" s="212"/>
      <c r="Q27" s="212"/>
      <c r="R27" s="212"/>
      <c r="S27" s="213"/>
    </row>
    <row r="28" spans="1:19" ht="28.5" customHeight="1" x14ac:dyDescent="0.25">
      <c r="J28" s="211" t="str">
        <f>K1</f>
        <v>VIGÊNCIA DA ATA: 02/10/2025 até 02/10/2026</v>
      </c>
      <c r="K28" s="212"/>
      <c r="L28" s="212"/>
      <c r="M28" s="212"/>
      <c r="N28" s="212"/>
      <c r="O28" s="212"/>
      <c r="P28" s="212"/>
      <c r="Q28" s="212"/>
      <c r="R28" s="212"/>
      <c r="S28" s="213"/>
    </row>
    <row r="29" spans="1:19" ht="46.5" customHeight="1" x14ac:dyDescent="0.25">
      <c r="J29" s="78" t="s">
        <v>25</v>
      </c>
      <c r="K29" s="79" t="s">
        <v>26</v>
      </c>
      <c r="L29" s="79" t="s">
        <v>27</v>
      </c>
      <c r="M29" s="78" t="s">
        <v>28</v>
      </c>
      <c r="N29" s="79" t="s">
        <v>45</v>
      </c>
      <c r="O29" s="79" t="s">
        <v>29</v>
      </c>
      <c r="P29" s="77" t="s">
        <v>30</v>
      </c>
      <c r="Q29" s="79" t="s">
        <v>31</v>
      </c>
      <c r="R29" s="79" t="s">
        <v>32</v>
      </c>
      <c r="S29" s="79" t="s">
        <v>33</v>
      </c>
    </row>
    <row r="30" spans="1:19" s="42" customFormat="1" ht="31.5" hidden="1" x14ac:dyDescent="0.25">
      <c r="A30" s="1"/>
      <c r="B30" s="1"/>
      <c r="C30" s="1"/>
      <c r="D30" s="3"/>
      <c r="E30" s="1"/>
      <c r="F30" s="1"/>
      <c r="G30" s="1"/>
      <c r="H30" s="1"/>
      <c r="I30" s="1"/>
      <c r="J30" s="73"/>
      <c r="K30" s="72" t="s">
        <v>171</v>
      </c>
      <c r="L30" s="72" t="s">
        <v>172</v>
      </c>
      <c r="M30" s="74"/>
      <c r="N30" s="72" t="s">
        <v>173</v>
      </c>
      <c r="O30" s="72" t="s">
        <v>174</v>
      </c>
      <c r="P30" s="73"/>
      <c r="Q30" s="72" t="s">
        <v>175</v>
      </c>
      <c r="R30" s="73"/>
      <c r="S30" s="73"/>
    </row>
    <row r="31" spans="1:19" ht="38.25" customHeight="1" x14ac:dyDescent="0.25">
      <c r="J31" s="64" t="s">
        <v>51</v>
      </c>
      <c r="K31" s="46">
        <f>'REITORIA-SETIC'!K26</f>
        <v>4655151.08</v>
      </c>
      <c r="L31" s="63">
        <f>'REITORIA-SETIC'!L26</f>
        <v>2000213.04</v>
      </c>
      <c r="M31" s="47">
        <f>L31/K31</f>
        <v>0.4296773629095621</v>
      </c>
      <c r="N31" s="68">
        <f>'REITORIA-SETIC'!N26</f>
        <v>-11839.27</v>
      </c>
      <c r="O31" s="71">
        <f>'REITORIA-SETIC'!P26+'REITORIA-SETIC'!Q26</f>
        <v>0</v>
      </c>
      <c r="P31" s="47">
        <f>O31/K31</f>
        <v>0</v>
      </c>
      <c r="Q31" s="66">
        <f>'REITORIA-SETIC'!M26</f>
        <v>2000213.04</v>
      </c>
      <c r="R31" s="54">
        <f>Q31/K31</f>
        <v>0.4296773629095621</v>
      </c>
      <c r="S31" s="48">
        <f>O31+K31</f>
        <v>4655151.08</v>
      </c>
    </row>
    <row r="32" spans="1:19" ht="38.25" customHeight="1" x14ac:dyDescent="0.25">
      <c r="J32" s="64" t="s">
        <v>35</v>
      </c>
      <c r="K32" s="46">
        <f>ESAG!K26</f>
        <v>1475034.54</v>
      </c>
      <c r="L32" s="63">
        <f>ESAG!L26</f>
        <v>1306889.8800000001</v>
      </c>
      <c r="M32" s="47">
        <f t="shared" ref="M32:M44" si="9">L32/K32</f>
        <v>0.88600628972390039</v>
      </c>
      <c r="N32" s="68">
        <f>ESAG!N26</f>
        <v>19839.78</v>
      </c>
      <c r="O32" s="71">
        <f>ESAG!P26+ESAG!Q26</f>
        <v>0</v>
      </c>
      <c r="P32" s="47">
        <f>O32/K32</f>
        <v>0</v>
      </c>
      <c r="Q32" s="66">
        <f>ESAG!M26</f>
        <v>1306889.8800000001</v>
      </c>
      <c r="R32" s="54">
        <f t="shared" ref="R32:R44" si="10">Q32/K32</f>
        <v>0.88600628972390039</v>
      </c>
      <c r="S32" s="48">
        <f t="shared" ref="S32:S44" si="11">O32+K32</f>
        <v>1475034.54</v>
      </c>
    </row>
    <row r="33" spans="1:19" ht="38.25" customHeight="1" x14ac:dyDescent="0.25">
      <c r="J33" s="64" t="s">
        <v>38</v>
      </c>
      <c r="K33" s="46">
        <f>CEAD!K26</f>
        <v>2935775.04</v>
      </c>
      <c r="L33" s="63">
        <f>CEAD!L26</f>
        <v>391864.02999999997</v>
      </c>
      <c r="M33" s="47">
        <f t="shared" si="9"/>
        <v>0.13347890238892418</v>
      </c>
      <c r="N33" s="68">
        <f>CEAD!N26</f>
        <v>-874896.62</v>
      </c>
      <c r="O33" s="71">
        <f>CEAD!P26+CEAD!Q26</f>
        <v>0</v>
      </c>
      <c r="P33" s="47">
        <f t="shared" ref="P33:P44" si="12">O33/K33</f>
        <v>0</v>
      </c>
      <c r="Q33" s="66">
        <f>CEAD!M26</f>
        <v>391864.02999999997</v>
      </c>
      <c r="R33" s="54">
        <f t="shared" si="10"/>
        <v>0.13347890238892418</v>
      </c>
      <c r="S33" s="48">
        <f t="shared" si="11"/>
        <v>2935775.04</v>
      </c>
    </row>
    <row r="34" spans="1:19" ht="38.25" customHeight="1" x14ac:dyDescent="0.25">
      <c r="J34" s="64" t="s">
        <v>36</v>
      </c>
      <c r="K34" s="46">
        <f>CEART!K26</f>
        <v>886478.3899999999</v>
      </c>
      <c r="L34" s="63">
        <f>CEART!L26</f>
        <v>283025.66000000003</v>
      </c>
      <c r="M34" s="47">
        <f t="shared" si="9"/>
        <v>0.31926966657359812</v>
      </c>
      <c r="N34" s="68">
        <f>CEART!N26</f>
        <v>0</v>
      </c>
      <c r="O34" s="71">
        <f>CEART!P26+CEART!Q26</f>
        <v>0</v>
      </c>
      <c r="P34" s="47">
        <f t="shared" si="12"/>
        <v>0</v>
      </c>
      <c r="Q34" s="66">
        <f>CEART!M26</f>
        <v>283025.66000000003</v>
      </c>
      <c r="R34" s="54">
        <f t="shared" si="10"/>
        <v>0.31926966657359812</v>
      </c>
      <c r="S34" s="48">
        <f t="shared" si="11"/>
        <v>886478.3899999999</v>
      </c>
    </row>
    <row r="35" spans="1:19" ht="38.25" customHeight="1" x14ac:dyDescent="0.25">
      <c r="J35" s="64" t="s">
        <v>37</v>
      </c>
      <c r="K35" s="46">
        <f>FAED!K26</f>
        <v>525697</v>
      </c>
      <c r="L35" s="63">
        <f>FAED!L26</f>
        <v>556927.09</v>
      </c>
      <c r="M35" s="47">
        <f t="shared" si="9"/>
        <v>1.0594070158285096</v>
      </c>
      <c r="N35" s="68">
        <f>FAED!N26</f>
        <v>37330</v>
      </c>
      <c r="O35" s="71">
        <f>FAED!P26+FAED!Q26</f>
        <v>0</v>
      </c>
      <c r="P35" s="47">
        <f t="shared" si="12"/>
        <v>0</v>
      </c>
      <c r="Q35" s="66">
        <f>FAED!M26</f>
        <v>556927.09</v>
      </c>
      <c r="R35" s="54">
        <f t="shared" si="10"/>
        <v>1.0594070158285096</v>
      </c>
      <c r="S35" s="48">
        <f t="shared" si="11"/>
        <v>525697</v>
      </c>
    </row>
    <row r="36" spans="1:19" ht="38.25" customHeight="1" x14ac:dyDescent="0.25">
      <c r="J36" s="65" t="s">
        <v>39</v>
      </c>
      <c r="K36" s="46">
        <f>CEFID!K26</f>
        <v>692539.85</v>
      </c>
      <c r="L36" s="63">
        <f>CEFID!L26</f>
        <v>109306.34</v>
      </c>
      <c r="M36" s="47">
        <f t="shared" si="9"/>
        <v>0.157834007674793</v>
      </c>
      <c r="N36" s="68">
        <f>CEFID!N26</f>
        <v>42231.539999999994</v>
      </c>
      <c r="O36" s="71">
        <f>CEFID!P26+CEFID!Q26</f>
        <v>0</v>
      </c>
      <c r="P36" s="47">
        <f t="shared" si="12"/>
        <v>0</v>
      </c>
      <c r="Q36" s="66">
        <f>CEFID!M26</f>
        <v>109306.34</v>
      </c>
      <c r="R36" s="54">
        <f t="shared" si="10"/>
        <v>0.157834007674793</v>
      </c>
      <c r="S36" s="48">
        <f t="shared" si="11"/>
        <v>692539.85</v>
      </c>
    </row>
    <row r="37" spans="1:19" ht="38.25" customHeight="1" x14ac:dyDescent="0.25">
      <c r="J37" s="65" t="s">
        <v>41</v>
      </c>
      <c r="K37" s="46">
        <f>CCT!K26</f>
        <v>6116536.6399999997</v>
      </c>
      <c r="L37" s="63">
        <f>CCT!L26</f>
        <v>3487588.6100000003</v>
      </c>
      <c r="M37" s="47">
        <f t="shared" si="9"/>
        <v>0.57019009535435405</v>
      </c>
      <c r="N37" s="68">
        <f>CCT!N26</f>
        <v>0</v>
      </c>
      <c r="O37" s="71">
        <f>CCT!P26+CCT!Q26</f>
        <v>0</v>
      </c>
      <c r="P37" s="47">
        <f t="shared" si="12"/>
        <v>0</v>
      </c>
      <c r="Q37" s="66">
        <f>CCT!M26</f>
        <v>3487588.6100000003</v>
      </c>
      <c r="R37" s="54">
        <f t="shared" si="10"/>
        <v>0.57019009535435405</v>
      </c>
      <c r="S37" s="48">
        <f t="shared" si="11"/>
        <v>6116536.6399999997</v>
      </c>
    </row>
    <row r="38" spans="1:19" ht="38.25" customHeight="1" x14ac:dyDescent="0.25">
      <c r="J38" s="65" t="s">
        <v>169</v>
      </c>
      <c r="K38" s="46">
        <f>CAV!K26</f>
        <v>1721490.85</v>
      </c>
      <c r="L38" s="63">
        <f>CAV!L26</f>
        <v>1540608.85</v>
      </c>
      <c r="M38" s="47">
        <f t="shared" si="9"/>
        <v>0.89492712087316639</v>
      </c>
      <c r="N38" s="68">
        <f>CAV!N26</f>
        <v>0</v>
      </c>
      <c r="O38" s="71">
        <f>CAV!P26+CAV!Q26</f>
        <v>0</v>
      </c>
      <c r="P38" s="47">
        <f t="shared" si="12"/>
        <v>0</v>
      </c>
      <c r="Q38" s="66">
        <f>CAV!M26</f>
        <v>1540608.85</v>
      </c>
      <c r="R38" s="54">
        <f t="shared" si="10"/>
        <v>0.89492712087316639</v>
      </c>
      <c r="S38" s="48">
        <f t="shared" si="11"/>
        <v>1721490.85</v>
      </c>
    </row>
    <row r="39" spans="1:19" ht="38.25" customHeight="1" x14ac:dyDescent="0.25">
      <c r="J39" s="64" t="s">
        <v>42</v>
      </c>
      <c r="K39" s="46">
        <f>CEAVI!K26</f>
        <v>2149878.11</v>
      </c>
      <c r="L39" s="63">
        <f>CEAVI!L26</f>
        <v>1231372.27</v>
      </c>
      <c r="M39" s="47">
        <f t="shared" si="9"/>
        <v>0.5727637600812634</v>
      </c>
      <c r="N39" s="68">
        <f>CEAVI!N26</f>
        <v>409858.18</v>
      </c>
      <c r="O39" s="71">
        <f>CEAVI!P26+CEAVI!Q26</f>
        <v>0</v>
      </c>
      <c r="P39" s="47">
        <f t="shared" si="12"/>
        <v>0</v>
      </c>
      <c r="Q39" s="66">
        <f>CEAVI!M26</f>
        <v>1231372.27</v>
      </c>
      <c r="R39" s="54">
        <f t="shared" si="10"/>
        <v>0.5727637600812634</v>
      </c>
      <c r="S39" s="48">
        <f t="shared" si="11"/>
        <v>2149878.11</v>
      </c>
    </row>
    <row r="40" spans="1:19" ht="38.25" customHeight="1" x14ac:dyDescent="0.25">
      <c r="J40" s="64" t="s">
        <v>170</v>
      </c>
      <c r="K40" s="46">
        <f>CEPLAN!K26</f>
        <v>908636.05</v>
      </c>
      <c r="L40" s="63">
        <f>CEPLAN!L26</f>
        <v>0</v>
      </c>
      <c r="M40" s="47">
        <f t="shared" si="9"/>
        <v>0</v>
      </c>
      <c r="N40" s="68">
        <f>CEPLAN!N26</f>
        <v>0</v>
      </c>
      <c r="O40" s="71">
        <f>CEPLAN!P26+CEPLAN!Q26</f>
        <v>0</v>
      </c>
      <c r="P40" s="47">
        <f t="shared" si="12"/>
        <v>0</v>
      </c>
      <c r="Q40" s="66">
        <f>CEPLAN!M26</f>
        <v>0</v>
      </c>
      <c r="R40" s="54">
        <f t="shared" si="10"/>
        <v>0</v>
      </c>
      <c r="S40" s="48">
        <f t="shared" si="11"/>
        <v>908636.05</v>
      </c>
    </row>
    <row r="41" spans="1:19" ht="38.25" customHeight="1" x14ac:dyDescent="0.25">
      <c r="J41" s="64" t="s">
        <v>43</v>
      </c>
      <c r="K41" s="46">
        <f>CEO!K26</f>
        <v>1066903.3</v>
      </c>
      <c r="L41" s="63">
        <f>CEO!L26</f>
        <v>278249.98</v>
      </c>
      <c r="M41" s="47">
        <f t="shared" si="9"/>
        <v>0.26080149906744121</v>
      </c>
      <c r="N41" s="68">
        <f>CEO!N26</f>
        <v>32850</v>
      </c>
      <c r="O41" s="71">
        <f>CEO!P26+CEO!Q26</f>
        <v>0</v>
      </c>
      <c r="P41" s="47">
        <f t="shared" si="12"/>
        <v>0</v>
      </c>
      <c r="Q41" s="66">
        <f>CEO!M26</f>
        <v>278249.98</v>
      </c>
      <c r="R41" s="54">
        <f t="shared" si="10"/>
        <v>0.26080149906744121</v>
      </c>
      <c r="S41" s="48">
        <f t="shared" si="11"/>
        <v>1066903.3</v>
      </c>
    </row>
    <row r="42" spans="1:19" s="42" customFormat="1" ht="38.25" customHeight="1" x14ac:dyDescent="0.25">
      <c r="A42" s="1"/>
      <c r="B42" s="1"/>
      <c r="C42" s="1"/>
      <c r="D42" s="3"/>
      <c r="E42" s="1"/>
      <c r="F42" s="1"/>
      <c r="G42" s="1"/>
      <c r="H42" s="1"/>
      <c r="I42" s="1"/>
      <c r="J42" s="64" t="s">
        <v>34</v>
      </c>
      <c r="K42" s="46">
        <f>CESFI!K26</f>
        <v>1109416.98</v>
      </c>
      <c r="L42" s="63">
        <f>CESFI!L26</f>
        <v>487295.58999999997</v>
      </c>
      <c r="M42" s="47">
        <f t="shared" si="9"/>
        <v>0.43923574164152418</v>
      </c>
      <c r="N42" s="68">
        <f>CESFI!N26</f>
        <v>87278.489999999991</v>
      </c>
      <c r="O42" s="71">
        <f>CESFI!P26+CESFI!Q26</f>
        <v>0</v>
      </c>
      <c r="P42" s="47">
        <f t="shared" si="12"/>
        <v>0</v>
      </c>
      <c r="Q42" s="66">
        <f>CESFI!M26</f>
        <v>487295.58999999997</v>
      </c>
      <c r="R42" s="54">
        <f t="shared" si="10"/>
        <v>0.43923574164152418</v>
      </c>
      <c r="S42" s="48">
        <f t="shared" si="11"/>
        <v>1109416.98</v>
      </c>
    </row>
    <row r="43" spans="1:19" s="42" customFormat="1" ht="38.25" customHeight="1" x14ac:dyDescent="0.25">
      <c r="A43" s="1"/>
      <c r="B43" s="1"/>
      <c r="C43" s="1"/>
      <c r="D43" s="3"/>
      <c r="E43" s="1"/>
      <c r="F43" s="1"/>
      <c r="G43" s="1"/>
      <c r="H43" s="1"/>
      <c r="I43" s="1"/>
      <c r="J43" s="64" t="s">
        <v>40</v>
      </c>
      <c r="K43" s="46">
        <f>CERES!K26</f>
        <v>1740124.6400000001</v>
      </c>
      <c r="L43" s="63">
        <f>CERES!L26</f>
        <v>250984.86</v>
      </c>
      <c r="M43" s="47">
        <f t="shared" si="9"/>
        <v>0.14423384062879541</v>
      </c>
      <c r="N43" s="68">
        <f>CERES!N26</f>
        <v>245148.08000000002</v>
      </c>
      <c r="O43" s="71">
        <f>CERES!P26+CERES!Q26</f>
        <v>0</v>
      </c>
      <c r="P43" s="47">
        <f t="shared" si="12"/>
        <v>0</v>
      </c>
      <c r="Q43" s="66">
        <f>CERES!M26</f>
        <v>250984.86</v>
      </c>
      <c r="R43" s="54">
        <f t="shared" si="10"/>
        <v>0.14423384062879541</v>
      </c>
      <c r="S43" s="48">
        <f t="shared" si="11"/>
        <v>1740124.6400000001</v>
      </c>
    </row>
    <row r="44" spans="1:19" ht="38.25" customHeight="1" x14ac:dyDescent="0.25">
      <c r="J44" s="64" t="s">
        <v>44</v>
      </c>
      <c r="K44" s="46">
        <f>CESMO!K26</f>
        <v>357298.8</v>
      </c>
      <c r="L44" s="63">
        <f>CESMO!L26</f>
        <v>146474.41999999998</v>
      </c>
      <c r="M44" s="70">
        <f t="shared" si="9"/>
        <v>0.40994937570459233</v>
      </c>
      <c r="N44" s="68">
        <f>CESMO!N26</f>
        <v>12199.82</v>
      </c>
      <c r="O44" s="71">
        <f>CESMO!P26+CESMO!Q26</f>
        <v>0</v>
      </c>
      <c r="P44" s="70">
        <f t="shared" si="12"/>
        <v>0</v>
      </c>
      <c r="Q44" s="66">
        <f>CESMO!M26</f>
        <v>146474.41999999998</v>
      </c>
      <c r="R44" s="54">
        <f t="shared" si="10"/>
        <v>0.40994937570459233</v>
      </c>
      <c r="S44" s="56">
        <f t="shared" si="11"/>
        <v>357298.8</v>
      </c>
    </row>
    <row r="45" spans="1:19" ht="38.25" customHeight="1" x14ac:dyDescent="0.25">
      <c r="J45" s="49" t="s">
        <v>4</v>
      </c>
      <c r="K45" s="50">
        <f>SUM(K31:K44)</f>
        <v>26340961.270000003</v>
      </c>
      <c r="L45" s="50">
        <f>SUM(L31:L44)</f>
        <v>12070800.619999999</v>
      </c>
      <c r="M45" s="69">
        <f t="shared" ref="M45" si="13">L45/K45</f>
        <v>0.45825209248333548</v>
      </c>
      <c r="N45" s="53">
        <f>SUM(N31:N44)</f>
        <v>5.0931703299283981E-11</v>
      </c>
      <c r="O45" s="51">
        <f>SUM(O31:O44)</f>
        <v>0</v>
      </c>
      <c r="P45" s="69">
        <f>O45/L45</f>
        <v>0</v>
      </c>
      <c r="Q45" s="51">
        <f>SUM(Q31:Q44)</f>
        <v>12070800.619999999</v>
      </c>
      <c r="R45" s="45">
        <f>Q45/L45</f>
        <v>1</v>
      </c>
      <c r="S45" s="55">
        <f t="shared" ref="S45" si="14">O45+K45</f>
        <v>26340961.270000003</v>
      </c>
    </row>
    <row r="46" spans="1:19" ht="33.6" customHeight="1" x14ac:dyDescent="0.25">
      <c r="J46" s="208" t="s">
        <v>304</v>
      </c>
      <c r="K46" s="209"/>
      <c r="L46" s="209"/>
      <c r="M46" s="209"/>
      <c r="N46" s="209"/>
      <c r="O46" s="209"/>
      <c r="P46" s="209"/>
      <c r="Q46" s="209"/>
      <c r="R46" s="209"/>
      <c r="S46" s="210"/>
    </row>
  </sheetData>
  <sortState xmlns:xlrd2="http://schemas.microsoft.com/office/spreadsheetml/2017/richdata2" ref="J31:S44">
    <sortCondition descending="1" ref="M31:M44"/>
  </sortState>
  <customSheetViews>
    <customSheetView guid="{621D8238-5429-498F-AC6E-560DC77BBC2F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1"/>
    </customSheetView>
    <customSheetView guid="{4F310B60-E7C4-463C-82E5-32855552E117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2"/>
    </customSheetView>
    <customSheetView guid="{29377F80-2479-4EEE-B758-5B51FB237957}" scale="80">
      <selection activeCell="K20" sqref="K20"/>
      <pageMargins left="0.511811024" right="0.511811024" top="0.78740157499999996" bottom="0.78740157499999996" header="0.31496062000000002" footer="0.31496062000000002"/>
      <pageSetup paperSize="9" scale="60" orientation="landscape" r:id="rId3"/>
    </customSheetView>
    <customSheetView guid="{B9C3DAFA-017A-49F7-AED8-93B14E732368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4"/>
    </customSheetView>
  </customSheetViews>
  <mergeCells count="17">
    <mergeCell ref="B10:B11"/>
    <mergeCell ref="K1:S1"/>
    <mergeCell ref="A2:S2"/>
    <mergeCell ref="A1:C1"/>
    <mergeCell ref="D1:J1"/>
    <mergeCell ref="A4:A6"/>
    <mergeCell ref="B4:B6"/>
    <mergeCell ref="A7:A9"/>
    <mergeCell ref="B7:B9"/>
    <mergeCell ref="A10:A11"/>
    <mergeCell ref="J46:S46"/>
    <mergeCell ref="J27:S27"/>
    <mergeCell ref="J28:S28"/>
    <mergeCell ref="A18:A19"/>
    <mergeCell ref="B18:B19"/>
    <mergeCell ref="A22:A23"/>
    <mergeCell ref="B22:B23"/>
  </mergeCells>
  <conditionalFormatting sqref="P4:P24 P29:P45 P47:P1048576">
    <cfRule type="cellIs" dxfId="6" priority="3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5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848AD-4378-4103-8229-3B516FF8BC94}">
  <sheetPr>
    <tabColor rgb="FF00B0F0"/>
  </sheetPr>
  <dimension ref="A1:AY33"/>
  <sheetViews>
    <sheetView zoomScale="70" zoomScaleNormal="70" workbookViewId="0">
      <pane xSplit="7" ySplit="2" topLeftCell="AB3" activePane="bottomRight" state="frozen"/>
      <selection pane="topRight" activeCell="H1" sqref="H1"/>
      <selection pane="bottomLeft" activeCell="A3" sqref="A3"/>
      <selection pane="bottomRight" activeCell="C1" sqref="C1:J1"/>
    </sheetView>
  </sheetViews>
  <sheetFormatPr defaultColWidth="9.7109375" defaultRowHeight="15" x14ac:dyDescent="0.25"/>
  <cols>
    <col min="1" max="1" width="10.28515625" style="105" customWidth="1"/>
    <col min="2" max="2" width="20.85546875" style="106" customWidth="1"/>
    <col min="3" max="3" width="36.28515625" style="107" customWidth="1"/>
    <col min="4" max="4" width="9.5703125" style="107" customWidth="1"/>
    <col min="5" max="5" width="24.7109375" style="107" customWidth="1"/>
    <col min="6" max="6" width="10.140625" style="107" customWidth="1"/>
    <col min="7" max="7" width="12" style="6" customWidth="1"/>
    <col min="8" max="8" width="12.85546875" style="6" customWidth="1"/>
    <col min="9" max="9" width="12.5703125" style="28" customWidth="1"/>
    <col min="10" max="10" width="11.85546875" style="6" customWidth="1"/>
    <col min="11" max="11" width="12.5703125" style="6" customWidth="1"/>
    <col min="12" max="12" width="12.5703125" style="28" customWidth="1"/>
    <col min="13" max="14" width="12.5703125" style="6" customWidth="1"/>
    <col min="15" max="15" width="12.5703125" style="28" customWidth="1"/>
    <col min="16" max="17" width="12.5703125" style="6" customWidth="1"/>
    <col min="18" max="18" width="12.5703125" style="28" customWidth="1"/>
    <col min="19" max="23" width="12.5703125" style="6" customWidth="1"/>
    <col min="24" max="24" width="12.5703125" style="28" customWidth="1"/>
    <col min="25" max="29" width="12.5703125" style="6" customWidth="1"/>
    <col min="30" max="30" width="16" style="42" customWidth="1"/>
    <col min="31" max="31" width="19.28515625" style="42" customWidth="1"/>
    <col min="32" max="51" width="20.5703125" style="6" customWidth="1"/>
    <col min="52" max="16384" width="9.7109375" style="42"/>
  </cols>
  <sheetData>
    <row r="1" spans="1:51" ht="46.5" customHeight="1" x14ac:dyDescent="0.25">
      <c r="A1" s="228" t="s">
        <v>166</v>
      </c>
      <c r="B1" s="229"/>
      <c r="C1" s="230" t="s">
        <v>167</v>
      </c>
      <c r="D1" s="231"/>
      <c r="E1" s="231"/>
      <c r="F1" s="231"/>
      <c r="G1" s="231"/>
      <c r="H1" s="231"/>
      <c r="I1" s="231"/>
      <c r="J1" s="231"/>
      <c r="K1" s="232" t="s">
        <v>168</v>
      </c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4"/>
      <c r="AF1" s="80" t="s">
        <v>66</v>
      </c>
      <c r="AG1" s="80" t="s">
        <v>66</v>
      </c>
      <c r="AH1" s="80" t="s">
        <v>66</v>
      </c>
      <c r="AI1" s="80" t="s">
        <v>66</v>
      </c>
      <c r="AJ1" s="80" t="s">
        <v>66</v>
      </c>
      <c r="AK1" s="153" t="s">
        <v>66</v>
      </c>
      <c r="AL1" s="80" t="s">
        <v>66</v>
      </c>
      <c r="AM1" s="80" t="s">
        <v>66</v>
      </c>
      <c r="AN1" s="80" t="s">
        <v>66</v>
      </c>
      <c r="AO1" s="80" t="s">
        <v>66</v>
      </c>
      <c r="AP1" s="80" t="s">
        <v>66</v>
      </c>
      <c r="AQ1" s="80" t="s">
        <v>66</v>
      </c>
      <c r="AR1" s="80" t="s">
        <v>66</v>
      </c>
      <c r="AS1" s="80" t="s">
        <v>66</v>
      </c>
      <c r="AT1" s="80" t="s">
        <v>66</v>
      </c>
      <c r="AU1" s="80" t="s">
        <v>66</v>
      </c>
      <c r="AV1" s="80" t="s">
        <v>66</v>
      </c>
      <c r="AW1" s="80" t="s">
        <v>66</v>
      </c>
      <c r="AX1" s="80" t="s">
        <v>66</v>
      </c>
      <c r="AY1" s="80" t="s">
        <v>66</v>
      </c>
    </row>
    <row r="2" spans="1:51" ht="33.75" customHeight="1" x14ac:dyDescent="0.25">
      <c r="A2" s="235" t="s">
        <v>176</v>
      </c>
      <c r="B2" s="236"/>
      <c r="C2" s="236"/>
      <c r="D2" s="236"/>
      <c r="E2" s="236"/>
      <c r="F2" s="236"/>
      <c r="G2" s="237"/>
      <c r="H2" s="238" t="s">
        <v>186</v>
      </c>
      <c r="I2" s="238"/>
      <c r="J2" s="238"/>
      <c r="K2" s="239" t="s">
        <v>188</v>
      </c>
      <c r="L2" s="239"/>
      <c r="M2" s="239"/>
      <c r="N2" s="240" t="s">
        <v>191</v>
      </c>
      <c r="O2" s="240"/>
      <c r="P2" s="240"/>
      <c r="Q2" s="241" t="s">
        <v>195</v>
      </c>
      <c r="R2" s="241"/>
      <c r="S2" s="241"/>
      <c r="T2" s="245" t="s">
        <v>199</v>
      </c>
      <c r="U2" s="246"/>
      <c r="V2" s="247"/>
      <c r="W2" s="248" t="s">
        <v>200</v>
      </c>
      <c r="X2" s="249"/>
      <c r="Y2" s="250"/>
      <c r="Z2" s="242" t="s">
        <v>4</v>
      </c>
      <c r="AA2" s="242"/>
      <c r="AB2" s="242"/>
      <c r="AC2" s="242"/>
      <c r="AD2" s="243" t="s">
        <v>67</v>
      </c>
      <c r="AE2" s="244"/>
      <c r="AF2" s="133" t="s">
        <v>186</v>
      </c>
      <c r="AG2" s="133" t="s">
        <v>188</v>
      </c>
      <c r="AH2" s="133" t="s">
        <v>188</v>
      </c>
      <c r="AI2" s="133" t="s">
        <v>191</v>
      </c>
      <c r="AJ2" s="133" t="s">
        <v>195</v>
      </c>
      <c r="AK2" s="154" t="s">
        <v>199</v>
      </c>
      <c r="AL2" s="81" t="s">
        <v>68</v>
      </c>
      <c r="AM2" s="81" t="s">
        <v>68</v>
      </c>
      <c r="AN2" s="81" t="s">
        <v>68</v>
      </c>
      <c r="AO2" s="81" t="s">
        <v>68</v>
      </c>
      <c r="AP2" s="81" t="s">
        <v>68</v>
      </c>
      <c r="AQ2" s="81" t="s">
        <v>68</v>
      </c>
      <c r="AR2" s="81" t="s">
        <v>68</v>
      </c>
      <c r="AS2" s="81" t="s">
        <v>68</v>
      </c>
      <c r="AT2" s="81" t="s">
        <v>68</v>
      </c>
      <c r="AU2" s="81" t="s">
        <v>68</v>
      </c>
      <c r="AV2" s="81" t="s">
        <v>68</v>
      </c>
      <c r="AW2" s="81" t="s">
        <v>68</v>
      </c>
      <c r="AX2" s="81" t="s">
        <v>68</v>
      </c>
      <c r="AY2" s="81" t="s">
        <v>68</v>
      </c>
    </row>
    <row r="3" spans="1:51" s="92" customFormat="1" ht="60" x14ac:dyDescent="0.2">
      <c r="A3" s="82" t="s">
        <v>6</v>
      </c>
      <c r="B3" s="82" t="s">
        <v>7</v>
      </c>
      <c r="C3" s="82" t="s">
        <v>69</v>
      </c>
      <c r="D3" s="121" t="s">
        <v>121</v>
      </c>
      <c r="E3" s="121" t="s">
        <v>120</v>
      </c>
      <c r="F3" s="82" t="s">
        <v>9</v>
      </c>
      <c r="G3" s="83" t="s">
        <v>70</v>
      </c>
      <c r="H3" s="84" t="s">
        <v>71</v>
      </c>
      <c r="I3" s="137" t="s">
        <v>72</v>
      </c>
      <c r="J3" s="84" t="s">
        <v>73</v>
      </c>
      <c r="K3" s="85" t="s">
        <v>71</v>
      </c>
      <c r="L3" s="138" t="s">
        <v>72</v>
      </c>
      <c r="M3" s="85" t="s">
        <v>73</v>
      </c>
      <c r="N3" s="86" t="s">
        <v>71</v>
      </c>
      <c r="O3" s="139" t="s">
        <v>72</v>
      </c>
      <c r="P3" s="86" t="s">
        <v>73</v>
      </c>
      <c r="Q3" s="87" t="s">
        <v>71</v>
      </c>
      <c r="R3" s="140" t="s">
        <v>72</v>
      </c>
      <c r="S3" s="87" t="s">
        <v>73</v>
      </c>
      <c r="T3" s="145" t="s">
        <v>71</v>
      </c>
      <c r="U3" s="146" t="s">
        <v>72</v>
      </c>
      <c r="V3" s="145" t="s">
        <v>73</v>
      </c>
      <c r="W3" s="149" t="s">
        <v>71</v>
      </c>
      <c r="X3" s="151" t="s">
        <v>72</v>
      </c>
      <c r="Y3" s="149" t="s">
        <v>73</v>
      </c>
      <c r="Z3" s="88" t="s">
        <v>71</v>
      </c>
      <c r="AA3" s="88" t="s">
        <v>74</v>
      </c>
      <c r="AB3" s="88" t="s">
        <v>75</v>
      </c>
      <c r="AC3" s="89" t="s">
        <v>73</v>
      </c>
      <c r="AD3" s="90" t="s">
        <v>76</v>
      </c>
      <c r="AE3" s="38" t="s">
        <v>24</v>
      </c>
      <c r="AF3" s="134" t="s">
        <v>187</v>
      </c>
      <c r="AG3" s="134" t="s">
        <v>189</v>
      </c>
      <c r="AH3" s="134" t="s">
        <v>190</v>
      </c>
      <c r="AI3" s="134" t="s">
        <v>197</v>
      </c>
      <c r="AJ3" s="134" t="s">
        <v>196</v>
      </c>
      <c r="AK3" s="134" t="s">
        <v>201</v>
      </c>
      <c r="AL3" s="91" t="s">
        <v>77</v>
      </c>
      <c r="AM3" s="91" t="s">
        <v>77</v>
      </c>
      <c r="AN3" s="91" t="s">
        <v>77</v>
      </c>
      <c r="AO3" s="91" t="s">
        <v>77</v>
      </c>
      <c r="AP3" s="91" t="s">
        <v>77</v>
      </c>
      <c r="AQ3" s="91" t="s">
        <v>77</v>
      </c>
      <c r="AR3" s="91" t="s">
        <v>77</v>
      </c>
      <c r="AS3" s="91" t="s">
        <v>77</v>
      </c>
      <c r="AT3" s="91" t="s">
        <v>77</v>
      </c>
      <c r="AU3" s="91" t="s">
        <v>77</v>
      </c>
      <c r="AV3" s="91" t="s">
        <v>77</v>
      </c>
      <c r="AW3" s="91" t="s">
        <v>77</v>
      </c>
      <c r="AX3" s="91" t="s">
        <v>77</v>
      </c>
      <c r="AY3" s="91" t="s">
        <v>77</v>
      </c>
    </row>
    <row r="4" spans="1:51" ht="29.45" customHeight="1" x14ac:dyDescent="0.25">
      <c r="A4" s="93">
        <v>1</v>
      </c>
      <c r="B4" s="222" t="s">
        <v>152</v>
      </c>
      <c r="C4" s="111" t="s">
        <v>99</v>
      </c>
      <c r="D4" s="112" t="s">
        <v>122</v>
      </c>
      <c r="E4" s="75" t="s">
        <v>193</v>
      </c>
      <c r="F4" s="94" t="s">
        <v>98</v>
      </c>
      <c r="G4" s="95">
        <f>GESTOR!K4</f>
        <v>232</v>
      </c>
      <c r="H4" s="96">
        <f t="shared" ref="H4:H24" si="0">IF(ROUNDDOWN($G4*0.5,0)&gt;$AC4,$AC4+I4,ROUNDDOWN($G4*0.5,0))</f>
        <v>116</v>
      </c>
      <c r="I4" s="141">
        <f t="shared" ref="I4:I24" si="1">SUMIF($AD$2:$AY$2,H$2,AD4:AY4)</f>
        <v>0</v>
      </c>
      <c r="J4" s="96">
        <f>H4-I4</f>
        <v>116</v>
      </c>
      <c r="K4" s="97">
        <f t="shared" ref="K4:K24" si="2">IF(ROUNDDOWN($G4*0.5,0)&gt;$AC4,$AC4+L4,ROUNDDOWN($G4*0.5,0))</f>
        <v>116</v>
      </c>
      <c r="L4" s="142">
        <f t="shared" ref="L4:L24" si="3">SUMIF($AF$2:$AY$2,K$2,AF4:AY4)</f>
        <v>0</v>
      </c>
      <c r="M4" s="97">
        <f>K4-L4</f>
        <v>116</v>
      </c>
      <c r="N4" s="98">
        <f t="shared" ref="N4:N24" si="4">IF(ROUNDDOWN($G4*0.5,0)&gt;$AC4,$AC4+O4,ROUNDDOWN($G4*0.5,0))</f>
        <v>116</v>
      </c>
      <c r="O4" s="143">
        <f t="shared" ref="O4:O24" si="5">SUMIF($AF$2:$AY$2,N$2,AF4:AY4)</f>
        <v>0</v>
      </c>
      <c r="P4" s="98">
        <f>N4-O4</f>
        <v>116</v>
      </c>
      <c r="Q4" s="99">
        <f t="shared" ref="Q4:Q24" si="6">IF(ROUNDDOWN($G4*0.5,0)&gt;$AC4,$AC4+R4,ROUNDDOWN($G4*0.5,0))</f>
        <v>116</v>
      </c>
      <c r="R4" s="144">
        <f t="shared" ref="R4:R24" si="7">SUMIF($AF$2:$AY$2,Q$2,AF4:AY4)</f>
        <v>0</v>
      </c>
      <c r="S4" s="99">
        <f>Q4-R4</f>
        <v>116</v>
      </c>
      <c r="T4" s="147">
        <f t="shared" ref="T4:T24" si="8">IF(ROUNDDOWN($G4*0.5,0)&gt;$AC4,$AC4+U4,ROUNDDOWN($G4*0.5,0))</f>
        <v>116</v>
      </c>
      <c r="U4" s="148">
        <f t="shared" ref="U4:U24" si="9">SUMIF($AF$2:$AY$2,T$2,$AF4:$AY4)</f>
        <v>0</v>
      </c>
      <c r="V4" s="147">
        <f>T4-U4</f>
        <v>116</v>
      </c>
      <c r="W4" s="150">
        <f t="shared" ref="W4:W24" si="10">IF(ROUNDDOWN($G4*0.5,0)&gt;$AC4,$AC4+X4,ROUNDDOWN($G4*0.5,0))</f>
        <v>116</v>
      </c>
      <c r="X4" s="152">
        <f t="shared" ref="X4:X24" si="11">SUMIF($AF$2:$AY$2,W$2,$AF4:$AY4)</f>
        <v>0</v>
      </c>
      <c r="Y4" s="150">
        <f>W4-X4</f>
        <v>116</v>
      </c>
      <c r="Z4" s="100">
        <f t="shared" ref="Z4:Z24" si="12">G4*2</f>
        <v>464</v>
      </c>
      <c r="AA4" s="122">
        <f>GESTOR!O4</f>
        <v>0</v>
      </c>
      <c r="AB4" s="100">
        <f>(SUM(AF4:AY4))</f>
        <v>30</v>
      </c>
      <c r="AC4" s="100">
        <f>Z4-AB4-AA4</f>
        <v>434</v>
      </c>
      <c r="AD4" s="101">
        <v>8320</v>
      </c>
      <c r="AE4" s="101">
        <f t="shared" ref="AE4:AE24" si="13">AD4*G4</f>
        <v>1930240</v>
      </c>
      <c r="AF4" s="102"/>
      <c r="AG4" s="103"/>
      <c r="AH4" s="102"/>
      <c r="AI4" s="103"/>
      <c r="AJ4" s="102"/>
      <c r="AK4" s="103"/>
      <c r="AL4" s="102">
        <v>30</v>
      </c>
      <c r="AM4" s="103"/>
      <c r="AN4" s="102"/>
      <c r="AO4" s="103"/>
      <c r="AP4" s="102"/>
      <c r="AQ4" s="103"/>
      <c r="AR4" s="102"/>
      <c r="AS4" s="103"/>
      <c r="AT4" s="102"/>
      <c r="AU4" s="103"/>
      <c r="AV4" s="102"/>
      <c r="AW4" s="103"/>
      <c r="AX4" s="102"/>
      <c r="AY4" s="103"/>
    </row>
    <row r="5" spans="1:51" ht="29.45" customHeight="1" x14ac:dyDescent="0.25">
      <c r="A5" s="93">
        <v>2</v>
      </c>
      <c r="B5" s="223"/>
      <c r="C5" s="111" t="s">
        <v>100</v>
      </c>
      <c r="D5" s="112" t="s">
        <v>122</v>
      </c>
      <c r="E5" s="75" t="s">
        <v>193</v>
      </c>
      <c r="F5" s="94" t="s">
        <v>98</v>
      </c>
      <c r="G5" s="95">
        <f>GESTOR!K5</f>
        <v>1188</v>
      </c>
      <c r="H5" s="96">
        <f t="shared" si="0"/>
        <v>594</v>
      </c>
      <c r="I5" s="141">
        <f t="shared" si="1"/>
        <v>0</v>
      </c>
      <c r="J5" s="96">
        <f t="shared" ref="J5:J23" si="14">H5-I5</f>
        <v>594</v>
      </c>
      <c r="K5" s="97">
        <f t="shared" si="2"/>
        <v>594</v>
      </c>
      <c r="L5" s="142">
        <f t="shared" si="3"/>
        <v>0</v>
      </c>
      <c r="M5" s="97">
        <f t="shared" ref="M5:M23" si="15">K5-L5</f>
        <v>594</v>
      </c>
      <c r="N5" s="98">
        <f t="shared" si="4"/>
        <v>594</v>
      </c>
      <c r="O5" s="143">
        <f t="shared" si="5"/>
        <v>0</v>
      </c>
      <c r="P5" s="98">
        <f t="shared" ref="P5:P23" si="16">N5-O5</f>
        <v>594</v>
      </c>
      <c r="Q5" s="99">
        <f t="shared" si="6"/>
        <v>594</v>
      </c>
      <c r="R5" s="144">
        <f t="shared" si="7"/>
        <v>0</v>
      </c>
      <c r="S5" s="99">
        <f t="shared" ref="S5:S23" si="17">Q5-R5</f>
        <v>594</v>
      </c>
      <c r="T5" s="147">
        <f t="shared" si="8"/>
        <v>594</v>
      </c>
      <c r="U5" s="148">
        <f t="shared" si="9"/>
        <v>0</v>
      </c>
      <c r="V5" s="147">
        <f t="shared" ref="V5:V24" si="18">T5-U5</f>
        <v>594</v>
      </c>
      <c r="W5" s="150">
        <f t="shared" si="10"/>
        <v>594</v>
      </c>
      <c r="X5" s="152">
        <f t="shared" si="11"/>
        <v>0</v>
      </c>
      <c r="Y5" s="150">
        <f t="shared" ref="Y5:Y24" si="19">W5-X5</f>
        <v>594</v>
      </c>
      <c r="Z5" s="100">
        <f t="shared" si="12"/>
        <v>2376</v>
      </c>
      <c r="AA5" s="122">
        <f>GESTOR!O5</f>
        <v>0</v>
      </c>
      <c r="AB5" s="100">
        <f t="shared" ref="AB5:AB23" si="20">(SUM(AF5:AY5))</f>
        <v>0</v>
      </c>
      <c r="AC5" s="100">
        <f t="shared" ref="AC5:AC23" si="21">Z5-AB5-AA5</f>
        <v>2376</v>
      </c>
      <c r="AD5" s="101">
        <v>10049</v>
      </c>
      <c r="AE5" s="101">
        <f t="shared" si="13"/>
        <v>11938212</v>
      </c>
      <c r="AF5" s="102"/>
      <c r="AG5" s="103"/>
      <c r="AH5" s="102"/>
      <c r="AI5" s="103"/>
      <c r="AJ5" s="102"/>
      <c r="AK5" s="103"/>
      <c r="AL5" s="102"/>
      <c r="AM5" s="103"/>
      <c r="AN5" s="102"/>
      <c r="AO5" s="103"/>
      <c r="AP5" s="102"/>
      <c r="AQ5" s="103"/>
      <c r="AR5" s="102"/>
      <c r="AS5" s="103"/>
      <c r="AT5" s="102"/>
      <c r="AU5" s="103"/>
      <c r="AV5" s="102"/>
      <c r="AW5" s="103"/>
      <c r="AX5" s="102"/>
      <c r="AY5" s="103"/>
    </row>
    <row r="6" spans="1:51" ht="29.45" customHeight="1" x14ac:dyDescent="0.25">
      <c r="A6" s="93">
        <v>3</v>
      </c>
      <c r="B6" s="224"/>
      <c r="C6" s="111" t="s">
        <v>101</v>
      </c>
      <c r="D6" s="112" t="s">
        <v>122</v>
      </c>
      <c r="E6" s="104" t="s">
        <v>192</v>
      </c>
      <c r="F6" s="94" t="s">
        <v>98</v>
      </c>
      <c r="G6" s="95">
        <f>GESTOR!K6</f>
        <v>166</v>
      </c>
      <c r="H6" s="96">
        <f t="shared" si="0"/>
        <v>83</v>
      </c>
      <c r="I6" s="141">
        <f t="shared" si="1"/>
        <v>0</v>
      </c>
      <c r="J6" s="96">
        <f t="shared" si="14"/>
        <v>83</v>
      </c>
      <c r="K6" s="97">
        <f t="shared" si="2"/>
        <v>83</v>
      </c>
      <c r="L6" s="142">
        <f t="shared" si="3"/>
        <v>4</v>
      </c>
      <c r="M6" s="97">
        <f t="shared" si="15"/>
        <v>79</v>
      </c>
      <c r="N6" s="98">
        <f t="shared" si="4"/>
        <v>83</v>
      </c>
      <c r="O6" s="143">
        <f t="shared" si="5"/>
        <v>0</v>
      </c>
      <c r="P6" s="98">
        <f t="shared" si="16"/>
        <v>83</v>
      </c>
      <c r="Q6" s="99">
        <f t="shared" si="6"/>
        <v>83</v>
      </c>
      <c r="R6" s="144">
        <f t="shared" si="7"/>
        <v>0</v>
      </c>
      <c r="S6" s="99">
        <f t="shared" si="17"/>
        <v>83</v>
      </c>
      <c r="T6" s="147">
        <f t="shared" si="8"/>
        <v>83</v>
      </c>
      <c r="U6" s="148">
        <f t="shared" si="9"/>
        <v>0</v>
      </c>
      <c r="V6" s="147">
        <f t="shared" si="18"/>
        <v>83</v>
      </c>
      <c r="W6" s="150">
        <f t="shared" si="10"/>
        <v>83</v>
      </c>
      <c r="X6" s="152">
        <f t="shared" si="11"/>
        <v>0</v>
      </c>
      <c r="Y6" s="150">
        <f t="shared" si="19"/>
        <v>83</v>
      </c>
      <c r="Z6" s="100">
        <f t="shared" si="12"/>
        <v>332</v>
      </c>
      <c r="AA6" s="122">
        <f>GESTOR!O6</f>
        <v>0</v>
      </c>
      <c r="AB6" s="100">
        <f t="shared" si="20"/>
        <v>4</v>
      </c>
      <c r="AC6" s="100">
        <f t="shared" si="21"/>
        <v>328</v>
      </c>
      <c r="AD6" s="101">
        <v>18083</v>
      </c>
      <c r="AE6" s="101">
        <f t="shared" si="13"/>
        <v>3001778</v>
      </c>
      <c r="AF6" s="102"/>
      <c r="AG6" s="103"/>
      <c r="AH6" s="102">
        <v>4</v>
      </c>
      <c r="AI6" s="103"/>
      <c r="AJ6" s="102"/>
      <c r="AK6" s="103"/>
      <c r="AL6" s="102"/>
      <c r="AM6" s="103"/>
      <c r="AN6" s="102"/>
      <c r="AO6" s="103"/>
      <c r="AP6" s="102"/>
      <c r="AQ6" s="103"/>
      <c r="AR6" s="102"/>
      <c r="AS6" s="103"/>
      <c r="AT6" s="102"/>
      <c r="AU6" s="103"/>
      <c r="AV6" s="102"/>
      <c r="AW6" s="103"/>
      <c r="AX6" s="102"/>
      <c r="AY6" s="103"/>
    </row>
    <row r="7" spans="1:51" ht="29.45" customHeight="1" x14ac:dyDescent="0.25">
      <c r="A7" s="158">
        <v>4</v>
      </c>
      <c r="B7" s="225" t="s">
        <v>153</v>
      </c>
      <c r="C7" s="155" t="s">
        <v>102</v>
      </c>
      <c r="D7" s="156" t="s">
        <v>123</v>
      </c>
      <c r="E7" s="156" t="s">
        <v>124</v>
      </c>
      <c r="F7" s="157" t="s">
        <v>98</v>
      </c>
      <c r="G7" s="95">
        <f>GESTOR!K7</f>
        <v>150</v>
      </c>
      <c r="H7" s="96">
        <f t="shared" si="0"/>
        <v>75</v>
      </c>
      <c r="I7" s="141">
        <f t="shared" si="1"/>
        <v>0</v>
      </c>
      <c r="J7" s="96">
        <f t="shared" si="14"/>
        <v>75</v>
      </c>
      <c r="K7" s="97">
        <f t="shared" si="2"/>
        <v>75</v>
      </c>
      <c r="L7" s="142">
        <f t="shared" si="3"/>
        <v>0</v>
      </c>
      <c r="M7" s="97">
        <f t="shared" si="15"/>
        <v>75</v>
      </c>
      <c r="N7" s="98">
        <f t="shared" si="4"/>
        <v>75</v>
      </c>
      <c r="O7" s="143">
        <f t="shared" si="5"/>
        <v>30</v>
      </c>
      <c r="P7" s="98">
        <f t="shared" si="16"/>
        <v>45</v>
      </c>
      <c r="Q7" s="99">
        <f t="shared" si="6"/>
        <v>75</v>
      </c>
      <c r="R7" s="144">
        <f t="shared" si="7"/>
        <v>0</v>
      </c>
      <c r="S7" s="99">
        <f t="shared" si="17"/>
        <v>75</v>
      </c>
      <c r="T7" s="147">
        <f t="shared" si="8"/>
        <v>75</v>
      </c>
      <c r="U7" s="148">
        <f t="shared" si="9"/>
        <v>75</v>
      </c>
      <c r="V7" s="147">
        <f t="shared" si="18"/>
        <v>0</v>
      </c>
      <c r="W7" s="150">
        <f t="shared" si="10"/>
        <v>75</v>
      </c>
      <c r="X7" s="152">
        <f t="shared" si="11"/>
        <v>0</v>
      </c>
      <c r="Y7" s="150">
        <f t="shared" si="19"/>
        <v>75</v>
      </c>
      <c r="Z7" s="100">
        <f t="shared" si="12"/>
        <v>300</v>
      </c>
      <c r="AA7" s="122">
        <f>GESTOR!O7</f>
        <v>0</v>
      </c>
      <c r="AB7" s="100">
        <f t="shared" si="20"/>
        <v>105</v>
      </c>
      <c r="AC7" s="100">
        <f t="shared" si="21"/>
        <v>195</v>
      </c>
      <c r="AD7" s="101">
        <v>5599.02</v>
      </c>
      <c r="AE7" s="101">
        <f t="shared" si="13"/>
        <v>839853.00000000012</v>
      </c>
      <c r="AF7" s="102"/>
      <c r="AG7" s="103"/>
      <c r="AH7" s="102"/>
      <c r="AI7" s="103">
        <v>30</v>
      </c>
      <c r="AJ7" s="102"/>
      <c r="AK7" s="103">
        <v>75</v>
      </c>
      <c r="AL7" s="102"/>
      <c r="AM7" s="103"/>
      <c r="AN7" s="102"/>
      <c r="AO7" s="103"/>
      <c r="AP7" s="102"/>
      <c r="AQ7" s="103"/>
      <c r="AR7" s="102"/>
      <c r="AS7" s="103"/>
      <c r="AT7" s="102"/>
      <c r="AU7" s="103"/>
      <c r="AV7" s="102"/>
      <c r="AW7" s="103"/>
      <c r="AX7" s="102"/>
      <c r="AY7" s="103"/>
    </row>
    <row r="8" spans="1:51" ht="29.45" customHeight="1" x14ac:dyDescent="0.25">
      <c r="A8" s="158">
        <v>5</v>
      </c>
      <c r="B8" s="226"/>
      <c r="C8" s="155" t="s">
        <v>103</v>
      </c>
      <c r="D8" s="156" t="s">
        <v>123</v>
      </c>
      <c r="E8" s="156" t="s">
        <v>125</v>
      </c>
      <c r="F8" s="157" t="s">
        <v>98</v>
      </c>
      <c r="G8" s="95">
        <f>GESTOR!K8</f>
        <v>506</v>
      </c>
      <c r="H8" s="96">
        <f t="shared" si="0"/>
        <v>253</v>
      </c>
      <c r="I8" s="141">
        <f t="shared" si="1"/>
        <v>13</v>
      </c>
      <c r="J8" s="96">
        <f t="shared" si="14"/>
        <v>240</v>
      </c>
      <c r="K8" s="97">
        <f t="shared" si="2"/>
        <v>253</v>
      </c>
      <c r="L8" s="142">
        <f t="shared" si="3"/>
        <v>0</v>
      </c>
      <c r="M8" s="97">
        <f t="shared" si="15"/>
        <v>253</v>
      </c>
      <c r="N8" s="98">
        <f t="shared" si="4"/>
        <v>253</v>
      </c>
      <c r="O8" s="143">
        <f t="shared" si="5"/>
        <v>0</v>
      </c>
      <c r="P8" s="98">
        <f t="shared" si="16"/>
        <v>253</v>
      </c>
      <c r="Q8" s="99">
        <f t="shared" si="6"/>
        <v>253</v>
      </c>
      <c r="R8" s="144">
        <f t="shared" si="7"/>
        <v>17</v>
      </c>
      <c r="S8" s="99">
        <f t="shared" si="17"/>
        <v>236</v>
      </c>
      <c r="T8" s="147">
        <f t="shared" si="8"/>
        <v>253</v>
      </c>
      <c r="U8" s="148">
        <f t="shared" si="9"/>
        <v>0</v>
      </c>
      <c r="V8" s="147">
        <f t="shared" si="18"/>
        <v>253</v>
      </c>
      <c r="W8" s="150">
        <f t="shared" si="10"/>
        <v>253</v>
      </c>
      <c r="X8" s="152">
        <f t="shared" si="11"/>
        <v>0</v>
      </c>
      <c r="Y8" s="150">
        <f t="shared" si="19"/>
        <v>253</v>
      </c>
      <c r="Z8" s="100">
        <f t="shared" si="12"/>
        <v>1012</v>
      </c>
      <c r="AA8" s="122">
        <f>GESTOR!O8</f>
        <v>0</v>
      </c>
      <c r="AB8" s="100">
        <f t="shared" si="20"/>
        <v>30</v>
      </c>
      <c r="AC8" s="100">
        <f t="shared" si="21"/>
        <v>982</v>
      </c>
      <c r="AD8" s="101">
        <v>6713.73</v>
      </c>
      <c r="AE8" s="101">
        <f t="shared" si="13"/>
        <v>3397147.38</v>
      </c>
      <c r="AF8" s="102">
        <v>13</v>
      </c>
      <c r="AG8" s="103"/>
      <c r="AH8" s="102"/>
      <c r="AI8" s="103"/>
      <c r="AJ8" s="102">
        <v>17</v>
      </c>
      <c r="AK8" s="103"/>
      <c r="AL8" s="102"/>
      <c r="AM8" s="103"/>
      <c r="AN8" s="102"/>
      <c r="AO8" s="103"/>
      <c r="AP8" s="102"/>
      <c r="AQ8" s="103"/>
      <c r="AR8" s="102"/>
      <c r="AS8" s="103"/>
      <c r="AT8" s="102"/>
      <c r="AU8" s="103"/>
      <c r="AV8" s="102"/>
      <c r="AW8" s="103"/>
      <c r="AX8" s="102"/>
      <c r="AY8" s="103"/>
    </row>
    <row r="9" spans="1:51" ht="29.45" customHeight="1" x14ac:dyDescent="0.25">
      <c r="A9" s="104">
        <v>6</v>
      </c>
      <c r="B9" s="227"/>
      <c r="C9" s="111" t="s">
        <v>104</v>
      </c>
      <c r="D9" s="112" t="s">
        <v>123</v>
      </c>
      <c r="E9" s="135" t="s">
        <v>194</v>
      </c>
      <c r="F9" s="94" t="s">
        <v>98</v>
      </c>
      <c r="G9" s="95">
        <f>GESTOR!K9</f>
        <v>56</v>
      </c>
      <c r="H9" s="96">
        <f t="shared" si="0"/>
        <v>28</v>
      </c>
      <c r="I9" s="141">
        <f t="shared" si="1"/>
        <v>2</v>
      </c>
      <c r="J9" s="96">
        <f t="shared" si="14"/>
        <v>26</v>
      </c>
      <c r="K9" s="97">
        <f t="shared" si="2"/>
        <v>28</v>
      </c>
      <c r="L9" s="142">
        <f t="shared" si="3"/>
        <v>0</v>
      </c>
      <c r="M9" s="97">
        <f t="shared" si="15"/>
        <v>28</v>
      </c>
      <c r="N9" s="98">
        <f t="shared" si="4"/>
        <v>28</v>
      </c>
      <c r="O9" s="143">
        <f t="shared" si="5"/>
        <v>0</v>
      </c>
      <c r="P9" s="98">
        <f t="shared" si="16"/>
        <v>28</v>
      </c>
      <c r="Q9" s="99">
        <f t="shared" si="6"/>
        <v>28</v>
      </c>
      <c r="R9" s="144">
        <f t="shared" si="7"/>
        <v>0</v>
      </c>
      <c r="S9" s="99">
        <f t="shared" si="17"/>
        <v>28</v>
      </c>
      <c r="T9" s="147">
        <f t="shared" si="8"/>
        <v>28</v>
      </c>
      <c r="U9" s="148">
        <f t="shared" si="9"/>
        <v>10</v>
      </c>
      <c r="V9" s="147">
        <f t="shared" si="18"/>
        <v>18</v>
      </c>
      <c r="W9" s="150">
        <f t="shared" si="10"/>
        <v>28</v>
      </c>
      <c r="X9" s="152">
        <f t="shared" si="11"/>
        <v>0</v>
      </c>
      <c r="Y9" s="150">
        <f t="shared" si="19"/>
        <v>28</v>
      </c>
      <c r="Z9" s="100">
        <f t="shared" si="12"/>
        <v>112</v>
      </c>
      <c r="AA9" s="122">
        <f>GESTOR!O9</f>
        <v>0</v>
      </c>
      <c r="AB9" s="100">
        <f t="shared" si="20"/>
        <v>12</v>
      </c>
      <c r="AC9" s="100">
        <f t="shared" si="21"/>
        <v>100</v>
      </c>
      <c r="AD9" s="101">
        <v>11839.27</v>
      </c>
      <c r="AE9" s="101">
        <f t="shared" si="13"/>
        <v>662999.12</v>
      </c>
      <c r="AF9" s="102">
        <v>2</v>
      </c>
      <c r="AG9" s="103"/>
      <c r="AH9" s="102"/>
      <c r="AI9" s="103"/>
      <c r="AJ9" s="102"/>
      <c r="AK9" s="103">
        <v>10</v>
      </c>
      <c r="AL9" s="102"/>
      <c r="AM9" s="103"/>
      <c r="AN9" s="102"/>
      <c r="AO9" s="103"/>
      <c r="AP9" s="102"/>
      <c r="AQ9" s="103"/>
      <c r="AR9" s="102"/>
      <c r="AS9" s="103"/>
      <c r="AT9" s="102"/>
      <c r="AU9" s="103"/>
      <c r="AV9" s="102"/>
      <c r="AW9" s="103"/>
      <c r="AX9" s="102"/>
      <c r="AY9" s="103"/>
    </row>
    <row r="10" spans="1:51" ht="29.45" customHeight="1" x14ac:dyDescent="0.25">
      <c r="A10" s="104">
        <v>7</v>
      </c>
      <c r="B10" s="222" t="s">
        <v>154</v>
      </c>
      <c r="C10" s="111" t="s">
        <v>105</v>
      </c>
      <c r="D10" s="112" t="s">
        <v>126</v>
      </c>
      <c r="E10" s="112" t="s">
        <v>127</v>
      </c>
      <c r="F10" s="94" t="s">
        <v>98</v>
      </c>
      <c r="G10" s="95">
        <f>GESTOR!K10</f>
        <v>161</v>
      </c>
      <c r="H10" s="96">
        <f t="shared" si="0"/>
        <v>80</v>
      </c>
      <c r="I10" s="141">
        <f t="shared" si="1"/>
        <v>16</v>
      </c>
      <c r="J10" s="96">
        <f t="shared" si="14"/>
        <v>64</v>
      </c>
      <c r="K10" s="97">
        <f t="shared" si="2"/>
        <v>80</v>
      </c>
      <c r="L10" s="142">
        <f t="shared" si="3"/>
        <v>0</v>
      </c>
      <c r="M10" s="97">
        <f t="shared" si="15"/>
        <v>80</v>
      </c>
      <c r="N10" s="98">
        <f t="shared" si="4"/>
        <v>80</v>
      </c>
      <c r="O10" s="143">
        <f t="shared" si="5"/>
        <v>0</v>
      </c>
      <c r="P10" s="98">
        <f t="shared" si="16"/>
        <v>80</v>
      </c>
      <c r="Q10" s="99">
        <f t="shared" si="6"/>
        <v>80</v>
      </c>
      <c r="R10" s="144">
        <f t="shared" si="7"/>
        <v>0</v>
      </c>
      <c r="S10" s="99">
        <f t="shared" si="17"/>
        <v>80</v>
      </c>
      <c r="T10" s="147">
        <f t="shared" si="8"/>
        <v>80</v>
      </c>
      <c r="U10" s="148">
        <f t="shared" si="9"/>
        <v>0</v>
      </c>
      <c r="V10" s="147">
        <f t="shared" si="18"/>
        <v>80</v>
      </c>
      <c r="W10" s="150">
        <f t="shared" si="10"/>
        <v>80</v>
      </c>
      <c r="X10" s="152">
        <f t="shared" si="11"/>
        <v>0</v>
      </c>
      <c r="Y10" s="150">
        <f t="shared" si="19"/>
        <v>80</v>
      </c>
      <c r="Z10" s="100">
        <f t="shared" si="12"/>
        <v>322</v>
      </c>
      <c r="AA10" s="122">
        <f>GESTOR!O10</f>
        <v>0</v>
      </c>
      <c r="AB10" s="100">
        <f t="shared" si="20"/>
        <v>16</v>
      </c>
      <c r="AC10" s="100">
        <f t="shared" si="21"/>
        <v>306</v>
      </c>
      <c r="AD10" s="101">
        <v>971.34</v>
      </c>
      <c r="AE10" s="101">
        <f t="shared" si="13"/>
        <v>156385.74</v>
      </c>
      <c r="AF10" s="102">
        <v>16</v>
      </c>
      <c r="AG10" s="103"/>
      <c r="AH10" s="102"/>
      <c r="AI10" s="103"/>
      <c r="AJ10" s="102"/>
      <c r="AK10" s="103"/>
      <c r="AL10" s="102"/>
      <c r="AM10" s="103"/>
      <c r="AN10" s="102"/>
      <c r="AO10" s="103"/>
      <c r="AP10" s="102"/>
      <c r="AQ10" s="103"/>
      <c r="AR10" s="102"/>
      <c r="AS10" s="103"/>
      <c r="AT10" s="102"/>
      <c r="AU10" s="103"/>
      <c r="AV10" s="102"/>
      <c r="AW10" s="103"/>
      <c r="AX10" s="102"/>
      <c r="AY10" s="103"/>
    </row>
    <row r="11" spans="1:51" ht="29.45" customHeight="1" x14ac:dyDescent="0.25">
      <c r="A11" s="104">
        <v>8</v>
      </c>
      <c r="B11" s="224"/>
      <c r="C11" s="111" t="s">
        <v>106</v>
      </c>
      <c r="D11" s="112" t="s">
        <v>126</v>
      </c>
      <c r="E11" s="112" t="s">
        <v>128</v>
      </c>
      <c r="F11" s="94" t="s">
        <v>98</v>
      </c>
      <c r="G11" s="95">
        <f>GESTOR!K11</f>
        <v>593</v>
      </c>
      <c r="H11" s="96">
        <f t="shared" si="0"/>
        <v>296</v>
      </c>
      <c r="I11" s="141">
        <f t="shared" si="1"/>
        <v>0</v>
      </c>
      <c r="J11" s="96">
        <f t="shared" si="14"/>
        <v>296</v>
      </c>
      <c r="K11" s="97">
        <f t="shared" si="2"/>
        <v>296</v>
      </c>
      <c r="L11" s="142">
        <f t="shared" si="3"/>
        <v>100</v>
      </c>
      <c r="M11" s="97">
        <f t="shared" si="15"/>
        <v>196</v>
      </c>
      <c r="N11" s="98">
        <f t="shared" si="4"/>
        <v>296</v>
      </c>
      <c r="O11" s="143">
        <f t="shared" si="5"/>
        <v>0</v>
      </c>
      <c r="P11" s="98">
        <f t="shared" si="16"/>
        <v>296</v>
      </c>
      <c r="Q11" s="99">
        <f t="shared" si="6"/>
        <v>296</v>
      </c>
      <c r="R11" s="144">
        <f t="shared" si="7"/>
        <v>0</v>
      </c>
      <c r="S11" s="99">
        <f t="shared" si="17"/>
        <v>296</v>
      </c>
      <c r="T11" s="147">
        <f t="shared" si="8"/>
        <v>296</v>
      </c>
      <c r="U11" s="148">
        <f t="shared" si="9"/>
        <v>85</v>
      </c>
      <c r="V11" s="147">
        <f t="shared" si="18"/>
        <v>211</v>
      </c>
      <c r="W11" s="150">
        <f t="shared" si="10"/>
        <v>296</v>
      </c>
      <c r="X11" s="152">
        <f t="shared" si="11"/>
        <v>0</v>
      </c>
      <c r="Y11" s="150">
        <f t="shared" si="19"/>
        <v>296</v>
      </c>
      <c r="Z11" s="100">
        <f t="shared" si="12"/>
        <v>1186</v>
      </c>
      <c r="AA11" s="122">
        <f>GESTOR!O11</f>
        <v>0</v>
      </c>
      <c r="AB11" s="100">
        <f t="shared" si="20"/>
        <v>185</v>
      </c>
      <c r="AC11" s="100">
        <f t="shared" si="21"/>
        <v>1001</v>
      </c>
      <c r="AD11" s="101">
        <v>1102.21</v>
      </c>
      <c r="AE11" s="101">
        <f t="shared" si="13"/>
        <v>653610.53</v>
      </c>
      <c r="AF11" s="102"/>
      <c r="AG11" s="103">
        <v>100</v>
      </c>
      <c r="AH11" s="102"/>
      <c r="AI11" s="103"/>
      <c r="AJ11" s="102"/>
      <c r="AK11" s="103">
        <v>85</v>
      </c>
      <c r="AL11" s="102"/>
      <c r="AM11" s="103"/>
      <c r="AN11" s="102"/>
      <c r="AO11" s="103"/>
      <c r="AP11" s="102"/>
      <c r="AQ11" s="103"/>
      <c r="AR11" s="102"/>
      <c r="AS11" s="103"/>
      <c r="AT11" s="102"/>
      <c r="AU11" s="103"/>
      <c r="AV11" s="102"/>
      <c r="AW11" s="103"/>
      <c r="AX11" s="102"/>
      <c r="AY11" s="103"/>
    </row>
    <row r="12" spans="1:51" ht="29.45" customHeight="1" x14ac:dyDescent="0.25">
      <c r="A12" s="93">
        <v>9</v>
      </c>
      <c r="B12" s="112" t="s">
        <v>155</v>
      </c>
      <c r="C12" s="155" t="s">
        <v>107</v>
      </c>
      <c r="D12" s="156" t="s">
        <v>129</v>
      </c>
      <c r="E12" s="156" t="s">
        <v>130</v>
      </c>
      <c r="F12" s="157" t="s">
        <v>98</v>
      </c>
      <c r="G12" s="95">
        <f>GESTOR!K12</f>
        <v>15</v>
      </c>
      <c r="H12" s="96">
        <f t="shared" si="0"/>
        <v>7</v>
      </c>
      <c r="I12" s="141">
        <f t="shared" si="1"/>
        <v>0</v>
      </c>
      <c r="J12" s="96">
        <f t="shared" si="14"/>
        <v>7</v>
      </c>
      <c r="K12" s="97">
        <f t="shared" si="2"/>
        <v>7</v>
      </c>
      <c r="L12" s="142">
        <f t="shared" si="3"/>
        <v>1</v>
      </c>
      <c r="M12" s="97">
        <f t="shared" si="15"/>
        <v>6</v>
      </c>
      <c r="N12" s="98">
        <f t="shared" si="4"/>
        <v>7</v>
      </c>
      <c r="O12" s="143">
        <f t="shared" si="5"/>
        <v>0</v>
      </c>
      <c r="P12" s="98">
        <f t="shared" si="16"/>
        <v>7</v>
      </c>
      <c r="Q12" s="99">
        <f t="shared" si="6"/>
        <v>7</v>
      </c>
      <c r="R12" s="144">
        <f t="shared" si="7"/>
        <v>0</v>
      </c>
      <c r="S12" s="99">
        <f t="shared" si="17"/>
        <v>7</v>
      </c>
      <c r="T12" s="147">
        <f t="shared" si="8"/>
        <v>7</v>
      </c>
      <c r="U12" s="148">
        <f t="shared" si="9"/>
        <v>0</v>
      </c>
      <c r="V12" s="147">
        <f t="shared" si="18"/>
        <v>7</v>
      </c>
      <c r="W12" s="150">
        <f t="shared" si="10"/>
        <v>7</v>
      </c>
      <c r="X12" s="152">
        <f t="shared" si="11"/>
        <v>0</v>
      </c>
      <c r="Y12" s="150">
        <f t="shared" si="19"/>
        <v>7</v>
      </c>
      <c r="Z12" s="100">
        <f t="shared" si="12"/>
        <v>30</v>
      </c>
      <c r="AA12" s="122">
        <f>GESTOR!O12</f>
        <v>0</v>
      </c>
      <c r="AB12" s="100">
        <f t="shared" si="20"/>
        <v>1</v>
      </c>
      <c r="AC12" s="100">
        <f t="shared" si="21"/>
        <v>29</v>
      </c>
      <c r="AD12" s="101">
        <v>37330</v>
      </c>
      <c r="AE12" s="101">
        <f t="shared" si="13"/>
        <v>559950</v>
      </c>
      <c r="AF12" s="102"/>
      <c r="AG12" s="102"/>
      <c r="AH12" s="102">
        <v>1</v>
      </c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</row>
    <row r="13" spans="1:51" ht="29.45" customHeight="1" x14ac:dyDescent="0.25">
      <c r="A13" s="93">
        <v>11</v>
      </c>
      <c r="B13" s="112" t="s">
        <v>156</v>
      </c>
      <c r="C13" s="155" t="s">
        <v>108</v>
      </c>
      <c r="D13" s="156" t="s">
        <v>131</v>
      </c>
      <c r="E13" s="156" t="s">
        <v>132</v>
      </c>
      <c r="F13" s="157" t="s">
        <v>98</v>
      </c>
      <c r="G13" s="95">
        <f>GESTOR!K13</f>
        <v>8</v>
      </c>
      <c r="H13" s="96">
        <f t="shared" si="0"/>
        <v>4</v>
      </c>
      <c r="I13" s="141">
        <f t="shared" si="1"/>
        <v>0</v>
      </c>
      <c r="J13" s="96">
        <f t="shared" si="14"/>
        <v>4</v>
      </c>
      <c r="K13" s="97">
        <f t="shared" si="2"/>
        <v>4</v>
      </c>
      <c r="L13" s="142">
        <f t="shared" si="3"/>
        <v>0</v>
      </c>
      <c r="M13" s="97">
        <f t="shared" si="15"/>
        <v>4</v>
      </c>
      <c r="N13" s="98">
        <f t="shared" si="4"/>
        <v>4</v>
      </c>
      <c r="O13" s="143">
        <f t="shared" si="5"/>
        <v>0</v>
      </c>
      <c r="P13" s="98">
        <f t="shared" si="16"/>
        <v>4</v>
      </c>
      <c r="Q13" s="99">
        <f t="shared" si="6"/>
        <v>4</v>
      </c>
      <c r="R13" s="144">
        <f t="shared" si="7"/>
        <v>0</v>
      </c>
      <c r="S13" s="99">
        <f t="shared" si="17"/>
        <v>4</v>
      </c>
      <c r="T13" s="147">
        <f t="shared" si="8"/>
        <v>4</v>
      </c>
      <c r="U13" s="148">
        <f t="shared" si="9"/>
        <v>0</v>
      </c>
      <c r="V13" s="147">
        <f t="shared" si="18"/>
        <v>4</v>
      </c>
      <c r="W13" s="150">
        <f t="shared" si="10"/>
        <v>4</v>
      </c>
      <c r="X13" s="152">
        <f t="shared" si="11"/>
        <v>0</v>
      </c>
      <c r="Y13" s="150">
        <f t="shared" si="19"/>
        <v>4</v>
      </c>
      <c r="Z13" s="100">
        <f t="shared" si="12"/>
        <v>16</v>
      </c>
      <c r="AA13" s="122">
        <f>GESTOR!O13</f>
        <v>0</v>
      </c>
      <c r="AB13" s="100">
        <f t="shared" si="20"/>
        <v>0</v>
      </c>
      <c r="AC13" s="100">
        <f t="shared" si="21"/>
        <v>16</v>
      </c>
      <c r="AD13" s="101">
        <v>16500</v>
      </c>
      <c r="AE13" s="101">
        <f t="shared" si="13"/>
        <v>132000</v>
      </c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</row>
    <row r="14" spans="1:51" ht="29.45" customHeight="1" x14ac:dyDescent="0.25">
      <c r="A14" s="93">
        <v>12</v>
      </c>
      <c r="B14" s="112" t="s">
        <v>157</v>
      </c>
      <c r="C14" s="111" t="s">
        <v>109</v>
      </c>
      <c r="D14" s="112" t="s">
        <v>133</v>
      </c>
      <c r="E14" s="112" t="s">
        <v>134</v>
      </c>
      <c r="F14" s="94" t="s">
        <v>98</v>
      </c>
      <c r="G14" s="95">
        <f>GESTOR!K14</f>
        <v>54</v>
      </c>
      <c r="H14" s="96">
        <f t="shared" si="0"/>
        <v>27</v>
      </c>
      <c r="I14" s="141">
        <f t="shared" si="1"/>
        <v>0</v>
      </c>
      <c r="J14" s="96">
        <f t="shared" si="14"/>
        <v>27</v>
      </c>
      <c r="K14" s="97">
        <f t="shared" si="2"/>
        <v>27</v>
      </c>
      <c r="L14" s="142">
        <f t="shared" si="3"/>
        <v>0</v>
      </c>
      <c r="M14" s="97">
        <f t="shared" si="15"/>
        <v>27</v>
      </c>
      <c r="N14" s="98">
        <f t="shared" si="4"/>
        <v>27</v>
      </c>
      <c r="O14" s="143">
        <f t="shared" si="5"/>
        <v>0</v>
      </c>
      <c r="P14" s="98">
        <f t="shared" si="16"/>
        <v>27</v>
      </c>
      <c r="Q14" s="99">
        <f t="shared" si="6"/>
        <v>27</v>
      </c>
      <c r="R14" s="144">
        <f t="shared" si="7"/>
        <v>0</v>
      </c>
      <c r="S14" s="99">
        <f t="shared" si="17"/>
        <v>27</v>
      </c>
      <c r="T14" s="147">
        <f t="shared" si="8"/>
        <v>27</v>
      </c>
      <c r="U14" s="148">
        <f t="shared" si="9"/>
        <v>0</v>
      </c>
      <c r="V14" s="147">
        <f t="shared" si="18"/>
        <v>27</v>
      </c>
      <c r="W14" s="150">
        <f t="shared" si="10"/>
        <v>27</v>
      </c>
      <c r="X14" s="152">
        <f t="shared" si="11"/>
        <v>0</v>
      </c>
      <c r="Y14" s="150">
        <f t="shared" si="19"/>
        <v>27</v>
      </c>
      <c r="Z14" s="100">
        <f t="shared" si="12"/>
        <v>108</v>
      </c>
      <c r="AA14" s="122">
        <f>GESTOR!O14</f>
        <v>0</v>
      </c>
      <c r="AB14" s="100">
        <f t="shared" si="20"/>
        <v>0</v>
      </c>
      <c r="AC14" s="100">
        <f t="shared" si="21"/>
        <v>108</v>
      </c>
      <c r="AD14" s="101">
        <v>9759.25</v>
      </c>
      <c r="AE14" s="101">
        <f t="shared" si="13"/>
        <v>526999.5</v>
      </c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</row>
    <row r="15" spans="1:51" ht="29.45" customHeight="1" x14ac:dyDescent="0.25">
      <c r="A15" s="93">
        <v>13</v>
      </c>
      <c r="B15" s="112" t="s">
        <v>156</v>
      </c>
      <c r="C15" s="111" t="s">
        <v>110</v>
      </c>
      <c r="D15" s="112" t="s">
        <v>135</v>
      </c>
      <c r="E15" s="112" t="s">
        <v>136</v>
      </c>
      <c r="F15" s="94" t="s">
        <v>98</v>
      </c>
      <c r="G15" s="95">
        <f>GESTOR!K15</f>
        <v>38</v>
      </c>
      <c r="H15" s="96">
        <f t="shared" si="0"/>
        <v>19</v>
      </c>
      <c r="I15" s="141">
        <f t="shared" si="1"/>
        <v>0</v>
      </c>
      <c r="J15" s="96">
        <f t="shared" si="14"/>
        <v>19</v>
      </c>
      <c r="K15" s="97">
        <f t="shared" si="2"/>
        <v>19</v>
      </c>
      <c r="L15" s="142">
        <f t="shared" si="3"/>
        <v>0</v>
      </c>
      <c r="M15" s="97">
        <f t="shared" si="15"/>
        <v>19</v>
      </c>
      <c r="N15" s="98">
        <f t="shared" si="4"/>
        <v>19</v>
      </c>
      <c r="O15" s="143">
        <f t="shared" si="5"/>
        <v>0</v>
      </c>
      <c r="P15" s="98">
        <f t="shared" si="16"/>
        <v>19</v>
      </c>
      <c r="Q15" s="99">
        <f t="shared" si="6"/>
        <v>19</v>
      </c>
      <c r="R15" s="144">
        <f t="shared" si="7"/>
        <v>0</v>
      </c>
      <c r="S15" s="99">
        <f t="shared" si="17"/>
        <v>19</v>
      </c>
      <c r="T15" s="147">
        <f t="shared" si="8"/>
        <v>19</v>
      </c>
      <c r="U15" s="148">
        <f t="shared" si="9"/>
        <v>0</v>
      </c>
      <c r="V15" s="147">
        <f t="shared" si="18"/>
        <v>19</v>
      </c>
      <c r="W15" s="150">
        <f t="shared" si="10"/>
        <v>19</v>
      </c>
      <c r="X15" s="152">
        <f t="shared" si="11"/>
        <v>0</v>
      </c>
      <c r="Y15" s="150">
        <f t="shared" si="19"/>
        <v>19</v>
      </c>
      <c r="Z15" s="100">
        <f t="shared" si="12"/>
        <v>76</v>
      </c>
      <c r="AA15" s="122">
        <f>GESTOR!O15</f>
        <v>0</v>
      </c>
      <c r="AB15" s="100">
        <f t="shared" si="20"/>
        <v>0</v>
      </c>
      <c r="AC15" s="100">
        <f t="shared" si="21"/>
        <v>76</v>
      </c>
      <c r="AD15" s="101">
        <v>18947</v>
      </c>
      <c r="AE15" s="101">
        <f t="shared" si="13"/>
        <v>719986</v>
      </c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</row>
    <row r="16" spans="1:51" ht="29.45" customHeight="1" x14ac:dyDescent="0.25">
      <c r="A16" s="93">
        <v>14</v>
      </c>
      <c r="B16" s="111" t="s">
        <v>162</v>
      </c>
      <c r="C16" s="111" t="s">
        <v>111</v>
      </c>
      <c r="D16" s="112" t="s">
        <v>137</v>
      </c>
      <c r="E16" s="112" t="s">
        <v>138</v>
      </c>
      <c r="F16" s="94" t="s">
        <v>98</v>
      </c>
      <c r="G16" s="95">
        <f>GESTOR!K16</f>
        <v>18</v>
      </c>
      <c r="H16" s="96">
        <f t="shared" si="0"/>
        <v>9</v>
      </c>
      <c r="I16" s="141">
        <f t="shared" si="1"/>
        <v>0</v>
      </c>
      <c r="J16" s="96">
        <f t="shared" si="14"/>
        <v>9</v>
      </c>
      <c r="K16" s="97">
        <f t="shared" si="2"/>
        <v>9</v>
      </c>
      <c r="L16" s="142">
        <f t="shared" si="3"/>
        <v>0</v>
      </c>
      <c r="M16" s="97">
        <f t="shared" si="15"/>
        <v>9</v>
      </c>
      <c r="N16" s="98">
        <f t="shared" si="4"/>
        <v>9</v>
      </c>
      <c r="O16" s="143">
        <f t="shared" si="5"/>
        <v>0</v>
      </c>
      <c r="P16" s="98">
        <f t="shared" si="16"/>
        <v>9</v>
      </c>
      <c r="Q16" s="99">
        <f t="shared" si="6"/>
        <v>9</v>
      </c>
      <c r="R16" s="144">
        <f t="shared" si="7"/>
        <v>0</v>
      </c>
      <c r="S16" s="99">
        <f t="shared" si="17"/>
        <v>9</v>
      </c>
      <c r="T16" s="147">
        <f t="shared" si="8"/>
        <v>9</v>
      </c>
      <c r="U16" s="148">
        <f t="shared" si="9"/>
        <v>0</v>
      </c>
      <c r="V16" s="147">
        <f t="shared" si="18"/>
        <v>9</v>
      </c>
      <c r="W16" s="150">
        <f t="shared" si="10"/>
        <v>9</v>
      </c>
      <c r="X16" s="152">
        <f t="shared" si="11"/>
        <v>0</v>
      </c>
      <c r="Y16" s="150">
        <f t="shared" si="19"/>
        <v>9</v>
      </c>
      <c r="Z16" s="100">
        <f t="shared" si="12"/>
        <v>36</v>
      </c>
      <c r="AA16" s="122">
        <f>GESTOR!O16</f>
        <v>0</v>
      </c>
      <c r="AB16" s="100">
        <f t="shared" si="20"/>
        <v>0</v>
      </c>
      <c r="AC16" s="100">
        <f t="shared" si="21"/>
        <v>36</v>
      </c>
      <c r="AD16" s="101">
        <v>21372.2</v>
      </c>
      <c r="AE16" s="101">
        <f t="shared" si="13"/>
        <v>384699.60000000003</v>
      </c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</row>
    <row r="17" spans="1:51" ht="29.45" customHeight="1" x14ac:dyDescent="0.25">
      <c r="A17" s="93">
        <v>15</v>
      </c>
      <c r="B17" s="112" t="s">
        <v>163</v>
      </c>
      <c r="C17" s="110" t="s">
        <v>112</v>
      </c>
      <c r="D17" s="104" t="s">
        <v>139</v>
      </c>
      <c r="E17" s="104" t="s">
        <v>140</v>
      </c>
      <c r="F17" s="94" t="s">
        <v>98</v>
      </c>
      <c r="G17" s="95">
        <f>GESTOR!K17</f>
        <v>2</v>
      </c>
      <c r="H17" s="96">
        <f t="shared" si="0"/>
        <v>1</v>
      </c>
      <c r="I17" s="141">
        <f t="shared" si="1"/>
        <v>0</v>
      </c>
      <c r="J17" s="96">
        <f t="shared" si="14"/>
        <v>1</v>
      </c>
      <c r="K17" s="97">
        <f t="shared" si="2"/>
        <v>1</v>
      </c>
      <c r="L17" s="142">
        <f t="shared" si="3"/>
        <v>0</v>
      </c>
      <c r="M17" s="97">
        <f t="shared" si="15"/>
        <v>1</v>
      </c>
      <c r="N17" s="98">
        <f t="shared" si="4"/>
        <v>1</v>
      </c>
      <c r="O17" s="143">
        <f t="shared" si="5"/>
        <v>0</v>
      </c>
      <c r="P17" s="98">
        <f t="shared" si="16"/>
        <v>1</v>
      </c>
      <c r="Q17" s="99">
        <f t="shared" si="6"/>
        <v>1</v>
      </c>
      <c r="R17" s="144">
        <f t="shared" si="7"/>
        <v>0</v>
      </c>
      <c r="S17" s="99">
        <f t="shared" si="17"/>
        <v>1</v>
      </c>
      <c r="T17" s="147">
        <f t="shared" si="8"/>
        <v>1</v>
      </c>
      <c r="U17" s="148">
        <f t="shared" si="9"/>
        <v>0</v>
      </c>
      <c r="V17" s="147">
        <f t="shared" si="18"/>
        <v>1</v>
      </c>
      <c r="W17" s="150">
        <f t="shared" si="10"/>
        <v>1</v>
      </c>
      <c r="X17" s="152">
        <f t="shared" si="11"/>
        <v>0</v>
      </c>
      <c r="Y17" s="150">
        <f t="shared" si="19"/>
        <v>1</v>
      </c>
      <c r="Z17" s="100">
        <f t="shared" si="12"/>
        <v>4</v>
      </c>
      <c r="AA17" s="122">
        <f>GESTOR!O17</f>
        <v>0</v>
      </c>
      <c r="AB17" s="100">
        <f t="shared" si="20"/>
        <v>0</v>
      </c>
      <c r="AC17" s="100">
        <f t="shared" si="21"/>
        <v>4</v>
      </c>
      <c r="AD17" s="101">
        <v>18315.740000000002</v>
      </c>
      <c r="AE17" s="101">
        <f t="shared" si="13"/>
        <v>36631.480000000003</v>
      </c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</row>
    <row r="18" spans="1:51" ht="29.45" customHeight="1" x14ac:dyDescent="0.25">
      <c r="A18" s="93">
        <v>16</v>
      </c>
      <c r="B18" s="222" t="s">
        <v>153</v>
      </c>
      <c r="C18" s="110" t="s">
        <v>113</v>
      </c>
      <c r="D18" s="104" t="s">
        <v>141</v>
      </c>
      <c r="E18" s="104" t="s">
        <v>142</v>
      </c>
      <c r="F18" s="94" t="s">
        <v>98</v>
      </c>
      <c r="G18" s="95">
        <f>GESTOR!K18</f>
        <v>116</v>
      </c>
      <c r="H18" s="96">
        <f t="shared" si="0"/>
        <v>58</v>
      </c>
      <c r="I18" s="141">
        <f t="shared" si="1"/>
        <v>2</v>
      </c>
      <c r="J18" s="96">
        <f t="shared" si="14"/>
        <v>56</v>
      </c>
      <c r="K18" s="97">
        <f t="shared" si="2"/>
        <v>58</v>
      </c>
      <c r="L18" s="142">
        <f t="shared" si="3"/>
        <v>0</v>
      </c>
      <c r="M18" s="97">
        <f t="shared" si="15"/>
        <v>58</v>
      </c>
      <c r="N18" s="98">
        <f t="shared" si="4"/>
        <v>58</v>
      </c>
      <c r="O18" s="143">
        <f t="shared" si="5"/>
        <v>0</v>
      </c>
      <c r="P18" s="98">
        <f t="shared" si="16"/>
        <v>58</v>
      </c>
      <c r="Q18" s="99">
        <f t="shared" si="6"/>
        <v>58</v>
      </c>
      <c r="R18" s="144">
        <f t="shared" si="7"/>
        <v>0</v>
      </c>
      <c r="S18" s="99">
        <f t="shared" si="17"/>
        <v>58</v>
      </c>
      <c r="T18" s="147">
        <f t="shared" si="8"/>
        <v>58</v>
      </c>
      <c r="U18" s="148">
        <f t="shared" si="9"/>
        <v>0</v>
      </c>
      <c r="V18" s="147">
        <f t="shared" si="18"/>
        <v>58</v>
      </c>
      <c r="W18" s="150">
        <f t="shared" si="10"/>
        <v>58</v>
      </c>
      <c r="X18" s="152">
        <f t="shared" si="11"/>
        <v>0</v>
      </c>
      <c r="Y18" s="150">
        <f t="shared" si="19"/>
        <v>58</v>
      </c>
      <c r="Z18" s="100">
        <f t="shared" si="12"/>
        <v>232</v>
      </c>
      <c r="AA18" s="122">
        <f>GESTOR!O18</f>
        <v>0</v>
      </c>
      <c r="AB18" s="100">
        <f t="shared" si="20"/>
        <v>2</v>
      </c>
      <c r="AC18" s="100">
        <f t="shared" si="21"/>
        <v>230</v>
      </c>
      <c r="AD18" s="101">
        <v>2835</v>
      </c>
      <c r="AE18" s="101">
        <f t="shared" si="13"/>
        <v>328860</v>
      </c>
      <c r="AF18" s="102">
        <v>2</v>
      </c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</row>
    <row r="19" spans="1:51" ht="29.45" customHeight="1" x14ac:dyDescent="0.25">
      <c r="A19" s="93">
        <v>17</v>
      </c>
      <c r="B19" s="224"/>
      <c r="C19" s="110" t="s">
        <v>114</v>
      </c>
      <c r="D19" s="104" t="s">
        <v>141</v>
      </c>
      <c r="E19" s="104" t="s">
        <v>143</v>
      </c>
      <c r="F19" s="94" t="s">
        <v>98</v>
      </c>
      <c r="G19" s="95">
        <f>GESTOR!K19</f>
        <v>151</v>
      </c>
      <c r="H19" s="96">
        <f t="shared" si="0"/>
        <v>75</v>
      </c>
      <c r="I19" s="141">
        <f t="shared" si="1"/>
        <v>0</v>
      </c>
      <c r="J19" s="96">
        <f t="shared" si="14"/>
        <v>75</v>
      </c>
      <c r="K19" s="97">
        <f t="shared" si="2"/>
        <v>75</v>
      </c>
      <c r="L19" s="142">
        <f t="shared" si="3"/>
        <v>0</v>
      </c>
      <c r="M19" s="97">
        <f t="shared" si="15"/>
        <v>75</v>
      </c>
      <c r="N19" s="98">
        <f t="shared" si="4"/>
        <v>75</v>
      </c>
      <c r="O19" s="143">
        <f t="shared" si="5"/>
        <v>0</v>
      </c>
      <c r="P19" s="98">
        <f t="shared" si="16"/>
        <v>75</v>
      </c>
      <c r="Q19" s="99">
        <f t="shared" si="6"/>
        <v>75</v>
      </c>
      <c r="R19" s="144">
        <f t="shared" si="7"/>
        <v>0</v>
      </c>
      <c r="S19" s="99">
        <f t="shared" si="17"/>
        <v>75</v>
      </c>
      <c r="T19" s="147">
        <f t="shared" si="8"/>
        <v>75</v>
      </c>
      <c r="U19" s="148">
        <f t="shared" si="9"/>
        <v>0</v>
      </c>
      <c r="V19" s="147">
        <f t="shared" si="18"/>
        <v>75</v>
      </c>
      <c r="W19" s="150">
        <f t="shared" si="10"/>
        <v>75</v>
      </c>
      <c r="X19" s="152">
        <f t="shared" si="11"/>
        <v>0</v>
      </c>
      <c r="Y19" s="150">
        <f t="shared" si="19"/>
        <v>75</v>
      </c>
      <c r="Z19" s="100">
        <f t="shared" si="12"/>
        <v>302</v>
      </c>
      <c r="AA19" s="122">
        <f>GESTOR!O19</f>
        <v>0</v>
      </c>
      <c r="AB19" s="100">
        <f t="shared" si="20"/>
        <v>0</v>
      </c>
      <c r="AC19" s="100">
        <f t="shared" si="21"/>
        <v>302</v>
      </c>
      <c r="AD19" s="101">
        <v>5475</v>
      </c>
      <c r="AE19" s="101">
        <f t="shared" si="13"/>
        <v>826725</v>
      </c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</row>
    <row r="20" spans="1:51" ht="29.45" customHeight="1" x14ac:dyDescent="0.25">
      <c r="A20" s="93">
        <v>22</v>
      </c>
      <c r="B20" s="112" t="s">
        <v>158</v>
      </c>
      <c r="C20" s="110" t="s">
        <v>115</v>
      </c>
      <c r="D20" s="104" t="s">
        <v>144</v>
      </c>
      <c r="E20" s="104" t="s">
        <v>145</v>
      </c>
      <c r="F20" s="94" t="s">
        <v>98</v>
      </c>
      <c r="G20" s="95">
        <f>GESTOR!K20</f>
        <v>1</v>
      </c>
      <c r="H20" s="96">
        <f t="shared" si="0"/>
        <v>0</v>
      </c>
      <c r="I20" s="141">
        <f t="shared" si="1"/>
        <v>0</v>
      </c>
      <c r="J20" s="96">
        <f t="shared" si="14"/>
        <v>0</v>
      </c>
      <c r="K20" s="97">
        <f t="shared" si="2"/>
        <v>0</v>
      </c>
      <c r="L20" s="142">
        <f t="shared" si="3"/>
        <v>0</v>
      </c>
      <c r="M20" s="97">
        <f t="shared" si="15"/>
        <v>0</v>
      </c>
      <c r="N20" s="98">
        <f t="shared" si="4"/>
        <v>0</v>
      </c>
      <c r="O20" s="143">
        <f t="shared" si="5"/>
        <v>0</v>
      </c>
      <c r="P20" s="98">
        <f t="shared" si="16"/>
        <v>0</v>
      </c>
      <c r="Q20" s="99">
        <f t="shared" si="6"/>
        <v>0</v>
      </c>
      <c r="R20" s="144">
        <f t="shared" si="7"/>
        <v>0</v>
      </c>
      <c r="S20" s="99">
        <f t="shared" si="17"/>
        <v>0</v>
      </c>
      <c r="T20" s="147">
        <f t="shared" si="8"/>
        <v>0</v>
      </c>
      <c r="U20" s="148">
        <f t="shared" si="9"/>
        <v>0</v>
      </c>
      <c r="V20" s="147">
        <f t="shared" si="18"/>
        <v>0</v>
      </c>
      <c r="W20" s="150">
        <f t="shared" si="10"/>
        <v>0</v>
      </c>
      <c r="X20" s="152">
        <f t="shared" si="11"/>
        <v>0</v>
      </c>
      <c r="Y20" s="150">
        <f t="shared" si="19"/>
        <v>0</v>
      </c>
      <c r="Z20" s="100">
        <f t="shared" si="12"/>
        <v>2</v>
      </c>
      <c r="AA20" s="122">
        <f>GESTOR!O20</f>
        <v>0</v>
      </c>
      <c r="AB20" s="100">
        <f t="shared" si="20"/>
        <v>0</v>
      </c>
      <c r="AC20" s="100">
        <f t="shared" si="21"/>
        <v>2</v>
      </c>
      <c r="AD20" s="101">
        <v>87565</v>
      </c>
      <c r="AE20" s="101">
        <f t="shared" si="13"/>
        <v>87565</v>
      </c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</row>
    <row r="21" spans="1:51" ht="29.45" customHeight="1" x14ac:dyDescent="0.25">
      <c r="A21" s="93">
        <v>23</v>
      </c>
      <c r="B21" s="111" t="s">
        <v>159</v>
      </c>
      <c r="C21" s="110" t="s">
        <v>116</v>
      </c>
      <c r="D21" s="104" t="s">
        <v>146</v>
      </c>
      <c r="E21" s="104" t="s">
        <v>146</v>
      </c>
      <c r="F21" s="94" t="s">
        <v>98</v>
      </c>
      <c r="G21" s="95">
        <f>GESTOR!K21</f>
        <v>2</v>
      </c>
      <c r="H21" s="96">
        <f t="shared" si="0"/>
        <v>1</v>
      </c>
      <c r="I21" s="141">
        <f t="shared" si="1"/>
        <v>0</v>
      </c>
      <c r="J21" s="96">
        <f t="shared" si="14"/>
        <v>1</v>
      </c>
      <c r="K21" s="97">
        <f t="shared" si="2"/>
        <v>1</v>
      </c>
      <c r="L21" s="142">
        <f t="shared" si="3"/>
        <v>0</v>
      </c>
      <c r="M21" s="97">
        <f t="shared" si="15"/>
        <v>1</v>
      </c>
      <c r="N21" s="98">
        <f t="shared" si="4"/>
        <v>1</v>
      </c>
      <c r="O21" s="143">
        <f t="shared" si="5"/>
        <v>0</v>
      </c>
      <c r="P21" s="98">
        <f t="shared" si="16"/>
        <v>1</v>
      </c>
      <c r="Q21" s="99">
        <f t="shared" si="6"/>
        <v>1</v>
      </c>
      <c r="R21" s="144">
        <f t="shared" si="7"/>
        <v>0</v>
      </c>
      <c r="S21" s="99">
        <f t="shared" si="17"/>
        <v>1</v>
      </c>
      <c r="T21" s="147">
        <f t="shared" si="8"/>
        <v>1</v>
      </c>
      <c r="U21" s="148">
        <f t="shared" si="9"/>
        <v>0</v>
      </c>
      <c r="V21" s="147">
        <f t="shared" si="18"/>
        <v>1</v>
      </c>
      <c r="W21" s="150">
        <f t="shared" si="10"/>
        <v>1</v>
      </c>
      <c r="X21" s="152">
        <f t="shared" si="11"/>
        <v>0</v>
      </c>
      <c r="Y21" s="150">
        <f t="shared" si="19"/>
        <v>1</v>
      </c>
      <c r="Z21" s="100">
        <f t="shared" si="12"/>
        <v>4</v>
      </c>
      <c r="AA21" s="122">
        <f>GESTOR!O21</f>
        <v>0</v>
      </c>
      <c r="AB21" s="100">
        <f t="shared" si="20"/>
        <v>0</v>
      </c>
      <c r="AC21" s="100">
        <f t="shared" si="21"/>
        <v>4</v>
      </c>
      <c r="AD21" s="101">
        <v>9265</v>
      </c>
      <c r="AE21" s="101">
        <f t="shared" si="13"/>
        <v>18530</v>
      </c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</row>
    <row r="22" spans="1:51" ht="29.45" customHeight="1" x14ac:dyDescent="0.25">
      <c r="A22" s="93">
        <v>24</v>
      </c>
      <c r="B22" s="222" t="s">
        <v>160</v>
      </c>
      <c r="C22" s="110" t="s">
        <v>117</v>
      </c>
      <c r="D22" s="104" t="s">
        <v>147</v>
      </c>
      <c r="E22" s="104" t="s">
        <v>148</v>
      </c>
      <c r="F22" s="94" t="s">
        <v>98</v>
      </c>
      <c r="G22" s="95">
        <f>GESTOR!K22</f>
        <v>50</v>
      </c>
      <c r="H22" s="96">
        <f t="shared" si="0"/>
        <v>25</v>
      </c>
      <c r="I22" s="141">
        <f t="shared" si="1"/>
        <v>0</v>
      </c>
      <c r="J22" s="96">
        <f t="shared" si="14"/>
        <v>25</v>
      </c>
      <c r="K22" s="97">
        <f t="shared" si="2"/>
        <v>25</v>
      </c>
      <c r="L22" s="142">
        <f t="shared" si="3"/>
        <v>0</v>
      </c>
      <c r="M22" s="97">
        <f t="shared" si="15"/>
        <v>25</v>
      </c>
      <c r="N22" s="98">
        <f t="shared" si="4"/>
        <v>25</v>
      </c>
      <c r="O22" s="143">
        <f t="shared" si="5"/>
        <v>0</v>
      </c>
      <c r="P22" s="98">
        <f t="shared" si="16"/>
        <v>25</v>
      </c>
      <c r="Q22" s="99">
        <f t="shared" si="6"/>
        <v>25</v>
      </c>
      <c r="R22" s="144">
        <f t="shared" si="7"/>
        <v>0</v>
      </c>
      <c r="S22" s="99">
        <f t="shared" si="17"/>
        <v>25</v>
      </c>
      <c r="T22" s="147">
        <f t="shared" si="8"/>
        <v>25</v>
      </c>
      <c r="U22" s="148">
        <f t="shared" si="9"/>
        <v>0</v>
      </c>
      <c r="V22" s="147">
        <f t="shared" si="18"/>
        <v>25</v>
      </c>
      <c r="W22" s="150">
        <f t="shared" si="10"/>
        <v>25</v>
      </c>
      <c r="X22" s="152">
        <f t="shared" si="11"/>
        <v>0</v>
      </c>
      <c r="Y22" s="150">
        <f t="shared" si="19"/>
        <v>25</v>
      </c>
      <c r="Z22" s="100">
        <f t="shared" si="12"/>
        <v>100</v>
      </c>
      <c r="AA22" s="122">
        <f>GESTOR!O22</f>
        <v>0</v>
      </c>
      <c r="AB22" s="100">
        <f t="shared" si="20"/>
        <v>0</v>
      </c>
      <c r="AC22" s="100">
        <f t="shared" si="21"/>
        <v>100</v>
      </c>
      <c r="AD22" s="101">
        <v>389</v>
      </c>
      <c r="AE22" s="101">
        <f t="shared" si="13"/>
        <v>19450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</row>
    <row r="23" spans="1:51" ht="29.45" customHeight="1" x14ac:dyDescent="0.25">
      <c r="A23" s="93">
        <v>25</v>
      </c>
      <c r="B23" s="224"/>
      <c r="C23" s="110" t="s">
        <v>118</v>
      </c>
      <c r="D23" s="104" t="s">
        <v>147</v>
      </c>
      <c r="E23" s="104" t="s">
        <v>149</v>
      </c>
      <c r="F23" s="94" t="s">
        <v>98</v>
      </c>
      <c r="G23" s="95">
        <f>GESTOR!K23</f>
        <v>12</v>
      </c>
      <c r="H23" s="96">
        <f t="shared" si="0"/>
        <v>6</v>
      </c>
      <c r="I23" s="141">
        <f t="shared" si="1"/>
        <v>0</v>
      </c>
      <c r="J23" s="96">
        <f t="shared" si="14"/>
        <v>6</v>
      </c>
      <c r="K23" s="97">
        <f t="shared" si="2"/>
        <v>6</v>
      </c>
      <c r="L23" s="142">
        <f t="shared" si="3"/>
        <v>0</v>
      </c>
      <c r="M23" s="97">
        <f t="shared" si="15"/>
        <v>6</v>
      </c>
      <c r="N23" s="98">
        <f t="shared" si="4"/>
        <v>6</v>
      </c>
      <c r="O23" s="143">
        <f t="shared" si="5"/>
        <v>0</v>
      </c>
      <c r="P23" s="98">
        <f t="shared" si="16"/>
        <v>6</v>
      </c>
      <c r="Q23" s="99">
        <f t="shared" si="6"/>
        <v>6</v>
      </c>
      <c r="R23" s="144">
        <f t="shared" si="7"/>
        <v>0</v>
      </c>
      <c r="S23" s="99">
        <f t="shared" si="17"/>
        <v>6</v>
      </c>
      <c r="T23" s="147">
        <f t="shared" si="8"/>
        <v>6</v>
      </c>
      <c r="U23" s="148">
        <f t="shared" si="9"/>
        <v>0</v>
      </c>
      <c r="V23" s="147">
        <f t="shared" si="18"/>
        <v>6</v>
      </c>
      <c r="W23" s="150">
        <f t="shared" si="10"/>
        <v>6</v>
      </c>
      <c r="X23" s="152">
        <f t="shared" si="11"/>
        <v>0</v>
      </c>
      <c r="Y23" s="150">
        <f t="shared" si="19"/>
        <v>6</v>
      </c>
      <c r="Z23" s="100">
        <f t="shared" si="12"/>
        <v>24</v>
      </c>
      <c r="AA23" s="122">
        <f>GESTOR!O23</f>
        <v>0</v>
      </c>
      <c r="AB23" s="100">
        <f t="shared" si="20"/>
        <v>0</v>
      </c>
      <c r="AC23" s="100">
        <f t="shared" si="21"/>
        <v>24</v>
      </c>
      <c r="AD23" s="101">
        <v>3845</v>
      </c>
      <c r="AE23" s="101">
        <f t="shared" si="13"/>
        <v>46140</v>
      </c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</row>
    <row r="24" spans="1:51" ht="29.45" customHeight="1" x14ac:dyDescent="0.25">
      <c r="A24" s="104">
        <v>26</v>
      </c>
      <c r="B24" s="104" t="s">
        <v>161</v>
      </c>
      <c r="C24" s="110" t="s">
        <v>119</v>
      </c>
      <c r="D24" s="104" t="s">
        <v>150</v>
      </c>
      <c r="E24" s="104" t="s">
        <v>151</v>
      </c>
      <c r="F24" s="94" t="s">
        <v>98</v>
      </c>
      <c r="G24" s="95">
        <f>GESTOR!K24</f>
        <v>12</v>
      </c>
      <c r="H24" s="96">
        <f t="shared" si="0"/>
        <v>6</v>
      </c>
      <c r="I24" s="141">
        <f t="shared" si="1"/>
        <v>0</v>
      </c>
      <c r="J24" s="96">
        <f t="shared" ref="J24" si="22">H24-I24</f>
        <v>6</v>
      </c>
      <c r="K24" s="97">
        <f t="shared" si="2"/>
        <v>6</v>
      </c>
      <c r="L24" s="142">
        <f t="shared" si="3"/>
        <v>0</v>
      </c>
      <c r="M24" s="97">
        <f t="shared" ref="M24" si="23">K24-L24</f>
        <v>6</v>
      </c>
      <c r="N24" s="98">
        <f t="shared" si="4"/>
        <v>6</v>
      </c>
      <c r="O24" s="143">
        <f t="shared" si="5"/>
        <v>0</v>
      </c>
      <c r="P24" s="98">
        <f t="shared" ref="P24" si="24">N24-O24</f>
        <v>6</v>
      </c>
      <c r="Q24" s="99">
        <f t="shared" si="6"/>
        <v>6</v>
      </c>
      <c r="R24" s="144">
        <f t="shared" si="7"/>
        <v>0</v>
      </c>
      <c r="S24" s="99">
        <f t="shared" ref="S24" si="25">Q24-R24</f>
        <v>6</v>
      </c>
      <c r="T24" s="147">
        <f t="shared" si="8"/>
        <v>6</v>
      </c>
      <c r="U24" s="148">
        <f t="shared" si="9"/>
        <v>0</v>
      </c>
      <c r="V24" s="147">
        <f t="shared" si="18"/>
        <v>6</v>
      </c>
      <c r="W24" s="150">
        <f t="shared" si="10"/>
        <v>6</v>
      </c>
      <c r="X24" s="152">
        <f t="shared" si="11"/>
        <v>0</v>
      </c>
      <c r="Y24" s="150">
        <f t="shared" si="19"/>
        <v>6</v>
      </c>
      <c r="Z24" s="100">
        <f t="shared" si="12"/>
        <v>24</v>
      </c>
      <c r="AA24" s="122">
        <f>GESTOR!O24</f>
        <v>0</v>
      </c>
      <c r="AB24" s="100">
        <f t="shared" ref="AB24" si="26">(SUM(AF24:AY24))</f>
        <v>0</v>
      </c>
      <c r="AC24" s="100">
        <f t="shared" ref="AC24" si="27">Z24-AB24-AA24</f>
        <v>24</v>
      </c>
      <c r="AD24" s="101">
        <v>6099.91</v>
      </c>
      <c r="AE24" s="101">
        <f t="shared" si="13"/>
        <v>73198.92</v>
      </c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</row>
    <row r="25" spans="1:51" x14ac:dyDescent="0.25">
      <c r="AD25" s="108"/>
      <c r="AE25" s="113">
        <f>SUM(AE4:AE24)</f>
        <v>26340961.270000003</v>
      </c>
      <c r="AF25" s="109">
        <f t="shared" ref="AF25:AY25" si="28">SUMPRODUCT($AD$4:$AD$24,AF4:AF24)</f>
        <v>132168.47</v>
      </c>
      <c r="AG25" s="109">
        <f t="shared" si="28"/>
        <v>110221</v>
      </c>
      <c r="AH25" s="109">
        <f t="shared" si="28"/>
        <v>109662</v>
      </c>
      <c r="AI25" s="109">
        <f t="shared" si="28"/>
        <v>167970.6</v>
      </c>
      <c r="AJ25" s="109">
        <f t="shared" si="28"/>
        <v>114133.40999999999</v>
      </c>
      <c r="AK25" s="109">
        <f t="shared" si="28"/>
        <v>632007.05000000005</v>
      </c>
      <c r="AL25" s="109">
        <f t="shared" si="28"/>
        <v>249600</v>
      </c>
      <c r="AM25" s="109">
        <f t="shared" si="28"/>
        <v>0</v>
      </c>
      <c r="AN25" s="109">
        <f t="shared" si="28"/>
        <v>0</v>
      </c>
      <c r="AO25" s="109">
        <f t="shared" si="28"/>
        <v>0</v>
      </c>
      <c r="AP25" s="109">
        <f t="shared" si="28"/>
        <v>0</v>
      </c>
      <c r="AQ25" s="109">
        <f t="shared" si="28"/>
        <v>0</v>
      </c>
      <c r="AR25" s="109">
        <f t="shared" si="28"/>
        <v>0</v>
      </c>
      <c r="AS25" s="109">
        <f t="shared" si="28"/>
        <v>0</v>
      </c>
      <c r="AT25" s="109">
        <f t="shared" si="28"/>
        <v>0</v>
      </c>
      <c r="AU25" s="109">
        <f t="shared" si="28"/>
        <v>0</v>
      </c>
      <c r="AV25" s="109">
        <f t="shared" si="28"/>
        <v>0</v>
      </c>
      <c r="AW25" s="109">
        <f t="shared" si="28"/>
        <v>0</v>
      </c>
      <c r="AX25" s="109">
        <f t="shared" si="28"/>
        <v>0</v>
      </c>
      <c r="AY25" s="109">
        <f t="shared" si="28"/>
        <v>0</v>
      </c>
    </row>
    <row r="27" spans="1:51" ht="14.45" customHeight="1" x14ac:dyDescent="0.25">
      <c r="B27" s="263" t="str">
        <f>A1</f>
        <v>PE 0919/2025 SRP - (SGPE DE ORIGEM: 5036/2025)</v>
      </c>
      <c r="C27" s="264"/>
      <c r="D27" s="264"/>
      <c r="E27" s="264"/>
      <c r="F27" s="264"/>
      <c r="G27" s="265"/>
    </row>
    <row r="28" spans="1:51" ht="18" customHeight="1" x14ac:dyDescent="0.25">
      <c r="B28" s="263" t="str">
        <f>C1</f>
        <v>OBJETO: AQUISIÇÃO DE EQUIPAMENTOS DE INFORMÁTICA PARA A UDESC</v>
      </c>
      <c r="C28" s="264"/>
      <c r="D28" s="264"/>
      <c r="E28" s="264"/>
      <c r="F28" s="264"/>
      <c r="G28" s="265"/>
    </row>
    <row r="29" spans="1:51" ht="14.45" customHeight="1" x14ac:dyDescent="0.25">
      <c r="B29" s="254" t="str">
        <f>K1</f>
        <v>VIGÊNCIA DA ATA: 02/10/2025 até 02/10/2026</v>
      </c>
      <c r="C29" s="255"/>
      <c r="D29" s="255"/>
      <c r="E29" s="255"/>
      <c r="F29" s="255"/>
      <c r="G29" s="256"/>
    </row>
    <row r="30" spans="1:51" ht="15.75" x14ac:dyDescent="0.25">
      <c r="B30" s="257" t="s">
        <v>78</v>
      </c>
      <c r="C30" s="258"/>
      <c r="D30" s="136"/>
      <c r="E30" s="136"/>
      <c r="F30" s="259">
        <f>AE25</f>
        <v>26340961.270000003</v>
      </c>
      <c r="G30" s="260"/>
    </row>
    <row r="31" spans="1:51" ht="15.75" x14ac:dyDescent="0.25">
      <c r="B31" s="257" t="s">
        <v>79</v>
      </c>
      <c r="C31" s="258"/>
      <c r="D31" s="136"/>
      <c r="E31" s="136"/>
      <c r="F31" s="261">
        <f>SUM(AF25:AY25)</f>
        <v>1515762.53</v>
      </c>
      <c r="G31" s="262"/>
    </row>
    <row r="32" spans="1:51" ht="15.95" customHeight="1" x14ac:dyDescent="0.25">
      <c r="B32" s="266" t="s">
        <v>80</v>
      </c>
      <c r="C32" s="267"/>
      <c r="D32" s="267"/>
      <c r="E32" s="267"/>
      <c r="F32" s="268">
        <f>F31/F30</f>
        <v>5.754393374118498E-2</v>
      </c>
      <c r="G32" s="269"/>
    </row>
    <row r="33" spans="2:7" ht="14.45" customHeight="1" x14ac:dyDescent="0.25">
      <c r="B33" s="251" t="s">
        <v>202</v>
      </c>
      <c r="C33" s="252"/>
      <c r="D33" s="252"/>
      <c r="E33" s="252"/>
      <c r="F33" s="252"/>
      <c r="G33" s="253"/>
    </row>
  </sheetData>
  <autoFilter ref="A3:AY25" xr:uid="{29C848AD-4378-4103-8229-3B516FF8BC94}"/>
  <mergeCells count="27">
    <mergeCell ref="B10:B11"/>
    <mergeCell ref="B18:B19"/>
    <mergeCell ref="B22:B23"/>
    <mergeCell ref="B33:G33"/>
    <mergeCell ref="B29:G29"/>
    <mergeCell ref="B30:C30"/>
    <mergeCell ref="F30:G30"/>
    <mergeCell ref="B31:C31"/>
    <mergeCell ref="F31:G31"/>
    <mergeCell ref="B27:G27"/>
    <mergeCell ref="B28:G28"/>
    <mergeCell ref="B32:E32"/>
    <mergeCell ref="F32:G32"/>
    <mergeCell ref="B4:B6"/>
    <mergeCell ref="B7:B9"/>
    <mergeCell ref="A1:B1"/>
    <mergeCell ref="C1:J1"/>
    <mergeCell ref="K1:AE1"/>
    <mergeCell ref="A2:G2"/>
    <mergeCell ref="H2:J2"/>
    <mergeCell ref="K2:M2"/>
    <mergeCell ref="N2:P2"/>
    <mergeCell ref="Q2:S2"/>
    <mergeCell ref="Z2:AC2"/>
    <mergeCell ref="AD2:AE2"/>
    <mergeCell ref="T2:V2"/>
    <mergeCell ref="W2:Y2"/>
  </mergeCells>
  <conditionalFormatting sqref="J4:J24">
    <cfRule type="cellIs" dxfId="5" priority="1" operator="lessThan">
      <formula>0</formula>
    </cfRule>
    <cfRule type="cellIs" dxfId="4" priority="2" operator="lessThan">
      <formula>0</formula>
    </cfRule>
  </conditionalFormatting>
  <conditionalFormatting sqref="AF4:AY24">
    <cfRule type="cellIs" dxfId="3" priority="3" operator="greaterThan">
      <formula>10</formula>
    </cfRule>
    <cfRule type="cellIs" dxfId="2" priority="4" operator="greaterThan">
      <formula>0</formula>
    </cfRule>
    <cfRule type="cellIs" dxfId="1" priority="5" stopIfTrue="1" operator="greaterThan">
      <formula>0</formula>
    </cfRule>
    <cfRule type="cellIs" dxfId="0" priority="6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660C2-D91A-4636-8FA8-A1A91D56BBFB}">
  <sheetPr>
    <tabColor rgb="FF92D050"/>
  </sheetPr>
  <dimension ref="A1:AZ31"/>
  <sheetViews>
    <sheetView zoomScale="85" zoomScaleNormal="85" workbookViewId="0">
      <selection activeCell="A15" sqref="A4:XFD15"/>
    </sheetView>
  </sheetViews>
  <sheetFormatPr defaultColWidth="11.85546875" defaultRowHeight="24.75" customHeight="1" x14ac:dyDescent="0.25"/>
  <cols>
    <col min="1" max="1" width="20.42578125" style="1" customWidth="1"/>
    <col min="2" max="2" width="6.28515625" style="1" customWidth="1"/>
    <col min="3" max="3" width="6.5703125" style="1" customWidth="1"/>
    <col min="4" max="4" width="15.85546875" style="3" customWidth="1"/>
    <col min="5" max="5" width="8.7109375" style="1" customWidth="1"/>
    <col min="6" max="6" width="18.28515625" style="1" customWidth="1"/>
    <col min="7" max="7" width="9" style="1" customWidth="1"/>
    <col min="8" max="8" width="13.7109375" style="1" customWidth="1"/>
    <col min="9" max="9" width="11" style="1" customWidth="1"/>
    <col min="10" max="10" width="14.42578125" style="3" customWidth="1"/>
    <col min="11" max="11" width="11.85546875" style="4" customWidth="1"/>
    <col min="12" max="14" width="11.85546875" style="4"/>
    <col min="15" max="15" width="13.28515625" style="4" customWidth="1"/>
    <col min="16" max="18" width="11.85546875" style="4"/>
    <col min="19" max="19" width="11.85546875" style="12"/>
    <col min="20" max="20" width="11.85546875" style="5"/>
    <col min="21" max="21" width="15.5703125" style="6" bestFit="1" customWidth="1"/>
    <col min="22" max="22" width="14.140625" style="6" bestFit="1" customWidth="1"/>
    <col min="23" max="32" width="12.85546875" style="6" customWidth="1"/>
    <col min="33" max="52" width="12.85546875" style="42" customWidth="1"/>
    <col min="53" max="16384" width="11.85546875" style="42"/>
  </cols>
  <sheetData>
    <row r="1" spans="1:52" ht="41.1" customHeight="1" x14ac:dyDescent="0.25">
      <c r="A1" s="195" t="s">
        <v>83</v>
      </c>
      <c r="B1" s="196"/>
      <c r="C1" s="197"/>
      <c r="D1" s="198" t="s">
        <v>81</v>
      </c>
      <c r="E1" s="199"/>
      <c r="F1" s="199"/>
      <c r="G1" s="199"/>
      <c r="H1" s="199"/>
      <c r="I1" s="199"/>
      <c r="J1" s="200"/>
      <c r="K1" s="194" t="s">
        <v>82</v>
      </c>
      <c r="L1" s="194"/>
      <c r="M1" s="194"/>
      <c r="N1" s="194"/>
      <c r="O1" s="194"/>
      <c r="P1" s="194"/>
      <c r="Q1" s="194"/>
      <c r="R1" s="194"/>
      <c r="S1" s="194"/>
      <c r="T1" s="194"/>
      <c r="U1" s="174" t="s">
        <v>282</v>
      </c>
      <c r="V1" s="174" t="s">
        <v>283</v>
      </c>
      <c r="W1" s="174" t="s">
        <v>284</v>
      </c>
      <c r="X1" s="159" t="s">
        <v>285</v>
      </c>
      <c r="Y1" s="115" t="s">
        <v>50</v>
      </c>
      <c r="Z1" s="115" t="s">
        <v>50</v>
      </c>
      <c r="AA1" s="115" t="s">
        <v>50</v>
      </c>
      <c r="AB1" s="115" t="s">
        <v>50</v>
      </c>
      <c r="AC1" s="115" t="s">
        <v>50</v>
      </c>
      <c r="AD1" s="115" t="s">
        <v>50</v>
      </c>
      <c r="AE1" s="115" t="s">
        <v>50</v>
      </c>
      <c r="AF1" s="115" t="s">
        <v>50</v>
      </c>
      <c r="AG1" s="115" t="s">
        <v>50</v>
      </c>
      <c r="AH1" s="115" t="s">
        <v>50</v>
      </c>
      <c r="AI1" s="115" t="s">
        <v>50</v>
      </c>
      <c r="AJ1" s="115" t="s">
        <v>50</v>
      </c>
      <c r="AK1" s="115" t="s">
        <v>50</v>
      </c>
      <c r="AL1" s="115" t="s">
        <v>50</v>
      </c>
      <c r="AM1" s="115" t="s">
        <v>50</v>
      </c>
      <c r="AN1" s="115" t="s">
        <v>50</v>
      </c>
      <c r="AO1" s="115" t="s">
        <v>50</v>
      </c>
      <c r="AP1" s="115" t="s">
        <v>50</v>
      </c>
      <c r="AQ1" s="115" t="s">
        <v>50</v>
      </c>
      <c r="AR1" s="115" t="s">
        <v>50</v>
      </c>
      <c r="AS1" s="115" t="s">
        <v>50</v>
      </c>
      <c r="AT1" s="115" t="s">
        <v>50</v>
      </c>
      <c r="AU1" s="115" t="s">
        <v>50</v>
      </c>
      <c r="AV1" s="115" t="s">
        <v>50</v>
      </c>
      <c r="AW1" s="115" t="s">
        <v>50</v>
      </c>
      <c r="AX1" s="115" t="s">
        <v>50</v>
      </c>
      <c r="AY1" s="115" t="s">
        <v>50</v>
      </c>
      <c r="AZ1" s="115" t="s">
        <v>50</v>
      </c>
    </row>
    <row r="2" spans="1:52" ht="20.25" customHeight="1" x14ac:dyDescent="0.25">
      <c r="A2" s="198" t="s">
        <v>55</v>
      </c>
      <c r="B2" s="199"/>
      <c r="C2" s="199"/>
      <c r="D2" s="199"/>
      <c r="E2" s="199"/>
      <c r="F2" s="199"/>
      <c r="G2" s="199"/>
      <c r="H2" s="199"/>
      <c r="I2" s="199"/>
      <c r="J2" s="200"/>
      <c r="K2" s="201" t="s">
        <v>54</v>
      </c>
      <c r="L2" s="202"/>
      <c r="M2" s="202"/>
      <c r="N2" s="202"/>
      <c r="O2" s="202"/>
      <c r="P2" s="202"/>
      <c r="Q2" s="202"/>
      <c r="R2" s="202"/>
      <c r="S2" s="202"/>
      <c r="T2" s="203"/>
      <c r="U2" s="161" t="s">
        <v>179</v>
      </c>
      <c r="V2" s="161" t="s">
        <v>177</v>
      </c>
      <c r="W2" s="161" t="s">
        <v>178</v>
      </c>
      <c r="X2" s="161" t="s">
        <v>178</v>
      </c>
      <c r="Y2" s="116" t="s">
        <v>86</v>
      </c>
      <c r="Z2" s="116" t="s">
        <v>86</v>
      </c>
      <c r="AA2" s="116" t="s">
        <v>86</v>
      </c>
      <c r="AB2" s="116" t="s">
        <v>86</v>
      </c>
      <c r="AC2" s="116" t="s">
        <v>86</v>
      </c>
      <c r="AD2" s="116" t="s">
        <v>86</v>
      </c>
      <c r="AE2" s="116" t="s">
        <v>86</v>
      </c>
      <c r="AF2" s="116" t="s">
        <v>86</v>
      </c>
      <c r="AG2" s="116" t="s">
        <v>86</v>
      </c>
      <c r="AH2" s="116" t="s">
        <v>86</v>
      </c>
      <c r="AI2" s="116" t="s">
        <v>86</v>
      </c>
      <c r="AJ2" s="116" t="s">
        <v>86</v>
      </c>
      <c r="AK2" s="116" t="s">
        <v>86</v>
      </c>
      <c r="AL2" s="116" t="s">
        <v>86</v>
      </c>
      <c r="AM2" s="116" t="s">
        <v>86</v>
      </c>
      <c r="AN2" s="116" t="s">
        <v>86</v>
      </c>
      <c r="AO2" s="116" t="s">
        <v>86</v>
      </c>
      <c r="AP2" s="116" t="s">
        <v>86</v>
      </c>
      <c r="AQ2" s="116" t="s">
        <v>86</v>
      </c>
      <c r="AR2" s="116" t="s">
        <v>86</v>
      </c>
      <c r="AS2" s="116" t="s">
        <v>86</v>
      </c>
      <c r="AT2" s="116" t="s">
        <v>86</v>
      </c>
      <c r="AU2" s="116" t="s">
        <v>86</v>
      </c>
      <c r="AV2" s="116" t="s">
        <v>86</v>
      </c>
      <c r="AW2" s="116" t="s">
        <v>86</v>
      </c>
      <c r="AX2" s="116" t="s">
        <v>86</v>
      </c>
      <c r="AY2" s="116" t="s">
        <v>86</v>
      </c>
      <c r="AZ2" s="116" t="s">
        <v>86</v>
      </c>
    </row>
    <row r="3" spans="1:52" s="3" customFormat="1" ht="39.75" customHeight="1" x14ac:dyDescent="0.2">
      <c r="A3" s="7" t="s">
        <v>7</v>
      </c>
      <c r="B3" s="7" t="s">
        <v>2</v>
      </c>
      <c r="C3" s="7" t="s">
        <v>6</v>
      </c>
      <c r="D3" s="8" t="s">
        <v>8</v>
      </c>
      <c r="E3" s="8" t="s">
        <v>121</v>
      </c>
      <c r="F3" s="8" t="s">
        <v>120</v>
      </c>
      <c r="G3" s="8" t="s">
        <v>9</v>
      </c>
      <c r="H3" s="8" t="s">
        <v>87</v>
      </c>
      <c r="I3" s="8" t="s">
        <v>10</v>
      </c>
      <c r="J3" s="9" t="s">
        <v>5</v>
      </c>
      <c r="K3" s="26" t="s">
        <v>53</v>
      </c>
      <c r="L3" s="26" t="s">
        <v>11</v>
      </c>
      <c r="M3" s="26" t="s">
        <v>12</v>
      </c>
      <c r="N3" s="26" t="s">
        <v>13</v>
      </c>
      <c r="O3" s="26" t="s">
        <v>14</v>
      </c>
      <c r="P3" s="26" t="s">
        <v>15</v>
      </c>
      <c r="Q3" s="26" t="s">
        <v>16</v>
      </c>
      <c r="R3" s="26" t="s">
        <v>17</v>
      </c>
      <c r="S3" s="33" t="s">
        <v>0</v>
      </c>
      <c r="T3" s="34" t="s">
        <v>1</v>
      </c>
      <c r="U3" s="162">
        <v>45952</v>
      </c>
      <c r="V3" s="162">
        <v>45959</v>
      </c>
      <c r="W3" s="162">
        <v>45953</v>
      </c>
      <c r="X3" s="162">
        <v>46094</v>
      </c>
      <c r="Y3" s="41" t="s">
        <v>46</v>
      </c>
      <c r="Z3" s="41" t="s">
        <v>46</v>
      </c>
      <c r="AA3" s="41" t="s">
        <v>46</v>
      </c>
      <c r="AB3" s="41" t="s">
        <v>46</v>
      </c>
      <c r="AC3" s="41" t="s">
        <v>46</v>
      </c>
      <c r="AD3" s="41" t="s">
        <v>46</v>
      </c>
      <c r="AE3" s="41" t="s">
        <v>46</v>
      </c>
      <c r="AF3" s="41" t="s">
        <v>46</v>
      </c>
      <c r="AG3" s="41" t="s">
        <v>46</v>
      </c>
      <c r="AH3" s="41" t="s">
        <v>46</v>
      </c>
      <c r="AI3" s="41" t="s">
        <v>46</v>
      </c>
      <c r="AJ3" s="41" t="s">
        <v>46</v>
      </c>
      <c r="AK3" s="41" t="s">
        <v>46</v>
      </c>
      <c r="AL3" s="41" t="s">
        <v>46</v>
      </c>
      <c r="AM3" s="41" t="s">
        <v>46</v>
      </c>
      <c r="AN3" s="41" t="s">
        <v>46</v>
      </c>
      <c r="AO3" s="41" t="s">
        <v>46</v>
      </c>
      <c r="AP3" s="41" t="s">
        <v>46</v>
      </c>
      <c r="AQ3" s="41" t="s">
        <v>46</v>
      </c>
      <c r="AR3" s="41" t="s">
        <v>46</v>
      </c>
      <c r="AS3" s="41" t="s">
        <v>46</v>
      </c>
      <c r="AT3" s="41" t="s">
        <v>46</v>
      </c>
      <c r="AU3" s="41" t="s">
        <v>46</v>
      </c>
      <c r="AV3" s="41" t="s">
        <v>46</v>
      </c>
      <c r="AW3" s="41" t="s">
        <v>46</v>
      </c>
      <c r="AX3" s="41" t="s">
        <v>46</v>
      </c>
      <c r="AY3" s="41" t="s">
        <v>46</v>
      </c>
      <c r="AZ3" s="41" t="s">
        <v>46</v>
      </c>
    </row>
    <row r="4" spans="1:52" ht="24.75" customHeight="1" x14ac:dyDescent="0.25">
      <c r="A4" s="180" t="s">
        <v>152</v>
      </c>
      <c r="B4" s="180">
        <v>1</v>
      </c>
      <c r="C4" s="75">
        <v>1</v>
      </c>
      <c r="D4" s="120" t="s">
        <v>99</v>
      </c>
      <c r="E4" s="75" t="s">
        <v>122</v>
      </c>
      <c r="F4" s="75" t="s">
        <v>193</v>
      </c>
      <c r="G4" s="75" t="s">
        <v>98</v>
      </c>
      <c r="H4" s="75" t="s">
        <v>88</v>
      </c>
      <c r="I4" s="75" t="s">
        <v>89</v>
      </c>
      <c r="J4" s="62">
        <v>8320</v>
      </c>
      <c r="K4" s="19">
        <v>0</v>
      </c>
      <c r="L4" s="30">
        <f t="shared" ref="L4:L23" si="0">IF(SUM(U4:AZ4)&gt;K4+N4,K4+N4,SUM(U4:AZ4))</f>
        <v>0</v>
      </c>
      <c r="M4" s="30">
        <f t="shared" ref="M4:M23" si="1">(SUM(U4:AZ4))</f>
        <v>0</v>
      </c>
      <c r="N4" s="31"/>
      <c r="O4" s="32">
        <f>ROUND(IF(K4*0.25-0.5&lt;0,0,K4*0.25-0.5),0)-R4-P4</f>
        <v>0</v>
      </c>
      <c r="P4" s="31"/>
      <c r="Q4" s="31"/>
      <c r="R4" s="31"/>
      <c r="S4" s="44">
        <f t="shared" ref="S4:S23" si="2">K4-SUM(U4:AZ4)+N4</f>
        <v>0</v>
      </c>
      <c r="T4" s="18" t="str">
        <f>IF(S4&lt;0,"ATENÇÃO","OK")</f>
        <v>OK</v>
      </c>
      <c r="U4" s="163"/>
      <c r="V4" s="163"/>
      <c r="W4" s="163"/>
      <c r="X4" s="163"/>
      <c r="Y4" s="43"/>
      <c r="Z4" s="43"/>
      <c r="AA4" s="43"/>
      <c r="AB4" s="43"/>
      <c r="AC4" s="43"/>
      <c r="AD4" s="43"/>
      <c r="AE4" s="43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</row>
    <row r="5" spans="1:52" ht="24.75" customHeight="1" x14ac:dyDescent="0.25">
      <c r="A5" s="204"/>
      <c r="B5" s="204"/>
      <c r="C5" s="75">
        <v>2</v>
      </c>
      <c r="D5" s="120" t="s">
        <v>100</v>
      </c>
      <c r="E5" s="75" t="s">
        <v>122</v>
      </c>
      <c r="F5" s="75" t="s">
        <v>193</v>
      </c>
      <c r="G5" s="75" t="s">
        <v>98</v>
      </c>
      <c r="H5" s="75" t="s">
        <v>88</v>
      </c>
      <c r="I5" s="75" t="s">
        <v>89</v>
      </c>
      <c r="J5" s="62">
        <v>10049</v>
      </c>
      <c r="K5" s="19">
        <v>100</v>
      </c>
      <c r="L5" s="30">
        <f t="shared" si="0"/>
        <v>100</v>
      </c>
      <c r="M5" s="30">
        <f t="shared" si="1"/>
        <v>100</v>
      </c>
      <c r="N5" s="31"/>
      <c r="O5" s="32">
        <f t="shared" ref="O5:O24" si="3">ROUND(IF(K5*0.25-0.5&lt;0,0,K5*0.25-0.5),0)-R5-P5</f>
        <v>25</v>
      </c>
      <c r="P5" s="31"/>
      <c r="Q5" s="31"/>
      <c r="R5" s="31"/>
      <c r="S5" s="44">
        <f t="shared" si="2"/>
        <v>0</v>
      </c>
      <c r="T5" s="18" t="str">
        <f t="shared" ref="T5:T24" si="4">IF(S5&lt;0,"ATENÇÃO","OK")</f>
        <v>OK</v>
      </c>
      <c r="U5" s="164">
        <v>100</v>
      </c>
      <c r="V5" s="163"/>
      <c r="W5" s="163"/>
      <c r="X5" s="163"/>
      <c r="Y5" s="43"/>
      <c r="Z5" s="43"/>
      <c r="AA5" s="43"/>
      <c r="AB5" s="43"/>
      <c r="AC5" s="43"/>
      <c r="AD5" s="43"/>
      <c r="AE5" s="43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</row>
    <row r="6" spans="1:52" ht="24.75" customHeight="1" x14ac:dyDescent="0.25">
      <c r="A6" s="181"/>
      <c r="B6" s="181"/>
      <c r="C6" s="75">
        <v>3</v>
      </c>
      <c r="D6" s="120" t="s">
        <v>101</v>
      </c>
      <c r="E6" s="75" t="s">
        <v>122</v>
      </c>
      <c r="F6" s="104" t="s">
        <v>192</v>
      </c>
      <c r="G6" s="75" t="s">
        <v>98</v>
      </c>
      <c r="H6" s="75" t="s">
        <v>90</v>
      </c>
      <c r="I6" s="75" t="s">
        <v>89</v>
      </c>
      <c r="J6" s="62">
        <v>18083</v>
      </c>
      <c r="K6" s="19">
        <v>0</v>
      </c>
      <c r="L6" s="30">
        <f t="shared" si="0"/>
        <v>0</v>
      </c>
      <c r="M6" s="30">
        <f t="shared" si="1"/>
        <v>0</v>
      </c>
      <c r="N6" s="31"/>
      <c r="O6" s="32">
        <f t="shared" si="3"/>
        <v>0</v>
      </c>
      <c r="P6" s="31"/>
      <c r="Q6" s="31"/>
      <c r="R6" s="31"/>
      <c r="S6" s="44">
        <f t="shared" si="2"/>
        <v>0</v>
      </c>
      <c r="T6" s="18" t="str">
        <f t="shared" si="4"/>
        <v>OK</v>
      </c>
      <c r="U6" s="163"/>
      <c r="V6" s="163"/>
      <c r="W6" s="163"/>
      <c r="X6" s="163"/>
      <c r="Y6" s="43"/>
      <c r="Z6" s="43"/>
      <c r="AA6" s="43"/>
      <c r="AB6" s="43"/>
      <c r="AC6" s="43"/>
      <c r="AD6" s="43"/>
      <c r="AE6" s="43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</row>
    <row r="7" spans="1:52" ht="24.75" customHeight="1" x14ac:dyDescent="0.25">
      <c r="A7" s="180" t="s">
        <v>153</v>
      </c>
      <c r="B7" s="180">
        <v>2</v>
      </c>
      <c r="C7" s="75">
        <v>4</v>
      </c>
      <c r="D7" s="120" t="s">
        <v>102</v>
      </c>
      <c r="E7" s="75" t="s">
        <v>123</v>
      </c>
      <c r="F7" s="75" t="s">
        <v>124</v>
      </c>
      <c r="G7" s="75" t="s">
        <v>98</v>
      </c>
      <c r="H7" s="75" t="s">
        <v>91</v>
      </c>
      <c r="I7" s="75" t="s">
        <v>89</v>
      </c>
      <c r="J7" s="62">
        <v>5599.02</v>
      </c>
      <c r="K7" s="19">
        <v>0</v>
      </c>
      <c r="L7" s="30">
        <f t="shared" si="0"/>
        <v>0</v>
      </c>
      <c r="M7" s="30">
        <f t="shared" si="1"/>
        <v>0</v>
      </c>
      <c r="N7" s="31"/>
      <c r="O7" s="32">
        <f t="shared" si="3"/>
        <v>0</v>
      </c>
      <c r="P7" s="31"/>
      <c r="Q7" s="31"/>
      <c r="R7" s="31"/>
      <c r="S7" s="44">
        <f t="shared" si="2"/>
        <v>0</v>
      </c>
      <c r="T7" s="18" t="str">
        <f t="shared" si="4"/>
        <v>OK</v>
      </c>
      <c r="U7" s="163"/>
      <c r="V7" s="163"/>
      <c r="W7" s="163"/>
      <c r="X7" s="163"/>
      <c r="Y7" s="43"/>
      <c r="Z7" s="43"/>
      <c r="AA7" s="43"/>
      <c r="AB7" s="43"/>
      <c r="AC7" s="43"/>
      <c r="AD7" s="43"/>
      <c r="AE7" s="43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</row>
    <row r="8" spans="1:52" ht="24.75" customHeight="1" x14ac:dyDescent="0.25">
      <c r="A8" s="204"/>
      <c r="B8" s="204"/>
      <c r="C8" s="75">
        <v>5</v>
      </c>
      <c r="D8" s="120" t="s">
        <v>103</v>
      </c>
      <c r="E8" s="75" t="s">
        <v>123</v>
      </c>
      <c r="F8" s="75" t="s">
        <v>125</v>
      </c>
      <c r="G8" s="75" t="s">
        <v>98</v>
      </c>
      <c r="H8" s="75" t="s">
        <v>91</v>
      </c>
      <c r="I8" s="75" t="s">
        <v>89</v>
      </c>
      <c r="J8" s="62">
        <v>6713.73</v>
      </c>
      <c r="K8" s="19">
        <v>53</v>
      </c>
      <c r="L8" s="30">
        <f t="shared" si="0"/>
        <v>25</v>
      </c>
      <c r="M8" s="30">
        <f t="shared" si="1"/>
        <v>25</v>
      </c>
      <c r="N8" s="31"/>
      <c r="O8" s="32">
        <f t="shared" si="3"/>
        <v>13</v>
      </c>
      <c r="P8" s="31"/>
      <c r="Q8" s="31"/>
      <c r="R8" s="31"/>
      <c r="S8" s="44">
        <f t="shared" si="2"/>
        <v>28</v>
      </c>
      <c r="T8" s="18" t="str">
        <f t="shared" si="4"/>
        <v>OK</v>
      </c>
      <c r="U8" s="163"/>
      <c r="V8" s="164">
        <v>25</v>
      </c>
      <c r="W8" s="163"/>
      <c r="X8" s="163"/>
      <c r="Y8" s="43"/>
      <c r="Z8" s="43"/>
      <c r="AA8" s="43"/>
      <c r="AB8" s="43"/>
      <c r="AC8" s="43"/>
      <c r="AD8" s="43"/>
      <c r="AE8" s="43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</row>
    <row r="9" spans="1:52" ht="24.75" customHeight="1" x14ac:dyDescent="0.25">
      <c r="A9" s="181"/>
      <c r="B9" s="181"/>
      <c r="C9" s="75">
        <v>6</v>
      </c>
      <c r="D9" s="120" t="s">
        <v>104</v>
      </c>
      <c r="E9" s="75" t="s">
        <v>123</v>
      </c>
      <c r="F9" s="135" t="s">
        <v>194</v>
      </c>
      <c r="G9" s="75" t="s">
        <v>98</v>
      </c>
      <c r="H9" s="75" t="s">
        <v>90</v>
      </c>
      <c r="I9" s="75" t="s">
        <v>89</v>
      </c>
      <c r="J9" s="62">
        <v>11839.27</v>
      </c>
      <c r="K9" s="19">
        <v>5</v>
      </c>
      <c r="L9" s="30">
        <f t="shared" si="0"/>
        <v>5</v>
      </c>
      <c r="M9" s="30">
        <f t="shared" si="1"/>
        <v>5</v>
      </c>
      <c r="N9" s="31"/>
      <c r="O9" s="32">
        <f t="shared" si="3"/>
        <v>1</v>
      </c>
      <c r="P9" s="31"/>
      <c r="Q9" s="31"/>
      <c r="R9" s="31"/>
      <c r="S9" s="44">
        <f t="shared" si="2"/>
        <v>0</v>
      </c>
      <c r="T9" s="18" t="str">
        <f t="shared" si="4"/>
        <v>OK</v>
      </c>
      <c r="U9" s="163"/>
      <c r="V9" s="164">
        <v>5</v>
      </c>
      <c r="W9" s="163"/>
      <c r="X9" s="163"/>
      <c r="Y9" s="43"/>
      <c r="Z9" s="43"/>
      <c r="AA9" s="43"/>
      <c r="AB9" s="43"/>
      <c r="AC9" s="43"/>
      <c r="AD9" s="43"/>
      <c r="AE9" s="43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</row>
    <row r="10" spans="1:52" ht="24.75" customHeight="1" x14ac:dyDescent="0.25">
      <c r="A10" s="180" t="s">
        <v>154</v>
      </c>
      <c r="B10" s="180">
        <v>3</v>
      </c>
      <c r="C10" s="75">
        <v>7</v>
      </c>
      <c r="D10" s="120" t="s">
        <v>105</v>
      </c>
      <c r="E10" s="75" t="s">
        <v>126</v>
      </c>
      <c r="F10" s="75" t="s">
        <v>127</v>
      </c>
      <c r="G10" s="75" t="s">
        <v>98</v>
      </c>
      <c r="H10" s="75" t="s">
        <v>92</v>
      </c>
      <c r="I10" s="75" t="s">
        <v>89</v>
      </c>
      <c r="J10" s="62">
        <v>971.34</v>
      </c>
      <c r="K10" s="19">
        <v>0</v>
      </c>
      <c r="L10" s="30">
        <f t="shared" si="0"/>
        <v>0</v>
      </c>
      <c r="M10" s="30">
        <f t="shared" si="1"/>
        <v>0</v>
      </c>
      <c r="N10" s="31"/>
      <c r="O10" s="32">
        <f t="shared" si="3"/>
        <v>0</v>
      </c>
      <c r="P10" s="31"/>
      <c r="Q10" s="31"/>
      <c r="R10" s="31"/>
      <c r="S10" s="44">
        <f t="shared" si="2"/>
        <v>0</v>
      </c>
      <c r="T10" s="18" t="str">
        <f t="shared" si="4"/>
        <v>OK</v>
      </c>
      <c r="U10" s="163"/>
      <c r="V10" s="163"/>
      <c r="W10" s="163"/>
      <c r="X10" s="163"/>
      <c r="Y10" s="43"/>
      <c r="Z10" s="43"/>
      <c r="AA10" s="43"/>
      <c r="AB10" s="43"/>
      <c r="AC10" s="43"/>
      <c r="AD10" s="43"/>
      <c r="AE10" s="43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</row>
    <row r="11" spans="1:52" ht="24.75" customHeight="1" x14ac:dyDescent="0.25">
      <c r="A11" s="181"/>
      <c r="B11" s="181"/>
      <c r="C11" s="75">
        <v>8</v>
      </c>
      <c r="D11" s="120" t="s">
        <v>106</v>
      </c>
      <c r="E11" s="75" t="s">
        <v>126</v>
      </c>
      <c r="F11" s="75" t="s">
        <v>128</v>
      </c>
      <c r="G11" s="75" t="s">
        <v>98</v>
      </c>
      <c r="H11" s="75" t="s">
        <v>92</v>
      </c>
      <c r="I11" s="75" t="s">
        <v>89</v>
      </c>
      <c r="J11" s="62">
        <v>1102.21</v>
      </c>
      <c r="K11" s="19">
        <v>50</v>
      </c>
      <c r="L11" s="30">
        <f t="shared" si="0"/>
        <v>68</v>
      </c>
      <c r="M11" s="30">
        <f t="shared" si="1"/>
        <v>68</v>
      </c>
      <c r="N11" s="31">
        <v>18</v>
      </c>
      <c r="O11" s="32">
        <f t="shared" si="3"/>
        <v>12</v>
      </c>
      <c r="P11" s="31"/>
      <c r="Q11" s="31"/>
      <c r="R11" s="31"/>
      <c r="S11" s="44">
        <f t="shared" si="2"/>
        <v>0</v>
      </c>
      <c r="T11" s="18" t="str">
        <f t="shared" si="4"/>
        <v>OK</v>
      </c>
      <c r="U11" s="163"/>
      <c r="V11" s="163"/>
      <c r="W11" s="164">
        <v>50</v>
      </c>
      <c r="X11" s="164">
        <v>18</v>
      </c>
      <c r="Y11" s="118"/>
      <c r="Z11" s="43"/>
      <c r="AA11" s="43"/>
      <c r="AB11" s="43"/>
      <c r="AC11" s="43"/>
      <c r="AD11" s="43"/>
      <c r="AE11" s="43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</row>
    <row r="12" spans="1:52" ht="24.75" customHeight="1" x14ac:dyDescent="0.25">
      <c r="A12" s="75" t="s">
        <v>155</v>
      </c>
      <c r="B12" s="75">
        <v>4</v>
      </c>
      <c r="C12" s="75">
        <v>9</v>
      </c>
      <c r="D12" s="120" t="s">
        <v>107</v>
      </c>
      <c r="E12" s="75" t="s">
        <v>129</v>
      </c>
      <c r="F12" s="75" t="s">
        <v>130</v>
      </c>
      <c r="G12" s="75" t="s">
        <v>98</v>
      </c>
      <c r="H12" s="75" t="s">
        <v>91</v>
      </c>
      <c r="I12" s="75" t="s">
        <v>89</v>
      </c>
      <c r="J12" s="62">
        <v>37330</v>
      </c>
      <c r="K12" s="19">
        <v>0</v>
      </c>
      <c r="L12" s="30">
        <f t="shared" si="0"/>
        <v>0</v>
      </c>
      <c r="M12" s="30">
        <f t="shared" si="1"/>
        <v>0</v>
      </c>
      <c r="N12" s="31"/>
      <c r="O12" s="32">
        <f t="shared" si="3"/>
        <v>0</v>
      </c>
      <c r="P12" s="31"/>
      <c r="Q12" s="31"/>
      <c r="R12" s="31"/>
      <c r="S12" s="44">
        <f t="shared" si="2"/>
        <v>0</v>
      </c>
      <c r="T12" s="18" t="str">
        <f t="shared" si="4"/>
        <v>OK</v>
      </c>
      <c r="U12" s="163"/>
      <c r="V12" s="163"/>
      <c r="W12" s="163"/>
      <c r="X12" s="163"/>
      <c r="Y12" s="43"/>
      <c r="Z12" s="43"/>
      <c r="AA12" s="43"/>
      <c r="AB12" s="43"/>
      <c r="AC12" s="43"/>
      <c r="AD12" s="43"/>
      <c r="AE12" s="43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</row>
    <row r="13" spans="1:52" ht="24.75" customHeight="1" x14ac:dyDescent="0.25">
      <c r="A13" s="75" t="s">
        <v>156</v>
      </c>
      <c r="B13" s="75">
        <v>6</v>
      </c>
      <c r="C13" s="75">
        <v>11</v>
      </c>
      <c r="D13" s="120" t="s">
        <v>108</v>
      </c>
      <c r="E13" s="75" t="s">
        <v>131</v>
      </c>
      <c r="F13" s="75" t="s">
        <v>132</v>
      </c>
      <c r="G13" s="75" t="s">
        <v>98</v>
      </c>
      <c r="H13" s="76" t="s">
        <v>91</v>
      </c>
      <c r="I13" s="75" t="s">
        <v>89</v>
      </c>
      <c r="J13" s="62">
        <v>16500</v>
      </c>
      <c r="K13" s="19">
        <v>0</v>
      </c>
      <c r="L13" s="30">
        <f t="shared" si="0"/>
        <v>0</v>
      </c>
      <c r="M13" s="30">
        <f t="shared" si="1"/>
        <v>0</v>
      </c>
      <c r="N13" s="31"/>
      <c r="O13" s="32">
        <f t="shared" si="3"/>
        <v>0</v>
      </c>
      <c r="P13" s="31"/>
      <c r="Q13" s="31"/>
      <c r="R13" s="31"/>
      <c r="S13" s="44">
        <f t="shared" si="2"/>
        <v>0</v>
      </c>
      <c r="T13" s="18" t="str">
        <f t="shared" si="4"/>
        <v>OK</v>
      </c>
      <c r="U13" s="163"/>
      <c r="V13" s="163"/>
      <c r="W13" s="163"/>
      <c r="X13" s="163"/>
      <c r="Y13" s="43"/>
      <c r="Z13" s="43"/>
      <c r="AA13" s="43"/>
      <c r="AB13" s="43"/>
      <c r="AC13" s="43"/>
      <c r="AD13" s="43"/>
      <c r="AE13" s="43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</row>
    <row r="14" spans="1:52" ht="24.75" customHeight="1" x14ac:dyDescent="0.25">
      <c r="A14" s="75" t="s">
        <v>157</v>
      </c>
      <c r="B14" s="75">
        <v>7</v>
      </c>
      <c r="C14" s="75">
        <v>12</v>
      </c>
      <c r="D14" s="120" t="s">
        <v>109</v>
      </c>
      <c r="E14" s="75" t="s">
        <v>133</v>
      </c>
      <c r="F14" s="75" t="s">
        <v>134</v>
      </c>
      <c r="G14" s="75" t="s">
        <v>98</v>
      </c>
      <c r="H14" s="76" t="s">
        <v>90</v>
      </c>
      <c r="I14" s="75" t="s">
        <v>89</v>
      </c>
      <c r="J14" s="62">
        <v>9759.25</v>
      </c>
      <c r="K14" s="19">
        <v>0</v>
      </c>
      <c r="L14" s="30">
        <f t="shared" si="0"/>
        <v>0</v>
      </c>
      <c r="M14" s="30">
        <f t="shared" si="1"/>
        <v>0</v>
      </c>
      <c r="N14" s="31"/>
      <c r="O14" s="32">
        <f t="shared" si="3"/>
        <v>0</v>
      </c>
      <c r="P14" s="31"/>
      <c r="Q14" s="31"/>
      <c r="R14" s="31"/>
      <c r="S14" s="44">
        <f t="shared" si="2"/>
        <v>0</v>
      </c>
      <c r="T14" s="18" t="str">
        <f t="shared" si="4"/>
        <v>OK</v>
      </c>
      <c r="U14" s="163"/>
      <c r="V14" s="163"/>
      <c r="W14" s="163"/>
      <c r="X14" s="163"/>
      <c r="Y14" s="43"/>
      <c r="Z14" s="43"/>
      <c r="AA14" s="43"/>
      <c r="AB14" s="43"/>
      <c r="AC14" s="43"/>
      <c r="AD14" s="43"/>
      <c r="AE14" s="43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</row>
    <row r="15" spans="1:52" ht="24.75" customHeight="1" x14ac:dyDescent="0.25">
      <c r="A15" s="75" t="s">
        <v>156</v>
      </c>
      <c r="B15" s="75">
        <v>8</v>
      </c>
      <c r="C15" s="75">
        <v>13</v>
      </c>
      <c r="D15" s="120" t="s">
        <v>110</v>
      </c>
      <c r="E15" s="75" t="s">
        <v>135</v>
      </c>
      <c r="F15" s="75" t="s">
        <v>136</v>
      </c>
      <c r="G15" s="75" t="s">
        <v>98</v>
      </c>
      <c r="H15" s="75" t="s">
        <v>88</v>
      </c>
      <c r="I15" s="75" t="s">
        <v>89</v>
      </c>
      <c r="J15" s="62">
        <v>18947</v>
      </c>
      <c r="K15" s="19">
        <v>0</v>
      </c>
      <c r="L15" s="30">
        <f t="shared" si="0"/>
        <v>0</v>
      </c>
      <c r="M15" s="30">
        <f t="shared" si="1"/>
        <v>0</v>
      </c>
      <c r="N15" s="31"/>
      <c r="O15" s="32">
        <f t="shared" si="3"/>
        <v>0</v>
      </c>
      <c r="P15" s="31"/>
      <c r="Q15" s="31"/>
      <c r="R15" s="31"/>
      <c r="S15" s="44">
        <f t="shared" si="2"/>
        <v>0</v>
      </c>
      <c r="T15" s="18" t="str">
        <f t="shared" si="4"/>
        <v>OK</v>
      </c>
      <c r="U15" s="163"/>
      <c r="V15" s="163"/>
      <c r="W15" s="163"/>
      <c r="X15" s="163"/>
      <c r="Y15" s="43"/>
      <c r="Z15" s="43"/>
      <c r="AA15" s="43"/>
      <c r="AB15" s="43"/>
      <c r="AC15" s="43"/>
      <c r="AD15" s="43"/>
      <c r="AE15" s="43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</row>
    <row r="16" spans="1:52" ht="24.75" customHeight="1" x14ac:dyDescent="0.25">
      <c r="A16" s="75" t="s">
        <v>162</v>
      </c>
      <c r="B16" s="75">
        <v>9</v>
      </c>
      <c r="C16" s="75">
        <v>14</v>
      </c>
      <c r="D16" s="120" t="s">
        <v>111</v>
      </c>
      <c r="E16" s="75" t="s">
        <v>137</v>
      </c>
      <c r="F16" s="75" t="s">
        <v>138</v>
      </c>
      <c r="G16" s="75" t="s">
        <v>98</v>
      </c>
      <c r="H16" s="75" t="s">
        <v>90</v>
      </c>
      <c r="I16" s="75" t="s">
        <v>89</v>
      </c>
      <c r="J16" s="62">
        <v>21372.2</v>
      </c>
      <c r="K16" s="19">
        <v>0</v>
      </c>
      <c r="L16" s="30">
        <f t="shared" si="0"/>
        <v>0</v>
      </c>
      <c r="M16" s="30">
        <f t="shared" si="1"/>
        <v>0</v>
      </c>
      <c r="N16" s="31"/>
      <c r="O16" s="32">
        <f t="shared" si="3"/>
        <v>0</v>
      </c>
      <c r="P16" s="31"/>
      <c r="Q16" s="31"/>
      <c r="R16" s="31"/>
      <c r="S16" s="44">
        <f t="shared" si="2"/>
        <v>0</v>
      </c>
      <c r="T16" s="18" t="str">
        <f t="shared" si="4"/>
        <v>OK</v>
      </c>
      <c r="U16" s="163"/>
      <c r="V16" s="163"/>
      <c r="W16" s="163"/>
      <c r="X16" s="163"/>
      <c r="Y16" s="43"/>
      <c r="Z16" s="43"/>
      <c r="AA16" s="43"/>
      <c r="AB16" s="43"/>
      <c r="AC16" s="43"/>
      <c r="AD16" s="43"/>
      <c r="AE16" s="43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</row>
    <row r="17" spans="1:52" ht="24.75" customHeight="1" x14ac:dyDescent="0.25">
      <c r="A17" s="75" t="s">
        <v>163</v>
      </c>
      <c r="B17" s="75">
        <v>10</v>
      </c>
      <c r="C17" s="75">
        <v>15</v>
      </c>
      <c r="D17" s="120" t="s">
        <v>112</v>
      </c>
      <c r="E17" s="75" t="s">
        <v>139</v>
      </c>
      <c r="F17" s="75" t="s">
        <v>140</v>
      </c>
      <c r="G17" s="75" t="s">
        <v>98</v>
      </c>
      <c r="H17" s="114" t="s">
        <v>93</v>
      </c>
      <c r="I17" s="75" t="s">
        <v>89</v>
      </c>
      <c r="J17" s="62">
        <v>18315.740000000002</v>
      </c>
      <c r="K17" s="19">
        <v>0</v>
      </c>
      <c r="L17" s="30">
        <f t="shared" si="0"/>
        <v>0</v>
      </c>
      <c r="M17" s="30">
        <f t="shared" si="1"/>
        <v>0</v>
      </c>
      <c r="N17" s="31"/>
      <c r="O17" s="32">
        <f t="shared" si="3"/>
        <v>0</v>
      </c>
      <c r="P17" s="31"/>
      <c r="Q17" s="31"/>
      <c r="R17" s="31"/>
      <c r="S17" s="44">
        <f t="shared" si="2"/>
        <v>0</v>
      </c>
      <c r="T17" s="18" t="str">
        <f t="shared" si="4"/>
        <v>OK</v>
      </c>
      <c r="U17" s="163"/>
      <c r="V17" s="163"/>
      <c r="W17" s="163"/>
      <c r="X17" s="163"/>
      <c r="Y17" s="43"/>
      <c r="Z17" s="43"/>
      <c r="AA17" s="43"/>
      <c r="AB17" s="43"/>
      <c r="AC17" s="43"/>
      <c r="AD17" s="43"/>
      <c r="AE17" s="43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</row>
    <row r="18" spans="1:52" ht="24.75" customHeight="1" x14ac:dyDescent="0.25">
      <c r="A18" s="180" t="s">
        <v>153</v>
      </c>
      <c r="B18" s="180">
        <v>11</v>
      </c>
      <c r="C18" s="75">
        <v>16</v>
      </c>
      <c r="D18" s="120" t="s">
        <v>113</v>
      </c>
      <c r="E18" s="75" t="s">
        <v>141</v>
      </c>
      <c r="F18" s="75" t="s">
        <v>142</v>
      </c>
      <c r="G18" s="75" t="s">
        <v>98</v>
      </c>
      <c r="H18" s="114" t="s">
        <v>92</v>
      </c>
      <c r="I18" s="75" t="s">
        <v>89</v>
      </c>
      <c r="J18" s="62">
        <v>2835</v>
      </c>
      <c r="K18" s="19">
        <v>0</v>
      </c>
      <c r="L18" s="30">
        <f t="shared" si="0"/>
        <v>0</v>
      </c>
      <c r="M18" s="30">
        <f t="shared" si="1"/>
        <v>0</v>
      </c>
      <c r="N18" s="31"/>
      <c r="O18" s="32">
        <f t="shared" si="3"/>
        <v>0</v>
      </c>
      <c r="P18" s="31"/>
      <c r="Q18" s="31"/>
      <c r="R18" s="31"/>
      <c r="S18" s="44">
        <f t="shared" si="2"/>
        <v>0</v>
      </c>
      <c r="T18" s="18" t="str">
        <f t="shared" si="4"/>
        <v>OK</v>
      </c>
      <c r="U18" s="163"/>
      <c r="V18" s="163"/>
      <c r="W18" s="163"/>
      <c r="X18" s="163"/>
      <c r="Y18" s="43"/>
      <c r="Z18" s="43"/>
      <c r="AA18" s="43"/>
      <c r="AB18" s="43"/>
      <c r="AC18" s="43"/>
      <c r="AD18" s="43"/>
      <c r="AE18" s="43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</row>
    <row r="19" spans="1:52" ht="24.75" customHeight="1" x14ac:dyDescent="0.25">
      <c r="A19" s="181"/>
      <c r="B19" s="181"/>
      <c r="C19" s="75">
        <v>17</v>
      </c>
      <c r="D19" s="120" t="s">
        <v>114</v>
      </c>
      <c r="E19" s="75" t="s">
        <v>141</v>
      </c>
      <c r="F19" s="75" t="s">
        <v>143</v>
      </c>
      <c r="G19" s="75" t="s">
        <v>98</v>
      </c>
      <c r="H19" s="114" t="s">
        <v>92</v>
      </c>
      <c r="I19" s="75" t="s">
        <v>89</v>
      </c>
      <c r="J19" s="62">
        <v>5475</v>
      </c>
      <c r="K19" s="19">
        <v>0</v>
      </c>
      <c r="L19" s="30">
        <f t="shared" si="0"/>
        <v>0</v>
      </c>
      <c r="M19" s="30">
        <f t="shared" si="1"/>
        <v>0</v>
      </c>
      <c r="N19" s="31"/>
      <c r="O19" s="32">
        <f t="shared" si="3"/>
        <v>0</v>
      </c>
      <c r="P19" s="31"/>
      <c r="Q19" s="31"/>
      <c r="R19" s="31"/>
      <c r="S19" s="44">
        <f t="shared" si="2"/>
        <v>0</v>
      </c>
      <c r="T19" s="18" t="str">
        <f t="shared" si="4"/>
        <v>OK</v>
      </c>
      <c r="U19" s="163"/>
      <c r="V19" s="163"/>
      <c r="W19" s="163"/>
      <c r="X19" s="163"/>
      <c r="Y19" s="43"/>
      <c r="Z19" s="43"/>
      <c r="AA19" s="43"/>
      <c r="AB19" s="43"/>
      <c r="AC19" s="43"/>
      <c r="AD19" s="43"/>
      <c r="AE19" s="43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</row>
    <row r="20" spans="1:52" ht="24.75" customHeight="1" x14ac:dyDescent="0.25">
      <c r="A20" s="75" t="s">
        <v>158</v>
      </c>
      <c r="B20" s="75">
        <v>13</v>
      </c>
      <c r="C20" s="75">
        <v>22</v>
      </c>
      <c r="D20" s="120" t="s">
        <v>115</v>
      </c>
      <c r="E20" s="75" t="s">
        <v>144</v>
      </c>
      <c r="F20" s="75" t="s">
        <v>145</v>
      </c>
      <c r="G20" s="75" t="s">
        <v>98</v>
      </c>
      <c r="H20" s="114" t="s">
        <v>94</v>
      </c>
      <c r="I20" s="75" t="s">
        <v>89</v>
      </c>
      <c r="J20" s="62">
        <v>87565</v>
      </c>
      <c r="K20" s="19">
        <v>0</v>
      </c>
      <c r="L20" s="30">
        <f t="shared" si="0"/>
        <v>0</v>
      </c>
      <c r="M20" s="30">
        <f t="shared" si="1"/>
        <v>0</v>
      </c>
      <c r="N20" s="31"/>
      <c r="O20" s="32">
        <f t="shared" si="3"/>
        <v>0</v>
      </c>
      <c r="P20" s="31"/>
      <c r="Q20" s="31"/>
      <c r="R20" s="31"/>
      <c r="S20" s="44">
        <f t="shared" si="2"/>
        <v>0</v>
      </c>
      <c r="T20" s="18" t="str">
        <f t="shared" si="4"/>
        <v>OK</v>
      </c>
      <c r="U20" s="163"/>
      <c r="V20" s="163"/>
      <c r="W20" s="163"/>
      <c r="X20" s="163"/>
      <c r="Y20" s="43"/>
      <c r="Z20" s="43"/>
      <c r="AA20" s="43"/>
      <c r="AB20" s="43"/>
      <c r="AC20" s="43"/>
      <c r="AD20" s="43"/>
      <c r="AE20" s="43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</row>
    <row r="21" spans="1:52" ht="24.75" customHeight="1" x14ac:dyDescent="0.25">
      <c r="A21" s="75" t="s">
        <v>159</v>
      </c>
      <c r="B21" s="75">
        <v>14</v>
      </c>
      <c r="C21" s="75">
        <v>23</v>
      </c>
      <c r="D21" s="120" t="s">
        <v>116</v>
      </c>
      <c r="E21" s="75" t="s">
        <v>146</v>
      </c>
      <c r="F21" s="75" t="s">
        <v>146</v>
      </c>
      <c r="G21" s="75" t="s">
        <v>98</v>
      </c>
      <c r="H21" s="114" t="s">
        <v>94</v>
      </c>
      <c r="I21" s="75" t="s">
        <v>89</v>
      </c>
      <c r="J21" s="62">
        <v>9265</v>
      </c>
      <c r="K21" s="19">
        <v>0</v>
      </c>
      <c r="L21" s="30">
        <f t="shared" si="0"/>
        <v>0</v>
      </c>
      <c r="M21" s="30">
        <f t="shared" si="1"/>
        <v>0</v>
      </c>
      <c r="N21" s="31"/>
      <c r="O21" s="32">
        <f t="shared" si="3"/>
        <v>0</v>
      </c>
      <c r="P21" s="31"/>
      <c r="Q21" s="31"/>
      <c r="R21" s="31"/>
      <c r="S21" s="44">
        <f t="shared" si="2"/>
        <v>0</v>
      </c>
      <c r="T21" s="18" t="str">
        <f t="shared" si="4"/>
        <v>OK</v>
      </c>
      <c r="U21" s="163"/>
      <c r="V21" s="163"/>
      <c r="W21" s="163"/>
      <c r="X21" s="163"/>
      <c r="Y21" s="43"/>
      <c r="Z21" s="43"/>
      <c r="AA21" s="43"/>
      <c r="AB21" s="43"/>
      <c r="AC21" s="43"/>
      <c r="AD21" s="43"/>
      <c r="AE21" s="43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</row>
    <row r="22" spans="1:52" ht="24.75" customHeight="1" x14ac:dyDescent="0.25">
      <c r="A22" s="180" t="s">
        <v>160</v>
      </c>
      <c r="B22" s="180">
        <v>15</v>
      </c>
      <c r="C22" s="75">
        <v>24</v>
      </c>
      <c r="D22" s="120" t="s">
        <v>117</v>
      </c>
      <c r="E22" s="75" t="s">
        <v>147</v>
      </c>
      <c r="F22" s="75" t="s">
        <v>148</v>
      </c>
      <c r="G22" s="75" t="s">
        <v>98</v>
      </c>
      <c r="H22" s="114" t="s">
        <v>95</v>
      </c>
      <c r="I22" s="75" t="s">
        <v>96</v>
      </c>
      <c r="J22" s="62">
        <v>389</v>
      </c>
      <c r="K22" s="19">
        <v>0</v>
      </c>
      <c r="L22" s="30">
        <f t="shared" si="0"/>
        <v>0</v>
      </c>
      <c r="M22" s="30">
        <f t="shared" si="1"/>
        <v>0</v>
      </c>
      <c r="N22" s="31"/>
      <c r="O22" s="32">
        <f t="shared" si="3"/>
        <v>0</v>
      </c>
      <c r="P22" s="31"/>
      <c r="Q22" s="31"/>
      <c r="R22" s="31"/>
      <c r="S22" s="44">
        <f t="shared" si="2"/>
        <v>0</v>
      </c>
      <c r="T22" s="18" t="str">
        <f t="shared" si="4"/>
        <v>OK</v>
      </c>
      <c r="U22" s="163"/>
      <c r="V22" s="163"/>
      <c r="W22" s="163"/>
      <c r="X22" s="163"/>
      <c r="Y22" s="43"/>
      <c r="Z22" s="43"/>
      <c r="AA22" s="43"/>
      <c r="AB22" s="43"/>
      <c r="AC22" s="43"/>
      <c r="AD22" s="43"/>
      <c r="AE22" s="43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</row>
    <row r="23" spans="1:52" ht="24.75" customHeight="1" x14ac:dyDescent="0.25">
      <c r="A23" s="181"/>
      <c r="B23" s="181"/>
      <c r="C23" s="75">
        <v>25</v>
      </c>
      <c r="D23" s="120" t="s">
        <v>118</v>
      </c>
      <c r="E23" s="24" t="s">
        <v>147</v>
      </c>
      <c r="F23" s="24" t="s">
        <v>149</v>
      </c>
      <c r="G23" s="75" t="s">
        <v>98</v>
      </c>
      <c r="H23" s="117" t="s">
        <v>95</v>
      </c>
      <c r="I23" s="75" t="s">
        <v>96</v>
      </c>
      <c r="J23" s="62">
        <v>3845</v>
      </c>
      <c r="K23" s="19">
        <v>0</v>
      </c>
      <c r="L23" s="30">
        <f t="shared" si="0"/>
        <v>0</v>
      </c>
      <c r="M23" s="30">
        <f t="shared" si="1"/>
        <v>0</v>
      </c>
      <c r="N23" s="31"/>
      <c r="O23" s="32">
        <f t="shared" si="3"/>
        <v>0</v>
      </c>
      <c r="P23" s="31"/>
      <c r="Q23" s="31"/>
      <c r="R23" s="31"/>
      <c r="S23" s="44">
        <f t="shared" si="2"/>
        <v>0</v>
      </c>
      <c r="T23" s="18" t="str">
        <f t="shared" si="4"/>
        <v>OK</v>
      </c>
      <c r="U23" s="163"/>
      <c r="V23" s="163"/>
      <c r="W23" s="163"/>
      <c r="X23" s="163"/>
      <c r="Y23" s="43"/>
      <c r="Z23" s="43"/>
      <c r="AA23" s="43"/>
      <c r="AB23" s="43"/>
      <c r="AC23" s="43"/>
      <c r="AD23" s="43"/>
      <c r="AE23" s="43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</row>
    <row r="24" spans="1:52" ht="24.75" customHeight="1" x14ac:dyDescent="0.25">
      <c r="A24" s="75" t="s">
        <v>161</v>
      </c>
      <c r="B24" s="75">
        <v>16</v>
      </c>
      <c r="C24" s="75">
        <v>26</v>
      </c>
      <c r="D24" s="120" t="s">
        <v>119</v>
      </c>
      <c r="E24" s="57" t="s">
        <v>150</v>
      </c>
      <c r="F24" s="57" t="s">
        <v>151</v>
      </c>
      <c r="G24" s="75" t="s">
        <v>98</v>
      </c>
      <c r="H24" s="76" t="s">
        <v>97</v>
      </c>
      <c r="I24" s="75" t="s">
        <v>89</v>
      </c>
      <c r="J24" s="62">
        <v>6099.91</v>
      </c>
      <c r="K24" s="19">
        <v>0</v>
      </c>
      <c r="L24" s="30">
        <f t="shared" ref="L24" si="5">IF(SUM(U24:AZ24)&gt;K24+N24,K24+N24,SUM(U24:AZ24))</f>
        <v>0</v>
      </c>
      <c r="M24" s="30">
        <f t="shared" ref="M24" si="6">(SUM(U24:AZ24))</f>
        <v>0</v>
      </c>
      <c r="N24" s="31"/>
      <c r="O24" s="32">
        <f t="shared" si="3"/>
        <v>0</v>
      </c>
      <c r="P24" s="31"/>
      <c r="Q24" s="31"/>
      <c r="R24" s="31"/>
      <c r="S24" s="44">
        <f t="shared" ref="S24" si="7">K24-SUM(U24:AZ24)+N24</f>
        <v>0</v>
      </c>
      <c r="T24" s="18" t="str">
        <f t="shared" si="4"/>
        <v>OK</v>
      </c>
      <c r="U24" s="163"/>
      <c r="V24" s="163"/>
      <c r="W24" s="163"/>
      <c r="X24" s="163"/>
      <c r="Y24" s="43"/>
      <c r="Z24" s="43"/>
      <c r="AA24" s="43"/>
      <c r="AB24" s="43"/>
      <c r="AC24" s="43"/>
      <c r="AD24" s="43"/>
      <c r="AE24" s="43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</row>
    <row r="25" spans="1:52" ht="16.5" customHeight="1" x14ac:dyDescent="0.25">
      <c r="J25" s="60"/>
      <c r="K25" s="58">
        <f t="shared" ref="K25:S25" si="8">SUM(K4:K24)</f>
        <v>208</v>
      </c>
      <c r="L25" s="58">
        <f t="shared" si="8"/>
        <v>198</v>
      </c>
      <c r="M25" s="58">
        <f t="shared" si="8"/>
        <v>198</v>
      </c>
      <c r="N25" s="58">
        <f t="shared" si="8"/>
        <v>18</v>
      </c>
      <c r="O25" s="58">
        <f t="shared" si="8"/>
        <v>51</v>
      </c>
      <c r="P25" s="58">
        <f t="shared" si="8"/>
        <v>0</v>
      </c>
      <c r="Q25" s="58">
        <f t="shared" si="8"/>
        <v>0</v>
      </c>
      <c r="R25" s="58">
        <f t="shared" si="8"/>
        <v>0</v>
      </c>
      <c r="S25" s="59">
        <f t="shared" si="8"/>
        <v>28</v>
      </c>
      <c r="U25" s="20">
        <f t="shared" ref="U25:AZ25" si="9">SUMPRODUCT($J$4:$J$24,U4:U24)</f>
        <v>1004900</v>
      </c>
      <c r="V25" s="20">
        <f t="shared" si="9"/>
        <v>227039.6</v>
      </c>
      <c r="W25" s="20">
        <f t="shared" si="9"/>
        <v>55110.5</v>
      </c>
      <c r="X25" s="20">
        <f t="shared" si="9"/>
        <v>19839.78</v>
      </c>
      <c r="Y25" s="20">
        <f t="shared" si="9"/>
        <v>0</v>
      </c>
      <c r="Z25" s="20">
        <f t="shared" si="9"/>
        <v>0</v>
      </c>
      <c r="AA25" s="20">
        <f t="shared" si="9"/>
        <v>0</v>
      </c>
      <c r="AB25" s="20">
        <f t="shared" si="9"/>
        <v>0</v>
      </c>
      <c r="AC25" s="20">
        <f t="shared" si="9"/>
        <v>0</v>
      </c>
      <c r="AD25" s="20">
        <f t="shared" si="9"/>
        <v>0</v>
      </c>
      <c r="AE25" s="20">
        <f t="shared" si="9"/>
        <v>0</v>
      </c>
      <c r="AF25" s="20">
        <f t="shared" si="9"/>
        <v>0</v>
      </c>
      <c r="AG25" s="20">
        <f t="shared" si="9"/>
        <v>0</v>
      </c>
      <c r="AH25" s="20">
        <f t="shared" si="9"/>
        <v>0</v>
      </c>
      <c r="AI25" s="20">
        <f t="shared" si="9"/>
        <v>0</v>
      </c>
      <c r="AJ25" s="20">
        <f t="shared" si="9"/>
        <v>0</v>
      </c>
      <c r="AK25" s="20">
        <f t="shared" si="9"/>
        <v>0</v>
      </c>
      <c r="AL25" s="20">
        <f t="shared" si="9"/>
        <v>0</v>
      </c>
      <c r="AM25" s="20">
        <f t="shared" si="9"/>
        <v>0</v>
      </c>
      <c r="AN25" s="20">
        <f t="shared" si="9"/>
        <v>0</v>
      </c>
      <c r="AO25" s="20">
        <f t="shared" si="9"/>
        <v>0</v>
      </c>
      <c r="AP25" s="20">
        <f t="shared" si="9"/>
        <v>0</v>
      </c>
      <c r="AQ25" s="20">
        <f t="shared" si="9"/>
        <v>0</v>
      </c>
      <c r="AR25" s="20">
        <f t="shared" si="9"/>
        <v>0</v>
      </c>
      <c r="AS25" s="20">
        <f t="shared" si="9"/>
        <v>0</v>
      </c>
      <c r="AT25" s="20">
        <f t="shared" si="9"/>
        <v>0</v>
      </c>
      <c r="AU25" s="20">
        <f t="shared" si="9"/>
        <v>0</v>
      </c>
      <c r="AV25" s="20">
        <f t="shared" si="9"/>
        <v>0</v>
      </c>
      <c r="AW25" s="20">
        <f t="shared" si="9"/>
        <v>0</v>
      </c>
      <c r="AX25" s="20">
        <f t="shared" si="9"/>
        <v>0</v>
      </c>
      <c r="AY25" s="20">
        <f t="shared" si="9"/>
        <v>0</v>
      </c>
      <c r="AZ25" s="20">
        <f t="shared" si="9"/>
        <v>0</v>
      </c>
    </row>
    <row r="26" spans="1:52" ht="20.25" customHeight="1" x14ac:dyDescent="0.25">
      <c r="K26" s="67">
        <f t="shared" ref="K26:R26" si="10">SUMPRODUCT($J$4:$J$24,K4:K24)</f>
        <v>1475034.54</v>
      </c>
      <c r="L26" s="67">
        <f t="shared" si="10"/>
        <v>1306889.8800000001</v>
      </c>
      <c r="M26" s="67">
        <f t="shared" si="10"/>
        <v>1306889.8800000001</v>
      </c>
      <c r="N26" s="67">
        <f t="shared" si="10"/>
        <v>19839.78</v>
      </c>
      <c r="O26" s="67">
        <f t="shared" si="10"/>
        <v>363569.28</v>
      </c>
      <c r="P26" s="67">
        <f t="shared" si="10"/>
        <v>0</v>
      </c>
      <c r="Q26" s="67">
        <f t="shared" si="10"/>
        <v>0</v>
      </c>
      <c r="R26" s="67">
        <f t="shared" si="10"/>
        <v>0</v>
      </c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 ht="20.25" customHeight="1" thickBot="1" x14ac:dyDescent="0.3">
      <c r="K27" s="67"/>
      <c r="N27" s="35"/>
      <c r="O27" s="35"/>
      <c r="P27" s="35"/>
      <c r="Q27" s="35"/>
      <c r="R27" s="35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17.25" customHeight="1" x14ac:dyDescent="0.25">
      <c r="A28" s="107"/>
      <c r="B28" s="182" t="s">
        <v>48</v>
      </c>
      <c r="C28" s="183"/>
      <c r="D28" s="183"/>
      <c r="E28" s="183"/>
      <c r="F28" s="183"/>
      <c r="G28" s="183"/>
      <c r="H28" s="183"/>
      <c r="I28" s="183"/>
      <c r="J28" s="183"/>
      <c r="K28" s="184"/>
      <c r="L28" s="35"/>
      <c r="M28" s="35"/>
      <c r="N28" s="35"/>
      <c r="O28" s="35"/>
      <c r="P28" s="35"/>
      <c r="Q28" s="35"/>
      <c r="R28" s="35"/>
      <c r="V28" s="28"/>
      <c r="W28" s="28"/>
      <c r="X28" s="28"/>
    </row>
    <row r="29" spans="1:52" ht="16.5" customHeight="1" x14ac:dyDescent="0.25">
      <c r="A29" s="107"/>
      <c r="B29" s="185" t="s">
        <v>84</v>
      </c>
      <c r="C29" s="186"/>
      <c r="D29" s="186"/>
      <c r="E29" s="186"/>
      <c r="F29" s="186"/>
      <c r="G29" s="186"/>
      <c r="H29" s="186"/>
      <c r="I29" s="186"/>
      <c r="J29" s="186"/>
      <c r="K29" s="187"/>
      <c r="R29" s="29"/>
      <c r="V29" s="28"/>
      <c r="W29" s="28"/>
      <c r="X29" s="28"/>
    </row>
    <row r="30" spans="1:52" ht="15.75" customHeight="1" x14ac:dyDescent="0.25">
      <c r="A30" s="107"/>
      <c r="B30" s="188" t="s">
        <v>47</v>
      </c>
      <c r="C30" s="189"/>
      <c r="D30" s="189"/>
      <c r="E30" s="189"/>
      <c r="F30" s="189"/>
      <c r="G30" s="189"/>
      <c r="H30" s="189"/>
      <c r="I30" s="189"/>
      <c r="J30" s="189"/>
      <c r="K30" s="190"/>
      <c r="R30" s="29"/>
      <c r="V30" s="28"/>
      <c r="W30" s="28"/>
      <c r="X30" s="28"/>
    </row>
    <row r="31" spans="1:52" ht="18.75" customHeight="1" thickBot="1" x14ac:dyDescent="0.3">
      <c r="A31" s="107"/>
      <c r="B31" s="205" t="s">
        <v>85</v>
      </c>
      <c r="C31" s="206"/>
      <c r="D31" s="206"/>
      <c r="E31" s="206"/>
      <c r="F31" s="206"/>
      <c r="G31" s="206"/>
      <c r="H31" s="206"/>
      <c r="I31" s="206"/>
      <c r="J31" s="206"/>
      <c r="K31" s="207"/>
    </row>
  </sheetData>
  <autoFilter ref="A3:AZ3" xr:uid="{00000000-0001-0000-0000-000000000000}"/>
  <mergeCells count="19">
    <mergeCell ref="B31:K31"/>
    <mergeCell ref="A7:A9"/>
    <mergeCell ref="B7:B9"/>
    <mergeCell ref="A10:A11"/>
    <mergeCell ref="B10:B11"/>
    <mergeCell ref="A18:A19"/>
    <mergeCell ref="B18:B19"/>
    <mergeCell ref="A22:A23"/>
    <mergeCell ref="B22:B23"/>
    <mergeCell ref="B28:K28"/>
    <mergeCell ref="B29:K29"/>
    <mergeCell ref="B30:K30"/>
    <mergeCell ref="A4:A6"/>
    <mergeCell ref="B4:B6"/>
    <mergeCell ref="A1:C1"/>
    <mergeCell ref="D1:J1"/>
    <mergeCell ref="K1:T1"/>
    <mergeCell ref="A2:J2"/>
    <mergeCell ref="K2:T2"/>
  </mergeCells>
  <conditionalFormatting sqref="S4:S24">
    <cfRule type="cellIs" dxfId="58" priority="2" operator="lessThan">
      <formula>0</formula>
    </cfRule>
  </conditionalFormatting>
  <conditionalFormatting sqref="T3:T1048576 T1">
    <cfRule type="cellIs" dxfId="57" priority="4" operator="equal">
      <formula>"ATENÇÃO"</formula>
    </cfRule>
  </conditionalFormatting>
  <conditionalFormatting sqref="T4:T24">
    <cfRule type="containsText" dxfId="56" priority="1" operator="containsText" text="ATENÇÃO">
      <formula>NOT(ISERROR(SEARCH("ATENÇÃO",T4)))</formula>
    </cfRule>
  </conditionalFormatting>
  <conditionalFormatting sqref="Y4:AZ24">
    <cfRule type="cellIs" dxfId="55" priority="3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BE26F-E644-4EE2-ABDC-1782DFDC09E1}">
  <sheetPr>
    <tabColor rgb="FF92D050"/>
  </sheetPr>
  <dimension ref="A1:AZ31"/>
  <sheetViews>
    <sheetView topLeftCell="K10" zoomScale="70" zoomScaleNormal="70" workbookViewId="0">
      <selection activeCell="M18" sqref="M18"/>
    </sheetView>
  </sheetViews>
  <sheetFormatPr defaultColWidth="11.85546875" defaultRowHeight="24.75" customHeight="1" x14ac:dyDescent="0.25"/>
  <cols>
    <col min="1" max="1" width="4.28515625" style="1" customWidth="1"/>
    <col min="2" max="2" width="6.28515625" style="1" customWidth="1"/>
    <col min="3" max="3" width="6.5703125" style="1" customWidth="1"/>
    <col min="4" max="4" width="9.5703125" style="3" customWidth="1"/>
    <col min="5" max="5" width="8.7109375" style="1" customWidth="1"/>
    <col min="6" max="6" width="9.5703125" style="1" customWidth="1"/>
    <col min="7" max="7" width="9" style="1" customWidth="1"/>
    <col min="8" max="8" width="13.7109375" style="1" customWidth="1"/>
    <col min="9" max="9" width="11" style="1" customWidth="1"/>
    <col min="10" max="10" width="14.42578125" style="3" customWidth="1"/>
    <col min="11" max="11" width="11.85546875" style="4" customWidth="1"/>
    <col min="12" max="14" width="11.85546875" style="4"/>
    <col min="15" max="15" width="13.28515625" style="4" customWidth="1"/>
    <col min="16" max="18" width="11.85546875" style="4"/>
    <col min="19" max="19" width="11.85546875" style="12"/>
    <col min="20" max="20" width="11.85546875" style="5"/>
    <col min="21" max="32" width="12.85546875" style="6" customWidth="1"/>
    <col min="33" max="52" width="12.85546875" style="42" customWidth="1"/>
    <col min="53" max="16384" width="11.85546875" style="42"/>
  </cols>
  <sheetData>
    <row r="1" spans="1:52" ht="41.1" customHeight="1" x14ac:dyDescent="0.25">
      <c r="A1" s="195" t="s">
        <v>83</v>
      </c>
      <c r="B1" s="196"/>
      <c r="C1" s="197"/>
      <c r="D1" s="198" t="s">
        <v>81</v>
      </c>
      <c r="E1" s="199"/>
      <c r="F1" s="199"/>
      <c r="G1" s="199"/>
      <c r="H1" s="199"/>
      <c r="I1" s="199"/>
      <c r="J1" s="200"/>
      <c r="K1" s="194" t="s">
        <v>82</v>
      </c>
      <c r="L1" s="194"/>
      <c r="M1" s="194"/>
      <c r="N1" s="194"/>
      <c r="O1" s="194"/>
      <c r="P1" s="194"/>
      <c r="Q1" s="194"/>
      <c r="R1" s="194"/>
      <c r="S1" s="194"/>
      <c r="T1" s="194"/>
      <c r="U1" s="159" t="s">
        <v>269</v>
      </c>
      <c r="V1" s="159" t="s">
        <v>270</v>
      </c>
      <c r="W1" s="159" t="s">
        <v>271</v>
      </c>
      <c r="X1" s="159" t="s">
        <v>272</v>
      </c>
      <c r="Y1" s="159" t="s">
        <v>273</v>
      </c>
      <c r="Z1" s="159" t="s">
        <v>274</v>
      </c>
      <c r="AA1" s="115" t="s">
        <v>50</v>
      </c>
      <c r="AB1" s="115" t="s">
        <v>50</v>
      </c>
      <c r="AC1" s="115" t="s">
        <v>50</v>
      </c>
      <c r="AD1" s="115" t="s">
        <v>50</v>
      </c>
      <c r="AE1" s="115" t="s">
        <v>50</v>
      </c>
      <c r="AF1" s="115" t="s">
        <v>50</v>
      </c>
      <c r="AG1" s="115" t="s">
        <v>50</v>
      </c>
      <c r="AH1" s="115" t="s">
        <v>50</v>
      </c>
      <c r="AI1" s="115" t="s">
        <v>50</v>
      </c>
      <c r="AJ1" s="115" t="s">
        <v>50</v>
      </c>
      <c r="AK1" s="115" t="s">
        <v>50</v>
      </c>
      <c r="AL1" s="115" t="s">
        <v>50</v>
      </c>
      <c r="AM1" s="115" t="s">
        <v>50</v>
      </c>
      <c r="AN1" s="115" t="s">
        <v>50</v>
      </c>
      <c r="AO1" s="115" t="s">
        <v>50</v>
      </c>
      <c r="AP1" s="115" t="s">
        <v>50</v>
      </c>
      <c r="AQ1" s="115" t="s">
        <v>50</v>
      </c>
      <c r="AR1" s="115" t="s">
        <v>50</v>
      </c>
      <c r="AS1" s="115" t="s">
        <v>50</v>
      </c>
      <c r="AT1" s="115" t="s">
        <v>50</v>
      </c>
      <c r="AU1" s="115" t="s">
        <v>50</v>
      </c>
      <c r="AV1" s="115" t="s">
        <v>50</v>
      </c>
      <c r="AW1" s="115" t="s">
        <v>50</v>
      </c>
      <c r="AX1" s="115" t="s">
        <v>50</v>
      </c>
      <c r="AY1" s="115" t="s">
        <v>50</v>
      </c>
      <c r="AZ1" s="115" t="s">
        <v>50</v>
      </c>
    </row>
    <row r="2" spans="1:52" ht="20.25" customHeight="1" x14ac:dyDescent="0.25">
      <c r="A2" s="198" t="s">
        <v>58</v>
      </c>
      <c r="B2" s="199"/>
      <c r="C2" s="199"/>
      <c r="D2" s="199"/>
      <c r="E2" s="199"/>
      <c r="F2" s="199"/>
      <c r="G2" s="199"/>
      <c r="H2" s="199"/>
      <c r="I2" s="199"/>
      <c r="J2" s="200"/>
      <c r="K2" s="201" t="s">
        <v>54</v>
      </c>
      <c r="L2" s="202"/>
      <c r="M2" s="202"/>
      <c r="N2" s="202"/>
      <c r="O2" s="202"/>
      <c r="P2" s="202"/>
      <c r="Q2" s="202"/>
      <c r="R2" s="202"/>
      <c r="S2" s="202"/>
      <c r="T2" s="203"/>
      <c r="U2" s="160" t="s">
        <v>262</v>
      </c>
      <c r="V2" s="161" t="s">
        <v>275</v>
      </c>
      <c r="W2" s="161" t="s">
        <v>262</v>
      </c>
      <c r="X2" s="161" t="s">
        <v>276</v>
      </c>
      <c r="Y2" s="161" t="s">
        <v>262</v>
      </c>
      <c r="Z2" s="161" t="s">
        <v>277</v>
      </c>
      <c r="AA2" s="116" t="s">
        <v>86</v>
      </c>
      <c r="AB2" s="116" t="s">
        <v>86</v>
      </c>
      <c r="AC2" s="116" t="s">
        <v>86</v>
      </c>
      <c r="AD2" s="116" t="s">
        <v>86</v>
      </c>
      <c r="AE2" s="116" t="s">
        <v>86</v>
      </c>
      <c r="AF2" s="116" t="s">
        <v>86</v>
      </c>
      <c r="AG2" s="116" t="s">
        <v>86</v>
      </c>
      <c r="AH2" s="116" t="s">
        <v>86</v>
      </c>
      <c r="AI2" s="116" t="s">
        <v>86</v>
      </c>
      <c r="AJ2" s="116" t="s">
        <v>86</v>
      </c>
      <c r="AK2" s="116" t="s">
        <v>86</v>
      </c>
      <c r="AL2" s="116" t="s">
        <v>86</v>
      </c>
      <c r="AM2" s="116" t="s">
        <v>86</v>
      </c>
      <c r="AN2" s="116" t="s">
        <v>86</v>
      </c>
      <c r="AO2" s="116" t="s">
        <v>86</v>
      </c>
      <c r="AP2" s="116" t="s">
        <v>86</v>
      </c>
      <c r="AQ2" s="116" t="s">
        <v>86</v>
      </c>
      <c r="AR2" s="116" t="s">
        <v>86</v>
      </c>
      <c r="AS2" s="116" t="s">
        <v>86</v>
      </c>
      <c r="AT2" s="116" t="s">
        <v>86</v>
      </c>
      <c r="AU2" s="116" t="s">
        <v>86</v>
      </c>
      <c r="AV2" s="116" t="s">
        <v>86</v>
      </c>
      <c r="AW2" s="116" t="s">
        <v>86</v>
      </c>
      <c r="AX2" s="116" t="s">
        <v>86</v>
      </c>
      <c r="AY2" s="116" t="s">
        <v>86</v>
      </c>
      <c r="AZ2" s="116" t="s">
        <v>86</v>
      </c>
    </row>
    <row r="3" spans="1:52" s="3" customFormat="1" ht="39.75" customHeight="1" x14ac:dyDescent="0.2">
      <c r="A3" s="7" t="s">
        <v>7</v>
      </c>
      <c r="B3" s="7" t="s">
        <v>2</v>
      </c>
      <c r="C3" s="7" t="s">
        <v>6</v>
      </c>
      <c r="D3" s="8" t="s">
        <v>8</v>
      </c>
      <c r="E3" s="8" t="s">
        <v>121</v>
      </c>
      <c r="F3" s="8" t="s">
        <v>120</v>
      </c>
      <c r="G3" s="8" t="s">
        <v>9</v>
      </c>
      <c r="H3" s="8" t="s">
        <v>87</v>
      </c>
      <c r="I3" s="8" t="s">
        <v>10</v>
      </c>
      <c r="J3" s="9" t="s">
        <v>5</v>
      </c>
      <c r="K3" s="26" t="s">
        <v>53</v>
      </c>
      <c r="L3" s="26" t="s">
        <v>11</v>
      </c>
      <c r="M3" s="26" t="s">
        <v>12</v>
      </c>
      <c r="N3" s="26" t="s">
        <v>13</v>
      </c>
      <c r="O3" s="26" t="s">
        <v>14</v>
      </c>
      <c r="P3" s="26" t="s">
        <v>15</v>
      </c>
      <c r="Q3" s="26" t="s">
        <v>16</v>
      </c>
      <c r="R3" s="26" t="s">
        <v>17</v>
      </c>
      <c r="S3" s="33" t="s">
        <v>0</v>
      </c>
      <c r="T3" s="34" t="s">
        <v>1</v>
      </c>
      <c r="U3" s="162">
        <v>45950</v>
      </c>
      <c r="V3" s="162">
        <v>45972</v>
      </c>
      <c r="W3" s="162">
        <v>45985</v>
      </c>
      <c r="X3" s="162">
        <v>45987</v>
      </c>
      <c r="Y3" s="162">
        <v>45993</v>
      </c>
      <c r="Z3" s="162">
        <v>46093</v>
      </c>
      <c r="AA3" s="41" t="s">
        <v>46</v>
      </c>
      <c r="AB3" s="41" t="s">
        <v>46</v>
      </c>
      <c r="AC3" s="41" t="s">
        <v>46</v>
      </c>
      <c r="AD3" s="41" t="s">
        <v>46</v>
      </c>
      <c r="AE3" s="41" t="s">
        <v>46</v>
      </c>
      <c r="AF3" s="41" t="s">
        <v>46</v>
      </c>
      <c r="AG3" s="41" t="s">
        <v>46</v>
      </c>
      <c r="AH3" s="41" t="s">
        <v>46</v>
      </c>
      <c r="AI3" s="41" t="s">
        <v>46</v>
      </c>
      <c r="AJ3" s="41" t="s">
        <v>46</v>
      </c>
      <c r="AK3" s="41" t="s">
        <v>46</v>
      </c>
      <c r="AL3" s="41" t="s">
        <v>46</v>
      </c>
      <c r="AM3" s="41" t="s">
        <v>46</v>
      </c>
      <c r="AN3" s="41" t="s">
        <v>46</v>
      </c>
      <c r="AO3" s="41" t="s">
        <v>46</v>
      </c>
      <c r="AP3" s="41" t="s">
        <v>46</v>
      </c>
      <c r="AQ3" s="41" t="s">
        <v>46</v>
      </c>
      <c r="AR3" s="41" t="s">
        <v>46</v>
      </c>
      <c r="AS3" s="41" t="s">
        <v>46</v>
      </c>
      <c r="AT3" s="41" t="s">
        <v>46</v>
      </c>
      <c r="AU3" s="41" t="s">
        <v>46</v>
      </c>
      <c r="AV3" s="41" t="s">
        <v>46</v>
      </c>
      <c r="AW3" s="41" t="s">
        <v>46</v>
      </c>
      <c r="AX3" s="41" t="s">
        <v>46</v>
      </c>
      <c r="AY3" s="41" t="s">
        <v>46</v>
      </c>
      <c r="AZ3" s="41" t="s">
        <v>46</v>
      </c>
    </row>
    <row r="4" spans="1:52" ht="24.75" customHeight="1" x14ac:dyDescent="0.25">
      <c r="A4" s="180" t="s">
        <v>152</v>
      </c>
      <c r="B4" s="180">
        <v>1</v>
      </c>
      <c r="C4" s="75">
        <v>1</v>
      </c>
      <c r="D4" s="120" t="s">
        <v>99</v>
      </c>
      <c r="E4" s="75" t="s">
        <v>122</v>
      </c>
      <c r="F4" s="75" t="s">
        <v>193</v>
      </c>
      <c r="G4" s="75" t="s">
        <v>98</v>
      </c>
      <c r="H4" s="75" t="s">
        <v>88</v>
      </c>
      <c r="I4" s="75" t="s">
        <v>89</v>
      </c>
      <c r="J4" s="62">
        <v>8320</v>
      </c>
      <c r="K4" s="19">
        <v>0</v>
      </c>
      <c r="L4" s="30">
        <f t="shared" ref="L4:L23" si="0">IF(SUM(U4:AZ4)&gt;K4+N4,K4+N4,SUM(U4:AZ4))</f>
        <v>0</v>
      </c>
      <c r="M4" s="30">
        <f t="shared" ref="M4:M23" si="1">(SUM(U4:AZ4))</f>
        <v>0</v>
      </c>
      <c r="N4" s="31"/>
      <c r="O4" s="32">
        <f>ROUND(IF(K4*0.25-0.5&lt;0,0,K4*0.25-0.5),0)-R4-P4</f>
        <v>0</v>
      </c>
      <c r="P4" s="31"/>
      <c r="Q4" s="31"/>
      <c r="R4" s="31"/>
      <c r="S4" s="44">
        <f t="shared" ref="S4:S23" si="2">K4-SUM(U4:AZ4)+N4</f>
        <v>0</v>
      </c>
      <c r="T4" s="18" t="str">
        <f>IF(S4&lt;0,"ATENÇÃO","OK")</f>
        <v>OK</v>
      </c>
      <c r="U4" s="163"/>
      <c r="V4" s="163"/>
      <c r="W4" s="163"/>
      <c r="X4" s="163"/>
      <c r="Y4" s="163"/>
      <c r="Z4" s="163"/>
      <c r="AA4" s="43"/>
      <c r="AB4" s="43"/>
      <c r="AC4" s="43"/>
      <c r="AD4" s="43"/>
      <c r="AE4" s="43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</row>
    <row r="5" spans="1:52" ht="24.75" customHeight="1" x14ac:dyDescent="0.25">
      <c r="A5" s="204"/>
      <c r="B5" s="204"/>
      <c r="C5" s="75">
        <v>2</v>
      </c>
      <c r="D5" s="120" t="s">
        <v>100</v>
      </c>
      <c r="E5" s="75" t="s">
        <v>122</v>
      </c>
      <c r="F5" s="75" t="s">
        <v>193</v>
      </c>
      <c r="G5" s="75" t="s">
        <v>98</v>
      </c>
      <c r="H5" s="75" t="s">
        <v>88</v>
      </c>
      <c r="I5" s="75" t="s">
        <v>89</v>
      </c>
      <c r="J5" s="62">
        <v>10049</v>
      </c>
      <c r="K5" s="19">
        <v>120</v>
      </c>
      <c r="L5" s="30">
        <f t="shared" si="0"/>
        <v>0</v>
      </c>
      <c r="M5" s="30">
        <f t="shared" si="1"/>
        <v>0</v>
      </c>
      <c r="N5" s="31">
        <f>-42-30</f>
        <v>-72</v>
      </c>
      <c r="O5" s="32">
        <f t="shared" ref="O5:O24" si="3">ROUND(IF(K5*0.25-0.5&lt;0,0,K5*0.25-0.5),0)-R5-P5</f>
        <v>30</v>
      </c>
      <c r="P5" s="31"/>
      <c r="Q5" s="31"/>
      <c r="R5" s="31"/>
      <c r="S5" s="44">
        <f t="shared" si="2"/>
        <v>48</v>
      </c>
      <c r="T5" s="18" t="str">
        <f t="shared" ref="T5:T24" si="4">IF(S5&lt;0,"ATENÇÃO","OK")</f>
        <v>OK</v>
      </c>
      <c r="U5" s="163"/>
      <c r="V5" s="163"/>
      <c r="W5" s="163"/>
      <c r="X5" s="163"/>
      <c r="Y5" s="163"/>
      <c r="Z5" s="163"/>
      <c r="AA5" s="43"/>
      <c r="AB5" s="43"/>
      <c r="AC5" s="43"/>
      <c r="AD5" s="43"/>
      <c r="AE5" s="43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</row>
    <row r="6" spans="1:52" ht="24.75" customHeight="1" x14ac:dyDescent="0.25">
      <c r="A6" s="181"/>
      <c r="B6" s="181"/>
      <c r="C6" s="75">
        <v>3</v>
      </c>
      <c r="D6" s="120" t="s">
        <v>101</v>
      </c>
      <c r="E6" s="75" t="s">
        <v>122</v>
      </c>
      <c r="F6" s="104" t="s">
        <v>192</v>
      </c>
      <c r="G6" s="75" t="s">
        <v>98</v>
      </c>
      <c r="H6" s="75" t="s">
        <v>90</v>
      </c>
      <c r="I6" s="75" t="s">
        <v>89</v>
      </c>
      <c r="J6" s="62">
        <v>18083</v>
      </c>
      <c r="K6" s="19">
        <v>12</v>
      </c>
      <c r="L6" s="30">
        <f t="shared" si="0"/>
        <v>0</v>
      </c>
      <c r="M6" s="30">
        <f t="shared" si="1"/>
        <v>0</v>
      </c>
      <c r="N6" s="31"/>
      <c r="O6" s="32">
        <f t="shared" si="3"/>
        <v>3</v>
      </c>
      <c r="P6" s="31"/>
      <c r="Q6" s="31"/>
      <c r="R6" s="31"/>
      <c r="S6" s="44">
        <f t="shared" si="2"/>
        <v>12</v>
      </c>
      <c r="T6" s="18" t="str">
        <f t="shared" si="4"/>
        <v>OK</v>
      </c>
      <c r="U6" s="163"/>
      <c r="V6" s="163"/>
      <c r="W6" s="163"/>
      <c r="X6" s="163"/>
      <c r="Y6" s="163"/>
      <c r="Z6" s="163"/>
      <c r="AA6" s="43"/>
      <c r="AB6" s="43"/>
      <c r="AC6" s="43"/>
      <c r="AD6" s="43"/>
      <c r="AE6" s="43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</row>
    <row r="7" spans="1:52" ht="24.75" customHeight="1" x14ac:dyDescent="0.25">
      <c r="A7" s="180" t="s">
        <v>153</v>
      </c>
      <c r="B7" s="180">
        <v>2</v>
      </c>
      <c r="C7" s="75">
        <v>4</v>
      </c>
      <c r="D7" s="120" t="s">
        <v>102</v>
      </c>
      <c r="E7" s="75" t="s">
        <v>123</v>
      </c>
      <c r="F7" s="75" t="s">
        <v>124</v>
      </c>
      <c r="G7" s="75" t="s">
        <v>98</v>
      </c>
      <c r="H7" s="75" t="s">
        <v>91</v>
      </c>
      <c r="I7" s="75" t="s">
        <v>89</v>
      </c>
      <c r="J7" s="62">
        <v>5599.02</v>
      </c>
      <c r="K7" s="19">
        <v>0</v>
      </c>
      <c r="L7" s="30">
        <f t="shared" si="0"/>
        <v>0</v>
      </c>
      <c r="M7" s="30">
        <f t="shared" si="1"/>
        <v>0</v>
      </c>
      <c r="N7" s="31"/>
      <c r="O7" s="32">
        <f t="shared" si="3"/>
        <v>0</v>
      </c>
      <c r="P7" s="31"/>
      <c r="Q7" s="31"/>
      <c r="R7" s="31"/>
      <c r="S7" s="44">
        <f t="shared" si="2"/>
        <v>0</v>
      </c>
      <c r="T7" s="18" t="str">
        <f t="shared" si="4"/>
        <v>OK</v>
      </c>
      <c r="U7" s="163"/>
      <c r="V7" s="163"/>
      <c r="W7" s="163"/>
      <c r="X7" s="163"/>
      <c r="Y7" s="163"/>
      <c r="Z7" s="163"/>
      <c r="AA7" s="43"/>
      <c r="AB7" s="43"/>
      <c r="AC7" s="43"/>
      <c r="AD7" s="43"/>
      <c r="AE7" s="43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</row>
    <row r="8" spans="1:52" ht="24.75" customHeight="1" x14ac:dyDescent="0.25">
      <c r="A8" s="204"/>
      <c r="B8" s="204"/>
      <c r="C8" s="75">
        <v>5</v>
      </c>
      <c r="D8" s="120" t="s">
        <v>103</v>
      </c>
      <c r="E8" s="75" t="s">
        <v>123</v>
      </c>
      <c r="F8" s="75" t="s">
        <v>125</v>
      </c>
      <c r="G8" s="75" t="s">
        <v>98</v>
      </c>
      <c r="H8" s="75" t="s">
        <v>91</v>
      </c>
      <c r="I8" s="75" t="s">
        <v>89</v>
      </c>
      <c r="J8" s="62">
        <v>6713.73</v>
      </c>
      <c r="K8" s="19">
        <v>120</v>
      </c>
      <c r="L8" s="30">
        <f t="shared" si="0"/>
        <v>40</v>
      </c>
      <c r="M8" s="30">
        <f t="shared" si="1"/>
        <v>40</v>
      </c>
      <c r="N8" s="31"/>
      <c r="O8" s="32">
        <f t="shared" si="3"/>
        <v>30</v>
      </c>
      <c r="P8" s="31"/>
      <c r="Q8" s="31"/>
      <c r="R8" s="31"/>
      <c r="S8" s="44">
        <f t="shared" si="2"/>
        <v>80</v>
      </c>
      <c r="T8" s="18" t="str">
        <f t="shared" si="4"/>
        <v>OK</v>
      </c>
      <c r="U8" s="163"/>
      <c r="V8" s="163"/>
      <c r="W8" s="164">
        <v>40</v>
      </c>
      <c r="X8" s="163"/>
      <c r="Y8" s="163"/>
      <c r="Z8" s="163"/>
      <c r="AA8" s="43"/>
      <c r="AB8" s="43"/>
      <c r="AC8" s="43"/>
      <c r="AD8" s="43"/>
      <c r="AE8" s="43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</row>
    <row r="9" spans="1:52" ht="24.75" customHeight="1" x14ac:dyDescent="0.25">
      <c r="A9" s="181"/>
      <c r="B9" s="181"/>
      <c r="C9" s="75">
        <v>6</v>
      </c>
      <c r="D9" s="120" t="s">
        <v>104</v>
      </c>
      <c r="E9" s="75" t="s">
        <v>123</v>
      </c>
      <c r="F9" s="135" t="s">
        <v>194</v>
      </c>
      <c r="G9" s="75" t="s">
        <v>98</v>
      </c>
      <c r="H9" s="75" t="s">
        <v>90</v>
      </c>
      <c r="I9" s="75" t="s">
        <v>89</v>
      </c>
      <c r="J9" s="62">
        <v>11839.27</v>
      </c>
      <c r="K9" s="19">
        <v>12</v>
      </c>
      <c r="L9" s="30">
        <f t="shared" si="0"/>
        <v>6</v>
      </c>
      <c r="M9" s="30">
        <f t="shared" si="1"/>
        <v>6</v>
      </c>
      <c r="N9" s="31">
        <v>-2</v>
      </c>
      <c r="O9" s="32">
        <f t="shared" si="3"/>
        <v>3</v>
      </c>
      <c r="P9" s="31"/>
      <c r="Q9" s="31"/>
      <c r="R9" s="31"/>
      <c r="S9" s="44">
        <f t="shared" si="2"/>
        <v>4</v>
      </c>
      <c r="T9" s="18" t="str">
        <f t="shared" si="4"/>
        <v>OK</v>
      </c>
      <c r="U9" s="164">
        <v>1</v>
      </c>
      <c r="V9" s="163"/>
      <c r="W9" s="164">
        <v>4</v>
      </c>
      <c r="X9" s="163"/>
      <c r="Y9" s="164">
        <v>1</v>
      </c>
      <c r="Z9" s="163"/>
      <c r="AA9" s="43"/>
      <c r="AB9" s="43"/>
      <c r="AC9" s="43"/>
      <c r="AD9" s="43"/>
      <c r="AE9" s="43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</row>
    <row r="10" spans="1:52" ht="24.75" customHeight="1" x14ac:dyDescent="0.25">
      <c r="A10" s="180" t="s">
        <v>154</v>
      </c>
      <c r="B10" s="180">
        <v>3</v>
      </c>
      <c r="C10" s="75">
        <v>7</v>
      </c>
      <c r="D10" s="120" t="s">
        <v>105</v>
      </c>
      <c r="E10" s="75" t="s">
        <v>126</v>
      </c>
      <c r="F10" s="75" t="s">
        <v>127</v>
      </c>
      <c r="G10" s="75" t="s">
        <v>98</v>
      </c>
      <c r="H10" s="75" t="s">
        <v>92</v>
      </c>
      <c r="I10" s="75" t="s">
        <v>89</v>
      </c>
      <c r="J10" s="62">
        <v>971.34</v>
      </c>
      <c r="K10" s="19">
        <v>0</v>
      </c>
      <c r="L10" s="30">
        <f t="shared" si="0"/>
        <v>0</v>
      </c>
      <c r="M10" s="30">
        <f t="shared" si="1"/>
        <v>0</v>
      </c>
      <c r="N10" s="31"/>
      <c r="O10" s="32">
        <f t="shared" si="3"/>
        <v>0</v>
      </c>
      <c r="P10" s="31"/>
      <c r="Q10" s="31"/>
      <c r="R10" s="31"/>
      <c r="S10" s="44">
        <f t="shared" si="2"/>
        <v>0</v>
      </c>
      <c r="T10" s="18" t="str">
        <f t="shared" si="4"/>
        <v>OK</v>
      </c>
      <c r="U10" s="163"/>
      <c r="V10" s="163"/>
      <c r="W10" s="163"/>
      <c r="X10" s="163"/>
      <c r="Y10" s="163"/>
      <c r="Z10" s="163"/>
      <c r="AA10" s="43"/>
      <c r="AB10" s="43"/>
      <c r="AC10" s="43"/>
      <c r="AD10" s="43"/>
      <c r="AE10" s="43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</row>
    <row r="11" spans="1:52" ht="24.6" customHeight="1" x14ac:dyDescent="0.25">
      <c r="A11" s="181"/>
      <c r="B11" s="181"/>
      <c r="C11" s="75">
        <v>8</v>
      </c>
      <c r="D11" s="120" t="s">
        <v>106</v>
      </c>
      <c r="E11" s="75" t="s">
        <v>126</v>
      </c>
      <c r="F11" s="75" t="s">
        <v>128</v>
      </c>
      <c r="G11" s="75" t="s">
        <v>98</v>
      </c>
      <c r="H11" s="75" t="s">
        <v>92</v>
      </c>
      <c r="I11" s="75" t="s">
        <v>89</v>
      </c>
      <c r="J11" s="62">
        <v>1102.21</v>
      </c>
      <c r="K11" s="19">
        <v>120</v>
      </c>
      <c r="L11" s="30">
        <f t="shared" si="0"/>
        <v>1</v>
      </c>
      <c r="M11" s="30">
        <f t="shared" si="1"/>
        <v>1</v>
      </c>
      <c r="N11" s="31">
        <f>-18-30</f>
        <v>-48</v>
      </c>
      <c r="O11" s="32">
        <f t="shared" si="3"/>
        <v>30</v>
      </c>
      <c r="P11" s="31"/>
      <c r="Q11" s="31"/>
      <c r="R11" s="31"/>
      <c r="S11" s="44">
        <f t="shared" si="2"/>
        <v>71</v>
      </c>
      <c r="T11" s="18" t="str">
        <f t="shared" si="4"/>
        <v>OK</v>
      </c>
      <c r="U11" s="163"/>
      <c r="V11" s="163"/>
      <c r="W11" s="163"/>
      <c r="X11" s="163"/>
      <c r="Y11" s="163"/>
      <c r="Z11" s="164">
        <v>1</v>
      </c>
      <c r="AA11" s="43"/>
      <c r="AB11" s="43"/>
      <c r="AC11" s="43"/>
      <c r="AD11" s="43"/>
      <c r="AE11" s="43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</row>
    <row r="12" spans="1:52" ht="24.75" customHeight="1" x14ac:dyDescent="0.25">
      <c r="A12" s="75" t="s">
        <v>155</v>
      </c>
      <c r="B12" s="75">
        <v>4</v>
      </c>
      <c r="C12" s="75">
        <v>9</v>
      </c>
      <c r="D12" s="120" t="s">
        <v>107</v>
      </c>
      <c r="E12" s="75" t="s">
        <v>129</v>
      </c>
      <c r="F12" s="75" t="s">
        <v>130</v>
      </c>
      <c r="G12" s="75" t="s">
        <v>98</v>
      </c>
      <c r="H12" s="75" t="s">
        <v>91</v>
      </c>
      <c r="I12" s="75" t="s">
        <v>89</v>
      </c>
      <c r="J12" s="62">
        <v>37330</v>
      </c>
      <c r="K12" s="19">
        <v>2</v>
      </c>
      <c r="L12" s="30">
        <f t="shared" si="0"/>
        <v>0</v>
      </c>
      <c r="M12" s="30">
        <f t="shared" si="1"/>
        <v>0</v>
      </c>
      <c r="N12" s="31"/>
      <c r="O12" s="32">
        <f t="shared" si="3"/>
        <v>0</v>
      </c>
      <c r="P12" s="31"/>
      <c r="Q12" s="31"/>
      <c r="R12" s="31"/>
      <c r="S12" s="44">
        <f t="shared" si="2"/>
        <v>2</v>
      </c>
      <c r="T12" s="18" t="str">
        <f t="shared" si="4"/>
        <v>OK</v>
      </c>
      <c r="U12" s="163"/>
      <c r="V12" s="163"/>
      <c r="W12" s="163"/>
      <c r="X12" s="163"/>
      <c r="Y12" s="163"/>
      <c r="Z12" s="163"/>
      <c r="AA12" s="43"/>
      <c r="AB12" s="43"/>
      <c r="AC12" s="43"/>
      <c r="AD12" s="43"/>
      <c r="AE12" s="43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</row>
    <row r="13" spans="1:52" ht="24.75" customHeight="1" x14ac:dyDescent="0.25">
      <c r="A13" s="75" t="s">
        <v>156</v>
      </c>
      <c r="B13" s="75">
        <v>6</v>
      </c>
      <c r="C13" s="75">
        <v>11</v>
      </c>
      <c r="D13" s="120" t="s">
        <v>108</v>
      </c>
      <c r="E13" s="75" t="s">
        <v>131</v>
      </c>
      <c r="F13" s="75" t="s">
        <v>132</v>
      </c>
      <c r="G13" s="75" t="s">
        <v>98</v>
      </c>
      <c r="H13" s="76" t="s">
        <v>91</v>
      </c>
      <c r="I13" s="75" t="s">
        <v>89</v>
      </c>
      <c r="J13" s="62">
        <v>16500</v>
      </c>
      <c r="K13" s="19">
        <v>4</v>
      </c>
      <c r="L13" s="30">
        <f t="shared" si="0"/>
        <v>2</v>
      </c>
      <c r="M13" s="30">
        <f t="shared" si="1"/>
        <v>2</v>
      </c>
      <c r="N13" s="31">
        <v>-2</v>
      </c>
      <c r="O13" s="32">
        <f t="shared" si="3"/>
        <v>1</v>
      </c>
      <c r="P13" s="31"/>
      <c r="Q13" s="31"/>
      <c r="R13" s="31"/>
      <c r="S13" s="44">
        <f t="shared" si="2"/>
        <v>0</v>
      </c>
      <c r="T13" s="18" t="str">
        <f t="shared" si="4"/>
        <v>OK</v>
      </c>
      <c r="U13" s="163"/>
      <c r="V13" s="163"/>
      <c r="W13" s="163"/>
      <c r="X13" s="164">
        <v>2</v>
      </c>
      <c r="Y13" s="163"/>
      <c r="Z13" s="163"/>
      <c r="AA13" s="43"/>
      <c r="AB13" s="43"/>
      <c r="AC13" s="43"/>
      <c r="AD13" s="43"/>
      <c r="AE13" s="43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</row>
    <row r="14" spans="1:52" ht="24.75" customHeight="1" x14ac:dyDescent="0.25">
      <c r="A14" s="75" t="s">
        <v>157</v>
      </c>
      <c r="B14" s="75">
        <v>7</v>
      </c>
      <c r="C14" s="75">
        <v>12</v>
      </c>
      <c r="D14" s="120" t="s">
        <v>109</v>
      </c>
      <c r="E14" s="75" t="s">
        <v>133</v>
      </c>
      <c r="F14" s="75" t="s">
        <v>134</v>
      </c>
      <c r="G14" s="75" t="s">
        <v>98</v>
      </c>
      <c r="H14" s="76" t="s">
        <v>90</v>
      </c>
      <c r="I14" s="75" t="s">
        <v>89</v>
      </c>
      <c r="J14" s="62">
        <v>9759.25</v>
      </c>
      <c r="K14" s="19">
        <v>4</v>
      </c>
      <c r="L14" s="30">
        <f t="shared" si="0"/>
        <v>0</v>
      </c>
      <c r="M14" s="30">
        <f t="shared" si="1"/>
        <v>0</v>
      </c>
      <c r="N14" s="31"/>
      <c r="O14" s="32">
        <f t="shared" si="3"/>
        <v>1</v>
      </c>
      <c r="P14" s="31"/>
      <c r="Q14" s="31"/>
      <c r="R14" s="31"/>
      <c r="S14" s="44">
        <f t="shared" si="2"/>
        <v>4</v>
      </c>
      <c r="T14" s="18" t="str">
        <f t="shared" si="4"/>
        <v>OK</v>
      </c>
      <c r="U14" s="163"/>
      <c r="V14" s="163"/>
      <c r="W14" s="163"/>
      <c r="X14" s="163"/>
      <c r="Y14" s="163"/>
      <c r="Z14" s="163"/>
      <c r="AA14" s="43"/>
      <c r="AB14" s="43"/>
      <c r="AC14" s="43"/>
      <c r="AD14" s="43"/>
      <c r="AE14" s="43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</row>
    <row r="15" spans="1:52" ht="24.75" customHeight="1" x14ac:dyDescent="0.25">
      <c r="A15" s="75" t="s">
        <v>156</v>
      </c>
      <c r="B15" s="75">
        <v>8</v>
      </c>
      <c r="C15" s="75">
        <v>13</v>
      </c>
      <c r="D15" s="120" t="s">
        <v>110</v>
      </c>
      <c r="E15" s="75" t="s">
        <v>135</v>
      </c>
      <c r="F15" s="75" t="s">
        <v>136</v>
      </c>
      <c r="G15" s="75" t="s">
        <v>98</v>
      </c>
      <c r="H15" s="75" t="s">
        <v>88</v>
      </c>
      <c r="I15" s="75" t="s">
        <v>89</v>
      </c>
      <c r="J15" s="62">
        <v>18947</v>
      </c>
      <c r="K15" s="19">
        <v>4</v>
      </c>
      <c r="L15" s="30">
        <f t="shared" si="0"/>
        <v>0</v>
      </c>
      <c r="M15" s="30">
        <f t="shared" si="1"/>
        <v>0</v>
      </c>
      <c r="N15" s="31">
        <v>-2</v>
      </c>
      <c r="O15" s="32">
        <f t="shared" si="3"/>
        <v>1</v>
      </c>
      <c r="P15" s="31"/>
      <c r="Q15" s="31"/>
      <c r="R15" s="31"/>
      <c r="S15" s="44">
        <f t="shared" si="2"/>
        <v>2</v>
      </c>
      <c r="T15" s="18" t="str">
        <f t="shared" si="4"/>
        <v>OK</v>
      </c>
      <c r="U15" s="163"/>
      <c r="V15" s="163"/>
      <c r="W15" s="163"/>
      <c r="X15" s="163"/>
      <c r="Y15" s="163"/>
      <c r="Z15" s="163"/>
      <c r="AA15" s="43"/>
      <c r="AB15" s="43"/>
      <c r="AC15" s="43"/>
      <c r="AD15" s="43"/>
      <c r="AE15" s="43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</row>
    <row r="16" spans="1:52" ht="24.75" customHeight="1" x14ac:dyDescent="0.25">
      <c r="A16" s="75" t="s">
        <v>162</v>
      </c>
      <c r="B16" s="75">
        <v>9</v>
      </c>
      <c r="C16" s="75">
        <v>14</v>
      </c>
      <c r="D16" s="120" t="s">
        <v>111</v>
      </c>
      <c r="E16" s="75" t="s">
        <v>137</v>
      </c>
      <c r="F16" s="75" t="s">
        <v>138</v>
      </c>
      <c r="G16" s="75" t="s">
        <v>98</v>
      </c>
      <c r="H16" s="75" t="s">
        <v>90</v>
      </c>
      <c r="I16" s="75" t="s">
        <v>89</v>
      </c>
      <c r="J16" s="62">
        <v>21372.2</v>
      </c>
      <c r="K16" s="19">
        <v>0</v>
      </c>
      <c r="L16" s="30">
        <f t="shared" si="0"/>
        <v>0</v>
      </c>
      <c r="M16" s="30">
        <f t="shared" si="1"/>
        <v>0</v>
      </c>
      <c r="N16" s="31"/>
      <c r="O16" s="32">
        <f t="shared" si="3"/>
        <v>0</v>
      </c>
      <c r="P16" s="31"/>
      <c r="Q16" s="31"/>
      <c r="R16" s="31"/>
      <c r="S16" s="44">
        <f t="shared" si="2"/>
        <v>0</v>
      </c>
      <c r="T16" s="18" t="str">
        <f t="shared" si="4"/>
        <v>OK</v>
      </c>
      <c r="U16" s="163"/>
      <c r="V16" s="163"/>
      <c r="W16" s="163"/>
      <c r="X16" s="163"/>
      <c r="Y16" s="163"/>
      <c r="Z16" s="163"/>
      <c r="AA16" s="43"/>
      <c r="AB16" s="43"/>
      <c r="AC16" s="43"/>
      <c r="AD16" s="43"/>
      <c r="AE16" s="43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</row>
    <row r="17" spans="1:52" ht="24.75" customHeight="1" x14ac:dyDescent="0.25">
      <c r="A17" s="75" t="s">
        <v>163</v>
      </c>
      <c r="B17" s="75">
        <v>10</v>
      </c>
      <c r="C17" s="75">
        <v>15</v>
      </c>
      <c r="D17" s="120" t="s">
        <v>112</v>
      </c>
      <c r="E17" s="75" t="s">
        <v>139</v>
      </c>
      <c r="F17" s="75" t="s">
        <v>140</v>
      </c>
      <c r="G17" s="75" t="s">
        <v>98</v>
      </c>
      <c r="H17" s="114" t="s">
        <v>93</v>
      </c>
      <c r="I17" s="75" t="s">
        <v>89</v>
      </c>
      <c r="J17" s="62">
        <v>18315.740000000002</v>
      </c>
      <c r="K17" s="19">
        <v>0</v>
      </c>
      <c r="L17" s="30">
        <f t="shared" si="0"/>
        <v>0</v>
      </c>
      <c r="M17" s="30">
        <f t="shared" si="1"/>
        <v>0</v>
      </c>
      <c r="N17" s="31"/>
      <c r="O17" s="32">
        <f t="shared" si="3"/>
        <v>0</v>
      </c>
      <c r="P17" s="31"/>
      <c r="Q17" s="31"/>
      <c r="R17" s="31"/>
      <c r="S17" s="44">
        <f t="shared" si="2"/>
        <v>0</v>
      </c>
      <c r="T17" s="18" t="str">
        <f t="shared" si="4"/>
        <v>OK</v>
      </c>
      <c r="U17" s="163"/>
      <c r="V17" s="163"/>
      <c r="W17" s="163"/>
      <c r="X17" s="163"/>
      <c r="Y17" s="163"/>
      <c r="Z17" s="163"/>
      <c r="AA17" s="43"/>
      <c r="AB17" s="43"/>
      <c r="AC17" s="43"/>
      <c r="AD17" s="43"/>
      <c r="AE17" s="43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</row>
    <row r="18" spans="1:52" ht="24.75" customHeight="1" x14ac:dyDescent="0.25">
      <c r="A18" s="180" t="s">
        <v>153</v>
      </c>
      <c r="B18" s="180">
        <v>11</v>
      </c>
      <c r="C18" s="75">
        <v>16</v>
      </c>
      <c r="D18" s="120" t="s">
        <v>113</v>
      </c>
      <c r="E18" s="75" t="s">
        <v>141</v>
      </c>
      <c r="F18" s="75" t="s">
        <v>142</v>
      </c>
      <c r="G18" s="75" t="s">
        <v>98</v>
      </c>
      <c r="H18" s="114" t="s">
        <v>92</v>
      </c>
      <c r="I18" s="75" t="s">
        <v>89</v>
      </c>
      <c r="J18" s="62">
        <v>2835</v>
      </c>
      <c r="K18" s="19">
        <v>24</v>
      </c>
      <c r="L18" s="30">
        <f t="shared" si="0"/>
        <v>6</v>
      </c>
      <c r="M18" s="30">
        <f t="shared" si="1"/>
        <v>6</v>
      </c>
      <c r="N18" s="31"/>
      <c r="O18" s="32">
        <f t="shared" si="3"/>
        <v>6</v>
      </c>
      <c r="P18" s="31"/>
      <c r="Q18" s="31"/>
      <c r="R18" s="31"/>
      <c r="S18" s="44">
        <f t="shared" si="2"/>
        <v>18</v>
      </c>
      <c r="T18" s="18" t="str">
        <f t="shared" si="4"/>
        <v>OK</v>
      </c>
      <c r="U18" s="163"/>
      <c r="V18" s="163"/>
      <c r="W18" s="164">
        <v>6</v>
      </c>
      <c r="X18" s="163"/>
      <c r="Y18" s="163"/>
      <c r="Z18" s="163"/>
      <c r="AA18" s="43"/>
      <c r="AB18" s="43"/>
      <c r="AC18" s="43"/>
      <c r="AD18" s="43"/>
      <c r="AE18" s="43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</row>
    <row r="19" spans="1:52" ht="24.75" customHeight="1" x14ac:dyDescent="0.25">
      <c r="A19" s="181"/>
      <c r="B19" s="181"/>
      <c r="C19" s="75">
        <v>17</v>
      </c>
      <c r="D19" s="120" t="s">
        <v>114</v>
      </c>
      <c r="E19" s="75" t="s">
        <v>141</v>
      </c>
      <c r="F19" s="75" t="s">
        <v>143</v>
      </c>
      <c r="G19" s="75" t="s">
        <v>98</v>
      </c>
      <c r="H19" s="114" t="s">
        <v>92</v>
      </c>
      <c r="I19" s="75" t="s">
        <v>89</v>
      </c>
      <c r="J19" s="62">
        <v>5475</v>
      </c>
      <c r="K19" s="19">
        <v>8</v>
      </c>
      <c r="L19" s="30">
        <f t="shared" si="0"/>
        <v>0</v>
      </c>
      <c r="M19" s="30">
        <f t="shared" si="1"/>
        <v>0</v>
      </c>
      <c r="N19" s="31"/>
      <c r="O19" s="32">
        <f t="shared" si="3"/>
        <v>2</v>
      </c>
      <c r="P19" s="31"/>
      <c r="Q19" s="31"/>
      <c r="R19" s="31"/>
      <c r="S19" s="44">
        <f t="shared" si="2"/>
        <v>8</v>
      </c>
      <c r="T19" s="18" t="str">
        <f t="shared" si="4"/>
        <v>OK</v>
      </c>
      <c r="U19" s="163"/>
      <c r="V19" s="163"/>
      <c r="W19" s="163"/>
      <c r="X19" s="163"/>
      <c r="Y19" s="163"/>
      <c r="Z19" s="163"/>
      <c r="AA19" s="43"/>
      <c r="AB19" s="43"/>
      <c r="AC19" s="43"/>
      <c r="AD19" s="43"/>
      <c r="AE19" s="43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</row>
    <row r="20" spans="1:52" ht="24.75" customHeight="1" x14ac:dyDescent="0.25">
      <c r="A20" s="75" t="s">
        <v>158</v>
      </c>
      <c r="B20" s="75">
        <v>13</v>
      </c>
      <c r="C20" s="75">
        <v>22</v>
      </c>
      <c r="D20" s="120" t="s">
        <v>115</v>
      </c>
      <c r="E20" s="75" t="s">
        <v>144</v>
      </c>
      <c r="F20" s="75" t="s">
        <v>145</v>
      </c>
      <c r="G20" s="75" t="s">
        <v>98</v>
      </c>
      <c r="H20" s="114" t="s">
        <v>94</v>
      </c>
      <c r="I20" s="75" t="s">
        <v>89</v>
      </c>
      <c r="J20" s="62">
        <v>87565</v>
      </c>
      <c r="K20" s="19">
        <v>0</v>
      </c>
      <c r="L20" s="30">
        <f t="shared" si="0"/>
        <v>0</v>
      </c>
      <c r="M20" s="30">
        <f t="shared" si="1"/>
        <v>0</v>
      </c>
      <c r="N20" s="31"/>
      <c r="O20" s="32">
        <f t="shared" si="3"/>
        <v>0</v>
      </c>
      <c r="P20" s="31"/>
      <c r="Q20" s="31"/>
      <c r="R20" s="31"/>
      <c r="S20" s="44">
        <f t="shared" si="2"/>
        <v>0</v>
      </c>
      <c r="T20" s="18" t="str">
        <f t="shared" si="4"/>
        <v>OK</v>
      </c>
      <c r="U20" s="163"/>
      <c r="V20" s="163"/>
      <c r="W20" s="163"/>
      <c r="X20" s="163"/>
      <c r="Y20" s="163"/>
      <c r="Z20" s="163"/>
      <c r="AA20" s="43"/>
      <c r="AB20" s="43"/>
      <c r="AC20" s="43"/>
      <c r="AD20" s="43"/>
      <c r="AE20" s="43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</row>
    <row r="21" spans="1:52" ht="24.75" customHeight="1" x14ac:dyDescent="0.25">
      <c r="A21" s="75" t="s">
        <v>159</v>
      </c>
      <c r="B21" s="75">
        <v>14</v>
      </c>
      <c r="C21" s="75">
        <v>23</v>
      </c>
      <c r="D21" s="120" t="s">
        <v>116</v>
      </c>
      <c r="E21" s="75" t="s">
        <v>146</v>
      </c>
      <c r="F21" s="75" t="s">
        <v>146</v>
      </c>
      <c r="G21" s="75" t="s">
        <v>98</v>
      </c>
      <c r="H21" s="114" t="s">
        <v>94</v>
      </c>
      <c r="I21" s="75" t="s">
        <v>89</v>
      </c>
      <c r="J21" s="62">
        <v>9265</v>
      </c>
      <c r="K21" s="19">
        <v>0</v>
      </c>
      <c r="L21" s="30">
        <f t="shared" si="0"/>
        <v>0</v>
      </c>
      <c r="M21" s="30">
        <f t="shared" si="1"/>
        <v>0</v>
      </c>
      <c r="N21" s="31"/>
      <c r="O21" s="32">
        <f t="shared" si="3"/>
        <v>0</v>
      </c>
      <c r="P21" s="31"/>
      <c r="Q21" s="31"/>
      <c r="R21" s="31"/>
      <c r="S21" s="44">
        <f t="shared" si="2"/>
        <v>0</v>
      </c>
      <c r="T21" s="18" t="str">
        <f t="shared" si="4"/>
        <v>OK</v>
      </c>
      <c r="U21" s="163"/>
      <c r="V21" s="163"/>
      <c r="W21" s="163"/>
      <c r="X21" s="163"/>
      <c r="Y21" s="163"/>
      <c r="Z21" s="163"/>
      <c r="AA21" s="43"/>
      <c r="AB21" s="43"/>
      <c r="AC21" s="43"/>
      <c r="AD21" s="43"/>
      <c r="AE21" s="43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</row>
    <row r="22" spans="1:52" ht="24.75" customHeight="1" x14ac:dyDescent="0.25">
      <c r="A22" s="180" t="s">
        <v>160</v>
      </c>
      <c r="B22" s="180">
        <v>15</v>
      </c>
      <c r="C22" s="75">
        <v>24</v>
      </c>
      <c r="D22" s="120" t="s">
        <v>117</v>
      </c>
      <c r="E22" s="75" t="s">
        <v>147</v>
      </c>
      <c r="F22" s="75" t="s">
        <v>148</v>
      </c>
      <c r="G22" s="75" t="s">
        <v>98</v>
      </c>
      <c r="H22" s="114" t="s">
        <v>95</v>
      </c>
      <c r="I22" s="75" t="s">
        <v>96</v>
      </c>
      <c r="J22" s="62">
        <v>389</v>
      </c>
      <c r="K22" s="19">
        <v>50</v>
      </c>
      <c r="L22" s="30">
        <f t="shared" si="0"/>
        <v>3</v>
      </c>
      <c r="M22" s="30">
        <f t="shared" si="1"/>
        <v>3</v>
      </c>
      <c r="N22" s="31">
        <v>-10</v>
      </c>
      <c r="O22" s="32">
        <f t="shared" si="3"/>
        <v>12</v>
      </c>
      <c r="P22" s="31"/>
      <c r="Q22" s="31"/>
      <c r="R22" s="31"/>
      <c r="S22" s="44">
        <f t="shared" si="2"/>
        <v>37</v>
      </c>
      <c r="T22" s="18" t="str">
        <f t="shared" si="4"/>
        <v>OK</v>
      </c>
      <c r="U22" s="163"/>
      <c r="V22" s="164">
        <v>3</v>
      </c>
      <c r="W22" s="163"/>
      <c r="X22" s="163"/>
      <c r="Y22" s="163"/>
      <c r="Z22" s="163"/>
      <c r="AA22" s="43"/>
      <c r="AB22" s="43"/>
      <c r="AC22" s="43"/>
      <c r="AD22" s="43"/>
      <c r="AE22" s="43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</row>
    <row r="23" spans="1:52" ht="24.75" customHeight="1" x14ac:dyDescent="0.25">
      <c r="A23" s="181"/>
      <c r="B23" s="181"/>
      <c r="C23" s="75">
        <v>25</v>
      </c>
      <c r="D23" s="120" t="s">
        <v>118</v>
      </c>
      <c r="E23" s="24" t="s">
        <v>147</v>
      </c>
      <c r="F23" s="24" t="s">
        <v>149</v>
      </c>
      <c r="G23" s="75" t="s">
        <v>98</v>
      </c>
      <c r="H23" s="117" t="s">
        <v>95</v>
      </c>
      <c r="I23" s="75" t="s">
        <v>96</v>
      </c>
      <c r="J23" s="62">
        <v>3845</v>
      </c>
      <c r="K23" s="19">
        <v>12</v>
      </c>
      <c r="L23" s="30">
        <f t="shared" si="0"/>
        <v>0</v>
      </c>
      <c r="M23" s="30">
        <f t="shared" si="1"/>
        <v>0</v>
      </c>
      <c r="N23" s="31"/>
      <c r="O23" s="32">
        <f t="shared" si="3"/>
        <v>3</v>
      </c>
      <c r="P23" s="31"/>
      <c r="Q23" s="31"/>
      <c r="R23" s="31"/>
      <c r="S23" s="44">
        <f t="shared" si="2"/>
        <v>12</v>
      </c>
      <c r="T23" s="18" t="str">
        <f t="shared" si="4"/>
        <v>OK</v>
      </c>
      <c r="U23" s="163"/>
      <c r="V23" s="163"/>
      <c r="W23" s="163"/>
      <c r="X23" s="163"/>
      <c r="Y23" s="163"/>
      <c r="Z23" s="163"/>
      <c r="AA23" s="43"/>
      <c r="AB23" s="43"/>
      <c r="AC23" s="43"/>
      <c r="AD23" s="43"/>
      <c r="AE23" s="43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</row>
    <row r="24" spans="1:52" ht="24.75" customHeight="1" x14ac:dyDescent="0.25">
      <c r="A24" s="75" t="s">
        <v>161</v>
      </c>
      <c r="B24" s="75">
        <v>16</v>
      </c>
      <c r="C24" s="75">
        <v>26</v>
      </c>
      <c r="D24" s="120" t="s">
        <v>119</v>
      </c>
      <c r="E24" s="57" t="s">
        <v>150</v>
      </c>
      <c r="F24" s="57" t="s">
        <v>151</v>
      </c>
      <c r="G24" s="75" t="s">
        <v>98</v>
      </c>
      <c r="H24" s="76" t="s">
        <v>97</v>
      </c>
      <c r="I24" s="75" t="s">
        <v>89</v>
      </c>
      <c r="J24" s="62">
        <v>6099.91</v>
      </c>
      <c r="K24" s="19">
        <v>0</v>
      </c>
      <c r="L24" s="30">
        <f t="shared" ref="L24" si="5">IF(SUM(U24:AZ24)&gt;K24+N24,K24+N24,SUM(U24:AZ24))</f>
        <v>0</v>
      </c>
      <c r="M24" s="30">
        <f t="shared" ref="M24" si="6">(SUM(U24:AZ24))</f>
        <v>0</v>
      </c>
      <c r="N24" s="31"/>
      <c r="O24" s="32">
        <f t="shared" si="3"/>
        <v>0</v>
      </c>
      <c r="P24" s="31"/>
      <c r="Q24" s="31"/>
      <c r="R24" s="31"/>
      <c r="S24" s="44">
        <f t="shared" ref="S24" si="7">K24-SUM(U24:AZ24)+N24</f>
        <v>0</v>
      </c>
      <c r="T24" s="18" t="str">
        <f t="shared" si="4"/>
        <v>OK</v>
      </c>
      <c r="U24" s="163"/>
      <c r="V24" s="163"/>
      <c r="W24" s="163"/>
      <c r="X24" s="163"/>
      <c r="Y24" s="163"/>
      <c r="Z24" s="163"/>
      <c r="AA24" s="43"/>
      <c r="AB24" s="43"/>
      <c r="AC24" s="43"/>
      <c r="AD24" s="43"/>
      <c r="AE24" s="43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</row>
    <row r="25" spans="1:52" ht="16.5" customHeight="1" x14ac:dyDescent="0.25">
      <c r="J25" s="60"/>
      <c r="K25" s="58">
        <f t="shared" ref="K25:S25" si="8">SUM(K4:K24)</f>
        <v>492</v>
      </c>
      <c r="L25" s="58">
        <f t="shared" si="8"/>
        <v>58</v>
      </c>
      <c r="M25" s="58">
        <f t="shared" si="8"/>
        <v>58</v>
      </c>
      <c r="N25" s="58">
        <f t="shared" si="8"/>
        <v>-136</v>
      </c>
      <c r="O25" s="58">
        <f t="shared" si="8"/>
        <v>122</v>
      </c>
      <c r="P25" s="58">
        <f t="shared" si="8"/>
        <v>0</v>
      </c>
      <c r="Q25" s="58">
        <f t="shared" si="8"/>
        <v>0</v>
      </c>
      <c r="R25" s="58">
        <f t="shared" si="8"/>
        <v>0</v>
      </c>
      <c r="S25" s="59">
        <f t="shared" si="8"/>
        <v>298</v>
      </c>
      <c r="U25" s="165">
        <f>SUMPRODUCT($J$4:$J$24,U4:U24)</f>
        <v>11839.27</v>
      </c>
      <c r="V25" s="165">
        <f t="shared" ref="V25:Z25" si="9">SUMPRODUCT($J$4:$J$24,V4:V24)</f>
        <v>1167</v>
      </c>
      <c r="W25" s="165">
        <f t="shared" si="9"/>
        <v>332916.27999999997</v>
      </c>
      <c r="X25" s="165">
        <f t="shared" si="9"/>
        <v>33000</v>
      </c>
      <c r="Y25" s="165">
        <f t="shared" si="9"/>
        <v>11839.27</v>
      </c>
      <c r="Z25" s="165">
        <f t="shared" si="9"/>
        <v>1102.21</v>
      </c>
      <c r="AA25" s="20">
        <f t="shared" ref="AA25:AZ25" si="10">SUMPRODUCT($J$4:$J$24,AA4:AA24)</f>
        <v>0</v>
      </c>
      <c r="AB25" s="20">
        <f t="shared" si="10"/>
        <v>0</v>
      </c>
      <c r="AC25" s="20">
        <f t="shared" si="10"/>
        <v>0</v>
      </c>
      <c r="AD25" s="20">
        <f t="shared" si="10"/>
        <v>0</v>
      </c>
      <c r="AE25" s="20">
        <f t="shared" si="10"/>
        <v>0</v>
      </c>
      <c r="AF25" s="20">
        <f t="shared" si="10"/>
        <v>0</v>
      </c>
      <c r="AG25" s="20">
        <f t="shared" si="10"/>
        <v>0</v>
      </c>
      <c r="AH25" s="20">
        <f t="shared" si="10"/>
        <v>0</v>
      </c>
      <c r="AI25" s="20">
        <f t="shared" si="10"/>
        <v>0</v>
      </c>
      <c r="AJ25" s="20">
        <f t="shared" si="10"/>
        <v>0</v>
      </c>
      <c r="AK25" s="20">
        <f t="shared" si="10"/>
        <v>0</v>
      </c>
      <c r="AL25" s="20">
        <f t="shared" si="10"/>
        <v>0</v>
      </c>
      <c r="AM25" s="20">
        <f t="shared" si="10"/>
        <v>0</v>
      </c>
      <c r="AN25" s="20">
        <f t="shared" si="10"/>
        <v>0</v>
      </c>
      <c r="AO25" s="20">
        <f t="shared" si="10"/>
        <v>0</v>
      </c>
      <c r="AP25" s="20">
        <f t="shared" si="10"/>
        <v>0</v>
      </c>
      <c r="AQ25" s="20">
        <f t="shared" si="10"/>
        <v>0</v>
      </c>
      <c r="AR25" s="20">
        <f t="shared" si="10"/>
        <v>0</v>
      </c>
      <c r="AS25" s="20">
        <f t="shared" si="10"/>
        <v>0</v>
      </c>
      <c r="AT25" s="20">
        <f t="shared" si="10"/>
        <v>0</v>
      </c>
      <c r="AU25" s="20">
        <f t="shared" si="10"/>
        <v>0</v>
      </c>
      <c r="AV25" s="20">
        <f t="shared" si="10"/>
        <v>0</v>
      </c>
      <c r="AW25" s="20">
        <f t="shared" si="10"/>
        <v>0</v>
      </c>
      <c r="AX25" s="20">
        <f t="shared" si="10"/>
        <v>0</v>
      </c>
      <c r="AY25" s="20">
        <f t="shared" si="10"/>
        <v>0</v>
      </c>
      <c r="AZ25" s="20">
        <f t="shared" si="10"/>
        <v>0</v>
      </c>
    </row>
    <row r="26" spans="1:52" ht="20.25" customHeight="1" x14ac:dyDescent="0.25">
      <c r="K26" s="67">
        <f t="shared" ref="K26:R26" si="11">SUMPRODUCT($J$4:$J$24,K4:K24)</f>
        <v>2935775.04</v>
      </c>
      <c r="L26" s="67">
        <f t="shared" si="11"/>
        <v>391864.02999999997</v>
      </c>
      <c r="M26" s="67">
        <f t="shared" si="11"/>
        <v>391864.02999999997</v>
      </c>
      <c r="N26" s="67">
        <f t="shared" si="11"/>
        <v>-874896.62</v>
      </c>
      <c r="O26" s="67">
        <f t="shared" si="11"/>
        <v>715084.26</v>
      </c>
      <c r="P26" s="67">
        <f t="shared" si="11"/>
        <v>0</v>
      </c>
      <c r="Q26" s="67">
        <f t="shared" si="11"/>
        <v>0</v>
      </c>
      <c r="R26" s="67">
        <f t="shared" si="11"/>
        <v>0</v>
      </c>
      <c r="U26" s="166"/>
      <c r="V26" s="166"/>
      <c r="W26" s="166"/>
      <c r="X26" s="166"/>
      <c r="Y26" s="166"/>
      <c r="Z26" s="166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 ht="20.25" customHeight="1" thickBot="1" x14ac:dyDescent="0.3">
      <c r="K27" s="67"/>
      <c r="N27" s="35"/>
      <c r="O27" s="35"/>
      <c r="P27" s="35"/>
      <c r="Q27" s="35"/>
      <c r="R27" s="35"/>
      <c r="U27" s="166"/>
      <c r="V27" s="166"/>
      <c r="W27" s="166"/>
      <c r="X27" s="166"/>
      <c r="Y27" s="166"/>
      <c r="Z27" s="166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17.25" customHeight="1" x14ac:dyDescent="0.25">
      <c r="A28" s="107"/>
      <c r="B28" s="182" t="s">
        <v>48</v>
      </c>
      <c r="C28" s="183"/>
      <c r="D28" s="183"/>
      <c r="E28" s="183"/>
      <c r="F28" s="183"/>
      <c r="G28" s="183"/>
      <c r="H28" s="183"/>
      <c r="I28" s="183"/>
      <c r="J28" s="183"/>
      <c r="K28" s="184"/>
      <c r="L28" s="35"/>
      <c r="M28" s="35"/>
      <c r="N28" s="35"/>
      <c r="O28" s="35"/>
      <c r="P28" s="35"/>
      <c r="Q28" s="35"/>
      <c r="R28" s="35"/>
      <c r="U28" s="166"/>
      <c r="V28" s="167"/>
      <c r="W28" s="167"/>
      <c r="X28" s="167"/>
      <c r="Y28" s="166"/>
      <c r="Z28" s="166"/>
    </row>
    <row r="29" spans="1:52" ht="16.5" customHeight="1" x14ac:dyDescent="0.25">
      <c r="A29" s="107"/>
      <c r="B29" s="185" t="s">
        <v>84</v>
      </c>
      <c r="C29" s="186"/>
      <c r="D29" s="186"/>
      <c r="E29" s="186"/>
      <c r="F29" s="186"/>
      <c r="G29" s="186"/>
      <c r="H29" s="186"/>
      <c r="I29" s="186"/>
      <c r="J29" s="186"/>
      <c r="K29" s="187"/>
      <c r="R29" s="29"/>
      <c r="U29" s="166"/>
      <c r="V29" s="167"/>
      <c r="W29" s="167"/>
      <c r="X29" s="167"/>
      <c r="Y29" s="166"/>
      <c r="Z29" s="166"/>
    </row>
    <row r="30" spans="1:52" ht="15.75" customHeight="1" x14ac:dyDescent="0.25">
      <c r="A30" s="107"/>
      <c r="B30" s="188" t="s">
        <v>47</v>
      </c>
      <c r="C30" s="189"/>
      <c r="D30" s="189"/>
      <c r="E30" s="189"/>
      <c r="F30" s="189"/>
      <c r="G30" s="189"/>
      <c r="H30" s="189"/>
      <c r="I30" s="189"/>
      <c r="J30" s="189"/>
      <c r="K30" s="190"/>
      <c r="R30" s="29"/>
      <c r="U30" s="166"/>
      <c r="V30" s="167"/>
      <c r="W30" s="167"/>
      <c r="X30" s="167"/>
      <c r="Y30" s="166"/>
      <c r="Z30" s="166"/>
    </row>
    <row r="31" spans="1:52" ht="18.75" customHeight="1" thickBot="1" x14ac:dyDescent="0.3">
      <c r="A31" s="107"/>
      <c r="B31" s="205" t="s">
        <v>85</v>
      </c>
      <c r="C31" s="206"/>
      <c r="D31" s="206"/>
      <c r="E31" s="206"/>
      <c r="F31" s="206"/>
      <c r="G31" s="206"/>
      <c r="H31" s="206"/>
      <c r="I31" s="206"/>
      <c r="J31" s="206"/>
      <c r="K31" s="207"/>
      <c r="U31" s="166"/>
      <c r="V31" s="166"/>
      <c r="W31" s="166"/>
      <c r="X31" s="166"/>
      <c r="Y31" s="166"/>
      <c r="Z31" s="166"/>
    </row>
  </sheetData>
  <autoFilter ref="A3:AZ3" xr:uid="{00000000-0001-0000-0000-000000000000}"/>
  <mergeCells count="19">
    <mergeCell ref="B31:K31"/>
    <mergeCell ref="A7:A9"/>
    <mergeCell ref="B7:B9"/>
    <mergeCell ref="A10:A11"/>
    <mergeCell ref="B10:B11"/>
    <mergeCell ref="A18:A19"/>
    <mergeCell ref="B18:B19"/>
    <mergeCell ref="A22:A23"/>
    <mergeCell ref="B22:B23"/>
    <mergeCell ref="B28:K28"/>
    <mergeCell ref="B29:K29"/>
    <mergeCell ref="B30:K30"/>
    <mergeCell ref="A4:A6"/>
    <mergeCell ref="B4:B6"/>
    <mergeCell ref="A1:C1"/>
    <mergeCell ref="D1:J1"/>
    <mergeCell ref="K1:T1"/>
    <mergeCell ref="A2:J2"/>
    <mergeCell ref="K2:T2"/>
  </mergeCells>
  <conditionalFormatting sqref="S4:S24">
    <cfRule type="cellIs" dxfId="54" priority="2" operator="lessThan">
      <formula>0</formula>
    </cfRule>
  </conditionalFormatting>
  <conditionalFormatting sqref="T3:T1048576 T1">
    <cfRule type="cellIs" dxfId="53" priority="4" operator="equal">
      <formula>"ATENÇÃO"</formula>
    </cfRule>
  </conditionalFormatting>
  <conditionalFormatting sqref="T4:T24">
    <cfRule type="containsText" dxfId="52" priority="1" operator="containsText" text="ATENÇÃO">
      <formula>NOT(ISERROR(SEARCH("ATENÇÃO",T4)))</formula>
    </cfRule>
  </conditionalFormatting>
  <conditionalFormatting sqref="AA4:AZ24">
    <cfRule type="cellIs" dxfId="51" priority="3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36472-09DB-4576-84F9-410709A82848}">
  <sheetPr>
    <tabColor rgb="FF92D050"/>
  </sheetPr>
  <dimension ref="A1:AZ31"/>
  <sheetViews>
    <sheetView topLeftCell="Q1" zoomScale="60" zoomScaleNormal="60" workbookViewId="0">
      <selection activeCell="AD19" sqref="AD19"/>
    </sheetView>
  </sheetViews>
  <sheetFormatPr defaultColWidth="11.85546875" defaultRowHeight="24.75" customHeight="1" x14ac:dyDescent="0.25"/>
  <cols>
    <col min="1" max="1" width="8.5703125" style="1" customWidth="1"/>
    <col min="2" max="2" width="6.28515625" style="1" customWidth="1"/>
    <col min="3" max="3" width="6.5703125" style="1" customWidth="1"/>
    <col min="4" max="4" width="15" style="3" customWidth="1"/>
    <col min="5" max="5" width="8.7109375" style="1" customWidth="1"/>
    <col min="6" max="6" width="9.28515625" style="1" customWidth="1"/>
    <col min="7" max="7" width="9" style="1" customWidth="1"/>
    <col min="8" max="8" width="13.7109375" style="1" customWidth="1"/>
    <col min="9" max="9" width="11" style="1" customWidth="1"/>
    <col min="10" max="10" width="14.42578125" style="3" customWidth="1"/>
    <col min="11" max="11" width="11.85546875" style="4" customWidth="1"/>
    <col min="12" max="14" width="11.85546875" style="4"/>
    <col min="15" max="15" width="13.28515625" style="4" customWidth="1"/>
    <col min="16" max="18" width="11.85546875" style="4"/>
    <col min="19" max="19" width="11.85546875" style="12"/>
    <col min="20" max="20" width="11.85546875" style="5"/>
    <col min="21" max="32" width="12.85546875" style="6" customWidth="1"/>
    <col min="33" max="52" width="12.85546875" style="42" customWidth="1"/>
    <col min="53" max="16384" width="11.85546875" style="42"/>
  </cols>
  <sheetData>
    <row r="1" spans="1:52" ht="41.1" customHeight="1" x14ac:dyDescent="0.25">
      <c r="A1" s="195" t="s">
        <v>83</v>
      </c>
      <c r="B1" s="196"/>
      <c r="C1" s="197"/>
      <c r="D1" s="198" t="s">
        <v>81</v>
      </c>
      <c r="E1" s="199"/>
      <c r="F1" s="199"/>
      <c r="G1" s="199"/>
      <c r="H1" s="199"/>
      <c r="I1" s="199"/>
      <c r="J1" s="200"/>
      <c r="K1" s="194" t="s">
        <v>82</v>
      </c>
      <c r="L1" s="194"/>
      <c r="M1" s="194"/>
      <c r="N1" s="194"/>
      <c r="O1" s="194"/>
      <c r="P1" s="194"/>
      <c r="Q1" s="194"/>
      <c r="R1" s="194"/>
      <c r="S1" s="194"/>
      <c r="T1" s="194"/>
      <c r="U1" s="159" t="s">
        <v>251</v>
      </c>
      <c r="V1" s="159" t="s">
        <v>252</v>
      </c>
      <c r="W1" s="159" t="s">
        <v>253</v>
      </c>
      <c r="X1" s="159" t="s">
        <v>254</v>
      </c>
      <c r="Y1" s="159" t="s">
        <v>255</v>
      </c>
      <c r="Z1" s="159" t="s">
        <v>256</v>
      </c>
      <c r="AA1" s="115" t="s">
        <v>50</v>
      </c>
      <c r="AB1" s="115" t="s">
        <v>50</v>
      </c>
      <c r="AC1" s="115" t="s">
        <v>50</v>
      </c>
      <c r="AD1" s="115" t="s">
        <v>50</v>
      </c>
      <c r="AE1" s="115" t="s">
        <v>50</v>
      </c>
      <c r="AF1" s="115" t="s">
        <v>50</v>
      </c>
      <c r="AG1" s="115" t="s">
        <v>50</v>
      </c>
      <c r="AH1" s="115" t="s">
        <v>50</v>
      </c>
      <c r="AI1" s="115" t="s">
        <v>50</v>
      </c>
      <c r="AJ1" s="115" t="s">
        <v>50</v>
      </c>
      <c r="AK1" s="115" t="s">
        <v>50</v>
      </c>
      <c r="AL1" s="115" t="s">
        <v>50</v>
      </c>
      <c r="AM1" s="115" t="s">
        <v>50</v>
      </c>
      <c r="AN1" s="115" t="s">
        <v>50</v>
      </c>
      <c r="AO1" s="115" t="s">
        <v>50</v>
      </c>
      <c r="AP1" s="115" t="s">
        <v>50</v>
      </c>
      <c r="AQ1" s="115" t="s">
        <v>50</v>
      </c>
      <c r="AR1" s="115" t="s">
        <v>50</v>
      </c>
      <c r="AS1" s="115" t="s">
        <v>50</v>
      </c>
      <c r="AT1" s="115" t="s">
        <v>50</v>
      </c>
      <c r="AU1" s="115" t="s">
        <v>50</v>
      </c>
      <c r="AV1" s="115" t="s">
        <v>50</v>
      </c>
      <c r="AW1" s="115" t="s">
        <v>50</v>
      </c>
      <c r="AX1" s="115" t="s">
        <v>50</v>
      </c>
      <c r="AY1" s="115" t="s">
        <v>50</v>
      </c>
      <c r="AZ1" s="115" t="s">
        <v>50</v>
      </c>
    </row>
    <row r="2" spans="1:52" ht="20.25" customHeight="1" x14ac:dyDescent="0.25">
      <c r="A2" s="198" t="s">
        <v>56</v>
      </c>
      <c r="B2" s="199"/>
      <c r="C2" s="199"/>
      <c r="D2" s="199"/>
      <c r="E2" s="199"/>
      <c r="F2" s="199"/>
      <c r="G2" s="199"/>
      <c r="H2" s="199"/>
      <c r="I2" s="199"/>
      <c r="J2" s="200"/>
      <c r="K2" s="201" t="s">
        <v>54</v>
      </c>
      <c r="L2" s="202"/>
      <c r="M2" s="202"/>
      <c r="N2" s="202"/>
      <c r="O2" s="202"/>
      <c r="P2" s="202"/>
      <c r="Q2" s="202"/>
      <c r="R2" s="202"/>
      <c r="S2" s="202"/>
      <c r="T2" s="203"/>
      <c r="U2" s="161" t="s">
        <v>177</v>
      </c>
      <c r="V2" s="161" t="s">
        <v>177</v>
      </c>
      <c r="W2" s="161" t="s">
        <v>177</v>
      </c>
      <c r="X2" s="161" t="s">
        <v>180</v>
      </c>
      <c r="Y2" s="161" t="s">
        <v>257</v>
      </c>
      <c r="Z2" s="161" t="s">
        <v>179</v>
      </c>
      <c r="AA2" s="116" t="s">
        <v>86</v>
      </c>
      <c r="AB2" s="116" t="s">
        <v>86</v>
      </c>
      <c r="AC2" s="116" t="s">
        <v>86</v>
      </c>
      <c r="AD2" s="116" t="s">
        <v>86</v>
      </c>
      <c r="AE2" s="116" t="s">
        <v>86</v>
      </c>
      <c r="AF2" s="116" t="s">
        <v>86</v>
      </c>
      <c r="AG2" s="116" t="s">
        <v>86</v>
      </c>
      <c r="AH2" s="116" t="s">
        <v>86</v>
      </c>
      <c r="AI2" s="116" t="s">
        <v>86</v>
      </c>
      <c r="AJ2" s="116" t="s">
        <v>86</v>
      </c>
      <c r="AK2" s="116" t="s">
        <v>86</v>
      </c>
      <c r="AL2" s="116" t="s">
        <v>86</v>
      </c>
      <c r="AM2" s="116" t="s">
        <v>86</v>
      </c>
      <c r="AN2" s="116" t="s">
        <v>86</v>
      </c>
      <c r="AO2" s="116" t="s">
        <v>86</v>
      </c>
      <c r="AP2" s="116" t="s">
        <v>86</v>
      </c>
      <c r="AQ2" s="116" t="s">
        <v>86</v>
      </c>
      <c r="AR2" s="116" t="s">
        <v>86</v>
      </c>
      <c r="AS2" s="116" t="s">
        <v>86</v>
      </c>
      <c r="AT2" s="116" t="s">
        <v>86</v>
      </c>
      <c r="AU2" s="116" t="s">
        <v>86</v>
      </c>
      <c r="AV2" s="116" t="s">
        <v>86</v>
      </c>
      <c r="AW2" s="116" t="s">
        <v>86</v>
      </c>
      <c r="AX2" s="116" t="s">
        <v>86</v>
      </c>
      <c r="AY2" s="116" t="s">
        <v>86</v>
      </c>
      <c r="AZ2" s="116" t="s">
        <v>86</v>
      </c>
    </row>
    <row r="3" spans="1:52" s="3" customFormat="1" ht="39.75" customHeight="1" x14ac:dyDescent="0.2">
      <c r="A3" s="7" t="s">
        <v>7</v>
      </c>
      <c r="B3" s="7" t="s">
        <v>2</v>
      </c>
      <c r="C3" s="7" t="s">
        <v>6</v>
      </c>
      <c r="D3" s="8" t="s">
        <v>8</v>
      </c>
      <c r="E3" s="8" t="s">
        <v>121</v>
      </c>
      <c r="F3" s="8" t="s">
        <v>120</v>
      </c>
      <c r="G3" s="8" t="s">
        <v>9</v>
      </c>
      <c r="H3" s="8" t="s">
        <v>87</v>
      </c>
      <c r="I3" s="8" t="s">
        <v>10</v>
      </c>
      <c r="J3" s="9" t="s">
        <v>5</v>
      </c>
      <c r="K3" s="26" t="s">
        <v>53</v>
      </c>
      <c r="L3" s="26" t="s">
        <v>11</v>
      </c>
      <c r="M3" s="26" t="s">
        <v>12</v>
      </c>
      <c r="N3" s="26" t="s">
        <v>13</v>
      </c>
      <c r="O3" s="26" t="s">
        <v>14</v>
      </c>
      <c r="P3" s="26" t="s">
        <v>15</v>
      </c>
      <c r="Q3" s="26" t="s">
        <v>16</v>
      </c>
      <c r="R3" s="26" t="s">
        <v>17</v>
      </c>
      <c r="S3" s="33" t="s">
        <v>0</v>
      </c>
      <c r="T3" s="34" t="s">
        <v>1</v>
      </c>
      <c r="U3" s="162">
        <v>45673</v>
      </c>
      <c r="V3" s="162">
        <v>45950</v>
      </c>
      <c r="W3" s="162">
        <v>45950</v>
      </c>
      <c r="X3" s="162">
        <v>45951</v>
      </c>
      <c r="Y3" s="162">
        <v>45951</v>
      </c>
      <c r="Z3" s="162">
        <v>45952</v>
      </c>
      <c r="AA3" s="41" t="s">
        <v>46</v>
      </c>
      <c r="AB3" s="41" t="s">
        <v>46</v>
      </c>
      <c r="AC3" s="41" t="s">
        <v>46</v>
      </c>
      <c r="AD3" s="41" t="s">
        <v>46</v>
      </c>
      <c r="AE3" s="41" t="s">
        <v>46</v>
      </c>
      <c r="AF3" s="41" t="s">
        <v>46</v>
      </c>
      <c r="AG3" s="41" t="s">
        <v>46</v>
      </c>
      <c r="AH3" s="41" t="s">
        <v>46</v>
      </c>
      <c r="AI3" s="41" t="s">
        <v>46</v>
      </c>
      <c r="AJ3" s="41" t="s">
        <v>46</v>
      </c>
      <c r="AK3" s="41" t="s">
        <v>46</v>
      </c>
      <c r="AL3" s="41" t="s">
        <v>46</v>
      </c>
      <c r="AM3" s="41" t="s">
        <v>46</v>
      </c>
      <c r="AN3" s="41" t="s">
        <v>46</v>
      </c>
      <c r="AO3" s="41" t="s">
        <v>46</v>
      </c>
      <c r="AP3" s="41" t="s">
        <v>46</v>
      </c>
      <c r="AQ3" s="41" t="s">
        <v>46</v>
      </c>
      <c r="AR3" s="41" t="s">
        <v>46</v>
      </c>
      <c r="AS3" s="41" t="s">
        <v>46</v>
      </c>
      <c r="AT3" s="41" t="s">
        <v>46</v>
      </c>
      <c r="AU3" s="41" t="s">
        <v>46</v>
      </c>
      <c r="AV3" s="41" t="s">
        <v>46</v>
      </c>
      <c r="AW3" s="41" t="s">
        <v>46</v>
      </c>
      <c r="AX3" s="41" t="s">
        <v>46</v>
      </c>
      <c r="AY3" s="41" t="s">
        <v>46</v>
      </c>
      <c r="AZ3" s="41" t="s">
        <v>46</v>
      </c>
    </row>
    <row r="4" spans="1:52" ht="24.75" customHeight="1" x14ac:dyDescent="0.25">
      <c r="A4" s="180" t="s">
        <v>152</v>
      </c>
      <c r="B4" s="180">
        <v>1</v>
      </c>
      <c r="C4" s="75">
        <v>1</v>
      </c>
      <c r="D4" s="120" t="s">
        <v>99</v>
      </c>
      <c r="E4" s="75" t="s">
        <v>122</v>
      </c>
      <c r="F4" s="75" t="s">
        <v>193</v>
      </c>
      <c r="G4" s="75" t="s">
        <v>98</v>
      </c>
      <c r="H4" s="75" t="s">
        <v>88</v>
      </c>
      <c r="I4" s="75" t="s">
        <v>89</v>
      </c>
      <c r="J4" s="62">
        <v>8320</v>
      </c>
      <c r="K4" s="19">
        <v>0</v>
      </c>
      <c r="L4" s="30">
        <f t="shared" ref="L4:L23" si="0">IF(SUM(U4:AZ4)&gt;K4+N4,K4+N4,SUM(U4:AZ4))</f>
        <v>0</v>
      </c>
      <c r="M4" s="30">
        <f t="shared" ref="M4:M23" si="1">(SUM(U4:AZ4))</f>
        <v>0</v>
      </c>
      <c r="N4" s="31"/>
      <c r="O4" s="32">
        <f>ROUND(IF(K4*0.25-0.5&lt;0,0,K4*0.25-0.5),0)-R4-P4</f>
        <v>0</v>
      </c>
      <c r="P4" s="31"/>
      <c r="Q4" s="31"/>
      <c r="R4" s="31"/>
      <c r="S4" s="44">
        <f t="shared" ref="S4:S23" si="2">K4-SUM(U4:AZ4)+N4</f>
        <v>0</v>
      </c>
      <c r="T4" s="18" t="str">
        <f>IF(S4&lt;0,"ATENÇÃO","OK")</f>
        <v>OK</v>
      </c>
      <c r="U4" s="163"/>
      <c r="V4" s="163"/>
      <c r="W4" s="163"/>
      <c r="X4" s="163"/>
      <c r="Y4" s="163"/>
      <c r="Z4" s="163"/>
      <c r="AA4" s="43"/>
      <c r="AB4" s="43"/>
      <c r="AC4" s="43"/>
      <c r="AD4" s="43"/>
      <c r="AE4" s="43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</row>
    <row r="5" spans="1:52" ht="24.75" customHeight="1" x14ac:dyDescent="0.25">
      <c r="A5" s="204"/>
      <c r="B5" s="204"/>
      <c r="C5" s="75">
        <v>2</v>
      </c>
      <c r="D5" s="120" t="s">
        <v>100</v>
      </c>
      <c r="E5" s="75" t="s">
        <v>122</v>
      </c>
      <c r="F5" s="75" t="s">
        <v>193</v>
      </c>
      <c r="G5" s="75" t="s">
        <v>98</v>
      </c>
      <c r="H5" s="75" t="s">
        <v>88</v>
      </c>
      <c r="I5" s="75" t="s">
        <v>89</v>
      </c>
      <c r="J5" s="62">
        <v>10049</v>
      </c>
      <c r="K5" s="19">
        <v>10</v>
      </c>
      <c r="L5" s="30">
        <f t="shared" si="0"/>
        <v>10</v>
      </c>
      <c r="M5" s="30">
        <f t="shared" si="1"/>
        <v>10</v>
      </c>
      <c r="N5" s="31"/>
      <c r="O5" s="32">
        <f t="shared" ref="O5:O24" si="3">ROUND(IF(K5*0.25-0.5&lt;0,0,K5*0.25-0.5),0)-R5-P5</f>
        <v>2</v>
      </c>
      <c r="P5" s="31"/>
      <c r="Q5" s="31"/>
      <c r="R5" s="31"/>
      <c r="S5" s="44">
        <f t="shared" si="2"/>
        <v>0</v>
      </c>
      <c r="T5" s="18" t="str">
        <f t="shared" ref="T5:T24" si="4">IF(S5&lt;0,"ATENÇÃO","OK")</f>
        <v>OK</v>
      </c>
      <c r="U5" s="163"/>
      <c r="V5" s="163"/>
      <c r="W5" s="163"/>
      <c r="X5" s="163"/>
      <c r="Y5" s="163"/>
      <c r="Z5" s="164">
        <v>10</v>
      </c>
      <c r="AA5" s="43"/>
      <c r="AB5" s="43"/>
      <c r="AC5" s="43"/>
      <c r="AD5" s="43"/>
      <c r="AE5" s="43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</row>
    <row r="6" spans="1:52" ht="24.75" customHeight="1" x14ac:dyDescent="0.25">
      <c r="A6" s="181"/>
      <c r="B6" s="181"/>
      <c r="C6" s="75">
        <v>3</v>
      </c>
      <c r="D6" s="120" t="s">
        <v>101</v>
      </c>
      <c r="E6" s="75" t="s">
        <v>122</v>
      </c>
      <c r="F6" s="104" t="s">
        <v>192</v>
      </c>
      <c r="G6" s="75" t="s">
        <v>98</v>
      </c>
      <c r="H6" s="75" t="s">
        <v>90</v>
      </c>
      <c r="I6" s="75" t="s">
        <v>89</v>
      </c>
      <c r="J6" s="62">
        <v>18083</v>
      </c>
      <c r="K6" s="19">
        <v>33</v>
      </c>
      <c r="L6" s="30">
        <f t="shared" si="0"/>
        <v>0</v>
      </c>
      <c r="M6" s="30">
        <f t="shared" si="1"/>
        <v>0</v>
      </c>
      <c r="N6" s="31"/>
      <c r="O6" s="32">
        <f t="shared" si="3"/>
        <v>8</v>
      </c>
      <c r="P6" s="31"/>
      <c r="Q6" s="31"/>
      <c r="R6" s="31"/>
      <c r="S6" s="44">
        <f t="shared" si="2"/>
        <v>33</v>
      </c>
      <c r="T6" s="18" t="str">
        <f t="shared" si="4"/>
        <v>OK</v>
      </c>
      <c r="U6" s="163"/>
      <c r="V6" s="163"/>
      <c r="W6" s="163"/>
      <c r="X6" s="163"/>
      <c r="Y6" s="163"/>
      <c r="Z6" s="163"/>
      <c r="AA6" s="43"/>
      <c r="AB6" s="43"/>
      <c r="AC6" s="43"/>
      <c r="AD6" s="43"/>
      <c r="AE6" s="43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</row>
    <row r="7" spans="1:52" ht="24.75" customHeight="1" x14ac:dyDescent="0.25">
      <c r="A7" s="180" t="s">
        <v>153</v>
      </c>
      <c r="B7" s="180">
        <v>2</v>
      </c>
      <c r="C7" s="75">
        <v>4</v>
      </c>
      <c r="D7" s="120" t="s">
        <v>102</v>
      </c>
      <c r="E7" s="75" t="s">
        <v>123</v>
      </c>
      <c r="F7" s="75" t="s">
        <v>124</v>
      </c>
      <c r="G7" s="75" t="s">
        <v>98</v>
      </c>
      <c r="H7" s="75" t="s">
        <v>91</v>
      </c>
      <c r="I7" s="75" t="s">
        <v>89</v>
      </c>
      <c r="J7" s="62">
        <v>5599.02</v>
      </c>
      <c r="K7" s="19">
        <v>10</v>
      </c>
      <c r="L7" s="30">
        <f t="shared" si="0"/>
        <v>10</v>
      </c>
      <c r="M7" s="30">
        <f t="shared" si="1"/>
        <v>10</v>
      </c>
      <c r="N7" s="31"/>
      <c r="O7" s="32">
        <f t="shared" si="3"/>
        <v>2</v>
      </c>
      <c r="P7" s="31"/>
      <c r="Q7" s="31"/>
      <c r="R7" s="31"/>
      <c r="S7" s="44">
        <f t="shared" si="2"/>
        <v>0</v>
      </c>
      <c r="T7" s="18" t="str">
        <f t="shared" si="4"/>
        <v>OK</v>
      </c>
      <c r="U7" s="164">
        <v>1</v>
      </c>
      <c r="V7" s="163"/>
      <c r="W7" s="164">
        <v>9</v>
      </c>
      <c r="X7" s="163"/>
      <c r="Y7" s="163"/>
      <c r="Z7" s="163"/>
      <c r="AA7" s="43"/>
      <c r="AB7" s="43"/>
      <c r="AC7" s="43"/>
      <c r="AD7" s="43"/>
      <c r="AE7" s="43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</row>
    <row r="8" spans="1:52" ht="24.75" customHeight="1" x14ac:dyDescent="0.25">
      <c r="A8" s="204"/>
      <c r="B8" s="204"/>
      <c r="C8" s="75">
        <v>5</v>
      </c>
      <c r="D8" s="120" t="s">
        <v>103</v>
      </c>
      <c r="E8" s="75" t="s">
        <v>123</v>
      </c>
      <c r="F8" s="75" t="s">
        <v>125</v>
      </c>
      <c r="G8" s="75" t="s">
        <v>98</v>
      </c>
      <c r="H8" s="75" t="s">
        <v>91</v>
      </c>
      <c r="I8" s="75" t="s">
        <v>89</v>
      </c>
      <c r="J8" s="62">
        <v>6713.73</v>
      </c>
      <c r="K8" s="19">
        <v>3</v>
      </c>
      <c r="L8" s="30">
        <f t="shared" si="0"/>
        <v>2</v>
      </c>
      <c r="M8" s="30">
        <f t="shared" si="1"/>
        <v>2</v>
      </c>
      <c r="N8" s="31"/>
      <c r="O8" s="32">
        <f t="shared" si="3"/>
        <v>0</v>
      </c>
      <c r="P8" s="31"/>
      <c r="Q8" s="31"/>
      <c r="R8" s="31"/>
      <c r="S8" s="44">
        <f t="shared" si="2"/>
        <v>1</v>
      </c>
      <c r="T8" s="18" t="str">
        <f t="shared" si="4"/>
        <v>OK</v>
      </c>
      <c r="U8" s="164">
        <v>1</v>
      </c>
      <c r="V8" s="164">
        <v>1</v>
      </c>
      <c r="W8" s="163"/>
      <c r="X8" s="163"/>
      <c r="Y8" s="163"/>
      <c r="Z8" s="163"/>
      <c r="AA8" s="43"/>
      <c r="AB8" s="43"/>
      <c r="AC8" s="43"/>
      <c r="AD8" s="43"/>
      <c r="AE8" s="43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</row>
    <row r="9" spans="1:52" ht="24.75" customHeight="1" x14ac:dyDescent="0.25">
      <c r="A9" s="181"/>
      <c r="B9" s="181"/>
      <c r="C9" s="75">
        <v>6</v>
      </c>
      <c r="D9" s="120" t="s">
        <v>104</v>
      </c>
      <c r="E9" s="75" t="s">
        <v>123</v>
      </c>
      <c r="F9" s="135" t="s">
        <v>194</v>
      </c>
      <c r="G9" s="75" t="s">
        <v>98</v>
      </c>
      <c r="H9" s="75" t="s">
        <v>90</v>
      </c>
      <c r="I9" s="75" t="s">
        <v>89</v>
      </c>
      <c r="J9" s="62">
        <v>11839.27</v>
      </c>
      <c r="K9" s="19">
        <v>0</v>
      </c>
      <c r="L9" s="30">
        <f t="shared" si="0"/>
        <v>0</v>
      </c>
      <c r="M9" s="30">
        <f t="shared" si="1"/>
        <v>0</v>
      </c>
      <c r="N9" s="31"/>
      <c r="O9" s="32">
        <f t="shared" si="3"/>
        <v>0</v>
      </c>
      <c r="P9" s="31"/>
      <c r="Q9" s="31"/>
      <c r="R9" s="31"/>
      <c r="S9" s="44">
        <f t="shared" si="2"/>
        <v>0</v>
      </c>
      <c r="T9" s="18" t="str">
        <f t="shared" si="4"/>
        <v>OK</v>
      </c>
      <c r="U9" s="163"/>
      <c r="V9" s="163"/>
      <c r="W9" s="163"/>
      <c r="X9" s="163"/>
      <c r="Y9" s="163"/>
      <c r="Z9" s="163"/>
      <c r="AA9" s="43"/>
      <c r="AB9" s="43"/>
      <c r="AC9" s="43"/>
      <c r="AD9" s="43"/>
      <c r="AE9" s="43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</row>
    <row r="10" spans="1:52" ht="24.75" customHeight="1" x14ac:dyDescent="0.25">
      <c r="A10" s="180" t="s">
        <v>154</v>
      </c>
      <c r="B10" s="180">
        <v>3</v>
      </c>
      <c r="C10" s="75">
        <v>7</v>
      </c>
      <c r="D10" s="120" t="s">
        <v>105</v>
      </c>
      <c r="E10" s="75" t="s">
        <v>126</v>
      </c>
      <c r="F10" s="75" t="s">
        <v>127</v>
      </c>
      <c r="G10" s="75" t="s">
        <v>98</v>
      </c>
      <c r="H10" s="75" t="s">
        <v>92</v>
      </c>
      <c r="I10" s="75" t="s">
        <v>89</v>
      </c>
      <c r="J10" s="62">
        <v>971.34</v>
      </c>
      <c r="K10" s="19">
        <v>0</v>
      </c>
      <c r="L10" s="30">
        <f t="shared" si="0"/>
        <v>0</v>
      </c>
      <c r="M10" s="30">
        <f t="shared" si="1"/>
        <v>0</v>
      </c>
      <c r="N10" s="31"/>
      <c r="O10" s="32">
        <f t="shared" si="3"/>
        <v>0</v>
      </c>
      <c r="P10" s="31"/>
      <c r="Q10" s="31"/>
      <c r="R10" s="31"/>
      <c r="S10" s="44">
        <f t="shared" si="2"/>
        <v>0</v>
      </c>
      <c r="T10" s="18" t="str">
        <f t="shared" si="4"/>
        <v>OK</v>
      </c>
      <c r="U10" s="163"/>
      <c r="V10" s="163"/>
      <c r="W10" s="163"/>
      <c r="X10" s="163"/>
      <c r="Y10" s="163"/>
      <c r="Z10" s="163"/>
      <c r="AA10" s="43"/>
      <c r="AB10" s="43"/>
      <c r="AC10" s="43"/>
      <c r="AD10" s="43"/>
      <c r="AE10" s="43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</row>
    <row r="11" spans="1:52" ht="24.75" customHeight="1" x14ac:dyDescent="0.25">
      <c r="A11" s="181"/>
      <c r="B11" s="181"/>
      <c r="C11" s="75">
        <v>8</v>
      </c>
      <c r="D11" s="120" t="s">
        <v>106</v>
      </c>
      <c r="E11" s="75" t="s">
        <v>126</v>
      </c>
      <c r="F11" s="75" t="s">
        <v>128</v>
      </c>
      <c r="G11" s="75" t="s">
        <v>98</v>
      </c>
      <c r="H11" s="75" t="s">
        <v>92</v>
      </c>
      <c r="I11" s="75" t="s">
        <v>89</v>
      </c>
      <c r="J11" s="62">
        <v>1102.21</v>
      </c>
      <c r="K11" s="19">
        <v>0</v>
      </c>
      <c r="L11" s="30">
        <f t="shared" si="0"/>
        <v>0</v>
      </c>
      <c r="M11" s="30">
        <f t="shared" si="1"/>
        <v>0</v>
      </c>
      <c r="N11" s="31"/>
      <c r="O11" s="32">
        <f t="shared" si="3"/>
        <v>0</v>
      </c>
      <c r="P11" s="31"/>
      <c r="Q11" s="31"/>
      <c r="R11" s="31"/>
      <c r="S11" s="44">
        <f t="shared" si="2"/>
        <v>0</v>
      </c>
      <c r="T11" s="18" t="str">
        <f t="shared" si="4"/>
        <v>OK</v>
      </c>
      <c r="U11" s="163"/>
      <c r="V11" s="163"/>
      <c r="W11" s="163"/>
      <c r="X11" s="163"/>
      <c r="Y11" s="163"/>
      <c r="Z11" s="163"/>
      <c r="AA11" s="43"/>
      <c r="AB11" s="43"/>
      <c r="AC11" s="43"/>
      <c r="AD11" s="43"/>
      <c r="AE11" s="43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</row>
    <row r="12" spans="1:52" ht="24.75" customHeight="1" x14ac:dyDescent="0.25">
      <c r="A12" s="75" t="s">
        <v>155</v>
      </c>
      <c r="B12" s="75">
        <v>4</v>
      </c>
      <c r="C12" s="75">
        <v>9</v>
      </c>
      <c r="D12" s="120" t="s">
        <v>107</v>
      </c>
      <c r="E12" s="75" t="s">
        <v>129</v>
      </c>
      <c r="F12" s="75" t="s">
        <v>130</v>
      </c>
      <c r="G12" s="75" t="s">
        <v>98</v>
      </c>
      <c r="H12" s="75" t="s">
        <v>91</v>
      </c>
      <c r="I12" s="75" t="s">
        <v>89</v>
      </c>
      <c r="J12" s="62">
        <v>37330</v>
      </c>
      <c r="K12" s="19">
        <v>1</v>
      </c>
      <c r="L12" s="30">
        <f t="shared" si="0"/>
        <v>1</v>
      </c>
      <c r="M12" s="30">
        <f t="shared" si="1"/>
        <v>1</v>
      </c>
      <c r="N12" s="31"/>
      <c r="O12" s="32">
        <f t="shared" si="3"/>
        <v>0</v>
      </c>
      <c r="P12" s="31"/>
      <c r="Q12" s="31"/>
      <c r="R12" s="31"/>
      <c r="S12" s="44">
        <f t="shared" si="2"/>
        <v>0</v>
      </c>
      <c r="T12" s="18" t="str">
        <f t="shared" si="4"/>
        <v>OK</v>
      </c>
      <c r="U12" s="163"/>
      <c r="V12" s="163"/>
      <c r="W12" s="163"/>
      <c r="X12" s="163"/>
      <c r="Y12" s="164">
        <v>1</v>
      </c>
      <c r="Z12" s="163"/>
      <c r="AA12" s="43"/>
      <c r="AB12" s="43"/>
      <c r="AC12" s="43"/>
      <c r="AD12" s="43"/>
      <c r="AE12" s="43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</row>
    <row r="13" spans="1:52" ht="24.75" customHeight="1" x14ac:dyDescent="0.25">
      <c r="A13" s="75" t="s">
        <v>156</v>
      </c>
      <c r="B13" s="75">
        <v>6</v>
      </c>
      <c r="C13" s="75">
        <v>11</v>
      </c>
      <c r="D13" s="120" t="s">
        <v>108</v>
      </c>
      <c r="E13" s="75" t="s">
        <v>131</v>
      </c>
      <c r="F13" s="75" t="s">
        <v>132</v>
      </c>
      <c r="G13" s="75" t="s">
        <v>98</v>
      </c>
      <c r="H13" s="76" t="s">
        <v>91</v>
      </c>
      <c r="I13" s="75" t="s">
        <v>89</v>
      </c>
      <c r="J13" s="62">
        <v>16500</v>
      </c>
      <c r="K13" s="19">
        <v>0</v>
      </c>
      <c r="L13" s="30">
        <f t="shared" si="0"/>
        <v>0</v>
      </c>
      <c r="M13" s="30">
        <f t="shared" si="1"/>
        <v>0</v>
      </c>
      <c r="N13" s="31"/>
      <c r="O13" s="32">
        <f t="shared" si="3"/>
        <v>0</v>
      </c>
      <c r="P13" s="31"/>
      <c r="Q13" s="31"/>
      <c r="R13" s="31"/>
      <c r="S13" s="44">
        <f t="shared" si="2"/>
        <v>0</v>
      </c>
      <c r="T13" s="18" t="str">
        <f t="shared" si="4"/>
        <v>OK</v>
      </c>
      <c r="U13" s="163"/>
      <c r="V13" s="163"/>
      <c r="W13" s="163"/>
      <c r="X13" s="163"/>
      <c r="Y13" s="163"/>
      <c r="Z13" s="163"/>
      <c r="AA13" s="43"/>
      <c r="AB13" s="43"/>
      <c r="AC13" s="43"/>
      <c r="AD13" s="43"/>
      <c r="AE13" s="43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</row>
    <row r="14" spans="1:52" ht="24.75" customHeight="1" x14ac:dyDescent="0.25">
      <c r="A14" s="75" t="s">
        <v>157</v>
      </c>
      <c r="B14" s="75">
        <v>7</v>
      </c>
      <c r="C14" s="75">
        <v>12</v>
      </c>
      <c r="D14" s="120" t="s">
        <v>109</v>
      </c>
      <c r="E14" s="75" t="s">
        <v>133</v>
      </c>
      <c r="F14" s="75" t="s">
        <v>134</v>
      </c>
      <c r="G14" s="75" t="s">
        <v>98</v>
      </c>
      <c r="H14" s="76" t="s">
        <v>90</v>
      </c>
      <c r="I14" s="75" t="s">
        <v>89</v>
      </c>
      <c r="J14" s="62">
        <v>9759.25</v>
      </c>
      <c r="K14" s="19">
        <v>0</v>
      </c>
      <c r="L14" s="30">
        <f t="shared" si="0"/>
        <v>0</v>
      </c>
      <c r="M14" s="30">
        <f t="shared" si="1"/>
        <v>0</v>
      </c>
      <c r="N14" s="31"/>
      <c r="O14" s="32">
        <f t="shared" si="3"/>
        <v>0</v>
      </c>
      <c r="P14" s="31"/>
      <c r="Q14" s="31"/>
      <c r="R14" s="31"/>
      <c r="S14" s="44">
        <f t="shared" si="2"/>
        <v>0</v>
      </c>
      <c r="T14" s="18" t="str">
        <f t="shared" si="4"/>
        <v>OK</v>
      </c>
      <c r="U14" s="163"/>
      <c r="V14" s="163"/>
      <c r="W14" s="163"/>
      <c r="X14" s="163"/>
      <c r="Y14" s="163"/>
      <c r="Z14" s="163"/>
      <c r="AA14" s="43"/>
      <c r="AB14" s="43"/>
      <c r="AC14" s="43"/>
      <c r="AD14" s="43"/>
      <c r="AE14" s="43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</row>
    <row r="15" spans="1:52" ht="24.75" customHeight="1" x14ac:dyDescent="0.25">
      <c r="A15" s="75" t="s">
        <v>156</v>
      </c>
      <c r="B15" s="75">
        <v>8</v>
      </c>
      <c r="C15" s="75">
        <v>13</v>
      </c>
      <c r="D15" s="120" t="s">
        <v>110</v>
      </c>
      <c r="E15" s="75" t="s">
        <v>135</v>
      </c>
      <c r="F15" s="75" t="s">
        <v>136</v>
      </c>
      <c r="G15" s="75" t="s">
        <v>98</v>
      </c>
      <c r="H15" s="75" t="s">
        <v>88</v>
      </c>
      <c r="I15" s="75" t="s">
        <v>89</v>
      </c>
      <c r="J15" s="62">
        <v>18947</v>
      </c>
      <c r="K15" s="19">
        <v>4</v>
      </c>
      <c r="L15" s="30">
        <f t="shared" si="0"/>
        <v>4</v>
      </c>
      <c r="M15" s="30">
        <f t="shared" si="1"/>
        <v>4</v>
      </c>
      <c r="N15" s="31"/>
      <c r="O15" s="32">
        <f t="shared" si="3"/>
        <v>1</v>
      </c>
      <c r="P15" s="31"/>
      <c r="Q15" s="31"/>
      <c r="R15" s="31"/>
      <c r="S15" s="44">
        <f t="shared" si="2"/>
        <v>0</v>
      </c>
      <c r="T15" s="18" t="str">
        <f t="shared" si="4"/>
        <v>OK</v>
      </c>
      <c r="U15" s="163"/>
      <c r="V15" s="163"/>
      <c r="W15" s="163"/>
      <c r="X15" s="164">
        <v>4</v>
      </c>
      <c r="Y15" s="163"/>
      <c r="Z15" s="163"/>
      <c r="AA15" s="43"/>
      <c r="AB15" s="43"/>
      <c r="AC15" s="43"/>
      <c r="AD15" s="43"/>
      <c r="AE15" s="43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</row>
    <row r="16" spans="1:52" ht="24.75" customHeight="1" x14ac:dyDescent="0.25">
      <c r="A16" s="75" t="s">
        <v>162</v>
      </c>
      <c r="B16" s="75">
        <v>9</v>
      </c>
      <c r="C16" s="75">
        <v>14</v>
      </c>
      <c r="D16" s="120" t="s">
        <v>111</v>
      </c>
      <c r="E16" s="75" t="s">
        <v>137</v>
      </c>
      <c r="F16" s="75" t="s">
        <v>138</v>
      </c>
      <c r="G16" s="75" t="s">
        <v>98</v>
      </c>
      <c r="H16" s="75" t="s">
        <v>90</v>
      </c>
      <c r="I16" s="75" t="s">
        <v>89</v>
      </c>
      <c r="J16" s="62">
        <v>21372.2</v>
      </c>
      <c r="K16" s="19">
        <v>0</v>
      </c>
      <c r="L16" s="30">
        <f t="shared" si="0"/>
        <v>0</v>
      </c>
      <c r="M16" s="30">
        <f t="shared" si="1"/>
        <v>0</v>
      </c>
      <c r="N16" s="31"/>
      <c r="O16" s="32">
        <f t="shared" si="3"/>
        <v>0</v>
      </c>
      <c r="P16" s="31"/>
      <c r="Q16" s="31"/>
      <c r="R16" s="31"/>
      <c r="S16" s="44">
        <f t="shared" si="2"/>
        <v>0</v>
      </c>
      <c r="T16" s="18" t="str">
        <f t="shared" si="4"/>
        <v>OK</v>
      </c>
      <c r="U16" s="163"/>
      <c r="V16" s="163"/>
      <c r="W16" s="163"/>
      <c r="X16" s="163"/>
      <c r="Y16" s="163"/>
      <c r="Z16" s="163"/>
      <c r="AA16" s="43"/>
      <c r="AB16" s="43"/>
      <c r="AC16" s="43"/>
      <c r="AD16" s="43"/>
      <c r="AE16" s="43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</row>
    <row r="17" spans="1:52" ht="24.75" customHeight="1" x14ac:dyDescent="0.25">
      <c r="A17" s="75" t="s">
        <v>163</v>
      </c>
      <c r="B17" s="75">
        <v>10</v>
      </c>
      <c r="C17" s="75">
        <v>15</v>
      </c>
      <c r="D17" s="120" t="s">
        <v>112</v>
      </c>
      <c r="E17" s="75" t="s">
        <v>139</v>
      </c>
      <c r="F17" s="75" t="s">
        <v>140</v>
      </c>
      <c r="G17" s="75" t="s">
        <v>98</v>
      </c>
      <c r="H17" s="114" t="s">
        <v>93</v>
      </c>
      <c r="I17" s="75" t="s">
        <v>89</v>
      </c>
      <c r="J17" s="62">
        <v>18315.740000000002</v>
      </c>
      <c r="K17" s="19">
        <v>0</v>
      </c>
      <c r="L17" s="30">
        <f t="shared" si="0"/>
        <v>0</v>
      </c>
      <c r="M17" s="30">
        <f t="shared" si="1"/>
        <v>0</v>
      </c>
      <c r="N17" s="31"/>
      <c r="O17" s="32">
        <f t="shared" si="3"/>
        <v>0</v>
      </c>
      <c r="P17" s="31"/>
      <c r="Q17" s="31"/>
      <c r="R17" s="31"/>
      <c r="S17" s="44">
        <f t="shared" si="2"/>
        <v>0</v>
      </c>
      <c r="T17" s="18" t="str">
        <f t="shared" si="4"/>
        <v>OK</v>
      </c>
      <c r="U17" s="163"/>
      <c r="V17" s="163"/>
      <c r="W17" s="163"/>
      <c r="X17" s="163"/>
      <c r="Y17" s="163"/>
      <c r="Z17" s="163"/>
      <c r="AA17" s="43"/>
      <c r="AB17" s="43"/>
      <c r="AC17" s="43"/>
      <c r="AD17" s="43"/>
      <c r="AE17" s="43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</row>
    <row r="18" spans="1:52" ht="24.75" customHeight="1" x14ac:dyDescent="0.25">
      <c r="A18" s="180" t="s">
        <v>153</v>
      </c>
      <c r="B18" s="180">
        <v>11</v>
      </c>
      <c r="C18" s="75">
        <v>16</v>
      </c>
      <c r="D18" s="120" t="s">
        <v>113</v>
      </c>
      <c r="E18" s="75" t="s">
        <v>141</v>
      </c>
      <c r="F18" s="75" t="s">
        <v>142</v>
      </c>
      <c r="G18" s="75" t="s">
        <v>98</v>
      </c>
      <c r="H18" s="114" t="s">
        <v>92</v>
      </c>
      <c r="I18" s="75" t="s">
        <v>89</v>
      </c>
      <c r="J18" s="62">
        <v>2835</v>
      </c>
      <c r="K18" s="19">
        <v>0</v>
      </c>
      <c r="L18" s="30">
        <f t="shared" si="0"/>
        <v>0</v>
      </c>
      <c r="M18" s="30">
        <f t="shared" si="1"/>
        <v>0</v>
      </c>
      <c r="N18" s="31"/>
      <c r="O18" s="32">
        <f t="shared" si="3"/>
        <v>0</v>
      </c>
      <c r="P18" s="31"/>
      <c r="Q18" s="31"/>
      <c r="R18" s="31"/>
      <c r="S18" s="44">
        <f t="shared" si="2"/>
        <v>0</v>
      </c>
      <c r="T18" s="18" t="str">
        <f t="shared" si="4"/>
        <v>OK</v>
      </c>
      <c r="U18" s="163"/>
      <c r="V18" s="163"/>
      <c r="W18" s="163"/>
      <c r="X18" s="163"/>
      <c r="Y18" s="163"/>
      <c r="Z18" s="163"/>
      <c r="AA18" s="43"/>
      <c r="AB18" s="43"/>
      <c r="AC18" s="43"/>
      <c r="AD18" s="43"/>
      <c r="AE18" s="43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</row>
    <row r="19" spans="1:52" ht="24.75" customHeight="1" x14ac:dyDescent="0.25">
      <c r="A19" s="181"/>
      <c r="B19" s="181"/>
      <c r="C19" s="75">
        <v>17</v>
      </c>
      <c r="D19" s="120" t="s">
        <v>114</v>
      </c>
      <c r="E19" s="75" t="s">
        <v>141</v>
      </c>
      <c r="F19" s="75" t="s">
        <v>143</v>
      </c>
      <c r="G19" s="75" t="s">
        <v>98</v>
      </c>
      <c r="H19" s="114" t="s">
        <v>92</v>
      </c>
      <c r="I19" s="75" t="s">
        <v>89</v>
      </c>
      <c r="J19" s="62">
        <v>5475</v>
      </c>
      <c r="K19" s="19">
        <v>0</v>
      </c>
      <c r="L19" s="30">
        <f t="shared" si="0"/>
        <v>0</v>
      </c>
      <c r="M19" s="30">
        <f t="shared" si="1"/>
        <v>0</v>
      </c>
      <c r="N19" s="31"/>
      <c r="O19" s="32">
        <f t="shared" si="3"/>
        <v>0</v>
      </c>
      <c r="P19" s="31"/>
      <c r="Q19" s="31"/>
      <c r="R19" s="31"/>
      <c r="S19" s="44">
        <f t="shared" si="2"/>
        <v>0</v>
      </c>
      <c r="T19" s="18" t="str">
        <f t="shared" si="4"/>
        <v>OK</v>
      </c>
      <c r="U19" s="163"/>
      <c r="V19" s="163"/>
      <c r="W19" s="163"/>
      <c r="X19" s="163"/>
      <c r="Y19" s="163"/>
      <c r="Z19" s="163"/>
      <c r="AA19" s="43"/>
      <c r="AB19" s="43"/>
      <c r="AC19" s="43"/>
      <c r="AD19" s="43"/>
      <c r="AE19" s="43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</row>
    <row r="20" spans="1:52" ht="24.75" customHeight="1" x14ac:dyDescent="0.25">
      <c r="A20" s="75" t="s">
        <v>158</v>
      </c>
      <c r="B20" s="75">
        <v>13</v>
      </c>
      <c r="C20" s="75">
        <v>22</v>
      </c>
      <c r="D20" s="120" t="s">
        <v>115</v>
      </c>
      <c r="E20" s="75" t="s">
        <v>144</v>
      </c>
      <c r="F20" s="75" t="s">
        <v>145</v>
      </c>
      <c r="G20" s="75" t="s">
        <v>98</v>
      </c>
      <c r="H20" s="114" t="s">
        <v>94</v>
      </c>
      <c r="I20" s="75" t="s">
        <v>89</v>
      </c>
      <c r="J20" s="62">
        <v>87565</v>
      </c>
      <c r="K20" s="19">
        <v>0</v>
      </c>
      <c r="L20" s="30">
        <f t="shared" si="0"/>
        <v>0</v>
      </c>
      <c r="M20" s="30">
        <f t="shared" si="1"/>
        <v>0</v>
      </c>
      <c r="N20" s="31"/>
      <c r="O20" s="32">
        <f t="shared" si="3"/>
        <v>0</v>
      </c>
      <c r="P20" s="31"/>
      <c r="Q20" s="31"/>
      <c r="R20" s="31"/>
      <c r="S20" s="44">
        <f t="shared" si="2"/>
        <v>0</v>
      </c>
      <c r="T20" s="18" t="str">
        <f t="shared" si="4"/>
        <v>OK</v>
      </c>
      <c r="U20" s="163"/>
      <c r="V20" s="163"/>
      <c r="W20" s="163"/>
      <c r="X20" s="163"/>
      <c r="Y20" s="163"/>
      <c r="Z20" s="163"/>
      <c r="AA20" s="43"/>
      <c r="AB20" s="43"/>
      <c r="AC20" s="43"/>
      <c r="AD20" s="43"/>
      <c r="AE20" s="43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</row>
    <row r="21" spans="1:52" ht="24.75" customHeight="1" x14ac:dyDescent="0.25">
      <c r="A21" s="75" t="s">
        <v>159</v>
      </c>
      <c r="B21" s="75">
        <v>14</v>
      </c>
      <c r="C21" s="75">
        <v>23</v>
      </c>
      <c r="D21" s="120" t="s">
        <v>116</v>
      </c>
      <c r="E21" s="75" t="s">
        <v>146</v>
      </c>
      <c r="F21" s="75" t="s">
        <v>146</v>
      </c>
      <c r="G21" s="75" t="s">
        <v>98</v>
      </c>
      <c r="H21" s="114" t="s">
        <v>94</v>
      </c>
      <c r="I21" s="75" t="s">
        <v>89</v>
      </c>
      <c r="J21" s="62">
        <v>9265</v>
      </c>
      <c r="K21" s="19">
        <v>0</v>
      </c>
      <c r="L21" s="30">
        <f t="shared" si="0"/>
        <v>0</v>
      </c>
      <c r="M21" s="30">
        <f t="shared" si="1"/>
        <v>0</v>
      </c>
      <c r="N21" s="31"/>
      <c r="O21" s="32">
        <f t="shared" si="3"/>
        <v>0</v>
      </c>
      <c r="P21" s="31"/>
      <c r="Q21" s="31"/>
      <c r="R21" s="31"/>
      <c r="S21" s="44">
        <f t="shared" si="2"/>
        <v>0</v>
      </c>
      <c r="T21" s="18" t="str">
        <f t="shared" si="4"/>
        <v>OK</v>
      </c>
      <c r="U21" s="163"/>
      <c r="V21" s="163"/>
      <c r="W21" s="163"/>
      <c r="X21" s="163"/>
      <c r="Y21" s="163"/>
      <c r="Z21" s="163"/>
      <c r="AA21" s="43"/>
      <c r="AB21" s="43"/>
      <c r="AC21" s="43"/>
      <c r="AD21" s="43"/>
      <c r="AE21" s="43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</row>
    <row r="22" spans="1:52" ht="24.75" customHeight="1" x14ac:dyDescent="0.25">
      <c r="A22" s="180" t="s">
        <v>160</v>
      </c>
      <c r="B22" s="180">
        <v>15</v>
      </c>
      <c r="C22" s="75">
        <v>24</v>
      </c>
      <c r="D22" s="120" t="s">
        <v>117</v>
      </c>
      <c r="E22" s="75" t="s">
        <v>147</v>
      </c>
      <c r="F22" s="75" t="s">
        <v>148</v>
      </c>
      <c r="G22" s="75" t="s">
        <v>98</v>
      </c>
      <c r="H22" s="114" t="s">
        <v>95</v>
      </c>
      <c r="I22" s="75" t="s">
        <v>96</v>
      </c>
      <c r="J22" s="62">
        <v>389</v>
      </c>
      <c r="K22" s="19">
        <v>0</v>
      </c>
      <c r="L22" s="30">
        <f t="shared" si="0"/>
        <v>0</v>
      </c>
      <c r="M22" s="30">
        <f t="shared" si="1"/>
        <v>0</v>
      </c>
      <c r="N22" s="31"/>
      <c r="O22" s="32">
        <f t="shared" si="3"/>
        <v>0</v>
      </c>
      <c r="P22" s="31"/>
      <c r="Q22" s="31"/>
      <c r="R22" s="31"/>
      <c r="S22" s="44">
        <f t="shared" si="2"/>
        <v>0</v>
      </c>
      <c r="T22" s="18" t="str">
        <f t="shared" si="4"/>
        <v>OK</v>
      </c>
      <c r="U22" s="163"/>
      <c r="V22" s="163"/>
      <c r="W22" s="163"/>
      <c r="X22" s="163"/>
      <c r="Y22" s="163"/>
      <c r="Z22" s="163"/>
      <c r="AA22" s="43"/>
      <c r="AB22" s="43"/>
      <c r="AC22" s="43"/>
      <c r="AD22" s="43"/>
      <c r="AE22" s="43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</row>
    <row r="23" spans="1:52" ht="24.75" customHeight="1" x14ac:dyDescent="0.25">
      <c r="A23" s="181"/>
      <c r="B23" s="181"/>
      <c r="C23" s="75">
        <v>25</v>
      </c>
      <c r="D23" s="120" t="s">
        <v>118</v>
      </c>
      <c r="E23" s="24" t="s">
        <v>147</v>
      </c>
      <c r="F23" s="24" t="s">
        <v>149</v>
      </c>
      <c r="G23" s="75" t="s">
        <v>98</v>
      </c>
      <c r="H23" s="117" t="s">
        <v>95</v>
      </c>
      <c r="I23" s="75" t="s">
        <v>96</v>
      </c>
      <c r="J23" s="62">
        <v>3845</v>
      </c>
      <c r="K23" s="19">
        <v>0</v>
      </c>
      <c r="L23" s="30">
        <f t="shared" si="0"/>
        <v>0</v>
      </c>
      <c r="M23" s="30">
        <f t="shared" si="1"/>
        <v>0</v>
      </c>
      <c r="N23" s="31"/>
      <c r="O23" s="32">
        <f t="shared" si="3"/>
        <v>0</v>
      </c>
      <c r="P23" s="31"/>
      <c r="Q23" s="31"/>
      <c r="R23" s="31"/>
      <c r="S23" s="44">
        <f t="shared" si="2"/>
        <v>0</v>
      </c>
      <c r="T23" s="18" t="str">
        <f t="shared" si="4"/>
        <v>OK</v>
      </c>
      <c r="U23" s="163"/>
      <c r="V23" s="163"/>
      <c r="W23" s="163"/>
      <c r="X23" s="163"/>
      <c r="Y23" s="163"/>
      <c r="Z23" s="163"/>
      <c r="AA23" s="43"/>
      <c r="AB23" s="43"/>
      <c r="AC23" s="43"/>
      <c r="AD23" s="43"/>
      <c r="AE23" s="43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</row>
    <row r="24" spans="1:52" ht="24.75" customHeight="1" x14ac:dyDescent="0.25">
      <c r="A24" s="75" t="s">
        <v>161</v>
      </c>
      <c r="B24" s="75">
        <v>16</v>
      </c>
      <c r="C24" s="75">
        <v>26</v>
      </c>
      <c r="D24" s="120" t="s">
        <v>119</v>
      </c>
      <c r="E24" s="57" t="s">
        <v>150</v>
      </c>
      <c r="F24" s="57" t="s">
        <v>151</v>
      </c>
      <c r="G24" s="75" t="s">
        <v>98</v>
      </c>
      <c r="H24" s="76" t="s">
        <v>97</v>
      </c>
      <c r="I24" s="75" t="s">
        <v>89</v>
      </c>
      <c r="J24" s="62">
        <v>6099.91</v>
      </c>
      <c r="K24" s="19">
        <v>0</v>
      </c>
      <c r="L24" s="30">
        <f t="shared" ref="L24" si="5">IF(SUM(U24:AZ24)&gt;K24+N24,K24+N24,SUM(U24:AZ24))</f>
        <v>0</v>
      </c>
      <c r="M24" s="30">
        <f t="shared" ref="M24" si="6">(SUM(U24:AZ24))</f>
        <v>0</v>
      </c>
      <c r="N24" s="31"/>
      <c r="O24" s="32">
        <f t="shared" si="3"/>
        <v>0</v>
      </c>
      <c r="P24" s="31"/>
      <c r="Q24" s="31"/>
      <c r="R24" s="31"/>
      <c r="S24" s="44">
        <f t="shared" ref="S24" si="7">K24-SUM(U24:AZ24)+N24</f>
        <v>0</v>
      </c>
      <c r="T24" s="18" t="str">
        <f t="shared" si="4"/>
        <v>OK</v>
      </c>
      <c r="U24" s="163"/>
      <c r="V24" s="163"/>
      <c r="W24" s="163"/>
      <c r="X24" s="163"/>
      <c r="Y24" s="163"/>
      <c r="Z24" s="163"/>
      <c r="AA24" s="43"/>
      <c r="AB24" s="43"/>
      <c r="AC24" s="43"/>
      <c r="AD24" s="43"/>
      <c r="AE24" s="43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</row>
    <row r="25" spans="1:52" ht="16.5" customHeight="1" x14ac:dyDescent="0.25">
      <c r="J25" s="60"/>
      <c r="K25" s="58">
        <f t="shared" ref="K25:S25" si="8">SUM(K4:K24)</f>
        <v>61</v>
      </c>
      <c r="L25" s="58">
        <f t="shared" si="8"/>
        <v>27</v>
      </c>
      <c r="M25" s="58">
        <f t="shared" si="8"/>
        <v>27</v>
      </c>
      <c r="N25" s="58">
        <f t="shared" si="8"/>
        <v>0</v>
      </c>
      <c r="O25" s="58">
        <f t="shared" si="8"/>
        <v>13</v>
      </c>
      <c r="P25" s="58">
        <f t="shared" si="8"/>
        <v>0</v>
      </c>
      <c r="Q25" s="58">
        <f t="shared" si="8"/>
        <v>0</v>
      </c>
      <c r="R25" s="58">
        <f t="shared" si="8"/>
        <v>0</v>
      </c>
      <c r="S25" s="59">
        <f t="shared" si="8"/>
        <v>34</v>
      </c>
      <c r="U25" s="165">
        <f>SUMPRODUCT($J$4:$J$24,U4:U24)</f>
        <v>12312.75</v>
      </c>
      <c r="V25" s="165">
        <f t="shared" ref="V25:AA25" si="9">SUMPRODUCT($J$4:$J$24,V4:V24)</f>
        <v>6713.73</v>
      </c>
      <c r="W25" s="165">
        <f t="shared" si="9"/>
        <v>50391.180000000008</v>
      </c>
      <c r="X25" s="165">
        <f t="shared" si="9"/>
        <v>75788</v>
      </c>
      <c r="Y25" s="165">
        <f t="shared" si="9"/>
        <v>37330</v>
      </c>
      <c r="Z25" s="165">
        <f t="shared" si="9"/>
        <v>100490</v>
      </c>
      <c r="AA25" s="165">
        <f t="shared" si="9"/>
        <v>0</v>
      </c>
      <c r="AB25" s="20">
        <f t="shared" ref="AB25:AZ25" si="10">SUMPRODUCT($J$4:$J$24,AB4:AB24)</f>
        <v>0</v>
      </c>
      <c r="AC25" s="20">
        <f t="shared" si="10"/>
        <v>0</v>
      </c>
      <c r="AD25" s="20">
        <f t="shared" si="10"/>
        <v>0</v>
      </c>
      <c r="AE25" s="20">
        <f t="shared" si="10"/>
        <v>0</v>
      </c>
      <c r="AF25" s="20">
        <f t="shared" si="10"/>
        <v>0</v>
      </c>
      <c r="AG25" s="20">
        <f t="shared" si="10"/>
        <v>0</v>
      </c>
      <c r="AH25" s="20">
        <f t="shared" si="10"/>
        <v>0</v>
      </c>
      <c r="AI25" s="20">
        <f t="shared" si="10"/>
        <v>0</v>
      </c>
      <c r="AJ25" s="20">
        <f t="shared" si="10"/>
        <v>0</v>
      </c>
      <c r="AK25" s="20">
        <f t="shared" si="10"/>
        <v>0</v>
      </c>
      <c r="AL25" s="20">
        <f t="shared" si="10"/>
        <v>0</v>
      </c>
      <c r="AM25" s="20">
        <f t="shared" si="10"/>
        <v>0</v>
      </c>
      <c r="AN25" s="20">
        <f t="shared" si="10"/>
        <v>0</v>
      </c>
      <c r="AO25" s="20">
        <f t="shared" si="10"/>
        <v>0</v>
      </c>
      <c r="AP25" s="20">
        <f t="shared" si="10"/>
        <v>0</v>
      </c>
      <c r="AQ25" s="20">
        <f t="shared" si="10"/>
        <v>0</v>
      </c>
      <c r="AR25" s="20">
        <f t="shared" si="10"/>
        <v>0</v>
      </c>
      <c r="AS25" s="20">
        <f t="shared" si="10"/>
        <v>0</v>
      </c>
      <c r="AT25" s="20">
        <f t="shared" si="10"/>
        <v>0</v>
      </c>
      <c r="AU25" s="20">
        <f t="shared" si="10"/>
        <v>0</v>
      </c>
      <c r="AV25" s="20">
        <f t="shared" si="10"/>
        <v>0</v>
      </c>
      <c r="AW25" s="20">
        <f t="shared" si="10"/>
        <v>0</v>
      </c>
      <c r="AX25" s="20">
        <f t="shared" si="10"/>
        <v>0</v>
      </c>
      <c r="AY25" s="20">
        <f t="shared" si="10"/>
        <v>0</v>
      </c>
      <c r="AZ25" s="20">
        <f t="shared" si="10"/>
        <v>0</v>
      </c>
    </row>
    <row r="26" spans="1:52" ht="20.25" customHeight="1" x14ac:dyDescent="0.25">
      <c r="K26" s="67">
        <f t="shared" ref="K26:R26" si="11">SUMPRODUCT($J$4:$J$24,K4:K24)</f>
        <v>886478.3899999999</v>
      </c>
      <c r="L26" s="67">
        <f t="shared" si="11"/>
        <v>283025.66000000003</v>
      </c>
      <c r="M26" s="67">
        <f t="shared" si="11"/>
        <v>283025.66000000003</v>
      </c>
      <c r="N26" s="67">
        <f t="shared" si="11"/>
        <v>0</v>
      </c>
      <c r="O26" s="67">
        <f t="shared" si="11"/>
        <v>194907.04</v>
      </c>
      <c r="P26" s="67">
        <f t="shared" si="11"/>
        <v>0</v>
      </c>
      <c r="Q26" s="67">
        <f t="shared" si="11"/>
        <v>0</v>
      </c>
      <c r="R26" s="67">
        <f t="shared" si="11"/>
        <v>0</v>
      </c>
      <c r="U26" s="166"/>
      <c r="V26" s="166"/>
      <c r="W26" s="166"/>
      <c r="X26" s="166"/>
      <c r="Y26" s="166"/>
      <c r="Z26" s="166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 ht="20.25" customHeight="1" thickBot="1" x14ac:dyDescent="0.3">
      <c r="K27" s="67"/>
      <c r="N27" s="35"/>
      <c r="O27" s="35"/>
      <c r="P27" s="35"/>
      <c r="Q27" s="35"/>
      <c r="R27" s="35"/>
      <c r="U27" s="166"/>
      <c r="V27" s="166"/>
      <c r="W27" s="166"/>
      <c r="X27" s="166"/>
      <c r="Y27" s="166"/>
      <c r="Z27" s="166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17.25" customHeight="1" x14ac:dyDescent="0.25">
      <c r="A28" s="107"/>
      <c r="B28" s="182" t="s">
        <v>48</v>
      </c>
      <c r="C28" s="183"/>
      <c r="D28" s="183"/>
      <c r="E28" s="183"/>
      <c r="F28" s="183"/>
      <c r="G28" s="183"/>
      <c r="H28" s="183"/>
      <c r="I28" s="183"/>
      <c r="J28" s="183"/>
      <c r="K28" s="184"/>
      <c r="L28" s="35"/>
      <c r="M28" s="35"/>
      <c r="N28" s="35"/>
      <c r="O28" s="35"/>
      <c r="P28" s="35"/>
      <c r="Q28" s="35"/>
      <c r="R28" s="35"/>
      <c r="U28" s="166"/>
      <c r="V28" s="167"/>
      <c r="W28" s="167"/>
      <c r="X28" s="167"/>
      <c r="Y28" s="166"/>
      <c r="Z28" s="166"/>
    </row>
    <row r="29" spans="1:52" ht="16.5" customHeight="1" x14ac:dyDescent="0.25">
      <c r="A29" s="107"/>
      <c r="B29" s="185" t="s">
        <v>84</v>
      </c>
      <c r="C29" s="186"/>
      <c r="D29" s="186"/>
      <c r="E29" s="186"/>
      <c r="F29" s="186"/>
      <c r="G29" s="186"/>
      <c r="H29" s="186"/>
      <c r="I29" s="186"/>
      <c r="J29" s="186"/>
      <c r="K29" s="187"/>
      <c r="R29" s="29"/>
      <c r="U29" s="166"/>
      <c r="V29" s="167"/>
      <c r="W29" s="167"/>
      <c r="X29" s="167"/>
      <c r="Y29" s="166"/>
      <c r="Z29" s="166"/>
    </row>
    <row r="30" spans="1:52" ht="15.75" customHeight="1" x14ac:dyDescent="0.25">
      <c r="A30" s="107"/>
      <c r="B30" s="188" t="s">
        <v>47</v>
      </c>
      <c r="C30" s="189"/>
      <c r="D30" s="189"/>
      <c r="E30" s="189"/>
      <c r="F30" s="189"/>
      <c r="G30" s="189"/>
      <c r="H30" s="189"/>
      <c r="I30" s="189"/>
      <c r="J30" s="189"/>
      <c r="K30" s="190"/>
      <c r="R30" s="29"/>
      <c r="U30" s="166"/>
      <c r="V30" s="167"/>
      <c r="W30" s="167"/>
      <c r="X30" s="167"/>
      <c r="Y30" s="166"/>
      <c r="Z30" s="166"/>
    </row>
    <row r="31" spans="1:52" ht="18.75" customHeight="1" thickBot="1" x14ac:dyDescent="0.3">
      <c r="A31" s="107"/>
      <c r="B31" s="205" t="s">
        <v>85</v>
      </c>
      <c r="C31" s="206"/>
      <c r="D31" s="206"/>
      <c r="E31" s="206"/>
      <c r="F31" s="206"/>
      <c r="G31" s="206"/>
      <c r="H31" s="206"/>
      <c r="I31" s="206"/>
      <c r="J31" s="206"/>
      <c r="K31" s="207"/>
      <c r="U31" s="166"/>
      <c r="V31" s="166"/>
      <c r="W31" s="166"/>
      <c r="X31" s="166"/>
      <c r="Y31" s="166"/>
      <c r="Z31" s="166"/>
    </row>
  </sheetData>
  <autoFilter ref="A3:AZ3" xr:uid="{00000000-0001-0000-0000-000000000000}"/>
  <mergeCells count="19">
    <mergeCell ref="B31:K31"/>
    <mergeCell ref="A7:A9"/>
    <mergeCell ref="B7:B9"/>
    <mergeCell ref="A10:A11"/>
    <mergeCell ref="B10:B11"/>
    <mergeCell ref="A18:A19"/>
    <mergeCell ref="B18:B19"/>
    <mergeCell ref="A22:A23"/>
    <mergeCell ref="B22:B23"/>
    <mergeCell ref="B28:K28"/>
    <mergeCell ref="B29:K29"/>
    <mergeCell ref="B30:K30"/>
    <mergeCell ref="A4:A6"/>
    <mergeCell ref="B4:B6"/>
    <mergeCell ref="A1:C1"/>
    <mergeCell ref="D1:J1"/>
    <mergeCell ref="K1:T1"/>
    <mergeCell ref="A2:J2"/>
    <mergeCell ref="K2:T2"/>
  </mergeCells>
  <conditionalFormatting sqref="S4:S24">
    <cfRule type="cellIs" dxfId="50" priority="2" operator="lessThan">
      <formula>0</formula>
    </cfRule>
  </conditionalFormatting>
  <conditionalFormatting sqref="T3:T1048576 T1">
    <cfRule type="cellIs" dxfId="49" priority="4" operator="equal">
      <formula>"ATENÇÃO"</formula>
    </cfRule>
  </conditionalFormatting>
  <conditionalFormatting sqref="T4:T24">
    <cfRule type="containsText" dxfId="48" priority="1" operator="containsText" text="ATENÇÃO">
      <formula>NOT(ISERROR(SEARCH("ATENÇÃO",T4)))</formula>
    </cfRule>
  </conditionalFormatting>
  <conditionalFormatting sqref="AA4:AZ24">
    <cfRule type="cellIs" dxfId="47" priority="3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65386-676D-4099-869B-25738CDEBBA9}">
  <sheetPr>
    <tabColor rgb="FF92D050"/>
  </sheetPr>
  <dimension ref="A1:AY31"/>
  <sheetViews>
    <sheetView topLeftCell="L13" zoomScale="60" zoomScaleNormal="60" workbookViewId="0">
      <selection activeCell="W33" sqref="W33"/>
    </sheetView>
  </sheetViews>
  <sheetFormatPr defaultColWidth="11.85546875" defaultRowHeight="24.75" customHeight="1" x14ac:dyDescent="0.25"/>
  <cols>
    <col min="1" max="1" width="8.7109375" style="1" customWidth="1"/>
    <col min="2" max="2" width="6.28515625" style="1" customWidth="1"/>
    <col min="3" max="3" width="6.5703125" style="1" customWidth="1"/>
    <col min="4" max="4" width="15.85546875" style="3" customWidth="1"/>
    <col min="5" max="5" width="8.7109375" style="1" customWidth="1"/>
    <col min="6" max="6" width="14.85546875" style="1" customWidth="1"/>
    <col min="7" max="7" width="9" style="1" customWidth="1"/>
    <col min="8" max="8" width="13.7109375" style="1" customWidth="1"/>
    <col min="9" max="9" width="11" style="1" customWidth="1"/>
    <col min="10" max="10" width="14.42578125" style="3" customWidth="1"/>
    <col min="11" max="11" width="11.85546875" style="4" customWidth="1"/>
    <col min="12" max="14" width="11.85546875" style="4"/>
    <col min="15" max="15" width="13.28515625" style="4" customWidth="1"/>
    <col min="16" max="18" width="11.85546875" style="4"/>
    <col min="19" max="19" width="11.85546875" style="12"/>
    <col min="20" max="20" width="11.85546875" style="5"/>
    <col min="21" max="31" width="12.85546875" style="6" customWidth="1"/>
    <col min="32" max="51" width="12.85546875" style="42" customWidth="1"/>
    <col min="52" max="16384" width="11.85546875" style="42"/>
  </cols>
  <sheetData>
    <row r="1" spans="1:51" ht="41.1" customHeight="1" x14ac:dyDescent="0.25">
      <c r="A1" s="195" t="s">
        <v>83</v>
      </c>
      <c r="B1" s="196"/>
      <c r="C1" s="197"/>
      <c r="D1" s="198" t="s">
        <v>81</v>
      </c>
      <c r="E1" s="199"/>
      <c r="F1" s="199"/>
      <c r="G1" s="199"/>
      <c r="H1" s="199"/>
      <c r="I1" s="199"/>
      <c r="J1" s="200"/>
      <c r="K1" s="194" t="s">
        <v>82</v>
      </c>
      <c r="L1" s="194"/>
      <c r="M1" s="194"/>
      <c r="N1" s="194"/>
      <c r="O1" s="194"/>
      <c r="P1" s="194"/>
      <c r="Q1" s="194"/>
      <c r="R1" s="194"/>
      <c r="S1" s="194"/>
      <c r="T1" s="194"/>
      <c r="U1" s="159" t="s">
        <v>264</v>
      </c>
      <c r="V1" s="159" t="s">
        <v>265</v>
      </c>
      <c r="W1" s="159" t="s">
        <v>266</v>
      </c>
      <c r="X1" s="159" t="s">
        <v>267</v>
      </c>
      <c r="Y1" s="159" t="s">
        <v>268</v>
      </c>
      <c r="Z1" s="115" t="s">
        <v>50</v>
      </c>
      <c r="AA1" s="115" t="s">
        <v>50</v>
      </c>
      <c r="AB1" s="115" t="s">
        <v>50</v>
      </c>
      <c r="AC1" s="115" t="s">
        <v>50</v>
      </c>
      <c r="AD1" s="115" t="s">
        <v>50</v>
      </c>
      <c r="AE1" s="115" t="s">
        <v>50</v>
      </c>
      <c r="AF1" s="115" t="s">
        <v>50</v>
      </c>
      <c r="AG1" s="115" t="s">
        <v>50</v>
      </c>
      <c r="AH1" s="115" t="s">
        <v>50</v>
      </c>
      <c r="AI1" s="115" t="s">
        <v>50</v>
      </c>
      <c r="AJ1" s="115" t="s">
        <v>50</v>
      </c>
      <c r="AK1" s="115" t="s">
        <v>50</v>
      </c>
      <c r="AL1" s="115" t="s">
        <v>50</v>
      </c>
      <c r="AM1" s="115" t="s">
        <v>50</v>
      </c>
      <c r="AN1" s="115" t="s">
        <v>50</v>
      </c>
      <c r="AO1" s="115" t="s">
        <v>50</v>
      </c>
      <c r="AP1" s="115" t="s">
        <v>50</v>
      </c>
      <c r="AQ1" s="115" t="s">
        <v>50</v>
      </c>
      <c r="AR1" s="115" t="s">
        <v>50</v>
      </c>
      <c r="AS1" s="115" t="s">
        <v>50</v>
      </c>
      <c r="AT1" s="115" t="s">
        <v>50</v>
      </c>
      <c r="AU1" s="115" t="s">
        <v>50</v>
      </c>
      <c r="AV1" s="115" t="s">
        <v>50</v>
      </c>
      <c r="AW1" s="115" t="s">
        <v>50</v>
      </c>
      <c r="AX1" s="115" t="s">
        <v>50</v>
      </c>
      <c r="AY1" s="115" t="s">
        <v>50</v>
      </c>
    </row>
    <row r="2" spans="1:51" ht="20.25" customHeight="1" x14ac:dyDescent="0.25">
      <c r="A2" s="198" t="s">
        <v>57</v>
      </c>
      <c r="B2" s="199"/>
      <c r="C2" s="199"/>
      <c r="D2" s="199"/>
      <c r="E2" s="199"/>
      <c r="F2" s="199"/>
      <c r="G2" s="199"/>
      <c r="H2" s="199"/>
      <c r="I2" s="199"/>
      <c r="J2" s="200"/>
      <c r="K2" s="201" t="s">
        <v>54</v>
      </c>
      <c r="L2" s="202"/>
      <c r="M2" s="202"/>
      <c r="N2" s="202"/>
      <c r="O2" s="202"/>
      <c r="P2" s="202"/>
      <c r="Q2" s="202"/>
      <c r="R2" s="202"/>
      <c r="S2" s="202"/>
      <c r="T2" s="203"/>
      <c r="U2" s="160" t="s">
        <v>86</v>
      </c>
      <c r="V2" s="161" t="s">
        <v>86</v>
      </c>
      <c r="W2" s="161" t="s">
        <v>86</v>
      </c>
      <c r="X2" s="161" t="s">
        <v>86</v>
      </c>
      <c r="Y2" s="161" t="s">
        <v>86</v>
      </c>
      <c r="Z2" s="116" t="s">
        <v>86</v>
      </c>
      <c r="AA2" s="116" t="s">
        <v>86</v>
      </c>
      <c r="AB2" s="116" t="s">
        <v>86</v>
      </c>
      <c r="AC2" s="116" t="s">
        <v>86</v>
      </c>
      <c r="AD2" s="116" t="s">
        <v>86</v>
      </c>
      <c r="AE2" s="116" t="s">
        <v>86</v>
      </c>
      <c r="AF2" s="116" t="s">
        <v>86</v>
      </c>
      <c r="AG2" s="116" t="s">
        <v>86</v>
      </c>
      <c r="AH2" s="116" t="s">
        <v>86</v>
      </c>
      <c r="AI2" s="116" t="s">
        <v>86</v>
      </c>
      <c r="AJ2" s="116" t="s">
        <v>86</v>
      </c>
      <c r="AK2" s="116" t="s">
        <v>86</v>
      </c>
      <c r="AL2" s="116" t="s">
        <v>86</v>
      </c>
      <c r="AM2" s="116" t="s">
        <v>86</v>
      </c>
      <c r="AN2" s="116" t="s">
        <v>86</v>
      </c>
      <c r="AO2" s="116" t="s">
        <v>86</v>
      </c>
      <c r="AP2" s="116" t="s">
        <v>86</v>
      </c>
      <c r="AQ2" s="116" t="s">
        <v>86</v>
      </c>
      <c r="AR2" s="116" t="s">
        <v>86</v>
      </c>
      <c r="AS2" s="116" t="s">
        <v>86</v>
      </c>
      <c r="AT2" s="116" t="s">
        <v>86</v>
      </c>
      <c r="AU2" s="116" t="s">
        <v>86</v>
      </c>
      <c r="AV2" s="116" t="s">
        <v>86</v>
      </c>
      <c r="AW2" s="116" t="s">
        <v>86</v>
      </c>
      <c r="AX2" s="116" t="s">
        <v>86</v>
      </c>
      <c r="AY2" s="116" t="s">
        <v>86</v>
      </c>
    </row>
    <row r="3" spans="1:51" s="3" customFormat="1" ht="39.75" customHeight="1" x14ac:dyDescent="0.2">
      <c r="A3" s="7" t="s">
        <v>7</v>
      </c>
      <c r="B3" s="7" t="s">
        <v>2</v>
      </c>
      <c r="C3" s="7" t="s">
        <v>6</v>
      </c>
      <c r="D3" s="8" t="s">
        <v>8</v>
      </c>
      <c r="E3" s="8" t="s">
        <v>121</v>
      </c>
      <c r="F3" s="8" t="s">
        <v>120</v>
      </c>
      <c r="G3" s="8" t="s">
        <v>9</v>
      </c>
      <c r="H3" s="8" t="s">
        <v>87</v>
      </c>
      <c r="I3" s="8" t="s">
        <v>10</v>
      </c>
      <c r="J3" s="9" t="s">
        <v>5</v>
      </c>
      <c r="K3" s="26" t="s">
        <v>53</v>
      </c>
      <c r="L3" s="26" t="s">
        <v>11</v>
      </c>
      <c r="M3" s="26" t="s">
        <v>12</v>
      </c>
      <c r="N3" s="26" t="s">
        <v>13</v>
      </c>
      <c r="O3" s="26" t="s">
        <v>14</v>
      </c>
      <c r="P3" s="26" t="s">
        <v>15</v>
      </c>
      <c r="Q3" s="26" t="s">
        <v>16</v>
      </c>
      <c r="R3" s="26" t="s">
        <v>17</v>
      </c>
      <c r="S3" s="33" t="s">
        <v>0</v>
      </c>
      <c r="T3" s="34" t="s">
        <v>1</v>
      </c>
      <c r="U3" s="162">
        <v>45938</v>
      </c>
      <c r="V3" s="162">
        <v>45938</v>
      </c>
      <c r="W3" s="162">
        <v>45938</v>
      </c>
      <c r="X3" s="162">
        <v>45939</v>
      </c>
      <c r="Y3" s="162">
        <v>45951</v>
      </c>
      <c r="Z3" s="41" t="s">
        <v>46</v>
      </c>
      <c r="AA3" s="41" t="s">
        <v>46</v>
      </c>
      <c r="AB3" s="41" t="s">
        <v>46</v>
      </c>
      <c r="AC3" s="41" t="s">
        <v>46</v>
      </c>
      <c r="AD3" s="41" t="s">
        <v>46</v>
      </c>
      <c r="AE3" s="41" t="s">
        <v>46</v>
      </c>
      <c r="AF3" s="41" t="s">
        <v>46</v>
      </c>
      <c r="AG3" s="41" t="s">
        <v>46</v>
      </c>
      <c r="AH3" s="41" t="s">
        <v>46</v>
      </c>
      <c r="AI3" s="41" t="s">
        <v>46</v>
      </c>
      <c r="AJ3" s="41" t="s">
        <v>46</v>
      </c>
      <c r="AK3" s="41" t="s">
        <v>46</v>
      </c>
      <c r="AL3" s="41" t="s">
        <v>46</v>
      </c>
      <c r="AM3" s="41" t="s">
        <v>46</v>
      </c>
      <c r="AN3" s="41" t="s">
        <v>46</v>
      </c>
      <c r="AO3" s="41" t="s">
        <v>46</v>
      </c>
      <c r="AP3" s="41" t="s">
        <v>46</v>
      </c>
      <c r="AQ3" s="41" t="s">
        <v>46</v>
      </c>
      <c r="AR3" s="41" t="s">
        <v>46</v>
      </c>
      <c r="AS3" s="41" t="s">
        <v>46</v>
      </c>
      <c r="AT3" s="41" t="s">
        <v>46</v>
      </c>
      <c r="AU3" s="41" t="s">
        <v>46</v>
      </c>
      <c r="AV3" s="41" t="s">
        <v>46</v>
      </c>
      <c r="AW3" s="41" t="s">
        <v>46</v>
      </c>
      <c r="AX3" s="41" t="s">
        <v>46</v>
      </c>
      <c r="AY3" s="41" t="s">
        <v>46</v>
      </c>
    </row>
    <row r="4" spans="1:51" ht="24.75" customHeight="1" x14ac:dyDescent="0.25">
      <c r="A4" s="180" t="s">
        <v>152</v>
      </c>
      <c r="B4" s="180">
        <v>1</v>
      </c>
      <c r="C4" s="75">
        <v>1</v>
      </c>
      <c r="D4" s="120" t="s">
        <v>99</v>
      </c>
      <c r="E4" s="75" t="s">
        <v>122</v>
      </c>
      <c r="F4" s="75" t="s">
        <v>193</v>
      </c>
      <c r="G4" s="75" t="s">
        <v>98</v>
      </c>
      <c r="H4" s="75" t="s">
        <v>88</v>
      </c>
      <c r="I4" s="75" t="s">
        <v>89</v>
      </c>
      <c r="J4" s="62">
        <v>8320</v>
      </c>
      <c r="K4" s="19">
        <v>0</v>
      </c>
      <c r="L4" s="30">
        <f t="shared" ref="L4:L24" si="0">IF(SUM(U4:AY4)&gt;K4+N4,K4+N4,SUM(U4:AY4))</f>
        <v>0</v>
      </c>
      <c r="M4" s="30">
        <f t="shared" ref="M4:M24" si="1">(SUM(U4:AY4))</f>
        <v>0</v>
      </c>
      <c r="N4" s="31"/>
      <c r="O4" s="32">
        <f>ROUND(IF(K4*0.25-0.5&lt;0,0,K4*0.25-0.5),0)-R4-P4</f>
        <v>0</v>
      </c>
      <c r="P4" s="31"/>
      <c r="Q4" s="31"/>
      <c r="R4" s="31"/>
      <c r="S4" s="44">
        <f t="shared" ref="S4:S24" si="2">K4-SUM(U4:AY4)+N4</f>
        <v>0</v>
      </c>
      <c r="T4" s="18" t="str">
        <f>IF(S4&lt;0,"ATENÇÃO","OK")</f>
        <v>OK</v>
      </c>
      <c r="U4" s="163"/>
      <c r="V4" s="163"/>
      <c r="W4" s="163"/>
      <c r="X4" s="163"/>
      <c r="Y4" s="163"/>
      <c r="Z4" s="43"/>
      <c r="AA4" s="43"/>
      <c r="AB4" s="43"/>
      <c r="AC4" s="43"/>
      <c r="AD4" s="43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</row>
    <row r="5" spans="1:51" ht="24.75" customHeight="1" x14ac:dyDescent="0.25">
      <c r="A5" s="204"/>
      <c r="B5" s="204"/>
      <c r="C5" s="75">
        <v>2</v>
      </c>
      <c r="D5" s="120" t="s">
        <v>100</v>
      </c>
      <c r="E5" s="75" t="s">
        <v>122</v>
      </c>
      <c r="F5" s="75" t="s">
        <v>193</v>
      </c>
      <c r="G5" s="75" t="s">
        <v>98</v>
      </c>
      <c r="H5" s="75" t="s">
        <v>88</v>
      </c>
      <c r="I5" s="75" t="s">
        <v>89</v>
      </c>
      <c r="J5" s="62">
        <v>10049</v>
      </c>
      <c r="K5" s="19">
        <v>21</v>
      </c>
      <c r="L5" s="30">
        <f t="shared" si="0"/>
        <v>21</v>
      </c>
      <c r="M5" s="30">
        <f t="shared" si="1"/>
        <v>21</v>
      </c>
      <c r="N5" s="31"/>
      <c r="O5" s="32">
        <f t="shared" ref="O5:O24" si="3">ROUND(IF(K5*0.25-0.5&lt;0,0,K5*0.25-0.5),0)-R5-P5</f>
        <v>5</v>
      </c>
      <c r="P5" s="31"/>
      <c r="Q5" s="31"/>
      <c r="R5" s="31"/>
      <c r="S5" s="44">
        <f t="shared" si="2"/>
        <v>0</v>
      </c>
      <c r="T5" s="18" t="str">
        <f t="shared" ref="T5:T24" si="4">IF(S5&lt;0,"ATENÇÃO","OK")</f>
        <v>OK</v>
      </c>
      <c r="U5" s="163"/>
      <c r="V5" s="163"/>
      <c r="W5" s="164">
        <v>21</v>
      </c>
      <c r="X5" s="163"/>
      <c r="Y5" s="163"/>
      <c r="Z5" s="43"/>
      <c r="AA5" s="43"/>
      <c r="AB5" s="43"/>
      <c r="AC5" s="43"/>
      <c r="AD5" s="43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</row>
    <row r="6" spans="1:51" ht="24.75" customHeight="1" x14ac:dyDescent="0.25">
      <c r="A6" s="181"/>
      <c r="B6" s="181"/>
      <c r="C6" s="75">
        <v>3</v>
      </c>
      <c r="D6" s="120" t="s">
        <v>101</v>
      </c>
      <c r="E6" s="75" t="s">
        <v>122</v>
      </c>
      <c r="F6" s="104" t="s">
        <v>192</v>
      </c>
      <c r="G6" s="75" t="s">
        <v>98</v>
      </c>
      <c r="H6" s="75" t="s">
        <v>90</v>
      </c>
      <c r="I6" s="75" t="s">
        <v>89</v>
      </c>
      <c r="J6" s="62">
        <v>18083</v>
      </c>
      <c r="K6" s="19">
        <v>7</v>
      </c>
      <c r="L6" s="30">
        <f t="shared" si="0"/>
        <v>7</v>
      </c>
      <c r="M6" s="30">
        <f t="shared" si="1"/>
        <v>7</v>
      </c>
      <c r="N6" s="31"/>
      <c r="O6" s="32">
        <f t="shared" si="3"/>
        <v>1</v>
      </c>
      <c r="P6" s="31"/>
      <c r="Q6" s="31"/>
      <c r="R6" s="31"/>
      <c r="S6" s="44">
        <f t="shared" si="2"/>
        <v>0</v>
      </c>
      <c r="T6" s="18" t="str">
        <f t="shared" si="4"/>
        <v>OK</v>
      </c>
      <c r="U6" s="163"/>
      <c r="V6" s="163"/>
      <c r="W6" s="164">
        <v>7</v>
      </c>
      <c r="X6" s="163"/>
      <c r="Y6" s="163"/>
      <c r="Z6" s="43"/>
      <c r="AA6" s="43"/>
      <c r="AB6" s="43"/>
      <c r="AC6" s="43"/>
      <c r="AD6" s="43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</row>
    <row r="7" spans="1:51" ht="24.75" customHeight="1" x14ac:dyDescent="0.25">
      <c r="A7" s="180" t="s">
        <v>153</v>
      </c>
      <c r="B7" s="180">
        <v>2</v>
      </c>
      <c r="C7" s="75">
        <v>4</v>
      </c>
      <c r="D7" s="120" t="s">
        <v>102</v>
      </c>
      <c r="E7" s="75" t="s">
        <v>123</v>
      </c>
      <c r="F7" s="75" t="s">
        <v>124</v>
      </c>
      <c r="G7" s="75" t="s">
        <v>98</v>
      </c>
      <c r="H7" s="75" t="s">
        <v>91</v>
      </c>
      <c r="I7" s="75" t="s">
        <v>89</v>
      </c>
      <c r="J7" s="62">
        <v>5599.02</v>
      </c>
      <c r="K7" s="19">
        <v>0</v>
      </c>
      <c r="L7" s="30">
        <f t="shared" si="0"/>
        <v>0</v>
      </c>
      <c r="M7" s="30">
        <f t="shared" si="1"/>
        <v>0</v>
      </c>
      <c r="N7" s="31"/>
      <c r="O7" s="32">
        <f t="shared" si="3"/>
        <v>0</v>
      </c>
      <c r="P7" s="31"/>
      <c r="Q7" s="31"/>
      <c r="R7" s="31"/>
      <c r="S7" s="44">
        <f t="shared" si="2"/>
        <v>0</v>
      </c>
      <c r="T7" s="18" t="str">
        <f t="shared" si="4"/>
        <v>OK</v>
      </c>
      <c r="U7" s="163"/>
      <c r="V7" s="163"/>
      <c r="W7" s="163"/>
      <c r="X7" s="163"/>
      <c r="Y7" s="163"/>
      <c r="Z7" s="43"/>
      <c r="AA7" s="43"/>
      <c r="AB7" s="43"/>
      <c r="AC7" s="43"/>
      <c r="AD7" s="43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</row>
    <row r="8" spans="1:51" ht="24.75" customHeight="1" x14ac:dyDescent="0.25">
      <c r="A8" s="204"/>
      <c r="B8" s="204"/>
      <c r="C8" s="75">
        <v>5</v>
      </c>
      <c r="D8" s="120" t="s">
        <v>103</v>
      </c>
      <c r="E8" s="75" t="s">
        <v>123</v>
      </c>
      <c r="F8" s="75" t="s">
        <v>125</v>
      </c>
      <c r="G8" s="75" t="s">
        <v>98</v>
      </c>
      <c r="H8" s="75" t="s">
        <v>91</v>
      </c>
      <c r="I8" s="75" t="s">
        <v>89</v>
      </c>
      <c r="J8" s="62">
        <v>6713.73</v>
      </c>
      <c r="K8" s="19">
        <v>21</v>
      </c>
      <c r="L8" s="30">
        <f t="shared" si="0"/>
        <v>21</v>
      </c>
      <c r="M8" s="30">
        <f t="shared" si="1"/>
        <v>21</v>
      </c>
      <c r="N8" s="31"/>
      <c r="O8" s="32">
        <f t="shared" si="3"/>
        <v>5</v>
      </c>
      <c r="P8" s="31"/>
      <c r="Q8" s="31"/>
      <c r="R8" s="31"/>
      <c r="S8" s="44">
        <f t="shared" si="2"/>
        <v>0</v>
      </c>
      <c r="T8" s="18" t="str">
        <f t="shared" si="4"/>
        <v>OK</v>
      </c>
      <c r="U8" s="164">
        <v>21</v>
      </c>
      <c r="V8" s="163"/>
      <c r="W8" s="163"/>
      <c r="X8" s="163"/>
      <c r="Y8" s="163"/>
      <c r="Z8" s="43"/>
      <c r="AA8" s="43"/>
      <c r="AB8" s="43"/>
      <c r="AC8" s="43"/>
      <c r="AD8" s="43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</row>
    <row r="9" spans="1:51" ht="24.75" customHeight="1" x14ac:dyDescent="0.25">
      <c r="A9" s="181"/>
      <c r="B9" s="181"/>
      <c r="C9" s="75">
        <v>6</v>
      </c>
      <c r="D9" s="120" t="s">
        <v>104</v>
      </c>
      <c r="E9" s="75" t="s">
        <v>123</v>
      </c>
      <c r="F9" s="135" t="s">
        <v>194</v>
      </c>
      <c r="G9" s="75" t="s">
        <v>98</v>
      </c>
      <c r="H9" s="75" t="s">
        <v>90</v>
      </c>
      <c r="I9" s="75" t="s">
        <v>89</v>
      </c>
      <c r="J9" s="62">
        <v>11839.27</v>
      </c>
      <c r="K9" s="19">
        <v>1</v>
      </c>
      <c r="L9" s="30">
        <f t="shared" si="0"/>
        <v>1</v>
      </c>
      <c r="M9" s="30">
        <f t="shared" si="1"/>
        <v>1</v>
      </c>
      <c r="N9" s="31"/>
      <c r="O9" s="32">
        <f t="shared" si="3"/>
        <v>0</v>
      </c>
      <c r="P9" s="31"/>
      <c r="Q9" s="31"/>
      <c r="R9" s="31"/>
      <c r="S9" s="44">
        <f t="shared" si="2"/>
        <v>0</v>
      </c>
      <c r="T9" s="18" t="str">
        <f t="shared" si="4"/>
        <v>OK</v>
      </c>
      <c r="U9" s="164">
        <v>1</v>
      </c>
      <c r="V9" s="163"/>
      <c r="W9" s="163"/>
      <c r="X9" s="163"/>
      <c r="Y9" s="163"/>
      <c r="Z9" s="43"/>
      <c r="AA9" s="43"/>
      <c r="AB9" s="43"/>
      <c r="AC9" s="43"/>
      <c r="AD9" s="43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</row>
    <row r="10" spans="1:51" ht="24.75" customHeight="1" x14ac:dyDescent="0.25">
      <c r="A10" s="180" t="s">
        <v>154</v>
      </c>
      <c r="B10" s="180">
        <v>3</v>
      </c>
      <c r="C10" s="75">
        <v>7</v>
      </c>
      <c r="D10" s="120" t="s">
        <v>105</v>
      </c>
      <c r="E10" s="75" t="s">
        <v>126</v>
      </c>
      <c r="F10" s="75" t="s">
        <v>127</v>
      </c>
      <c r="G10" s="75" t="s">
        <v>98</v>
      </c>
      <c r="H10" s="75" t="s">
        <v>92</v>
      </c>
      <c r="I10" s="75" t="s">
        <v>89</v>
      </c>
      <c r="J10" s="62">
        <v>971.34</v>
      </c>
      <c r="K10" s="19">
        <v>3</v>
      </c>
      <c r="L10" s="30">
        <f t="shared" si="0"/>
        <v>3</v>
      </c>
      <c r="M10" s="30">
        <f t="shared" si="1"/>
        <v>3</v>
      </c>
      <c r="N10" s="31"/>
      <c r="O10" s="32">
        <f t="shared" si="3"/>
        <v>0</v>
      </c>
      <c r="P10" s="31"/>
      <c r="Q10" s="31"/>
      <c r="R10" s="31"/>
      <c r="S10" s="44">
        <f t="shared" si="2"/>
        <v>0</v>
      </c>
      <c r="T10" s="18" t="str">
        <f t="shared" si="4"/>
        <v>OK</v>
      </c>
      <c r="U10" s="166"/>
      <c r="V10" s="164">
        <v>3</v>
      </c>
      <c r="W10" s="163"/>
      <c r="X10" s="163"/>
      <c r="Y10" s="163"/>
      <c r="Z10" s="43"/>
      <c r="AA10" s="43"/>
      <c r="AB10" s="43"/>
      <c r="AC10" s="43"/>
      <c r="AD10" s="43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</row>
    <row r="11" spans="1:51" ht="24.75" customHeight="1" x14ac:dyDescent="0.25">
      <c r="A11" s="181"/>
      <c r="B11" s="181"/>
      <c r="C11" s="75">
        <v>8</v>
      </c>
      <c r="D11" s="120" t="s">
        <v>106</v>
      </c>
      <c r="E11" s="75" t="s">
        <v>126</v>
      </c>
      <c r="F11" s="75" t="s">
        <v>128</v>
      </c>
      <c r="G11" s="75" t="s">
        <v>98</v>
      </c>
      <c r="H11" s="75" t="s">
        <v>92</v>
      </c>
      <c r="I11" s="75" t="s">
        <v>89</v>
      </c>
      <c r="J11" s="62">
        <v>1102.21</v>
      </c>
      <c r="K11" s="19">
        <v>7</v>
      </c>
      <c r="L11" s="30">
        <f t="shared" si="0"/>
        <v>7</v>
      </c>
      <c r="M11" s="30">
        <f t="shared" si="1"/>
        <v>7</v>
      </c>
      <c r="N11" s="31"/>
      <c r="O11" s="32">
        <f t="shared" si="3"/>
        <v>1</v>
      </c>
      <c r="P11" s="31"/>
      <c r="Q11" s="31"/>
      <c r="R11" s="31"/>
      <c r="S11" s="44">
        <f t="shared" si="2"/>
        <v>0</v>
      </c>
      <c r="T11" s="18" t="str">
        <f t="shared" si="4"/>
        <v>OK</v>
      </c>
      <c r="U11" s="166"/>
      <c r="V11" s="164">
        <v>7</v>
      </c>
      <c r="W11" s="163"/>
      <c r="X11" s="163"/>
      <c r="Y11" s="163"/>
      <c r="Z11" s="43"/>
      <c r="AA11" s="43"/>
      <c r="AB11" s="43"/>
      <c r="AC11" s="43"/>
      <c r="AD11" s="43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</row>
    <row r="12" spans="1:51" ht="24.75" customHeight="1" x14ac:dyDescent="0.25">
      <c r="A12" s="75" t="s">
        <v>155</v>
      </c>
      <c r="B12" s="75">
        <v>4</v>
      </c>
      <c r="C12" s="75">
        <v>9</v>
      </c>
      <c r="D12" s="120" t="s">
        <v>107</v>
      </c>
      <c r="E12" s="75" t="s">
        <v>129</v>
      </c>
      <c r="F12" s="75" t="s">
        <v>130</v>
      </c>
      <c r="G12" s="75" t="s">
        <v>98</v>
      </c>
      <c r="H12" s="75" t="s">
        <v>91</v>
      </c>
      <c r="I12" s="75" t="s">
        <v>89</v>
      </c>
      <c r="J12" s="62">
        <v>37330</v>
      </c>
      <c r="K12" s="19">
        <v>0</v>
      </c>
      <c r="L12" s="30">
        <f t="shared" si="0"/>
        <v>1</v>
      </c>
      <c r="M12" s="30">
        <f t="shared" si="1"/>
        <v>1</v>
      </c>
      <c r="N12" s="31">
        <v>1</v>
      </c>
      <c r="O12" s="32">
        <f t="shared" si="3"/>
        <v>0</v>
      </c>
      <c r="P12" s="31"/>
      <c r="Q12" s="31"/>
      <c r="R12" s="31"/>
      <c r="S12" s="44">
        <f t="shared" si="2"/>
        <v>0</v>
      </c>
      <c r="T12" s="18" t="str">
        <f t="shared" si="4"/>
        <v>OK</v>
      </c>
      <c r="U12" s="163"/>
      <c r="V12" s="163"/>
      <c r="W12" s="163"/>
      <c r="X12" s="163"/>
      <c r="Y12" s="164">
        <v>1</v>
      </c>
      <c r="Z12" s="43"/>
      <c r="AA12" s="43"/>
      <c r="AB12" s="43"/>
      <c r="AC12" s="43"/>
      <c r="AD12" s="43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</row>
    <row r="13" spans="1:51" ht="24.75" customHeight="1" x14ac:dyDescent="0.25">
      <c r="A13" s="75" t="s">
        <v>156</v>
      </c>
      <c r="B13" s="75">
        <v>6</v>
      </c>
      <c r="C13" s="75">
        <v>11</v>
      </c>
      <c r="D13" s="120" t="s">
        <v>108</v>
      </c>
      <c r="E13" s="75" t="s">
        <v>131</v>
      </c>
      <c r="F13" s="75" t="s">
        <v>132</v>
      </c>
      <c r="G13" s="75" t="s">
        <v>98</v>
      </c>
      <c r="H13" s="76" t="s">
        <v>91</v>
      </c>
      <c r="I13" s="75" t="s">
        <v>89</v>
      </c>
      <c r="J13" s="62">
        <v>16500</v>
      </c>
      <c r="K13" s="19">
        <v>0</v>
      </c>
      <c r="L13" s="30">
        <f t="shared" si="0"/>
        <v>0</v>
      </c>
      <c r="M13" s="30">
        <f t="shared" si="1"/>
        <v>0</v>
      </c>
      <c r="N13" s="31"/>
      <c r="O13" s="32">
        <f t="shared" si="3"/>
        <v>0</v>
      </c>
      <c r="P13" s="31"/>
      <c r="Q13" s="31"/>
      <c r="R13" s="31"/>
      <c r="S13" s="44">
        <f t="shared" si="2"/>
        <v>0</v>
      </c>
      <c r="T13" s="18" t="str">
        <f t="shared" si="4"/>
        <v>OK</v>
      </c>
      <c r="U13" s="163"/>
      <c r="V13" s="163"/>
      <c r="W13" s="163"/>
      <c r="X13" s="163"/>
      <c r="Y13" s="163"/>
      <c r="Z13" s="43"/>
      <c r="AA13" s="43"/>
      <c r="AB13" s="43"/>
      <c r="AC13" s="43"/>
      <c r="AD13" s="43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</row>
    <row r="14" spans="1:51" ht="24.75" customHeight="1" x14ac:dyDescent="0.25">
      <c r="A14" s="75" t="s">
        <v>157</v>
      </c>
      <c r="B14" s="75">
        <v>7</v>
      </c>
      <c r="C14" s="75">
        <v>12</v>
      </c>
      <c r="D14" s="120" t="s">
        <v>109</v>
      </c>
      <c r="E14" s="75" t="s">
        <v>133</v>
      </c>
      <c r="F14" s="75" t="s">
        <v>134</v>
      </c>
      <c r="G14" s="75" t="s">
        <v>98</v>
      </c>
      <c r="H14" s="76" t="s">
        <v>90</v>
      </c>
      <c r="I14" s="75" t="s">
        <v>89</v>
      </c>
      <c r="J14" s="62">
        <v>9759.25</v>
      </c>
      <c r="K14" s="19">
        <v>0</v>
      </c>
      <c r="L14" s="30">
        <f t="shared" si="0"/>
        <v>0</v>
      </c>
      <c r="M14" s="30">
        <f t="shared" si="1"/>
        <v>0</v>
      </c>
      <c r="N14" s="31"/>
      <c r="O14" s="32">
        <f t="shared" si="3"/>
        <v>0</v>
      </c>
      <c r="P14" s="31"/>
      <c r="Q14" s="31"/>
      <c r="R14" s="31"/>
      <c r="S14" s="44">
        <f t="shared" si="2"/>
        <v>0</v>
      </c>
      <c r="T14" s="18" t="str">
        <f t="shared" si="4"/>
        <v>OK</v>
      </c>
      <c r="U14" s="163"/>
      <c r="V14" s="163"/>
      <c r="W14" s="163"/>
      <c r="X14" s="163"/>
      <c r="Y14" s="163"/>
      <c r="Z14" s="43"/>
      <c r="AA14" s="43"/>
      <c r="AB14" s="43"/>
      <c r="AC14" s="43"/>
      <c r="AD14" s="43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</row>
    <row r="15" spans="1:51" ht="24.75" customHeight="1" x14ac:dyDescent="0.25">
      <c r="A15" s="75" t="s">
        <v>156</v>
      </c>
      <c r="B15" s="75">
        <v>8</v>
      </c>
      <c r="C15" s="75">
        <v>13</v>
      </c>
      <c r="D15" s="120" t="s">
        <v>110</v>
      </c>
      <c r="E15" s="75" t="s">
        <v>135</v>
      </c>
      <c r="F15" s="75" t="s">
        <v>136</v>
      </c>
      <c r="G15" s="75" t="s">
        <v>98</v>
      </c>
      <c r="H15" s="75" t="s">
        <v>88</v>
      </c>
      <c r="I15" s="75" t="s">
        <v>89</v>
      </c>
      <c r="J15" s="62">
        <v>18947</v>
      </c>
      <c r="K15" s="19">
        <v>0</v>
      </c>
      <c r="L15" s="30">
        <f t="shared" si="0"/>
        <v>0</v>
      </c>
      <c r="M15" s="30">
        <f t="shared" si="1"/>
        <v>0</v>
      </c>
      <c r="N15" s="31"/>
      <c r="O15" s="32">
        <f t="shared" si="3"/>
        <v>0</v>
      </c>
      <c r="P15" s="31"/>
      <c r="Q15" s="31"/>
      <c r="R15" s="31"/>
      <c r="S15" s="44">
        <f t="shared" si="2"/>
        <v>0</v>
      </c>
      <c r="T15" s="18" t="str">
        <f t="shared" si="4"/>
        <v>OK</v>
      </c>
      <c r="U15" s="163"/>
      <c r="V15" s="163"/>
      <c r="W15" s="163"/>
      <c r="X15" s="163"/>
      <c r="Y15" s="163"/>
      <c r="Z15" s="43"/>
      <c r="AA15" s="43"/>
      <c r="AB15" s="43"/>
      <c r="AC15" s="43"/>
      <c r="AD15" s="43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</row>
    <row r="16" spans="1:51" ht="24.75" customHeight="1" x14ac:dyDescent="0.25">
      <c r="A16" s="75" t="s">
        <v>162</v>
      </c>
      <c r="B16" s="75">
        <v>9</v>
      </c>
      <c r="C16" s="75">
        <v>14</v>
      </c>
      <c r="D16" s="120" t="s">
        <v>111</v>
      </c>
      <c r="E16" s="75" t="s">
        <v>137</v>
      </c>
      <c r="F16" s="75" t="s">
        <v>138</v>
      </c>
      <c r="G16" s="75" t="s">
        <v>98</v>
      </c>
      <c r="H16" s="75" t="s">
        <v>90</v>
      </c>
      <c r="I16" s="75" t="s">
        <v>89</v>
      </c>
      <c r="J16" s="62">
        <v>21372.2</v>
      </c>
      <c r="K16" s="19">
        <v>0</v>
      </c>
      <c r="L16" s="30">
        <f t="shared" si="0"/>
        <v>0</v>
      </c>
      <c r="M16" s="30">
        <f t="shared" si="1"/>
        <v>0</v>
      </c>
      <c r="N16" s="31"/>
      <c r="O16" s="32">
        <f t="shared" si="3"/>
        <v>0</v>
      </c>
      <c r="P16" s="31"/>
      <c r="Q16" s="31"/>
      <c r="R16" s="31"/>
      <c r="S16" s="44">
        <f t="shared" si="2"/>
        <v>0</v>
      </c>
      <c r="T16" s="18" t="str">
        <f t="shared" si="4"/>
        <v>OK</v>
      </c>
      <c r="U16" s="163"/>
      <c r="V16" s="163"/>
      <c r="W16" s="163"/>
      <c r="X16" s="163"/>
      <c r="Y16" s="163"/>
      <c r="Z16" s="43"/>
      <c r="AA16" s="43"/>
      <c r="AB16" s="43"/>
      <c r="AC16" s="43"/>
      <c r="AD16" s="43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</row>
    <row r="17" spans="1:51" ht="24.75" customHeight="1" x14ac:dyDescent="0.25">
      <c r="A17" s="75" t="s">
        <v>163</v>
      </c>
      <c r="B17" s="75">
        <v>10</v>
      </c>
      <c r="C17" s="75">
        <v>15</v>
      </c>
      <c r="D17" s="120" t="s">
        <v>112</v>
      </c>
      <c r="E17" s="75" t="s">
        <v>139</v>
      </c>
      <c r="F17" s="75" t="s">
        <v>140</v>
      </c>
      <c r="G17" s="75" t="s">
        <v>98</v>
      </c>
      <c r="H17" s="114" t="s">
        <v>93</v>
      </c>
      <c r="I17" s="75" t="s">
        <v>89</v>
      </c>
      <c r="J17" s="62">
        <v>18315.740000000002</v>
      </c>
      <c r="K17" s="19">
        <v>0</v>
      </c>
      <c r="L17" s="30">
        <f t="shared" si="0"/>
        <v>0</v>
      </c>
      <c r="M17" s="30">
        <f t="shared" si="1"/>
        <v>0</v>
      </c>
      <c r="N17" s="31"/>
      <c r="O17" s="32">
        <f t="shared" si="3"/>
        <v>0</v>
      </c>
      <c r="P17" s="31"/>
      <c r="Q17" s="31"/>
      <c r="R17" s="31"/>
      <c r="S17" s="44">
        <f t="shared" si="2"/>
        <v>0</v>
      </c>
      <c r="T17" s="18" t="str">
        <f t="shared" si="4"/>
        <v>OK</v>
      </c>
      <c r="U17" s="163"/>
      <c r="V17" s="163"/>
      <c r="W17" s="163"/>
      <c r="X17" s="163"/>
      <c r="Y17" s="163"/>
      <c r="Z17" s="43"/>
      <c r="AA17" s="43"/>
      <c r="AB17" s="43"/>
      <c r="AC17" s="43"/>
      <c r="AD17" s="43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</row>
    <row r="18" spans="1:51" ht="24.75" customHeight="1" x14ac:dyDescent="0.25">
      <c r="A18" s="180" t="s">
        <v>153</v>
      </c>
      <c r="B18" s="180">
        <v>11</v>
      </c>
      <c r="C18" s="75">
        <v>16</v>
      </c>
      <c r="D18" s="120" t="s">
        <v>113</v>
      </c>
      <c r="E18" s="75" t="s">
        <v>141</v>
      </c>
      <c r="F18" s="75" t="s">
        <v>142</v>
      </c>
      <c r="G18" s="75" t="s">
        <v>98</v>
      </c>
      <c r="H18" s="114" t="s">
        <v>92</v>
      </c>
      <c r="I18" s="75" t="s">
        <v>89</v>
      </c>
      <c r="J18" s="62">
        <v>2835</v>
      </c>
      <c r="K18" s="19">
        <v>0</v>
      </c>
      <c r="L18" s="30">
        <f t="shared" si="0"/>
        <v>0</v>
      </c>
      <c r="M18" s="30">
        <f t="shared" si="1"/>
        <v>0</v>
      </c>
      <c r="N18" s="31"/>
      <c r="O18" s="32">
        <f t="shared" si="3"/>
        <v>0</v>
      </c>
      <c r="P18" s="31"/>
      <c r="Q18" s="31"/>
      <c r="R18" s="31"/>
      <c r="S18" s="44">
        <f t="shared" si="2"/>
        <v>0</v>
      </c>
      <c r="T18" s="18" t="str">
        <f t="shared" si="4"/>
        <v>OK</v>
      </c>
      <c r="U18" s="163"/>
      <c r="V18" s="163"/>
      <c r="W18" s="163"/>
      <c r="X18" s="163"/>
      <c r="Y18" s="163"/>
      <c r="Z18" s="43"/>
      <c r="AA18" s="43"/>
      <c r="AB18" s="43"/>
      <c r="AC18" s="43"/>
      <c r="AD18" s="43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</row>
    <row r="19" spans="1:51" ht="24.75" customHeight="1" x14ac:dyDescent="0.25">
      <c r="A19" s="181"/>
      <c r="B19" s="181"/>
      <c r="C19" s="75">
        <v>17</v>
      </c>
      <c r="D19" s="120" t="s">
        <v>114</v>
      </c>
      <c r="E19" s="75" t="s">
        <v>141</v>
      </c>
      <c r="F19" s="75" t="s">
        <v>143</v>
      </c>
      <c r="G19" s="75" t="s">
        <v>98</v>
      </c>
      <c r="H19" s="114" t="s">
        <v>92</v>
      </c>
      <c r="I19" s="75" t="s">
        <v>89</v>
      </c>
      <c r="J19" s="62">
        <v>5475</v>
      </c>
      <c r="K19" s="19">
        <v>0</v>
      </c>
      <c r="L19" s="30">
        <f t="shared" si="0"/>
        <v>0</v>
      </c>
      <c r="M19" s="30">
        <f t="shared" si="1"/>
        <v>0</v>
      </c>
      <c r="N19" s="31"/>
      <c r="O19" s="32">
        <f t="shared" si="3"/>
        <v>0</v>
      </c>
      <c r="P19" s="31"/>
      <c r="Q19" s="31"/>
      <c r="R19" s="31"/>
      <c r="S19" s="44">
        <f t="shared" si="2"/>
        <v>0</v>
      </c>
      <c r="T19" s="18" t="str">
        <f t="shared" si="4"/>
        <v>OK</v>
      </c>
      <c r="U19" s="163"/>
      <c r="V19" s="163"/>
      <c r="W19" s="163"/>
      <c r="X19" s="163"/>
      <c r="Y19" s="163"/>
      <c r="Z19" s="43"/>
      <c r="AA19" s="43"/>
      <c r="AB19" s="43"/>
      <c r="AC19" s="43"/>
      <c r="AD19" s="43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</row>
    <row r="20" spans="1:51" ht="24.75" customHeight="1" x14ac:dyDescent="0.25">
      <c r="A20" s="75" t="s">
        <v>158</v>
      </c>
      <c r="B20" s="75">
        <v>13</v>
      </c>
      <c r="C20" s="75">
        <v>22</v>
      </c>
      <c r="D20" s="120" t="s">
        <v>115</v>
      </c>
      <c r="E20" s="75" t="s">
        <v>144</v>
      </c>
      <c r="F20" s="75" t="s">
        <v>145</v>
      </c>
      <c r="G20" s="75" t="s">
        <v>98</v>
      </c>
      <c r="H20" s="114" t="s">
        <v>94</v>
      </c>
      <c r="I20" s="75" t="s">
        <v>89</v>
      </c>
      <c r="J20" s="62">
        <v>87565</v>
      </c>
      <c r="K20" s="19">
        <v>0</v>
      </c>
      <c r="L20" s="30">
        <f t="shared" si="0"/>
        <v>0</v>
      </c>
      <c r="M20" s="30">
        <f t="shared" si="1"/>
        <v>0</v>
      </c>
      <c r="N20" s="31"/>
      <c r="O20" s="32">
        <f t="shared" si="3"/>
        <v>0</v>
      </c>
      <c r="P20" s="31"/>
      <c r="Q20" s="31"/>
      <c r="R20" s="31"/>
      <c r="S20" s="44">
        <f t="shared" si="2"/>
        <v>0</v>
      </c>
      <c r="T20" s="18" t="str">
        <f t="shared" si="4"/>
        <v>OK</v>
      </c>
      <c r="U20" s="163"/>
      <c r="V20" s="163"/>
      <c r="W20" s="163"/>
      <c r="X20" s="163"/>
      <c r="Y20" s="163"/>
      <c r="Z20" s="43"/>
      <c r="AA20" s="43"/>
      <c r="AB20" s="43"/>
      <c r="AC20" s="43"/>
      <c r="AD20" s="43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</row>
    <row r="21" spans="1:51" ht="24.75" customHeight="1" x14ac:dyDescent="0.25">
      <c r="A21" s="75" t="s">
        <v>159</v>
      </c>
      <c r="B21" s="75">
        <v>14</v>
      </c>
      <c r="C21" s="75">
        <v>23</v>
      </c>
      <c r="D21" s="120" t="s">
        <v>116</v>
      </c>
      <c r="E21" s="75" t="s">
        <v>146</v>
      </c>
      <c r="F21" s="75" t="s">
        <v>146</v>
      </c>
      <c r="G21" s="75" t="s">
        <v>98</v>
      </c>
      <c r="H21" s="114" t="s">
        <v>94</v>
      </c>
      <c r="I21" s="75" t="s">
        <v>89</v>
      </c>
      <c r="J21" s="62">
        <v>9265</v>
      </c>
      <c r="K21" s="19">
        <v>2</v>
      </c>
      <c r="L21" s="30">
        <f t="shared" si="0"/>
        <v>2</v>
      </c>
      <c r="M21" s="30">
        <f t="shared" si="1"/>
        <v>2</v>
      </c>
      <c r="N21" s="31"/>
      <c r="O21" s="32">
        <f t="shared" si="3"/>
        <v>0</v>
      </c>
      <c r="P21" s="31"/>
      <c r="Q21" s="31"/>
      <c r="R21" s="31"/>
      <c r="S21" s="44">
        <f t="shared" si="2"/>
        <v>0</v>
      </c>
      <c r="T21" s="18" t="str">
        <f t="shared" si="4"/>
        <v>OK</v>
      </c>
      <c r="U21" s="163"/>
      <c r="V21" s="163"/>
      <c r="W21" s="163"/>
      <c r="X21" s="164">
        <v>2</v>
      </c>
      <c r="Y21" s="163"/>
      <c r="Z21" s="43"/>
      <c r="AA21" s="43"/>
      <c r="AB21" s="43"/>
      <c r="AC21" s="43"/>
      <c r="AD21" s="43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</row>
    <row r="22" spans="1:51" ht="24.75" customHeight="1" x14ac:dyDescent="0.25">
      <c r="A22" s="180" t="s">
        <v>160</v>
      </c>
      <c r="B22" s="180">
        <v>15</v>
      </c>
      <c r="C22" s="75">
        <v>24</v>
      </c>
      <c r="D22" s="120" t="s">
        <v>117</v>
      </c>
      <c r="E22" s="75" t="s">
        <v>147</v>
      </c>
      <c r="F22" s="75" t="s">
        <v>148</v>
      </c>
      <c r="G22" s="75" t="s">
        <v>98</v>
      </c>
      <c r="H22" s="114" t="s">
        <v>95</v>
      </c>
      <c r="I22" s="75" t="s">
        <v>96</v>
      </c>
      <c r="J22" s="62">
        <v>389</v>
      </c>
      <c r="K22" s="19">
        <v>0</v>
      </c>
      <c r="L22" s="30">
        <f t="shared" si="0"/>
        <v>0</v>
      </c>
      <c r="M22" s="30">
        <f t="shared" si="1"/>
        <v>0</v>
      </c>
      <c r="N22" s="31"/>
      <c r="O22" s="32">
        <f t="shared" si="3"/>
        <v>0</v>
      </c>
      <c r="P22" s="31"/>
      <c r="Q22" s="31"/>
      <c r="R22" s="31"/>
      <c r="S22" s="44">
        <f t="shared" si="2"/>
        <v>0</v>
      </c>
      <c r="T22" s="18" t="str">
        <f t="shared" si="4"/>
        <v>OK</v>
      </c>
      <c r="U22" s="163"/>
      <c r="V22" s="163"/>
      <c r="W22" s="163"/>
      <c r="X22" s="163"/>
      <c r="Y22" s="163"/>
      <c r="Z22" s="43"/>
      <c r="AA22" s="43"/>
      <c r="AB22" s="43"/>
      <c r="AC22" s="43"/>
      <c r="AD22" s="43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</row>
    <row r="23" spans="1:51" ht="24.75" customHeight="1" x14ac:dyDescent="0.25">
      <c r="A23" s="181"/>
      <c r="B23" s="181"/>
      <c r="C23" s="75">
        <v>25</v>
      </c>
      <c r="D23" s="120" t="s">
        <v>118</v>
      </c>
      <c r="E23" s="24" t="s">
        <v>147</v>
      </c>
      <c r="F23" s="24" t="s">
        <v>149</v>
      </c>
      <c r="G23" s="75" t="s">
        <v>98</v>
      </c>
      <c r="H23" s="117" t="s">
        <v>95</v>
      </c>
      <c r="I23" s="75" t="s">
        <v>96</v>
      </c>
      <c r="J23" s="62">
        <v>3845</v>
      </c>
      <c r="K23" s="19">
        <v>0</v>
      </c>
      <c r="L23" s="30">
        <f t="shared" si="0"/>
        <v>0</v>
      </c>
      <c r="M23" s="30">
        <f t="shared" si="1"/>
        <v>0</v>
      </c>
      <c r="N23" s="31"/>
      <c r="O23" s="32">
        <f t="shared" si="3"/>
        <v>0</v>
      </c>
      <c r="P23" s="31"/>
      <c r="Q23" s="31"/>
      <c r="R23" s="31"/>
      <c r="S23" s="44">
        <f t="shared" si="2"/>
        <v>0</v>
      </c>
      <c r="T23" s="18" t="str">
        <f t="shared" si="4"/>
        <v>OK</v>
      </c>
      <c r="U23" s="163"/>
      <c r="V23" s="163"/>
      <c r="W23" s="163"/>
      <c r="X23" s="163"/>
      <c r="Y23" s="163"/>
      <c r="Z23" s="43"/>
      <c r="AA23" s="43"/>
      <c r="AB23" s="43"/>
      <c r="AC23" s="43"/>
      <c r="AD23" s="43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</row>
    <row r="24" spans="1:51" ht="24.75" customHeight="1" x14ac:dyDescent="0.25">
      <c r="A24" s="75" t="s">
        <v>161</v>
      </c>
      <c r="B24" s="75">
        <v>16</v>
      </c>
      <c r="C24" s="75">
        <v>26</v>
      </c>
      <c r="D24" s="120" t="s">
        <v>119</v>
      </c>
      <c r="E24" s="57" t="s">
        <v>150</v>
      </c>
      <c r="F24" s="57" t="s">
        <v>151</v>
      </c>
      <c r="G24" s="75" t="s">
        <v>98</v>
      </c>
      <c r="H24" s="76" t="s">
        <v>97</v>
      </c>
      <c r="I24" s="75" t="s">
        <v>89</v>
      </c>
      <c r="J24" s="62">
        <v>6099.91</v>
      </c>
      <c r="K24" s="19">
        <v>1</v>
      </c>
      <c r="L24" s="30">
        <f t="shared" si="0"/>
        <v>0</v>
      </c>
      <c r="M24" s="30">
        <f t="shared" si="1"/>
        <v>0</v>
      </c>
      <c r="N24" s="31"/>
      <c r="O24" s="32">
        <f t="shared" si="3"/>
        <v>0</v>
      </c>
      <c r="P24" s="31"/>
      <c r="Q24" s="31"/>
      <c r="R24" s="31"/>
      <c r="S24" s="44">
        <f t="shared" si="2"/>
        <v>1</v>
      </c>
      <c r="T24" s="18" t="str">
        <f t="shared" si="4"/>
        <v>OK</v>
      </c>
      <c r="U24" s="163"/>
      <c r="V24" s="163"/>
      <c r="W24" s="163"/>
      <c r="X24" s="163"/>
      <c r="Y24" s="163"/>
      <c r="Z24" s="43"/>
      <c r="AA24" s="43"/>
      <c r="AB24" s="43"/>
      <c r="AC24" s="43"/>
      <c r="AD24" s="43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</row>
    <row r="25" spans="1:51" ht="16.5" customHeight="1" x14ac:dyDescent="0.25">
      <c r="J25" s="60"/>
      <c r="K25" s="58">
        <f t="shared" ref="K25:S25" si="5">SUM(K4:K24)</f>
        <v>63</v>
      </c>
      <c r="L25" s="58">
        <f t="shared" si="5"/>
        <v>63</v>
      </c>
      <c r="M25" s="58">
        <f t="shared" si="5"/>
        <v>63</v>
      </c>
      <c r="N25" s="58">
        <f t="shared" si="5"/>
        <v>1</v>
      </c>
      <c r="O25" s="58">
        <f t="shared" si="5"/>
        <v>12</v>
      </c>
      <c r="P25" s="58">
        <f t="shared" si="5"/>
        <v>0</v>
      </c>
      <c r="Q25" s="58">
        <f t="shared" si="5"/>
        <v>0</v>
      </c>
      <c r="R25" s="58">
        <f t="shared" si="5"/>
        <v>0</v>
      </c>
      <c r="S25" s="59">
        <f t="shared" si="5"/>
        <v>1</v>
      </c>
      <c r="U25" s="165">
        <f>SUMPRODUCT($J$4:$J$24,U4:U24)</f>
        <v>152827.59999999998</v>
      </c>
      <c r="V25" s="165">
        <f t="shared" ref="V25:AB25" si="6">SUMPRODUCT($J$4:$J$24,V4:V24)</f>
        <v>10629.49</v>
      </c>
      <c r="W25" s="165">
        <f t="shared" si="6"/>
        <v>337610</v>
      </c>
      <c r="X25" s="165">
        <f t="shared" si="6"/>
        <v>18530</v>
      </c>
      <c r="Y25" s="165">
        <f t="shared" si="6"/>
        <v>37330</v>
      </c>
      <c r="Z25" s="165">
        <f t="shared" si="6"/>
        <v>0</v>
      </c>
      <c r="AA25" s="165">
        <f t="shared" si="6"/>
        <v>0</v>
      </c>
      <c r="AB25" s="165">
        <f t="shared" si="6"/>
        <v>0</v>
      </c>
      <c r="AC25" s="20">
        <f t="shared" ref="AC25:AY25" si="7">SUMPRODUCT($J$4:$J$24,AC4:AC24)</f>
        <v>0</v>
      </c>
      <c r="AD25" s="20">
        <f t="shared" si="7"/>
        <v>0</v>
      </c>
      <c r="AE25" s="20">
        <f t="shared" si="7"/>
        <v>0</v>
      </c>
      <c r="AF25" s="20">
        <f t="shared" si="7"/>
        <v>0</v>
      </c>
      <c r="AG25" s="20">
        <f t="shared" si="7"/>
        <v>0</v>
      </c>
      <c r="AH25" s="20">
        <f t="shared" si="7"/>
        <v>0</v>
      </c>
      <c r="AI25" s="20">
        <f t="shared" si="7"/>
        <v>0</v>
      </c>
      <c r="AJ25" s="20">
        <f t="shared" si="7"/>
        <v>0</v>
      </c>
      <c r="AK25" s="20">
        <f t="shared" si="7"/>
        <v>0</v>
      </c>
      <c r="AL25" s="20">
        <f t="shared" si="7"/>
        <v>0</v>
      </c>
      <c r="AM25" s="20">
        <f t="shared" si="7"/>
        <v>0</v>
      </c>
      <c r="AN25" s="20">
        <f t="shared" si="7"/>
        <v>0</v>
      </c>
      <c r="AO25" s="20">
        <f t="shared" si="7"/>
        <v>0</v>
      </c>
      <c r="AP25" s="20">
        <f t="shared" si="7"/>
        <v>0</v>
      </c>
      <c r="AQ25" s="20">
        <f t="shared" si="7"/>
        <v>0</v>
      </c>
      <c r="AR25" s="20">
        <f t="shared" si="7"/>
        <v>0</v>
      </c>
      <c r="AS25" s="20">
        <f t="shared" si="7"/>
        <v>0</v>
      </c>
      <c r="AT25" s="20">
        <f t="shared" si="7"/>
        <v>0</v>
      </c>
      <c r="AU25" s="20">
        <f t="shared" si="7"/>
        <v>0</v>
      </c>
      <c r="AV25" s="20">
        <f t="shared" si="7"/>
        <v>0</v>
      </c>
      <c r="AW25" s="20">
        <f t="shared" si="7"/>
        <v>0</v>
      </c>
      <c r="AX25" s="20">
        <f t="shared" si="7"/>
        <v>0</v>
      </c>
      <c r="AY25" s="20">
        <f t="shared" si="7"/>
        <v>0</v>
      </c>
    </row>
    <row r="26" spans="1:51" ht="20.25" customHeight="1" x14ac:dyDescent="0.25">
      <c r="K26" s="67">
        <f t="shared" ref="K26:R26" si="8">SUMPRODUCT($J$4:$J$24,K4:K24)</f>
        <v>525697</v>
      </c>
      <c r="L26" s="67">
        <f t="shared" si="8"/>
        <v>556927.09</v>
      </c>
      <c r="M26" s="67">
        <f t="shared" si="8"/>
        <v>556927.09</v>
      </c>
      <c r="N26" s="67">
        <f t="shared" si="8"/>
        <v>37330</v>
      </c>
      <c r="O26" s="67">
        <f t="shared" si="8"/>
        <v>102998.86</v>
      </c>
      <c r="P26" s="67">
        <f t="shared" si="8"/>
        <v>0</v>
      </c>
      <c r="Q26" s="67">
        <f t="shared" si="8"/>
        <v>0</v>
      </c>
      <c r="R26" s="67">
        <f t="shared" si="8"/>
        <v>0</v>
      </c>
      <c r="U26" s="166"/>
      <c r="V26" s="166"/>
      <c r="W26" s="166"/>
      <c r="X26" s="166"/>
      <c r="Y26" s="166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</row>
    <row r="27" spans="1:51" ht="20.25" customHeight="1" thickBot="1" x14ac:dyDescent="0.3">
      <c r="K27" s="67"/>
      <c r="N27" s="35"/>
      <c r="O27" s="35"/>
      <c r="P27" s="35"/>
      <c r="Q27" s="35"/>
      <c r="R27" s="35"/>
      <c r="U27" s="166"/>
      <c r="V27" s="166"/>
      <c r="W27" s="166"/>
      <c r="X27" s="166"/>
      <c r="Y27" s="166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</row>
    <row r="28" spans="1:51" ht="17.25" customHeight="1" x14ac:dyDescent="0.25">
      <c r="A28" s="107"/>
      <c r="B28" s="182" t="s">
        <v>48</v>
      </c>
      <c r="C28" s="183"/>
      <c r="D28" s="183"/>
      <c r="E28" s="183"/>
      <c r="F28" s="183"/>
      <c r="G28" s="183"/>
      <c r="H28" s="183"/>
      <c r="I28" s="183"/>
      <c r="J28" s="183"/>
      <c r="K28" s="184"/>
      <c r="L28" s="35"/>
      <c r="M28" s="35"/>
      <c r="N28" s="35"/>
      <c r="O28" s="35"/>
      <c r="P28" s="35"/>
      <c r="Q28" s="35"/>
      <c r="R28" s="35"/>
      <c r="U28" s="166"/>
      <c r="V28" s="167"/>
      <c r="W28" s="167"/>
      <c r="X28" s="167"/>
      <c r="Y28" s="166"/>
    </row>
    <row r="29" spans="1:51" ht="16.5" customHeight="1" x14ac:dyDescent="0.25">
      <c r="A29" s="107"/>
      <c r="B29" s="185" t="s">
        <v>84</v>
      </c>
      <c r="C29" s="186"/>
      <c r="D29" s="186"/>
      <c r="E29" s="186"/>
      <c r="F29" s="186"/>
      <c r="G29" s="186"/>
      <c r="H29" s="186"/>
      <c r="I29" s="186"/>
      <c r="J29" s="186"/>
      <c r="K29" s="187"/>
      <c r="R29" s="29"/>
      <c r="U29" s="166"/>
      <c r="V29" s="167"/>
      <c r="W29" s="167"/>
      <c r="X29" s="167"/>
      <c r="Y29" s="166"/>
    </row>
    <row r="30" spans="1:51" ht="15.75" customHeight="1" x14ac:dyDescent="0.25">
      <c r="A30" s="107"/>
      <c r="B30" s="188" t="s">
        <v>47</v>
      </c>
      <c r="C30" s="189"/>
      <c r="D30" s="189"/>
      <c r="E30" s="189"/>
      <c r="F30" s="189"/>
      <c r="G30" s="189"/>
      <c r="H30" s="189"/>
      <c r="I30" s="189"/>
      <c r="J30" s="189"/>
      <c r="K30" s="190"/>
      <c r="R30" s="29"/>
      <c r="U30" s="166"/>
      <c r="V30" s="167"/>
      <c r="W30" s="167"/>
      <c r="X30" s="167"/>
      <c r="Y30" s="166"/>
    </row>
    <row r="31" spans="1:51" ht="18.75" customHeight="1" thickBot="1" x14ac:dyDescent="0.3">
      <c r="A31" s="107"/>
      <c r="B31" s="205" t="s">
        <v>85</v>
      </c>
      <c r="C31" s="206"/>
      <c r="D31" s="206"/>
      <c r="E31" s="206"/>
      <c r="F31" s="206"/>
      <c r="G31" s="206"/>
      <c r="H31" s="206"/>
      <c r="I31" s="206"/>
      <c r="J31" s="206"/>
      <c r="K31" s="207"/>
      <c r="U31" s="166"/>
      <c r="V31" s="166"/>
      <c r="W31" s="166"/>
      <c r="X31" s="166"/>
      <c r="Y31" s="166"/>
    </row>
  </sheetData>
  <autoFilter ref="A3:AY3" xr:uid="{00000000-0001-0000-0000-000000000000}"/>
  <mergeCells count="19">
    <mergeCell ref="B31:K31"/>
    <mergeCell ref="A7:A9"/>
    <mergeCell ref="B7:B9"/>
    <mergeCell ref="A10:A11"/>
    <mergeCell ref="B10:B11"/>
    <mergeCell ref="A18:A19"/>
    <mergeCell ref="B18:B19"/>
    <mergeCell ref="A22:A23"/>
    <mergeCell ref="B22:B23"/>
    <mergeCell ref="B28:K28"/>
    <mergeCell ref="B29:K29"/>
    <mergeCell ref="B30:K30"/>
    <mergeCell ref="A4:A6"/>
    <mergeCell ref="B4:B6"/>
    <mergeCell ref="A1:C1"/>
    <mergeCell ref="D1:J1"/>
    <mergeCell ref="K1:T1"/>
    <mergeCell ref="A2:J2"/>
    <mergeCell ref="K2:T2"/>
  </mergeCells>
  <conditionalFormatting sqref="S4:S24">
    <cfRule type="cellIs" dxfId="46" priority="2" operator="lessThan">
      <formula>0</formula>
    </cfRule>
  </conditionalFormatting>
  <conditionalFormatting sqref="T3:T1048576 T1">
    <cfRule type="cellIs" dxfId="45" priority="4" operator="equal">
      <formula>"ATENÇÃO"</formula>
    </cfRule>
  </conditionalFormatting>
  <conditionalFormatting sqref="T4:T24">
    <cfRule type="containsText" dxfId="44" priority="1" operator="containsText" text="ATENÇÃO">
      <formula>NOT(ISERROR(SEARCH("ATENÇÃO",T4)))</formula>
    </cfRule>
  </conditionalFormatting>
  <conditionalFormatting sqref="Z4:AY24">
    <cfRule type="cellIs" dxfId="43" priority="3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8083F-596B-4028-AA0C-82BB497E02A4}">
  <sheetPr>
    <tabColor rgb="FF92D050"/>
  </sheetPr>
  <dimension ref="A1:AZ31"/>
  <sheetViews>
    <sheetView topLeftCell="A7" zoomScale="50" zoomScaleNormal="50" workbookViewId="0">
      <selection activeCell="K35" sqref="K35"/>
    </sheetView>
  </sheetViews>
  <sheetFormatPr defaultColWidth="11.85546875" defaultRowHeight="24.75" customHeight="1" x14ac:dyDescent="0.25"/>
  <cols>
    <col min="1" max="1" width="8.42578125" style="1" customWidth="1"/>
    <col min="2" max="2" width="6.28515625" style="1" customWidth="1"/>
    <col min="3" max="3" width="6.5703125" style="1" customWidth="1"/>
    <col min="4" max="4" width="14.140625" style="3" customWidth="1"/>
    <col min="5" max="5" width="8.7109375" style="1" customWidth="1"/>
    <col min="6" max="6" width="10.140625" style="1" customWidth="1"/>
    <col min="7" max="7" width="9" style="1" customWidth="1"/>
    <col min="8" max="8" width="13.7109375" style="1" customWidth="1"/>
    <col min="9" max="9" width="11" style="1" customWidth="1"/>
    <col min="10" max="10" width="14.42578125" style="3" customWidth="1"/>
    <col min="11" max="11" width="11.85546875" style="4" customWidth="1"/>
    <col min="12" max="14" width="11.85546875" style="4"/>
    <col min="15" max="15" width="13.28515625" style="4" customWidth="1"/>
    <col min="16" max="18" width="11.85546875" style="4"/>
    <col min="19" max="19" width="11.85546875" style="12"/>
    <col min="20" max="20" width="11.85546875" style="5"/>
    <col min="21" max="32" width="12.85546875" style="6" customWidth="1"/>
    <col min="33" max="52" width="12.85546875" style="42" customWidth="1"/>
    <col min="53" max="16384" width="11.85546875" style="42"/>
  </cols>
  <sheetData>
    <row r="1" spans="1:52" ht="41.1" customHeight="1" x14ac:dyDescent="0.25">
      <c r="A1" s="195" t="s">
        <v>83</v>
      </c>
      <c r="B1" s="196"/>
      <c r="C1" s="197"/>
      <c r="D1" s="198" t="s">
        <v>81</v>
      </c>
      <c r="E1" s="199"/>
      <c r="F1" s="199"/>
      <c r="G1" s="199"/>
      <c r="H1" s="199"/>
      <c r="I1" s="199"/>
      <c r="J1" s="200"/>
      <c r="K1" s="194" t="s">
        <v>82</v>
      </c>
      <c r="L1" s="194"/>
      <c r="M1" s="194"/>
      <c r="N1" s="194"/>
      <c r="O1" s="194"/>
      <c r="P1" s="194"/>
      <c r="Q1" s="194"/>
      <c r="R1" s="194"/>
      <c r="S1" s="194"/>
      <c r="T1" s="194"/>
      <c r="U1" s="159" t="s">
        <v>205</v>
      </c>
      <c r="V1" s="159" t="s">
        <v>206</v>
      </c>
      <c r="W1" s="159" t="s">
        <v>207</v>
      </c>
      <c r="X1" s="159" t="s">
        <v>208</v>
      </c>
      <c r="Y1" s="159" t="s">
        <v>209</v>
      </c>
      <c r="Z1" s="159" t="s">
        <v>210</v>
      </c>
      <c r="AA1" s="159" t="s">
        <v>211</v>
      </c>
      <c r="AB1" s="115" t="s">
        <v>50</v>
      </c>
      <c r="AC1" s="115" t="s">
        <v>50</v>
      </c>
      <c r="AD1" s="115" t="s">
        <v>50</v>
      </c>
      <c r="AE1" s="115" t="s">
        <v>50</v>
      </c>
      <c r="AF1" s="115" t="s">
        <v>50</v>
      </c>
      <c r="AG1" s="115" t="s">
        <v>50</v>
      </c>
      <c r="AH1" s="115" t="s">
        <v>50</v>
      </c>
      <c r="AI1" s="115" t="s">
        <v>50</v>
      </c>
      <c r="AJ1" s="115" t="s">
        <v>50</v>
      </c>
      <c r="AK1" s="115" t="s">
        <v>50</v>
      </c>
      <c r="AL1" s="115" t="s">
        <v>50</v>
      </c>
      <c r="AM1" s="115" t="s">
        <v>50</v>
      </c>
      <c r="AN1" s="115" t="s">
        <v>50</v>
      </c>
      <c r="AO1" s="115" t="s">
        <v>50</v>
      </c>
      <c r="AP1" s="115" t="s">
        <v>50</v>
      </c>
      <c r="AQ1" s="115" t="s">
        <v>50</v>
      </c>
      <c r="AR1" s="115" t="s">
        <v>50</v>
      </c>
      <c r="AS1" s="115" t="s">
        <v>50</v>
      </c>
      <c r="AT1" s="115" t="s">
        <v>50</v>
      </c>
      <c r="AU1" s="115" t="s">
        <v>50</v>
      </c>
      <c r="AV1" s="115" t="s">
        <v>50</v>
      </c>
      <c r="AW1" s="115" t="s">
        <v>50</v>
      </c>
      <c r="AX1" s="115" t="s">
        <v>50</v>
      </c>
      <c r="AY1" s="115" t="s">
        <v>50</v>
      </c>
      <c r="AZ1" s="115" t="s">
        <v>50</v>
      </c>
    </row>
    <row r="2" spans="1:52" ht="20.25" customHeight="1" x14ac:dyDescent="0.25">
      <c r="A2" s="198" t="s">
        <v>59</v>
      </c>
      <c r="B2" s="199"/>
      <c r="C2" s="199"/>
      <c r="D2" s="199"/>
      <c r="E2" s="199"/>
      <c r="F2" s="199"/>
      <c r="G2" s="199"/>
      <c r="H2" s="199"/>
      <c r="I2" s="199"/>
      <c r="J2" s="200"/>
      <c r="K2" s="201" t="s">
        <v>54</v>
      </c>
      <c r="L2" s="202"/>
      <c r="M2" s="202"/>
      <c r="N2" s="202"/>
      <c r="O2" s="202"/>
      <c r="P2" s="202"/>
      <c r="Q2" s="202"/>
      <c r="R2" s="202"/>
      <c r="S2" s="202"/>
      <c r="T2" s="203"/>
      <c r="U2" s="160"/>
      <c r="V2" s="161"/>
      <c r="W2" s="161"/>
      <c r="X2" s="161"/>
      <c r="Y2" s="161"/>
      <c r="Z2" s="161"/>
      <c r="AA2" s="161"/>
      <c r="AB2" s="116" t="s">
        <v>86</v>
      </c>
      <c r="AC2" s="116" t="s">
        <v>86</v>
      </c>
      <c r="AD2" s="116" t="s">
        <v>86</v>
      </c>
      <c r="AE2" s="116" t="s">
        <v>86</v>
      </c>
      <c r="AF2" s="116" t="s">
        <v>86</v>
      </c>
      <c r="AG2" s="116" t="s">
        <v>86</v>
      </c>
      <c r="AH2" s="116" t="s">
        <v>86</v>
      </c>
      <c r="AI2" s="116" t="s">
        <v>86</v>
      </c>
      <c r="AJ2" s="116" t="s">
        <v>86</v>
      </c>
      <c r="AK2" s="116" t="s">
        <v>86</v>
      </c>
      <c r="AL2" s="116" t="s">
        <v>86</v>
      </c>
      <c r="AM2" s="116" t="s">
        <v>86</v>
      </c>
      <c r="AN2" s="116" t="s">
        <v>86</v>
      </c>
      <c r="AO2" s="116" t="s">
        <v>86</v>
      </c>
      <c r="AP2" s="116" t="s">
        <v>86</v>
      </c>
      <c r="AQ2" s="116" t="s">
        <v>86</v>
      </c>
      <c r="AR2" s="116" t="s">
        <v>86</v>
      </c>
      <c r="AS2" s="116" t="s">
        <v>86</v>
      </c>
      <c r="AT2" s="116" t="s">
        <v>86</v>
      </c>
      <c r="AU2" s="116" t="s">
        <v>86</v>
      </c>
      <c r="AV2" s="116" t="s">
        <v>86</v>
      </c>
      <c r="AW2" s="116" t="s">
        <v>86</v>
      </c>
      <c r="AX2" s="116" t="s">
        <v>86</v>
      </c>
      <c r="AY2" s="116" t="s">
        <v>86</v>
      </c>
      <c r="AZ2" s="116" t="s">
        <v>86</v>
      </c>
    </row>
    <row r="3" spans="1:52" s="3" customFormat="1" ht="39.75" customHeight="1" x14ac:dyDescent="0.2">
      <c r="A3" s="7" t="s">
        <v>7</v>
      </c>
      <c r="B3" s="7" t="s">
        <v>2</v>
      </c>
      <c r="C3" s="7" t="s">
        <v>6</v>
      </c>
      <c r="D3" s="8" t="s">
        <v>8</v>
      </c>
      <c r="E3" s="8" t="s">
        <v>121</v>
      </c>
      <c r="F3" s="8" t="s">
        <v>120</v>
      </c>
      <c r="G3" s="8" t="s">
        <v>9</v>
      </c>
      <c r="H3" s="8" t="s">
        <v>87</v>
      </c>
      <c r="I3" s="8" t="s">
        <v>10</v>
      </c>
      <c r="J3" s="9" t="s">
        <v>5</v>
      </c>
      <c r="K3" s="26" t="s">
        <v>53</v>
      </c>
      <c r="L3" s="26" t="s">
        <v>11</v>
      </c>
      <c r="M3" s="26" t="s">
        <v>12</v>
      </c>
      <c r="N3" s="26" t="s">
        <v>13</v>
      </c>
      <c r="O3" s="26" t="s">
        <v>14</v>
      </c>
      <c r="P3" s="26" t="s">
        <v>15</v>
      </c>
      <c r="Q3" s="26" t="s">
        <v>16</v>
      </c>
      <c r="R3" s="26" t="s">
        <v>17</v>
      </c>
      <c r="S3" s="33" t="s">
        <v>0</v>
      </c>
      <c r="T3" s="34" t="s">
        <v>1</v>
      </c>
      <c r="U3" s="162">
        <v>45943</v>
      </c>
      <c r="V3" s="162">
        <v>45947</v>
      </c>
      <c r="W3" s="162">
        <v>45950</v>
      </c>
      <c r="X3" s="162">
        <v>45951</v>
      </c>
      <c r="Y3" s="162">
        <v>45953</v>
      </c>
      <c r="Z3" s="162">
        <v>45954</v>
      </c>
      <c r="AA3" s="162">
        <v>45973</v>
      </c>
      <c r="AB3" s="41" t="s">
        <v>46</v>
      </c>
      <c r="AC3" s="41" t="s">
        <v>46</v>
      </c>
      <c r="AD3" s="41" t="s">
        <v>46</v>
      </c>
      <c r="AE3" s="41" t="s">
        <v>46</v>
      </c>
      <c r="AF3" s="41" t="s">
        <v>46</v>
      </c>
      <c r="AG3" s="41" t="s">
        <v>46</v>
      </c>
      <c r="AH3" s="41" t="s">
        <v>46</v>
      </c>
      <c r="AI3" s="41" t="s">
        <v>46</v>
      </c>
      <c r="AJ3" s="41" t="s">
        <v>46</v>
      </c>
      <c r="AK3" s="41" t="s">
        <v>46</v>
      </c>
      <c r="AL3" s="41" t="s">
        <v>46</v>
      </c>
      <c r="AM3" s="41" t="s">
        <v>46</v>
      </c>
      <c r="AN3" s="41" t="s">
        <v>46</v>
      </c>
      <c r="AO3" s="41" t="s">
        <v>46</v>
      </c>
      <c r="AP3" s="41" t="s">
        <v>46</v>
      </c>
      <c r="AQ3" s="41" t="s">
        <v>46</v>
      </c>
      <c r="AR3" s="41" t="s">
        <v>46</v>
      </c>
      <c r="AS3" s="41" t="s">
        <v>46</v>
      </c>
      <c r="AT3" s="41" t="s">
        <v>46</v>
      </c>
      <c r="AU3" s="41" t="s">
        <v>46</v>
      </c>
      <c r="AV3" s="41" t="s">
        <v>46</v>
      </c>
      <c r="AW3" s="41" t="s">
        <v>46</v>
      </c>
      <c r="AX3" s="41" t="s">
        <v>46</v>
      </c>
      <c r="AY3" s="41" t="s">
        <v>46</v>
      </c>
      <c r="AZ3" s="41" t="s">
        <v>46</v>
      </c>
    </row>
    <row r="4" spans="1:52" ht="72.599999999999994" customHeight="1" x14ac:dyDescent="0.25">
      <c r="A4" s="180" t="s">
        <v>152</v>
      </c>
      <c r="B4" s="180">
        <v>1</v>
      </c>
      <c r="C4" s="104">
        <v>1</v>
      </c>
      <c r="D4" s="120" t="s">
        <v>99</v>
      </c>
      <c r="E4" s="75" t="s">
        <v>122</v>
      </c>
      <c r="F4" s="75" t="s">
        <v>193</v>
      </c>
      <c r="G4" s="75" t="s">
        <v>98</v>
      </c>
      <c r="H4" s="75" t="s">
        <v>88</v>
      </c>
      <c r="I4" s="75" t="s">
        <v>89</v>
      </c>
      <c r="J4" s="62">
        <v>8320</v>
      </c>
      <c r="K4" s="19">
        <v>0</v>
      </c>
      <c r="L4" s="30">
        <f t="shared" ref="L4:L23" si="0">IF(SUM(U4:AZ4)&gt;K4+N4,K4+N4,SUM(U4:AZ4))</f>
        <v>0</v>
      </c>
      <c r="M4" s="30">
        <f t="shared" ref="M4:M23" si="1">(SUM(U4:AZ4))</f>
        <v>0</v>
      </c>
      <c r="N4" s="31"/>
      <c r="O4" s="32">
        <f>ROUND(IF(K4*0.25-0.5&lt;0,0,K4*0.25-0.5),0)-R4-P4</f>
        <v>0</v>
      </c>
      <c r="P4" s="31"/>
      <c r="Q4" s="31"/>
      <c r="R4" s="31"/>
      <c r="S4" s="44">
        <f t="shared" ref="S4:S23" si="2">K4-SUM(U4:AZ4)+N4</f>
        <v>0</v>
      </c>
      <c r="T4" s="18" t="str">
        <f>IF(S4&lt;0,"ATENÇÃO","OK")</f>
        <v>OK</v>
      </c>
      <c r="U4" s="163"/>
      <c r="V4" s="163"/>
      <c r="W4" s="163"/>
      <c r="X4" s="163"/>
      <c r="Y4" s="163"/>
      <c r="Z4" s="163"/>
      <c r="AA4" s="163"/>
      <c r="AB4" s="43"/>
      <c r="AC4" s="43"/>
      <c r="AD4" s="43"/>
      <c r="AE4" s="43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</row>
    <row r="5" spans="1:52" ht="72.599999999999994" customHeight="1" x14ac:dyDescent="0.25">
      <c r="A5" s="204"/>
      <c r="B5" s="204"/>
      <c r="C5" s="104">
        <v>2</v>
      </c>
      <c r="D5" s="120" t="s">
        <v>100</v>
      </c>
      <c r="E5" s="75" t="s">
        <v>122</v>
      </c>
      <c r="F5" s="75" t="s">
        <v>193</v>
      </c>
      <c r="G5" s="75" t="s">
        <v>98</v>
      </c>
      <c r="H5" s="75" t="s">
        <v>88</v>
      </c>
      <c r="I5" s="75" t="s">
        <v>89</v>
      </c>
      <c r="J5" s="62">
        <v>10049</v>
      </c>
      <c r="K5" s="19">
        <v>50</v>
      </c>
      <c r="L5" s="30">
        <f t="shared" si="0"/>
        <v>0</v>
      </c>
      <c r="M5" s="30">
        <f t="shared" si="1"/>
        <v>0</v>
      </c>
      <c r="N5" s="31"/>
      <c r="O5" s="32">
        <f t="shared" ref="O5:O24" si="3">ROUND(IF(K5*0.25-0.5&lt;0,0,K5*0.25-0.5),0)-R5-P5</f>
        <v>12</v>
      </c>
      <c r="P5" s="31"/>
      <c r="Q5" s="31"/>
      <c r="R5" s="31"/>
      <c r="S5" s="44">
        <f t="shared" si="2"/>
        <v>50</v>
      </c>
      <c r="T5" s="18" t="str">
        <f t="shared" ref="T5:T24" si="4">IF(S5&lt;0,"ATENÇÃO","OK")</f>
        <v>OK</v>
      </c>
      <c r="U5" s="163"/>
      <c r="V5" s="163"/>
      <c r="W5" s="163"/>
      <c r="X5" s="163"/>
      <c r="Y5" s="163"/>
      <c r="Z5" s="163"/>
      <c r="AA5" s="163"/>
      <c r="AB5" s="43"/>
      <c r="AC5" s="43"/>
      <c r="AD5" s="43"/>
      <c r="AE5" s="43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</row>
    <row r="6" spans="1:52" ht="57.95" customHeight="1" x14ac:dyDescent="0.25">
      <c r="A6" s="181"/>
      <c r="B6" s="181"/>
      <c r="C6" s="104">
        <v>3</v>
      </c>
      <c r="D6" s="120" t="s">
        <v>101</v>
      </c>
      <c r="E6" s="75" t="s">
        <v>122</v>
      </c>
      <c r="F6" s="104" t="s">
        <v>192</v>
      </c>
      <c r="G6" s="75" t="s">
        <v>98</v>
      </c>
      <c r="H6" s="75" t="s">
        <v>90</v>
      </c>
      <c r="I6" s="75" t="s">
        <v>89</v>
      </c>
      <c r="J6" s="62">
        <v>18083</v>
      </c>
      <c r="K6" s="19">
        <v>3</v>
      </c>
      <c r="L6" s="30">
        <f t="shared" si="0"/>
        <v>0</v>
      </c>
      <c r="M6" s="30">
        <f t="shared" si="1"/>
        <v>0</v>
      </c>
      <c r="N6" s="31"/>
      <c r="O6" s="32">
        <f t="shared" si="3"/>
        <v>0</v>
      </c>
      <c r="P6" s="31"/>
      <c r="Q6" s="31"/>
      <c r="R6" s="31"/>
      <c r="S6" s="44">
        <f t="shared" si="2"/>
        <v>3</v>
      </c>
      <c r="T6" s="18" t="str">
        <f t="shared" si="4"/>
        <v>OK</v>
      </c>
      <c r="U6" s="163"/>
      <c r="V6" s="163"/>
      <c r="W6" s="163"/>
      <c r="X6" s="163"/>
      <c r="Y6" s="163"/>
      <c r="Z6" s="163"/>
      <c r="AA6" s="163"/>
      <c r="AB6" s="43"/>
      <c r="AC6" s="43"/>
      <c r="AD6" s="43"/>
      <c r="AE6" s="43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</row>
    <row r="7" spans="1:52" ht="24.75" customHeight="1" x14ac:dyDescent="0.25">
      <c r="A7" s="180" t="s">
        <v>153</v>
      </c>
      <c r="B7" s="180">
        <v>2</v>
      </c>
      <c r="C7" s="75">
        <v>4</v>
      </c>
      <c r="D7" s="120" t="s">
        <v>102</v>
      </c>
      <c r="E7" s="75" t="s">
        <v>123</v>
      </c>
      <c r="F7" s="75" t="s">
        <v>124</v>
      </c>
      <c r="G7" s="75" t="s">
        <v>98</v>
      </c>
      <c r="H7" s="75" t="s">
        <v>91</v>
      </c>
      <c r="I7" s="75" t="s">
        <v>89</v>
      </c>
      <c r="J7" s="62">
        <v>5599.02</v>
      </c>
      <c r="K7" s="19">
        <v>5</v>
      </c>
      <c r="L7" s="30">
        <f t="shared" si="0"/>
        <v>5</v>
      </c>
      <c r="M7" s="30">
        <f t="shared" si="1"/>
        <v>5</v>
      </c>
      <c r="N7" s="31"/>
      <c r="O7" s="32">
        <f t="shared" si="3"/>
        <v>1</v>
      </c>
      <c r="P7" s="31"/>
      <c r="Q7" s="31"/>
      <c r="R7" s="31"/>
      <c r="S7" s="44">
        <f t="shared" si="2"/>
        <v>0</v>
      </c>
      <c r="T7" s="18" t="str">
        <f t="shared" si="4"/>
        <v>OK</v>
      </c>
      <c r="U7" s="164">
        <v>4</v>
      </c>
      <c r="V7" s="163"/>
      <c r="W7" s="163"/>
      <c r="X7" s="164">
        <v>1</v>
      </c>
      <c r="Y7" s="163"/>
      <c r="Z7" s="163"/>
      <c r="AA7" s="163"/>
      <c r="AB7" s="43"/>
      <c r="AC7" s="43"/>
      <c r="AD7" s="43"/>
      <c r="AE7" s="43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</row>
    <row r="8" spans="1:52" ht="24.75" customHeight="1" x14ac:dyDescent="0.25">
      <c r="A8" s="204"/>
      <c r="B8" s="204"/>
      <c r="C8" s="75">
        <v>5</v>
      </c>
      <c r="D8" s="120" t="s">
        <v>103</v>
      </c>
      <c r="E8" s="75" t="s">
        <v>123</v>
      </c>
      <c r="F8" s="75" t="s">
        <v>125</v>
      </c>
      <c r="G8" s="75" t="s">
        <v>98</v>
      </c>
      <c r="H8" s="75" t="s">
        <v>91</v>
      </c>
      <c r="I8" s="75" t="s">
        <v>89</v>
      </c>
      <c r="J8" s="62">
        <v>6713.73</v>
      </c>
      <c r="K8" s="19">
        <v>5</v>
      </c>
      <c r="L8" s="30">
        <f t="shared" si="0"/>
        <v>6</v>
      </c>
      <c r="M8" s="30">
        <f t="shared" si="1"/>
        <v>6</v>
      </c>
      <c r="N8" s="31">
        <v>1</v>
      </c>
      <c r="O8" s="32">
        <f t="shared" si="3"/>
        <v>1</v>
      </c>
      <c r="P8" s="31"/>
      <c r="Q8" s="31"/>
      <c r="R8" s="31"/>
      <c r="S8" s="44">
        <f t="shared" si="2"/>
        <v>0</v>
      </c>
      <c r="T8" s="18" t="str">
        <f t="shared" si="4"/>
        <v>OK</v>
      </c>
      <c r="U8" s="164">
        <v>4</v>
      </c>
      <c r="V8" s="163"/>
      <c r="W8" s="163"/>
      <c r="X8" s="164">
        <v>1</v>
      </c>
      <c r="Y8" s="163"/>
      <c r="Z8" s="163"/>
      <c r="AA8" s="164">
        <v>1</v>
      </c>
      <c r="AB8" s="43"/>
      <c r="AC8" s="43"/>
      <c r="AD8" s="43"/>
      <c r="AE8" s="43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</row>
    <row r="9" spans="1:52" ht="24.75" customHeight="1" x14ac:dyDescent="0.25">
      <c r="A9" s="181"/>
      <c r="B9" s="181"/>
      <c r="C9" s="75">
        <v>6</v>
      </c>
      <c r="D9" s="120" t="s">
        <v>104</v>
      </c>
      <c r="E9" s="75" t="s">
        <v>123</v>
      </c>
      <c r="F9" s="135" t="s">
        <v>194</v>
      </c>
      <c r="G9" s="75" t="s">
        <v>98</v>
      </c>
      <c r="H9" s="75" t="s">
        <v>90</v>
      </c>
      <c r="I9" s="75" t="s">
        <v>89</v>
      </c>
      <c r="J9" s="62">
        <v>11839.27</v>
      </c>
      <c r="K9" s="19">
        <v>0</v>
      </c>
      <c r="L9" s="30">
        <f t="shared" si="0"/>
        <v>3</v>
      </c>
      <c r="M9" s="30">
        <f t="shared" si="1"/>
        <v>3</v>
      </c>
      <c r="N9" s="31">
        <f>1+2</f>
        <v>3</v>
      </c>
      <c r="O9" s="32">
        <f t="shared" si="3"/>
        <v>0</v>
      </c>
      <c r="P9" s="31"/>
      <c r="Q9" s="31"/>
      <c r="R9" s="31"/>
      <c r="S9" s="44">
        <f t="shared" si="2"/>
        <v>0</v>
      </c>
      <c r="T9" s="18" t="str">
        <f t="shared" si="4"/>
        <v>OK</v>
      </c>
      <c r="U9" s="163"/>
      <c r="V9" s="164">
        <v>1</v>
      </c>
      <c r="W9" s="164">
        <v>2</v>
      </c>
      <c r="X9" s="163"/>
      <c r="Y9" s="163"/>
      <c r="Z9" s="163"/>
      <c r="AA9" s="163"/>
      <c r="AB9" s="43"/>
      <c r="AC9" s="43"/>
      <c r="AD9" s="43"/>
      <c r="AE9" s="43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</row>
    <row r="10" spans="1:52" ht="24.75" customHeight="1" x14ac:dyDescent="0.25">
      <c r="A10" s="180" t="s">
        <v>154</v>
      </c>
      <c r="B10" s="180">
        <v>3</v>
      </c>
      <c r="C10" s="75">
        <v>7</v>
      </c>
      <c r="D10" s="120" t="s">
        <v>105</v>
      </c>
      <c r="E10" s="75" t="s">
        <v>126</v>
      </c>
      <c r="F10" s="75" t="s">
        <v>127</v>
      </c>
      <c r="G10" s="75" t="s">
        <v>98</v>
      </c>
      <c r="H10" s="75" t="s">
        <v>92</v>
      </c>
      <c r="I10" s="75" t="s">
        <v>89</v>
      </c>
      <c r="J10" s="62">
        <v>971.34</v>
      </c>
      <c r="K10" s="19">
        <v>0</v>
      </c>
      <c r="L10" s="30">
        <f t="shared" si="0"/>
        <v>0</v>
      </c>
      <c r="M10" s="30">
        <f t="shared" si="1"/>
        <v>0</v>
      </c>
      <c r="N10" s="31"/>
      <c r="O10" s="32">
        <f t="shared" si="3"/>
        <v>0</v>
      </c>
      <c r="P10" s="31"/>
      <c r="Q10" s="31"/>
      <c r="R10" s="31"/>
      <c r="S10" s="44">
        <f t="shared" si="2"/>
        <v>0</v>
      </c>
      <c r="T10" s="18" t="str">
        <f t="shared" si="4"/>
        <v>OK</v>
      </c>
      <c r="U10" s="163"/>
      <c r="V10" s="163"/>
      <c r="W10" s="163"/>
      <c r="X10" s="163"/>
      <c r="Y10" s="163"/>
      <c r="Z10" s="163"/>
      <c r="AA10" s="163"/>
      <c r="AB10" s="43"/>
      <c r="AC10" s="43"/>
      <c r="AD10" s="43"/>
      <c r="AE10" s="43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</row>
    <row r="11" spans="1:52" ht="24.75" customHeight="1" x14ac:dyDescent="0.25">
      <c r="A11" s="181"/>
      <c r="B11" s="181"/>
      <c r="C11" s="75">
        <v>8</v>
      </c>
      <c r="D11" s="120" t="s">
        <v>106</v>
      </c>
      <c r="E11" s="75" t="s">
        <v>126</v>
      </c>
      <c r="F11" s="75" t="s">
        <v>128</v>
      </c>
      <c r="G11" s="75" t="s">
        <v>98</v>
      </c>
      <c r="H11" s="75" t="s">
        <v>92</v>
      </c>
      <c r="I11" s="75" t="s">
        <v>89</v>
      </c>
      <c r="J11" s="62">
        <v>1102.21</v>
      </c>
      <c r="K11" s="19">
        <v>10</v>
      </c>
      <c r="L11" s="30">
        <f t="shared" si="0"/>
        <v>5</v>
      </c>
      <c r="M11" s="30">
        <f t="shared" si="1"/>
        <v>5</v>
      </c>
      <c r="N11" s="31"/>
      <c r="O11" s="32">
        <f t="shared" si="3"/>
        <v>2</v>
      </c>
      <c r="P11" s="31"/>
      <c r="Q11" s="31"/>
      <c r="R11" s="31"/>
      <c r="S11" s="44">
        <f t="shared" si="2"/>
        <v>5</v>
      </c>
      <c r="T11" s="18" t="str">
        <f t="shared" si="4"/>
        <v>OK</v>
      </c>
      <c r="U11" s="163"/>
      <c r="V11" s="163"/>
      <c r="W11" s="163"/>
      <c r="X11" s="163"/>
      <c r="Y11" s="164">
        <v>3</v>
      </c>
      <c r="Z11" s="164">
        <v>2</v>
      </c>
      <c r="AA11" s="163"/>
      <c r="AB11" s="43"/>
      <c r="AC11" s="43"/>
      <c r="AD11" s="43"/>
      <c r="AE11" s="43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</row>
    <row r="12" spans="1:52" ht="24.75" customHeight="1" x14ac:dyDescent="0.25">
      <c r="A12" s="75" t="s">
        <v>155</v>
      </c>
      <c r="B12" s="75">
        <v>4</v>
      </c>
      <c r="C12" s="75">
        <v>9</v>
      </c>
      <c r="D12" s="120" t="s">
        <v>107</v>
      </c>
      <c r="E12" s="75" t="s">
        <v>129</v>
      </c>
      <c r="F12" s="75" t="s">
        <v>130</v>
      </c>
      <c r="G12" s="75" t="s">
        <v>98</v>
      </c>
      <c r="H12" s="75" t="s">
        <v>91</v>
      </c>
      <c r="I12" s="75" t="s">
        <v>89</v>
      </c>
      <c r="J12" s="62">
        <v>37330</v>
      </c>
      <c r="K12" s="19">
        <v>0</v>
      </c>
      <c r="L12" s="30">
        <f t="shared" si="0"/>
        <v>0</v>
      </c>
      <c r="M12" s="30">
        <f t="shared" si="1"/>
        <v>0</v>
      </c>
      <c r="N12" s="31"/>
      <c r="O12" s="32">
        <f t="shared" si="3"/>
        <v>0</v>
      </c>
      <c r="P12" s="31"/>
      <c r="Q12" s="31"/>
      <c r="R12" s="31"/>
      <c r="S12" s="44">
        <f t="shared" si="2"/>
        <v>0</v>
      </c>
      <c r="T12" s="18" t="str">
        <f t="shared" si="4"/>
        <v>OK</v>
      </c>
      <c r="U12" s="163"/>
      <c r="V12" s="163"/>
      <c r="W12" s="163"/>
      <c r="X12" s="163"/>
      <c r="Y12" s="163"/>
      <c r="Z12" s="163"/>
      <c r="AA12" s="163"/>
      <c r="AB12" s="43"/>
      <c r="AC12" s="43"/>
      <c r="AD12" s="43"/>
      <c r="AE12" s="43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</row>
    <row r="13" spans="1:52" ht="24.75" customHeight="1" x14ac:dyDescent="0.25">
      <c r="A13" s="75" t="s">
        <v>156</v>
      </c>
      <c r="B13" s="75">
        <v>6</v>
      </c>
      <c r="C13" s="75">
        <v>11</v>
      </c>
      <c r="D13" s="120" t="s">
        <v>108</v>
      </c>
      <c r="E13" s="75" t="s">
        <v>131</v>
      </c>
      <c r="F13" s="75" t="s">
        <v>132</v>
      </c>
      <c r="G13" s="75" t="s">
        <v>98</v>
      </c>
      <c r="H13" s="76" t="s">
        <v>91</v>
      </c>
      <c r="I13" s="75" t="s">
        <v>89</v>
      </c>
      <c r="J13" s="62">
        <v>16500</v>
      </c>
      <c r="K13" s="19">
        <v>0</v>
      </c>
      <c r="L13" s="30">
        <f t="shared" si="0"/>
        <v>0</v>
      </c>
      <c r="M13" s="30">
        <f t="shared" si="1"/>
        <v>0</v>
      </c>
      <c r="N13" s="31"/>
      <c r="O13" s="32">
        <f t="shared" si="3"/>
        <v>0</v>
      </c>
      <c r="P13" s="31"/>
      <c r="Q13" s="31"/>
      <c r="R13" s="31"/>
      <c r="S13" s="44">
        <f t="shared" si="2"/>
        <v>0</v>
      </c>
      <c r="T13" s="18" t="str">
        <f t="shared" si="4"/>
        <v>OK</v>
      </c>
      <c r="U13" s="163"/>
      <c r="V13" s="163"/>
      <c r="W13" s="163"/>
      <c r="X13" s="163"/>
      <c r="Y13" s="163"/>
      <c r="Z13" s="163"/>
      <c r="AA13" s="163"/>
      <c r="AB13" s="43"/>
      <c r="AC13" s="43"/>
      <c r="AD13" s="43"/>
      <c r="AE13" s="43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</row>
    <row r="14" spans="1:52" ht="24.75" customHeight="1" x14ac:dyDescent="0.25">
      <c r="A14" s="75" t="s">
        <v>157</v>
      </c>
      <c r="B14" s="75">
        <v>7</v>
      </c>
      <c r="C14" s="75">
        <v>12</v>
      </c>
      <c r="D14" s="120" t="s">
        <v>109</v>
      </c>
      <c r="E14" s="75" t="s">
        <v>133</v>
      </c>
      <c r="F14" s="75" t="s">
        <v>134</v>
      </c>
      <c r="G14" s="75" t="s">
        <v>98</v>
      </c>
      <c r="H14" s="76" t="s">
        <v>90</v>
      </c>
      <c r="I14" s="75" t="s">
        <v>89</v>
      </c>
      <c r="J14" s="62">
        <v>9759.25</v>
      </c>
      <c r="K14" s="19">
        <v>0</v>
      </c>
      <c r="L14" s="30">
        <f t="shared" si="0"/>
        <v>0</v>
      </c>
      <c r="M14" s="30">
        <f t="shared" si="1"/>
        <v>0</v>
      </c>
      <c r="N14" s="31"/>
      <c r="O14" s="32">
        <f t="shared" si="3"/>
        <v>0</v>
      </c>
      <c r="P14" s="31"/>
      <c r="Q14" s="31"/>
      <c r="R14" s="31"/>
      <c r="S14" s="44">
        <f t="shared" si="2"/>
        <v>0</v>
      </c>
      <c r="T14" s="18" t="str">
        <f t="shared" si="4"/>
        <v>OK</v>
      </c>
      <c r="U14" s="163"/>
      <c r="V14" s="163"/>
      <c r="W14" s="163"/>
      <c r="X14" s="163"/>
      <c r="Y14" s="163"/>
      <c r="Z14" s="163"/>
      <c r="AA14" s="163"/>
      <c r="AB14" s="43"/>
      <c r="AC14" s="43"/>
      <c r="AD14" s="43"/>
      <c r="AE14" s="43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</row>
    <row r="15" spans="1:52" ht="24.75" customHeight="1" x14ac:dyDescent="0.25">
      <c r="A15" s="75" t="s">
        <v>156</v>
      </c>
      <c r="B15" s="75">
        <v>8</v>
      </c>
      <c r="C15" s="75">
        <v>13</v>
      </c>
      <c r="D15" s="120" t="s">
        <v>110</v>
      </c>
      <c r="E15" s="75" t="s">
        <v>135</v>
      </c>
      <c r="F15" s="75" t="s">
        <v>136</v>
      </c>
      <c r="G15" s="75" t="s">
        <v>98</v>
      </c>
      <c r="H15" s="75" t="s">
        <v>88</v>
      </c>
      <c r="I15" s="75" t="s">
        <v>89</v>
      </c>
      <c r="J15" s="62">
        <v>18947</v>
      </c>
      <c r="K15" s="19">
        <v>0</v>
      </c>
      <c r="L15" s="30">
        <f t="shared" si="0"/>
        <v>0</v>
      </c>
      <c r="M15" s="30">
        <f t="shared" si="1"/>
        <v>0</v>
      </c>
      <c r="N15" s="31"/>
      <c r="O15" s="32">
        <f t="shared" si="3"/>
        <v>0</v>
      </c>
      <c r="P15" s="31"/>
      <c r="Q15" s="31"/>
      <c r="R15" s="31"/>
      <c r="S15" s="44">
        <f t="shared" si="2"/>
        <v>0</v>
      </c>
      <c r="T15" s="18" t="str">
        <f t="shared" si="4"/>
        <v>OK</v>
      </c>
      <c r="U15" s="163"/>
      <c r="V15" s="163"/>
      <c r="W15" s="163"/>
      <c r="X15" s="163"/>
      <c r="Y15" s="163"/>
      <c r="Z15" s="163"/>
      <c r="AA15" s="163"/>
      <c r="AB15" s="43"/>
      <c r="AC15" s="43"/>
      <c r="AD15" s="43"/>
      <c r="AE15" s="43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</row>
    <row r="16" spans="1:52" ht="24.75" customHeight="1" x14ac:dyDescent="0.25">
      <c r="A16" s="75" t="s">
        <v>162</v>
      </c>
      <c r="B16" s="75">
        <v>9</v>
      </c>
      <c r="C16" s="75">
        <v>14</v>
      </c>
      <c r="D16" s="120" t="s">
        <v>111</v>
      </c>
      <c r="E16" s="75" t="s">
        <v>137</v>
      </c>
      <c r="F16" s="75" t="s">
        <v>138</v>
      </c>
      <c r="G16" s="75" t="s">
        <v>98</v>
      </c>
      <c r="H16" s="75" t="s">
        <v>90</v>
      </c>
      <c r="I16" s="75" t="s">
        <v>89</v>
      </c>
      <c r="J16" s="62">
        <v>21372.2</v>
      </c>
      <c r="K16" s="19">
        <v>0</v>
      </c>
      <c r="L16" s="30">
        <f t="shared" si="0"/>
        <v>0</v>
      </c>
      <c r="M16" s="30">
        <f t="shared" si="1"/>
        <v>0</v>
      </c>
      <c r="N16" s="31"/>
      <c r="O16" s="32">
        <f t="shared" si="3"/>
        <v>0</v>
      </c>
      <c r="P16" s="31"/>
      <c r="Q16" s="31"/>
      <c r="R16" s="31"/>
      <c r="S16" s="44">
        <f t="shared" si="2"/>
        <v>0</v>
      </c>
      <c r="T16" s="18" t="str">
        <f t="shared" si="4"/>
        <v>OK</v>
      </c>
      <c r="U16" s="163"/>
      <c r="V16" s="163"/>
      <c r="W16" s="163"/>
      <c r="X16" s="163"/>
      <c r="Y16" s="163"/>
      <c r="Z16" s="163"/>
      <c r="AA16" s="163"/>
      <c r="AB16" s="43"/>
      <c r="AC16" s="43"/>
      <c r="AD16" s="43"/>
      <c r="AE16" s="43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</row>
    <row r="17" spans="1:52" ht="24.75" customHeight="1" x14ac:dyDescent="0.25">
      <c r="A17" s="75" t="s">
        <v>163</v>
      </c>
      <c r="B17" s="75">
        <v>10</v>
      </c>
      <c r="C17" s="75">
        <v>15</v>
      </c>
      <c r="D17" s="120" t="s">
        <v>112</v>
      </c>
      <c r="E17" s="75" t="s">
        <v>139</v>
      </c>
      <c r="F17" s="75" t="s">
        <v>140</v>
      </c>
      <c r="G17" s="75" t="s">
        <v>98</v>
      </c>
      <c r="H17" s="114" t="s">
        <v>93</v>
      </c>
      <c r="I17" s="75" t="s">
        <v>89</v>
      </c>
      <c r="J17" s="62">
        <v>18315.740000000002</v>
      </c>
      <c r="K17" s="19">
        <v>0</v>
      </c>
      <c r="L17" s="30">
        <f t="shared" si="0"/>
        <v>0</v>
      </c>
      <c r="M17" s="30">
        <f t="shared" si="1"/>
        <v>0</v>
      </c>
      <c r="N17" s="31"/>
      <c r="O17" s="32">
        <f t="shared" si="3"/>
        <v>0</v>
      </c>
      <c r="P17" s="31"/>
      <c r="Q17" s="31"/>
      <c r="R17" s="31"/>
      <c r="S17" s="44">
        <f t="shared" si="2"/>
        <v>0</v>
      </c>
      <c r="T17" s="18" t="str">
        <f t="shared" si="4"/>
        <v>OK</v>
      </c>
      <c r="U17" s="163"/>
      <c r="V17" s="163"/>
      <c r="W17" s="163"/>
      <c r="X17" s="163"/>
      <c r="Y17" s="163"/>
      <c r="Z17" s="163"/>
      <c r="AA17" s="163"/>
      <c r="AB17" s="43"/>
      <c r="AC17" s="43"/>
      <c r="AD17" s="43"/>
      <c r="AE17" s="43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</row>
    <row r="18" spans="1:52" ht="24.75" customHeight="1" x14ac:dyDescent="0.25">
      <c r="A18" s="180" t="s">
        <v>153</v>
      </c>
      <c r="B18" s="180">
        <v>11</v>
      </c>
      <c r="C18" s="75">
        <v>16</v>
      </c>
      <c r="D18" s="120" t="s">
        <v>113</v>
      </c>
      <c r="E18" s="75" t="s">
        <v>141</v>
      </c>
      <c r="F18" s="75" t="s">
        <v>142</v>
      </c>
      <c r="G18" s="75" t="s">
        <v>98</v>
      </c>
      <c r="H18" s="114" t="s">
        <v>92</v>
      </c>
      <c r="I18" s="75" t="s">
        <v>89</v>
      </c>
      <c r="J18" s="62">
        <v>2835</v>
      </c>
      <c r="K18" s="19">
        <v>3</v>
      </c>
      <c r="L18" s="30">
        <f t="shared" si="0"/>
        <v>0</v>
      </c>
      <c r="M18" s="30">
        <f t="shared" si="1"/>
        <v>0</v>
      </c>
      <c r="N18" s="31"/>
      <c r="O18" s="32">
        <f t="shared" si="3"/>
        <v>0</v>
      </c>
      <c r="P18" s="31"/>
      <c r="Q18" s="31"/>
      <c r="R18" s="31"/>
      <c r="S18" s="44">
        <f t="shared" si="2"/>
        <v>3</v>
      </c>
      <c r="T18" s="18" t="str">
        <f t="shared" si="4"/>
        <v>OK</v>
      </c>
      <c r="U18" s="163"/>
      <c r="V18" s="163"/>
      <c r="W18" s="163"/>
      <c r="X18" s="163"/>
      <c r="Y18" s="163"/>
      <c r="Z18" s="163"/>
      <c r="AA18" s="163"/>
      <c r="AB18" s="43"/>
      <c r="AC18" s="43"/>
      <c r="AD18" s="43"/>
      <c r="AE18" s="43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</row>
    <row r="19" spans="1:52" ht="24.75" customHeight="1" x14ac:dyDescent="0.25">
      <c r="A19" s="181"/>
      <c r="B19" s="181"/>
      <c r="C19" s="75">
        <v>17</v>
      </c>
      <c r="D19" s="120" t="s">
        <v>114</v>
      </c>
      <c r="E19" s="75" t="s">
        <v>141</v>
      </c>
      <c r="F19" s="75" t="s">
        <v>143</v>
      </c>
      <c r="G19" s="75" t="s">
        <v>98</v>
      </c>
      <c r="H19" s="114" t="s">
        <v>92</v>
      </c>
      <c r="I19" s="75" t="s">
        <v>89</v>
      </c>
      <c r="J19" s="62">
        <v>5475</v>
      </c>
      <c r="K19" s="19">
        <v>10</v>
      </c>
      <c r="L19" s="30">
        <f t="shared" si="0"/>
        <v>0</v>
      </c>
      <c r="M19" s="30">
        <f t="shared" si="1"/>
        <v>0</v>
      </c>
      <c r="N19" s="31"/>
      <c r="O19" s="32">
        <f t="shared" si="3"/>
        <v>2</v>
      </c>
      <c r="P19" s="31"/>
      <c r="Q19" s="31"/>
      <c r="R19" s="31"/>
      <c r="S19" s="44">
        <f t="shared" si="2"/>
        <v>10</v>
      </c>
      <c r="T19" s="18" t="str">
        <f t="shared" si="4"/>
        <v>OK</v>
      </c>
      <c r="U19" s="163"/>
      <c r="V19" s="163"/>
      <c r="W19" s="163"/>
      <c r="X19" s="163"/>
      <c r="Y19" s="163"/>
      <c r="Z19" s="163"/>
      <c r="AA19" s="163"/>
      <c r="AB19" s="43"/>
      <c r="AC19" s="43"/>
      <c r="AD19" s="43"/>
      <c r="AE19" s="43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</row>
    <row r="20" spans="1:52" ht="24.75" customHeight="1" x14ac:dyDescent="0.25">
      <c r="A20" s="75" t="s">
        <v>158</v>
      </c>
      <c r="B20" s="75">
        <v>13</v>
      </c>
      <c r="C20" s="75">
        <v>22</v>
      </c>
      <c r="D20" s="120" t="s">
        <v>115</v>
      </c>
      <c r="E20" s="75" t="s">
        <v>144</v>
      </c>
      <c r="F20" s="75" t="s">
        <v>145</v>
      </c>
      <c r="G20" s="75" t="s">
        <v>98</v>
      </c>
      <c r="H20" s="114" t="s">
        <v>94</v>
      </c>
      <c r="I20" s="75" t="s">
        <v>89</v>
      </c>
      <c r="J20" s="62">
        <v>87565</v>
      </c>
      <c r="K20" s="19">
        <v>0</v>
      </c>
      <c r="L20" s="30">
        <f t="shared" si="0"/>
        <v>0</v>
      </c>
      <c r="M20" s="30">
        <f t="shared" si="1"/>
        <v>0</v>
      </c>
      <c r="N20" s="31"/>
      <c r="O20" s="32">
        <f t="shared" si="3"/>
        <v>0</v>
      </c>
      <c r="P20" s="31"/>
      <c r="Q20" s="31"/>
      <c r="R20" s="31"/>
      <c r="S20" s="44">
        <f t="shared" si="2"/>
        <v>0</v>
      </c>
      <c r="T20" s="18" t="str">
        <f t="shared" si="4"/>
        <v>OK</v>
      </c>
      <c r="U20" s="163"/>
      <c r="V20" s="163"/>
      <c r="W20" s="163"/>
      <c r="X20" s="163"/>
      <c r="Y20" s="163"/>
      <c r="Z20" s="163"/>
      <c r="AA20" s="163"/>
      <c r="AB20" s="43"/>
      <c r="AC20" s="43"/>
      <c r="AD20" s="43"/>
      <c r="AE20" s="43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</row>
    <row r="21" spans="1:52" ht="24.75" customHeight="1" x14ac:dyDescent="0.25">
      <c r="A21" s="75" t="s">
        <v>159</v>
      </c>
      <c r="B21" s="75">
        <v>14</v>
      </c>
      <c r="C21" s="75">
        <v>23</v>
      </c>
      <c r="D21" s="120" t="s">
        <v>116</v>
      </c>
      <c r="E21" s="75" t="s">
        <v>146</v>
      </c>
      <c r="F21" s="75" t="s">
        <v>146</v>
      </c>
      <c r="G21" s="75" t="s">
        <v>98</v>
      </c>
      <c r="H21" s="114" t="s">
        <v>94</v>
      </c>
      <c r="I21" s="75" t="s">
        <v>89</v>
      </c>
      <c r="J21" s="62">
        <v>9265</v>
      </c>
      <c r="K21" s="19">
        <v>0</v>
      </c>
      <c r="L21" s="30">
        <f t="shared" si="0"/>
        <v>0</v>
      </c>
      <c r="M21" s="30">
        <f t="shared" si="1"/>
        <v>0</v>
      </c>
      <c r="N21" s="31"/>
      <c r="O21" s="32">
        <f t="shared" si="3"/>
        <v>0</v>
      </c>
      <c r="P21" s="31"/>
      <c r="Q21" s="31"/>
      <c r="R21" s="31"/>
      <c r="S21" s="44">
        <f t="shared" si="2"/>
        <v>0</v>
      </c>
      <c r="T21" s="18" t="str">
        <f t="shared" si="4"/>
        <v>OK</v>
      </c>
      <c r="U21" s="163"/>
      <c r="V21" s="163"/>
      <c r="W21" s="163"/>
      <c r="X21" s="163"/>
      <c r="Y21" s="163"/>
      <c r="Z21" s="163"/>
      <c r="AA21" s="163"/>
      <c r="AB21" s="43"/>
      <c r="AC21" s="43"/>
      <c r="AD21" s="43"/>
      <c r="AE21" s="43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</row>
    <row r="22" spans="1:52" ht="24.75" customHeight="1" x14ac:dyDescent="0.25">
      <c r="A22" s="180" t="s">
        <v>160</v>
      </c>
      <c r="B22" s="180">
        <v>15</v>
      </c>
      <c r="C22" s="75">
        <v>24</v>
      </c>
      <c r="D22" s="120" t="s">
        <v>117</v>
      </c>
      <c r="E22" s="75" t="s">
        <v>147</v>
      </c>
      <c r="F22" s="75" t="s">
        <v>148</v>
      </c>
      <c r="G22" s="75" t="s">
        <v>98</v>
      </c>
      <c r="H22" s="114" t="s">
        <v>95</v>
      </c>
      <c r="I22" s="75" t="s">
        <v>96</v>
      </c>
      <c r="J22" s="62">
        <v>389</v>
      </c>
      <c r="K22" s="19">
        <v>0</v>
      </c>
      <c r="L22" s="30">
        <f t="shared" si="0"/>
        <v>0</v>
      </c>
      <c r="M22" s="30">
        <f t="shared" si="1"/>
        <v>0</v>
      </c>
      <c r="N22" s="31"/>
      <c r="O22" s="32">
        <f t="shared" si="3"/>
        <v>0</v>
      </c>
      <c r="P22" s="31"/>
      <c r="Q22" s="31"/>
      <c r="R22" s="31"/>
      <c r="S22" s="44">
        <f t="shared" si="2"/>
        <v>0</v>
      </c>
      <c r="T22" s="18" t="str">
        <f t="shared" si="4"/>
        <v>OK</v>
      </c>
      <c r="U22" s="163"/>
      <c r="V22" s="163"/>
      <c r="W22" s="163"/>
      <c r="X22" s="163"/>
      <c r="Y22" s="163"/>
      <c r="Z22" s="163"/>
      <c r="AA22" s="163"/>
      <c r="AB22" s="43"/>
      <c r="AC22" s="43"/>
      <c r="AD22" s="43"/>
      <c r="AE22" s="43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</row>
    <row r="23" spans="1:52" ht="24.75" customHeight="1" x14ac:dyDescent="0.25">
      <c r="A23" s="181"/>
      <c r="B23" s="181"/>
      <c r="C23" s="75">
        <v>25</v>
      </c>
      <c r="D23" s="120" t="s">
        <v>118</v>
      </c>
      <c r="E23" s="24" t="s">
        <v>147</v>
      </c>
      <c r="F23" s="24" t="s">
        <v>149</v>
      </c>
      <c r="G23" s="75" t="s">
        <v>98</v>
      </c>
      <c r="H23" s="117" t="s">
        <v>95</v>
      </c>
      <c r="I23" s="75" t="s">
        <v>96</v>
      </c>
      <c r="J23" s="62">
        <v>3845</v>
      </c>
      <c r="K23" s="19">
        <v>0</v>
      </c>
      <c r="L23" s="30">
        <f t="shared" si="0"/>
        <v>0</v>
      </c>
      <c r="M23" s="30">
        <f t="shared" si="1"/>
        <v>0</v>
      </c>
      <c r="N23" s="31"/>
      <c r="O23" s="32">
        <f t="shared" si="3"/>
        <v>0</v>
      </c>
      <c r="P23" s="31"/>
      <c r="Q23" s="31"/>
      <c r="R23" s="31"/>
      <c r="S23" s="44">
        <f t="shared" si="2"/>
        <v>0</v>
      </c>
      <c r="T23" s="18" t="str">
        <f t="shared" si="4"/>
        <v>OK</v>
      </c>
      <c r="U23" s="163"/>
      <c r="V23" s="163"/>
      <c r="W23" s="163"/>
      <c r="X23" s="163"/>
      <c r="Y23" s="163"/>
      <c r="Z23" s="163"/>
      <c r="AA23" s="163"/>
      <c r="AB23" s="43"/>
      <c r="AC23" s="43"/>
      <c r="AD23" s="43"/>
      <c r="AE23" s="43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</row>
    <row r="24" spans="1:52" ht="24.75" customHeight="1" x14ac:dyDescent="0.25">
      <c r="A24" s="75" t="s">
        <v>161</v>
      </c>
      <c r="B24" s="75">
        <v>16</v>
      </c>
      <c r="C24" s="75">
        <v>26</v>
      </c>
      <c r="D24" s="120" t="s">
        <v>119</v>
      </c>
      <c r="E24" s="57" t="s">
        <v>150</v>
      </c>
      <c r="F24" s="57" t="s">
        <v>151</v>
      </c>
      <c r="G24" s="75" t="s">
        <v>98</v>
      </c>
      <c r="H24" s="76" t="s">
        <v>97</v>
      </c>
      <c r="I24" s="75" t="s">
        <v>89</v>
      </c>
      <c r="J24" s="62">
        <v>6099.91</v>
      </c>
      <c r="K24" s="19">
        <v>0</v>
      </c>
      <c r="L24" s="30">
        <f t="shared" ref="L24" si="5">IF(SUM(U24:AZ24)&gt;K24+N24,K24+N24,SUM(U24:AZ24))</f>
        <v>0</v>
      </c>
      <c r="M24" s="30">
        <f t="shared" ref="M24" si="6">(SUM(U24:AZ24))</f>
        <v>0</v>
      </c>
      <c r="N24" s="31"/>
      <c r="O24" s="32">
        <f t="shared" si="3"/>
        <v>0</v>
      </c>
      <c r="P24" s="31"/>
      <c r="Q24" s="31"/>
      <c r="R24" s="31"/>
      <c r="S24" s="44">
        <f t="shared" ref="S24" si="7">K24-SUM(U24:AZ24)+N24</f>
        <v>0</v>
      </c>
      <c r="T24" s="18" t="str">
        <f t="shared" si="4"/>
        <v>OK</v>
      </c>
      <c r="U24" s="163"/>
      <c r="V24" s="163"/>
      <c r="W24" s="163"/>
      <c r="X24" s="163"/>
      <c r="Y24" s="163"/>
      <c r="Z24" s="163"/>
      <c r="AA24" s="163"/>
      <c r="AB24" s="43"/>
      <c r="AC24" s="43"/>
      <c r="AD24" s="43"/>
      <c r="AE24" s="43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</row>
    <row r="25" spans="1:52" ht="16.5" customHeight="1" x14ac:dyDescent="0.25">
      <c r="J25" s="60"/>
      <c r="K25" s="58">
        <f t="shared" ref="K25:S25" si="8">SUM(K4:K24)</f>
        <v>86</v>
      </c>
      <c r="L25" s="58">
        <f t="shared" si="8"/>
        <v>19</v>
      </c>
      <c r="M25" s="58">
        <f t="shared" si="8"/>
        <v>19</v>
      </c>
      <c r="N25" s="58">
        <f t="shared" si="8"/>
        <v>4</v>
      </c>
      <c r="O25" s="58">
        <f t="shared" si="8"/>
        <v>18</v>
      </c>
      <c r="P25" s="58">
        <f t="shared" si="8"/>
        <v>0</v>
      </c>
      <c r="Q25" s="58">
        <f t="shared" si="8"/>
        <v>0</v>
      </c>
      <c r="R25" s="58">
        <f t="shared" si="8"/>
        <v>0</v>
      </c>
      <c r="S25" s="59">
        <f t="shared" si="8"/>
        <v>71</v>
      </c>
      <c r="U25" s="165">
        <f>SUMPRODUCT($J$4:$J$24,U4:U24)</f>
        <v>49251</v>
      </c>
      <c r="V25" s="165">
        <f t="shared" ref="V25:AB25" si="9">SUMPRODUCT($J$4:$J$24,V4:V24)</f>
        <v>11839.27</v>
      </c>
      <c r="W25" s="165">
        <f t="shared" si="9"/>
        <v>23678.54</v>
      </c>
      <c r="X25" s="165">
        <f t="shared" si="9"/>
        <v>12312.75</v>
      </c>
      <c r="Y25" s="165">
        <f t="shared" si="9"/>
        <v>3306.63</v>
      </c>
      <c r="Z25" s="165">
        <f t="shared" si="9"/>
        <v>2204.42</v>
      </c>
      <c r="AA25" s="165">
        <f t="shared" si="9"/>
        <v>6713.73</v>
      </c>
      <c r="AB25" s="165">
        <f t="shared" si="9"/>
        <v>0</v>
      </c>
      <c r="AC25" s="20">
        <f t="shared" ref="AC25:AZ25" si="10">SUMPRODUCT($J$4:$J$24,AC4:AC24)</f>
        <v>0</v>
      </c>
      <c r="AD25" s="20">
        <f t="shared" si="10"/>
        <v>0</v>
      </c>
      <c r="AE25" s="20">
        <f t="shared" si="10"/>
        <v>0</v>
      </c>
      <c r="AF25" s="20">
        <f t="shared" si="10"/>
        <v>0</v>
      </c>
      <c r="AG25" s="20">
        <f t="shared" si="10"/>
        <v>0</v>
      </c>
      <c r="AH25" s="20">
        <f t="shared" si="10"/>
        <v>0</v>
      </c>
      <c r="AI25" s="20">
        <f t="shared" si="10"/>
        <v>0</v>
      </c>
      <c r="AJ25" s="20">
        <f t="shared" si="10"/>
        <v>0</v>
      </c>
      <c r="AK25" s="20">
        <f t="shared" si="10"/>
        <v>0</v>
      </c>
      <c r="AL25" s="20">
        <f t="shared" si="10"/>
        <v>0</v>
      </c>
      <c r="AM25" s="20">
        <f t="shared" si="10"/>
        <v>0</v>
      </c>
      <c r="AN25" s="20">
        <f t="shared" si="10"/>
        <v>0</v>
      </c>
      <c r="AO25" s="20">
        <f t="shared" si="10"/>
        <v>0</v>
      </c>
      <c r="AP25" s="20">
        <f t="shared" si="10"/>
        <v>0</v>
      </c>
      <c r="AQ25" s="20">
        <f t="shared" si="10"/>
        <v>0</v>
      </c>
      <c r="AR25" s="20">
        <f t="shared" si="10"/>
        <v>0</v>
      </c>
      <c r="AS25" s="20">
        <f t="shared" si="10"/>
        <v>0</v>
      </c>
      <c r="AT25" s="20">
        <f t="shared" si="10"/>
        <v>0</v>
      </c>
      <c r="AU25" s="20">
        <f t="shared" si="10"/>
        <v>0</v>
      </c>
      <c r="AV25" s="20">
        <f t="shared" si="10"/>
        <v>0</v>
      </c>
      <c r="AW25" s="20">
        <f t="shared" si="10"/>
        <v>0</v>
      </c>
      <c r="AX25" s="20">
        <f t="shared" si="10"/>
        <v>0</v>
      </c>
      <c r="AY25" s="20">
        <f t="shared" si="10"/>
        <v>0</v>
      </c>
      <c r="AZ25" s="20">
        <f t="shared" si="10"/>
        <v>0</v>
      </c>
    </row>
    <row r="26" spans="1:52" ht="20.25" customHeight="1" x14ac:dyDescent="0.25">
      <c r="K26" s="67">
        <f t="shared" ref="K26:R26" si="11">SUMPRODUCT($J$4:$J$24,K4:K24)</f>
        <v>692539.85</v>
      </c>
      <c r="L26" s="67">
        <f t="shared" si="11"/>
        <v>109306.34</v>
      </c>
      <c r="M26" s="67">
        <f t="shared" si="11"/>
        <v>109306.34</v>
      </c>
      <c r="N26" s="67">
        <f t="shared" si="11"/>
        <v>42231.539999999994</v>
      </c>
      <c r="O26" s="67">
        <f t="shared" si="11"/>
        <v>146055.17000000001</v>
      </c>
      <c r="P26" s="67">
        <f t="shared" si="11"/>
        <v>0</v>
      </c>
      <c r="Q26" s="67">
        <f t="shared" si="11"/>
        <v>0</v>
      </c>
      <c r="R26" s="67">
        <f t="shared" si="11"/>
        <v>0</v>
      </c>
      <c r="U26" s="166"/>
      <c r="V26" s="166"/>
      <c r="W26" s="166"/>
      <c r="X26" s="166"/>
      <c r="Y26" s="166"/>
      <c r="Z26" s="166"/>
      <c r="AA26" s="166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 ht="20.25" customHeight="1" thickBot="1" x14ac:dyDescent="0.3">
      <c r="K27" s="67"/>
      <c r="N27" s="35"/>
      <c r="O27" s="35"/>
      <c r="P27" s="35"/>
      <c r="Q27" s="35"/>
      <c r="R27" s="35"/>
      <c r="U27" s="166"/>
      <c r="V27" s="166"/>
      <c r="W27" s="166"/>
      <c r="X27" s="166"/>
      <c r="Y27" s="166"/>
      <c r="Z27" s="166"/>
      <c r="AA27" s="166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17.25" customHeight="1" x14ac:dyDescent="0.25">
      <c r="A28" s="107"/>
      <c r="B28" s="182" t="s">
        <v>48</v>
      </c>
      <c r="C28" s="183"/>
      <c r="D28" s="183"/>
      <c r="E28" s="183"/>
      <c r="F28" s="183"/>
      <c r="G28" s="183"/>
      <c r="H28" s="183"/>
      <c r="I28" s="183"/>
      <c r="J28" s="183"/>
      <c r="K28" s="184"/>
      <c r="L28" s="35"/>
      <c r="M28" s="35"/>
      <c r="N28" s="35"/>
      <c r="O28" s="35"/>
      <c r="P28" s="35"/>
      <c r="Q28" s="35"/>
      <c r="R28" s="35"/>
      <c r="U28" s="166"/>
      <c r="V28" s="167"/>
      <c r="W28" s="167"/>
      <c r="X28" s="167"/>
      <c r="Y28" s="166"/>
      <c r="Z28" s="166"/>
      <c r="AA28" s="166"/>
    </row>
    <row r="29" spans="1:52" ht="16.5" customHeight="1" x14ac:dyDescent="0.25">
      <c r="A29" s="107"/>
      <c r="B29" s="185" t="s">
        <v>84</v>
      </c>
      <c r="C29" s="186"/>
      <c r="D29" s="186"/>
      <c r="E29" s="186"/>
      <c r="F29" s="186"/>
      <c r="G29" s="186"/>
      <c r="H29" s="186"/>
      <c r="I29" s="186"/>
      <c r="J29" s="186"/>
      <c r="K29" s="187"/>
      <c r="R29" s="29"/>
      <c r="U29" s="166"/>
      <c r="V29" s="167"/>
      <c r="W29" s="167"/>
      <c r="X29" s="167"/>
      <c r="Y29" s="166"/>
      <c r="Z29" s="166"/>
      <c r="AA29" s="166"/>
    </row>
    <row r="30" spans="1:52" ht="15.75" customHeight="1" x14ac:dyDescent="0.25">
      <c r="A30" s="107"/>
      <c r="B30" s="188" t="s">
        <v>47</v>
      </c>
      <c r="C30" s="189"/>
      <c r="D30" s="189"/>
      <c r="E30" s="189"/>
      <c r="F30" s="189"/>
      <c r="G30" s="189"/>
      <c r="H30" s="189"/>
      <c r="I30" s="189"/>
      <c r="J30" s="189"/>
      <c r="K30" s="190"/>
      <c r="R30" s="29"/>
      <c r="U30" s="166"/>
      <c r="V30" s="167"/>
      <c r="W30" s="167"/>
      <c r="X30" s="167"/>
      <c r="Y30" s="166"/>
      <c r="Z30" s="166"/>
      <c r="AA30" s="166"/>
    </row>
    <row r="31" spans="1:52" ht="18.75" customHeight="1" thickBot="1" x14ac:dyDescent="0.3">
      <c r="A31" s="107"/>
      <c r="B31" s="205" t="s">
        <v>85</v>
      </c>
      <c r="C31" s="206"/>
      <c r="D31" s="206"/>
      <c r="E31" s="206"/>
      <c r="F31" s="206"/>
      <c r="G31" s="206"/>
      <c r="H31" s="206"/>
      <c r="I31" s="206"/>
      <c r="J31" s="206"/>
      <c r="K31" s="207"/>
      <c r="U31" s="166"/>
      <c r="V31" s="166"/>
      <c r="W31" s="166"/>
      <c r="X31" s="166"/>
      <c r="Y31" s="166"/>
      <c r="Z31" s="166"/>
      <c r="AA31" s="166"/>
    </row>
  </sheetData>
  <autoFilter ref="A3:AZ3" xr:uid="{00000000-0001-0000-0000-000000000000}"/>
  <mergeCells count="19">
    <mergeCell ref="B31:K31"/>
    <mergeCell ref="A7:A9"/>
    <mergeCell ref="B7:B9"/>
    <mergeCell ref="A10:A11"/>
    <mergeCell ref="B10:B11"/>
    <mergeCell ref="A18:A19"/>
    <mergeCell ref="B18:B19"/>
    <mergeCell ref="A22:A23"/>
    <mergeCell ref="B22:B23"/>
    <mergeCell ref="B28:K28"/>
    <mergeCell ref="B29:K29"/>
    <mergeCell ref="B30:K30"/>
    <mergeCell ref="A4:A6"/>
    <mergeCell ref="B4:B6"/>
    <mergeCell ref="A1:C1"/>
    <mergeCell ref="D1:J1"/>
    <mergeCell ref="K1:T1"/>
    <mergeCell ref="A2:J2"/>
    <mergeCell ref="K2:T2"/>
  </mergeCells>
  <conditionalFormatting sqref="S4:S24">
    <cfRule type="cellIs" dxfId="42" priority="2" operator="lessThan">
      <formula>0</formula>
    </cfRule>
  </conditionalFormatting>
  <conditionalFormatting sqref="T3:T1048576 T1">
    <cfRule type="cellIs" dxfId="41" priority="4" operator="equal">
      <formula>"ATENÇÃO"</formula>
    </cfRule>
  </conditionalFormatting>
  <conditionalFormatting sqref="T4:T24">
    <cfRule type="containsText" dxfId="40" priority="1" operator="containsText" text="ATENÇÃO">
      <formula>NOT(ISERROR(SEARCH("ATENÇÃO",T4)))</formula>
    </cfRule>
  </conditionalFormatting>
  <conditionalFormatting sqref="AB4:AZ24">
    <cfRule type="cellIs" dxfId="39" priority="3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946BB-8BA6-42A4-9E6E-BD733E4C4C60}">
  <sheetPr>
    <tabColor rgb="FF92D050"/>
  </sheetPr>
  <dimension ref="A1:AZ31"/>
  <sheetViews>
    <sheetView topLeftCell="E1" zoomScale="85" zoomScaleNormal="85" workbookViewId="0">
      <selection activeCell="N5" sqref="N5"/>
    </sheetView>
  </sheetViews>
  <sheetFormatPr defaultColWidth="11.85546875" defaultRowHeight="24.75" customHeight="1" x14ac:dyDescent="0.25"/>
  <cols>
    <col min="1" max="1" width="20.42578125" style="1" customWidth="1"/>
    <col min="2" max="2" width="6.28515625" style="1" customWidth="1"/>
    <col min="3" max="3" width="6.5703125" style="1" customWidth="1"/>
    <col min="4" max="4" width="29.85546875" style="3" customWidth="1"/>
    <col min="5" max="5" width="8.7109375" style="1" customWidth="1"/>
    <col min="6" max="6" width="21.140625" style="1" customWidth="1"/>
    <col min="7" max="7" width="9" style="1" customWidth="1"/>
    <col min="8" max="8" width="13.7109375" style="1" customWidth="1"/>
    <col min="9" max="9" width="11" style="1" customWidth="1"/>
    <col min="10" max="10" width="14.42578125" style="3" customWidth="1"/>
    <col min="11" max="11" width="11.85546875" style="4" customWidth="1"/>
    <col min="12" max="14" width="11.85546875" style="4"/>
    <col min="15" max="15" width="13.28515625" style="4" customWidth="1"/>
    <col min="16" max="18" width="11.85546875" style="4"/>
    <col min="19" max="19" width="11.85546875" style="12"/>
    <col min="20" max="20" width="11.85546875" style="5"/>
    <col min="21" max="21" width="12.85546875" style="6" customWidth="1"/>
    <col min="22" max="22" width="17.140625" style="6" customWidth="1"/>
    <col min="23" max="32" width="12.85546875" style="6" customWidth="1"/>
    <col min="33" max="52" width="12.85546875" style="42" customWidth="1"/>
    <col min="53" max="16384" width="11.85546875" style="42"/>
  </cols>
  <sheetData>
    <row r="1" spans="1:52" ht="41.1" customHeight="1" x14ac:dyDescent="0.25">
      <c r="A1" s="195" t="s">
        <v>83</v>
      </c>
      <c r="B1" s="196"/>
      <c r="C1" s="197"/>
      <c r="D1" s="198" t="s">
        <v>81</v>
      </c>
      <c r="E1" s="199"/>
      <c r="F1" s="199"/>
      <c r="G1" s="199"/>
      <c r="H1" s="199"/>
      <c r="I1" s="199"/>
      <c r="J1" s="200"/>
      <c r="K1" s="194" t="s">
        <v>82</v>
      </c>
      <c r="L1" s="194"/>
      <c r="M1" s="194"/>
      <c r="N1" s="194"/>
      <c r="O1" s="194"/>
      <c r="P1" s="194"/>
      <c r="Q1" s="194"/>
      <c r="R1" s="194"/>
      <c r="S1" s="194"/>
      <c r="T1" s="194"/>
      <c r="U1" s="159" t="s">
        <v>295</v>
      </c>
      <c r="V1" s="159" t="s">
        <v>296</v>
      </c>
      <c r="W1" s="159" t="s">
        <v>297</v>
      </c>
      <c r="X1" s="159" t="s">
        <v>298</v>
      </c>
      <c r="Y1" s="159" t="s">
        <v>299</v>
      </c>
      <c r="Z1" s="159" t="s">
        <v>300</v>
      </c>
      <c r="AA1" s="159" t="s">
        <v>301</v>
      </c>
      <c r="AB1" s="115" t="s">
        <v>50</v>
      </c>
      <c r="AC1" s="115" t="s">
        <v>50</v>
      </c>
      <c r="AD1" s="115" t="s">
        <v>50</v>
      </c>
      <c r="AE1" s="115" t="s">
        <v>50</v>
      </c>
      <c r="AF1" s="115" t="s">
        <v>50</v>
      </c>
      <c r="AG1" s="115" t="s">
        <v>50</v>
      </c>
      <c r="AH1" s="115" t="s">
        <v>50</v>
      </c>
      <c r="AI1" s="115" t="s">
        <v>50</v>
      </c>
      <c r="AJ1" s="115" t="s">
        <v>50</v>
      </c>
      <c r="AK1" s="115" t="s">
        <v>50</v>
      </c>
      <c r="AL1" s="115" t="s">
        <v>50</v>
      </c>
      <c r="AM1" s="115" t="s">
        <v>50</v>
      </c>
      <c r="AN1" s="115" t="s">
        <v>50</v>
      </c>
      <c r="AO1" s="115" t="s">
        <v>50</v>
      </c>
      <c r="AP1" s="115" t="s">
        <v>50</v>
      </c>
      <c r="AQ1" s="115" t="s">
        <v>50</v>
      </c>
      <c r="AR1" s="115" t="s">
        <v>50</v>
      </c>
      <c r="AS1" s="115" t="s">
        <v>50</v>
      </c>
      <c r="AT1" s="115" t="s">
        <v>50</v>
      </c>
      <c r="AU1" s="115" t="s">
        <v>50</v>
      </c>
      <c r="AV1" s="115" t="s">
        <v>50</v>
      </c>
      <c r="AW1" s="115" t="s">
        <v>50</v>
      </c>
      <c r="AX1" s="115" t="s">
        <v>50</v>
      </c>
      <c r="AY1" s="115" t="s">
        <v>50</v>
      </c>
      <c r="AZ1" s="115" t="s">
        <v>50</v>
      </c>
    </row>
    <row r="2" spans="1:52" ht="20.25" customHeight="1" x14ac:dyDescent="0.25">
      <c r="A2" s="198" t="s">
        <v>62</v>
      </c>
      <c r="B2" s="199"/>
      <c r="C2" s="199"/>
      <c r="D2" s="199"/>
      <c r="E2" s="199"/>
      <c r="F2" s="199"/>
      <c r="G2" s="199"/>
      <c r="H2" s="199"/>
      <c r="I2" s="199"/>
      <c r="J2" s="200"/>
      <c r="K2" s="201" t="s">
        <v>54</v>
      </c>
      <c r="L2" s="202"/>
      <c r="M2" s="202"/>
      <c r="N2" s="202"/>
      <c r="O2" s="202"/>
      <c r="P2" s="202"/>
      <c r="Q2" s="202"/>
      <c r="R2" s="202"/>
      <c r="S2" s="202"/>
      <c r="T2" s="203"/>
      <c r="U2" s="161" t="s">
        <v>302</v>
      </c>
      <c r="V2" s="161" t="s">
        <v>302</v>
      </c>
      <c r="W2" s="161" t="s">
        <v>177</v>
      </c>
      <c r="X2" s="161" t="s">
        <v>180</v>
      </c>
      <c r="Y2" s="161" t="s">
        <v>303</v>
      </c>
      <c r="Z2" s="161" t="s">
        <v>214</v>
      </c>
      <c r="AA2" s="161" t="s">
        <v>179</v>
      </c>
      <c r="AB2" s="116" t="s">
        <v>86</v>
      </c>
      <c r="AC2" s="116" t="s">
        <v>86</v>
      </c>
      <c r="AD2" s="116" t="s">
        <v>86</v>
      </c>
      <c r="AE2" s="116" t="s">
        <v>86</v>
      </c>
      <c r="AF2" s="116" t="s">
        <v>86</v>
      </c>
      <c r="AG2" s="116" t="s">
        <v>86</v>
      </c>
      <c r="AH2" s="116" t="s">
        <v>86</v>
      </c>
      <c r="AI2" s="116" t="s">
        <v>86</v>
      </c>
      <c r="AJ2" s="116" t="s">
        <v>86</v>
      </c>
      <c r="AK2" s="116" t="s">
        <v>86</v>
      </c>
      <c r="AL2" s="116" t="s">
        <v>86</v>
      </c>
      <c r="AM2" s="116" t="s">
        <v>86</v>
      </c>
      <c r="AN2" s="116" t="s">
        <v>86</v>
      </c>
      <c r="AO2" s="116" t="s">
        <v>86</v>
      </c>
      <c r="AP2" s="116" t="s">
        <v>86</v>
      </c>
      <c r="AQ2" s="116" t="s">
        <v>86</v>
      </c>
      <c r="AR2" s="116" t="s">
        <v>86</v>
      </c>
      <c r="AS2" s="116" t="s">
        <v>86</v>
      </c>
      <c r="AT2" s="116" t="s">
        <v>86</v>
      </c>
      <c r="AU2" s="116" t="s">
        <v>86</v>
      </c>
      <c r="AV2" s="116" t="s">
        <v>86</v>
      </c>
      <c r="AW2" s="116" t="s">
        <v>86</v>
      </c>
      <c r="AX2" s="116" t="s">
        <v>86</v>
      </c>
      <c r="AY2" s="116" t="s">
        <v>86</v>
      </c>
      <c r="AZ2" s="116" t="s">
        <v>86</v>
      </c>
    </row>
    <row r="3" spans="1:52" s="3" customFormat="1" ht="39.75" customHeight="1" x14ac:dyDescent="0.2">
      <c r="A3" s="7" t="s">
        <v>7</v>
      </c>
      <c r="B3" s="7" t="s">
        <v>2</v>
      </c>
      <c r="C3" s="7" t="s">
        <v>6</v>
      </c>
      <c r="D3" s="8" t="s">
        <v>8</v>
      </c>
      <c r="E3" s="8" t="s">
        <v>121</v>
      </c>
      <c r="F3" s="8" t="s">
        <v>120</v>
      </c>
      <c r="G3" s="8" t="s">
        <v>9</v>
      </c>
      <c r="H3" s="8" t="s">
        <v>87</v>
      </c>
      <c r="I3" s="8" t="s">
        <v>10</v>
      </c>
      <c r="J3" s="9" t="s">
        <v>5</v>
      </c>
      <c r="K3" s="26" t="s">
        <v>53</v>
      </c>
      <c r="L3" s="26" t="s">
        <v>11</v>
      </c>
      <c r="M3" s="26" t="s">
        <v>12</v>
      </c>
      <c r="N3" s="26" t="s">
        <v>13</v>
      </c>
      <c r="O3" s="26" t="s">
        <v>14</v>
      </c>
      <c r="P3" s="26" t="s">
        <v>15</v>
      </c>
      <c r="Q3" s="26" t="s">
        <v>16</v>
      </c>
      <c r="R3" s="26" t="s">
        <v>17</v>
      </c>
      <c r="S3" s="33" t="s">
        <v>0</v>
      </c>
      <c r="T3" s="34" t="s">
        <v>1</v>
      </c>
      <c r="U3" s="162">
        <v>45939</v>
      </c>
      <c r="V3" s="162">
        <v>45972</v>
      </c>
      <c r="W3" s="162">
        <v>45972</v>
      </c>
      <c r="X3" s="162">
        <v>45961</v>
      </c>
      <c r="Y3" s="162">
        <v>45972</v>
      </c>
      <c r="Z3" s="162">
        <v>45972</v>
      </c>
      <c r="AA3" s="162">
        <v>45989</v>
      </c>
      <c r="AB3" s="41" t="s">
        <v>46</v>
      </c>
      <c r="AC3" s="41" t="s">
        <v>46</v>
      </c>
      <c r="AD3" s="41" t="s">
        <v>46</v>
      </c>
      <c r="AE3" s="41" t="s">
        <v>46</v>
      </c>
      <c r="AF3" s="41" t="s">
        <v>46</v>
      </c>
      <c r="AG3" s="41" t="s">
        <v>46</v>
      </c>
      <c r="AH3" s="41" t="s">
        <v>46</v>
      </c>
      <c r="AI3" s="41" t="s">
        <v>46</v>
      </c>
      <c r="AJ3" s="41" t="s">
        <v>46</v>
      </c>
      <c r="AK3" s="41" t="s">
        <v>46</v>
      </c>
      <c r="AL3" s="41" t="s">
        <v>46</v>
      </c>
      <c r="AM3" s="41" t="s">
        <v>46</v>
      </c>
      <c r="AN3" s="41" t="s">
        <v>46</v>
      </c>
      <c r="AO3" s="41" t="s">
        <v>46</v>
      </c>
      <c r="AP3" s="41" t="s">
        <v>46</v>
      </c>
      <c r="AQ3" s="41" t="s">
        <v>46</v>
      </c>
      <c r="AR3" s="41" t="s">
        <v>46</v>
      </c>
      <c r="AS3" s="41" t="s">
        <v>46</v>
      </c>
      <c r="AT3" s="41" t="s">
        <v>46</v>
      </c>
      <c r="AU3" s="41" t="s">
        <v>46</v>
      </c>
      <c r="AV3" s="41" t="s">
        <v>46</v>
      </c>
      <c r="AW3" s="41" t="s">
        <v>46</v>
      </c>
      <c r="AX3" s="41" t="s">
        <v>46</v>
      </c>
      <c r="AY3" s="41" t="s">
        <v>46</v>
      </c>
      <c r="AZ3" s="41" t="s">
        <v>46</v>
      </c>
    </row>
    <row r="4" spans="1:52" ht="24.75" customHeight="1" x14ac:dyDescent="0.25">
      <c r="A4" s="180" t="s">
        <v>152</v>
      </c>
      <c r="B4" s="180">
        <v>1</v>
      </c>
      <c r="C4" s="75">
        <v>1</v>
      </c>
      <c r="D4" s="120" t="s">
        <v>99</v>
      </c>
      <c r="E4" s="75" t="s">
        <v>122</v>
      </c>
      <c r="F4" s="75" t="s">
        <v>193</v>
      </c>
      <c r="G4" s="75" t="s">
        <v>98</v>
      </c>
      <c r="H4" s="75" t="s">
        <v>88</v>
      </c>
      <c r="I4" s="75" t="s">
        <v>89</v>
      </c>
      <c r="J4" s="62">
        <v>8320</v>
      </c>
      <c r="K4" s="19">
        <v>42</v>
      </c>
      <c r="L4" s="30">
        <f t="shared" ref="L4:L23" si="0">IF(SUM(U4:AZ4)&gt;K4+N4,K4+N4,SUM(U4:AZ4))</f>
        <v>28</v>
      </c>
      <c r="M4" s="30">
        <f t="shared" ref="M4:M23" si="1">(SUM(U4:AZ4))</f>
        <v>28</v>
      </c>
      <c r="N4" s="31"/>
      <c r="O4" s="32">
        <f>ROUND(IF(K4*0.25-0.5&lt;0,0,K4*0.25-0.5),0)-R4-P4</f>
        <v>10</v>
      </c>
      <c r="P4" s="31"/>
      <c r="Q4" s="31"/>
      <c r="R4" s="31"/>
      <c r="S4" s="44">
        <f t="shared" ref="S4:S23" si="2">K4-SUM(U4:AZ4)+N4</f>
        <v>14</v>
      </c>
      <c r="T4" s="18" t="str">
        <f>IF(S4&lt;0,"ATENÇÃO","OK")</f>
        <v>OK</v>
      </c>
      <c r="U4" s="163"/>
      <c r="V4" s="178">
        <v>28</v>
      </c>
      <c r="W4" s="163"/>
      <c r="X4" s="163"/>
      <c r="Y4" s="163"/>
      <c r="Z4" s="163"/>
      <c r="AA4" s="163"/>
      <c r="AB4" s="43"/>
      <c r="AC4" s="43"/>
      <c r="AD4" s="43"/>
      <c r="AE4" s="43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</row>
    <row r="5" spans="1:52" ht="24.75" customHeight="1" x14ac:dyDescent="0.25">
      <c r="A5" s="204"/>
      <c r="B5" s="204"/>
      <c r="C5" s="75">
        <v>2</v>
      </c>
      <c r="D5" s="120" t="s">
        <v>100</v>
      </c>
      <c r="E5" s="75" t="s">
        <v>122</v>
      </c>
      <c r="F5" s="75" t="s">
        <v>193</v>
      </c>
      <c r="G5" s="75" t="s">
        <v>98</v>
      </c>
      <c r="H5" s="75" t="s">
        <v>88</v>
      </c>
      <c r="I5" s="75" t="s">
        <v>89</v>
      </c>
      <c r="J5" s="62">
        <v>10049</v>
      </c>
      <c r="K5" s="19">
        <v>379</v>
      </c>
      <c r="L5" s="30">
        <f t="shared" si="0"/>
        <v>219</v>
      </c>
      <c r="M5" s="30">
        <f t="shared" si="1"/>
        <v>219</v>
      </c>
      <c r="N5" s="31"/>
      <c r="O5" s="32">
        <f t="shared" ref="O5:O24" si="3">ROUND(IF(K5*0.25-0.5&lt;0,0,K5*0.25-0.5),0)-R5-P5</f>
        <v>94</v>
      </c>
      <c r="P5" s="31"/>
      <c r="Q5" s="31"/>
      <c r="R5" s="31"/>
      <c r="S5" s="44">
        <f t="shared" si="2"/>
        <v>160</v>
      </c>
      <c r="T5" s="18" t="str">
        <f t="shared" ref="T5:T24" si="4">IF(S5&lt;0,"ATENÇÃO","OK")</f>
        <v>OK</v>
      </c>
      <c r="U5" s="178">
        <v>93</v>
      </c>
      <c r="V5" s="178">
        <v>103</v>
      </c>
      <c r="W5" s="163"/>
      <c r="X5" s="163"/>
      <c r="Y5" s="163"/>
      <c r="Z5" s="163"/>
      <c r="AA5" s="178">
        <v>23</v>
      </c>
      <c r="AB5" s="43"/>
      <c r="AC5" s="43"/>
      <c r="AD5" s="43"/>
      <c r="AE5" s="43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</row>
    <row r="6" spans="1:52" ht="24.75" customHeight="1" x14ac:dyDescent="0.25">
      <c r="A6" s="181"/>
      <c r="B6" s="181"/>
      <c r="C6" s="75">
        <v>3</v>
      </c>
      <c r="D6" s="120" t="s">
        <v>101</v>
      </c>
      <c r="E6" s="75" t="s">
        <v>122</v>
      </c>
      <c r="F6" s="104" t="s">
        <v>192</v>
      </c>
      <c r="G6" s="75" t="s">
        <v>98</v>
      </c>
      <c r="H6" s="75" t="s">
        <v>90</v>
      </c>
      <c r="I6" s="75" t="s">
        <v>89</v>
      </c>
      <c r="J6" s="62">
        <v>18083</v>
      </c>
      <c r="K6" s="19">
        <v>15</v>
      </c>
      <c r="L6" s="30">
        <f t="shared" si="0"/>
        <v>9</v>
      </c>
      <c r="M6" s="30">
        <f t="shared" si="1"/>
        <v>9</v>
      </c>
      <c r="N6" s="31"/>
      <c r="O6" s="32">
        <f t="shared" si="3"/>
        <v>3</v>
      </c>
      <c r="P6" s="31"/>
      <c r="Q6" s="31"/>
      <c r="R6" s="31"/>
      <c r="S6" s="44">
        <f t="shared" si="2"/>
        <v>6</v>
      </c>
      <c r="T6" s="18" t="str">
        <f t="shared" si="4"/>
        <v>OK</v>
      </c>
      <c r="U6" s="178">
        <v>3</v>
      </c>
      <c r="V6" s="178">
        <v>6</v>
      </c>
      <c r="W6" s="163"/>
      <c r="X6" s="163"/>
      <c r="Y6" s="163"/>
      <c r="Z6" s="163"/>
      <c r="AA6" s="163"/>
      <c r="AB6" s="43"/>
      <c r="AC6" s="43"/>
      <c r="AD6" s="43"/>
      <c r="AE6" s="43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</row>
    <row r="7" spans="1:52" ht="24.75" customHeight="1" x14ac:dyDescent="0.25">
      <c r="A7" s="180" t="s">
        <v>153</v>
      </c>
      <c r="B7" s="180">
        <v>2</v>
      </c>
      <c r="C7" s="75">
        <v>4</v>
      </c>
      <c r="D7" s="120" t="s">
        <v>102</v>
      </c>
      <c r="E7" s="75" t="s">
        <v>123</v>
      </c>
      <c r="F7" s="75" t="s">
        <v>124</v>
      </c>
      <c r="G7" s="75" t="s">
        <v>98</v>
      </c>
      <c r="H7" s="75" t="s">
        <v>91</v>
      </c>
      <c r="I7" s="75" t="s">
        <v>89</v>
      </c>
      <c r="J7" s="62">
        <v>5599.02</v>
      </c>
      <c r="K7" s="19">
        <v>54</v>
      </c>
      <c r="L7" s="30">
        <f t="shared" si="0"/>
        <v>2</v>
      </c>
      <c r="M7" s="30">
        <f t="shared" si="1"/>
        <v>2</v>
      </c>
      <c r="N7" s="31"/>
      <c r="O7" s="32">
        <f t="shared" si="3"/>
        <v>13</v>
      </c>
      <c r="P7" s="31"/>
      <c r="Q7" s="31"/>
      <c r="R7" s="31"/>
      <c r="S7" s="44">
        <f t="shared" si="2"/>
        <v>52</v>
      </c>
      <c r="T7" s="18" t="str">
        <f t="shared" si="4"/>
        <v>OK</v>
      </c>
      <c r="U7" s="163"/>
      <c r="V7" s="163"/>
      <c r="W7" s="178">
        <v>2</v>
      </c>
      <c r="X7" s="163"/>
      <c r="Y7" s="163"/>
      <c r="Z7" s="163"/>
      <c r="AA7" s="163"/>
      <c r="AB7" s="43"/>
      <c r="AC7" s="43"/>
      <c r="AD7" s="43"/>
      <c r="AE7" s="43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</row>
    <row r="8" spans="1:52" ht="24.75" customHeight="1" x14ac:dyDescent="0.25">
      <c r="A8" s="204"/>
      <c r="B8" s="204"/>
      <c r="C8" s="75">
        <v>5</v>
      </c>
      <c r="D8" s="120" t="s">
        <v>103</v>
      </c>
      <c r="E8" s="75" t="s">
        <v>123</v>
      </c>
      <c r="F8" s="75" t="s">
        <v>125</v>
      </c>
      <c r="G8" s="75" t="s">
        <v>98</v>
      </c>
      <c r="H8" s="75" t="s">
        <v>91</v>
      </c>
      <c r="I8" s="75" t="s">
        <v>89</v>
      </c>
      <c r="J8" s="62">
        <v>6713.73</v>
      </c>
      <c r="K8" s="19">
        <v>44</v>
      </c>
      <c r="L8" s="30">
        <f t="shared" si="0"/>
        <v>42</v>
      </c>
      <c r="M8" s="30">
        <f t="shared" si="1"/>
        <v>42</v>
      </c>
      <c r="N8" s="31"/>
      <c r="O8" s="32">
        <f t="shared" si="3"/>
        <v>11</v>
      </c>
      <c r="P8" s="31"/>
      <c r="Q8" s="31"/>
      <c r="R8" s="31"/>
      <c r="S8" s="44">
        <f t="shared" si="2"/>
        <v>2</v>
      </c>
      <c r="T8" s="18" t="str">
        <f t="shared" si="4"/>
        <v>OK</v>
      </c>
      <c r="U8" s="163"/>
      <c r="V8" s="163"/>
      <c r="W8" s="178">
        <v>42</v>
      </c>
      <c r="X8" s="163"/>
      <c r="Y8" s="163"/>
      <c r="Z8" s="163"/>
      <c r="AA8" s="163"/>
      <c r="AB8" s="43"/>
      <c r="AC8" s="43"/>
      <c r="AD8" s="43"/>
      <c r="AE8" s="43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</row>
    <row r="9" spans="1:52" ht="24.75" customHeight="1" x14ac:dyDescent="0.25">
      <c r="A9" s="181"/>
      <c r="B9" s="181"/>
      <c r="C9" s="75">
        <v>6</v>
      </c>
      <c r="D9" s="120" t="s">
        <v>104</v>
      </c>
      <c r="E9" s="75" t="s">
        <v>123</v>
      </c>
      <c r="F9" s="135" t="s">
        <v>194</v>
      </c>
      <c r="G9" s="75" t="s">
        <v>98</v>
      </c>
      <c r="H9" s="75" t="s">
        <v>90</v>
      </c>
      <c r="I9" s="75" t="s">
        <v>89</v>
      </c>
      <c r="J9" s="62">
        <v>11839.27</v>
      </c>
      <c r="K9" s="19">
        <v>0</v>
      </c>
      <c r="L9" s="30">
        <f t="shared" si="0"/>
        <v>0</v>
      </c>
      <c r="M9" s="30">
        <f t="shared" si="1"/>
        <v>0</v>
      </c>
      <c r="N9" s="31"/>
      <c r="O9" s="32">
        <f t="shared" si="3"/>
        <v>0</v>
      </c>
      <c r="P9" s="31"/>
      <c r="Q9" s="31"/>
      <c r="R9" s="31"/>
      <c r="S9" s="44">
        <f t="shared" si="2"/>
        <v>0</v>
      </c>
      <c r="T9" s="18" t="str">
        <f t="shared" si="4"/>
        <v>OK</v>
      </c>
      <c r="U9" s="163"/>
      <c r="V9" s="163"/>
      <c r="W9" s="163"/>
      <c r="X9" s="163"/>
      <c r="Y9" s="163"/>
      <c r="Z9" s="163"/>
      <c r="AA9" s="163"/>
      <c r="AB9" s="43"/>
      <c r="AC9" s="43"/>
      <c r="AD9" s="43"/>
      <c r="AE9" s="43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</row>
    <row r="10" spans="1:52" ht="24.75" customHeight="1" x14ac:dyDescent="0.25">
      <c r="A10" s="180" t="s">
        <v>154</v>
      </c>
      <c r="B10" s="180">
        <v>3</v>
      </c>
      <c r="C10" s="75">
        <v>7</v>
      </c>
      <c r="D10" s="120" t="s">
        <v>105</v>
      </c>
      <c r="E10" s="75" t="s">
        <v>126</v>
      </c>
      <c r="F10" s="75" t="s">
        <v>127</v>
      </c>
      <c r="G10" s="75" t="s">
        <v>98</v>
      </c>
      <c r="H10" s="75" t="s">
        <v>92</v>
      </c>
      <c r="I10" s="75" t="s">
        <v>89</v>
      </c>
      <c r="J10" s="62">
        <v>971.34</v>
      </c>
      <c r="K10" s="19">
        <v>33</v>
      </c>
      <c r="L10" s="30">
        <f t="shared" si="0"/>
        <v>0</v>
      </c>
      <c r="M10" s="30">
        <f t="shared" si="1"/>
        <v>0</v>
      </c>
      <c r="N10" s="31"/>
      <c r="O10" s="32">
        <f t="shared" si="3"/>
        <v>8</v>
      </c>
      <c r="P10" s="31"/>
      <c r="Q10" s="31"/>
      <c r="R10" s="31"/>
      <c r="S10" s="44">
        <f t="shared" si="2"/>
        <v>33</v>
      </c>
      <c r="T10" s="18" t="str">
        <f t="shared" si="4"/>
        <v>OK</v>
      </c>
      <c r="U10" s="163"/>
      <c r="V10" s="163"/>
      <c r="W10" s="163"/>
      <c r="X10" s="163"/>
      <c r="Y10" s="163"/>
      <c r="Z10" s="163"/>
      <c r="AA10" s="163"/>
      <c r="AB10" s="43"/>
      <c r="AC10" s="43"/>
      <c r="AD10" s="43"/>
      <c r="AE10" s="43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</row>
    <row r="11" spans="1:52" ht="24.75" customHeight="1" x14ac:dyDescent="0.25">
      <c r="A11" s="181"/>
      <c r="B11" s="181"/>
      <c r="C11" s="75">
        <v>8</v>
      </c>
      <c r="D11" s="120" t="s">
        <v>106</v>
      </c>
      <c r="E11" s="75" t="s">
        <v>126</v>
      </c>
      <c r="F11" s="75" t="s">
        <v>128</v>
      </c>
      <c r="G11" s="75" t="s">
        <v>98</v>
      </c>
      <c r="H11" s="75" t="s">
        <v>92</v>
      </c>
      <c r="I11" s="75" t="s">
        <v>89</v>
      </c>
      <c r="J11" s="62">
        <v>1102.21</v>
      </c>
      <c r="K11" s="19">
        <v>27</v>
      </c>
      <c r="L11" s="30">
        <f t="shared" si="0"/>
        <v>0</v>
      </c>
      <c r="M11" s="30">
        <f t="shared" si="1"/>
        <v>0</v>
      </c>
      <c r="N11" s="31"/>
      <c r="O11" s="32">
        <f t="shared" si="3"/>
        <v>6</v>
      </c>
      <c r="P11" s="31"/>
      <c r="Q11" s="31"/>
      <c r="R11" s="31"/>
      <c r="S11" s="44">
        <f t="shared" si="2"/>
        <v>27</v>
      </c>
      <c r="T11" s="18" t="str">
        <f t="shared" si="4"/>
        <v>OK</v>
      </c>
      <c r="U11" s="163"/>
      <c r="V11" s="163"/>
      <c r="W11" s="163"/>
      <c r="X11" s="163"/>
      <c r="Y11" s="163"/>
      <c r="Z11" s="163"/>
      <c r="AA11" s="163"/>
      <c r="AB11" s="43"/>
      <c r="AC11" s="43"/>
      <c r="AD11" s="43"/>
      <c r="AE11" s="43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</row>
    <row r="12" spans="1:52" ht="24.75" customHeight="1" x14ac:dyDescent="0.25">
      <c r="A12" s="75" t="s">
        <v>155</v>
      </c>
      <c r="B12" s="75">
        <v>4</v>
      </c>
      <c r="C12" s="75">
        <v>9</v>
      </c>
      <c r="D12" s="120" t="s">
        <v>107</v>
      </c>
      <c r="E12" s="75" t="s">
        <v>129</v>
      </c>
      <c r="F12" s="75" t="s">
        <v>130</v>
      </c>
      <c r="G12" s="75" t="s">
        <v>98</v>
      </c>
      <c r="H12" s="75" t="s">
        <v>91</v>
      </c>
      <c r="I12" s="75" t="s">
        <v>89</v>
      </c>
      <c r="J12" s="62">
        <v>37330</v>
      </c>
      <c r="K12" s="19">
        <v>0</v>
      </c>
      <c r="L12" s="30">
        <f t="shared" si="0"/>
        <v>0</v>
      </c>
      <c r="M12" s="30">
        <f t="shared" si="1"/>
        <v>0</v>
      </c>
      <c r="N12" s="31"/>
      <c r="O12" s="32">
        <f t="shared" si="3"/>
        <v>0</v>
      </c>
      <c r="P12" s="31"/>
      <c r="Q12" s="31"/>
      <c r="R12" s="31"/>
      <c r="S12" s="44">
        <f t="shared" si="2"/>
        <v>0</v>
      </c>
      <c r="T12" s="18" t="str">
        <f t="shared" si="4"/>
        <v>OK</v>
      </c>
      <c r="U12" s="163"/>
      <c r="V12" s="163"/>
      <c r="W12" s="163"/>
      <c r="X12" s="163"/>
      <c r="Y12" s="163"/>
      <c r="Z12" s="163"/>
      <c r="AA12" s="163"/>
      <c r="AB12" s="43"/>
      <c r="AC12" s="43"/>
      <c r="AD12" s="43"/>
      <c r="AE12" s="43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</row>
    <row r="13" spans="1:52" ht="24.75" customHeight="1" x14ac:dyDescent="0.25">
      <c r="A13" s="75" t="s">
        <v>156</v>
      </c>
      <c r="B13" s="75">
        <v>6</v>
      </c>
      <c r="C13" s="75">
        <v>11</v>
      </c>
      <c r="D13" s="120" t="s">
        <v>108</v>
      </c>
      <c r="E13" s="75" t="s">
        <v>131</v>
      </c>
      <c r="F13" s="75" t="s">
        <v>132</v>
      </c>
      <c r="G13" s="75" t="s">
        <v>98</v>
      </c>
      <c r="H13" s="76" t="s">
        <v>91</v>
      </c>
      <c r="I13" s="75" t="s">
        <v>89</v>
      </c>
      <c r="J13" s="62">
        <v>16500</v>
      </c>
      <c r="K13" s="19">
        <v>0</v>
      </c>
      <c r="L13" s="30">
        <f t="shared" si="0"/>
        <v>0</v>
      </c>
      <c r="M13" s="30">
        <f t="shared" si="1"/>
        <v>0</v>
      </c>
      <c r="N13" s="31"/>
      <c r="O13" s="32">
        <f t="shared" si="3"/>
        <v>0</v>
      </c>
      <c r="P13" s="31"/>
      <c r="Q13" s="31"/>
      <c r="R13" s="31"/>
      <c r="S13" s="44">
        <f t="shared" si="2"/>
        <v>0</v>
      </c>
      <c r="T13" s="18" t="str">
        <f t="shared" si="4"/>
        <v>OK</v>
      </c>
      <c r="U13" s="163"/>
      <c r="V13" s="163"/>
      <c r="W13" s="163"/>
      <c r="X13" s="163"/>
      <c r="Y13" s="163"/>
      <c r="Z13" s="163"/>
      <c r="AA13" s="163"/>
      <c r="AB13" s="43"/>
      <c r="AC13" s="43"/>
      <c r="AD13" s="43"/>
      <c r="AE13" s="43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</row>
    <row r="14" spans="1:52" ht="24.75" customHeight="1" x14ac:dyDescent="0.25">
      <c r="A14" s="75" t="s">
        <v>157</v>
      </c>
      <c r="B14" s="75">
        <v>7</v>
      </c>
      <c r="C14" s="75">
        <v>12</v>
      </c>
      <c r="D14" s="120" t="s">
        <v>109</v>
      </c>
      <c r="E14" s="75" t="s">
        <v>133</v>
      </c>
      <c r="F14" s="75" t="s">
        <v>134</v>
      </c>
      <c r="G14" s="75" t="s">
        <v>98</v>
      </c>
      <c r="H14" s="76" t="s">
        <v>90</v>
      </c>
      <c r="I14" s="75" t="s">
        <v>89</v>
      </c>
      <c r="J14" s="62">
        <v>9759.25</v>
      </c>
      <c r="K14" s="19">
        <v>0</v>
      </c>
      <c r="L14" s="30">
        <f t="shared" si="0"/>
        <v>0</v>
      </c>
      <c r="M14" s="30">
        <f t="shared" si="1"/>
        <v>0</v>
      </c>
      <c r="N14" s="31"/>
      <c r="O14" s="32">
        <f t="shared" si="3"/>
        <v>0</v>
      </c>
      <c r="P14" s="31"/>
      <c r="Q14" s="31"/>
      <c r="R14" s="31"/>
      <c r="S14" s="44">
        <f t="shared" si="2"/>
        <v>0</v>
      </c>
      <c r="T14" s="18" t="str">
        <f t="shared" si="4"/>
        <v>OK</v>
      </c>
      <c r="U14" s="163"/>
      <c r="V14" s="163"/>
      <c r="W14" s="163"/>
      <c r="X14" s="163"/>
      <c r="Y14" s="163"/>
      <c r="Z14" s="163"/>
      <c r="AA14" s="163"/>
      <c r="AB14" s="43"/>
      <c r="AC14" s="43"/>
      <c r="AD14" s="43"/>
      <c r="AE14" s="43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</row>
    <row r="15" spans="1:52" ht="24.75" customHeight="1" x14ac:dyDescent="0.25">
      <c r="A15" s="75" t="s">
        <v>156</v>
      </c>
      <c r="B15" s="75">
        <v>8</v>
      </c>
      <c r="C15" s="75">
        <v>13</v>
      </c>
      <c r="D15" s="120" t="s">
        <v>110</v>
      </c>
      <c r="E15" s="75" t="s">
        <v>135</v>
      </c>
      <c r="F15" s="75" t="s">
        <v>136</v>
      </c>
      <c r="G15" s="75" t="s">
        <v>98</v>
      </c>
      <c r="H15" s="75" t="s">
        <v>88</v>
      </c>
      <c r="I15" s="75" t="s">
        <v>89</v>
      </c>
      <c r="J15" s="62">
        <v>18947</v>
      </c>
      <c r="K15" s="19">
        <v>30</v>
      </c>
      <c r="L15" s="30">
        <f t="shared" si="0"/>
        <v>25</v>
      </c>
      <c r="M15" s="30">
        <f t="shared" si="1"/>
        <v>25</v>
      </c>
      <c r="N15" s="31"/>
      <c r="O15" s="32">
        <f t="shared" si="3"/>
        <v>7</v>
      </c>
      <c r="P15" s="31"/>
      <c r="Q15" s="31"/>
      <c r="R15" s="31"/>
      <c r="S15" s="44">
        <f t="shared" si="2"/>
        <v>5</v>
      </c>
      <c r="T15" s="18" t="str">
        <f t="shared" si="4"/>
        <v>OK</v>
      </c>
      <c r="U15" s="163"/>
      <c r="V15" s="163"/>
      <c r="W15" s="163"/>
      <c r="X15" s="178">
        <v>25</v>
      </c>
      <c r="Y15" s="163"/>
      <c r="Z15" s="163"/>
      <c r="AA15" s="163"/>
      <c r="AB15" s="43"/>
      <c r="AC15" s="43"/>
      <c r="AD15" s="43"/>
      <c r="AE15" s="43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</row>
    <row r="16" spans="1:52" ht="24.75" customHeight="1" x14ac:dyDescent="0.25">
      <c r="A16" s="75" t="s">
        <v>162</v>
      </c>
      <c r="B16" s="75">
        <v>9</v>
      </c>
      <c r="C16" s="75">
        <v>14</v>
      </c>
      <c r="D16" s="120" t="s">
        <v>111</v>
      </c>
      <c r="E16" s="75" t="s">
        <v>137</v>
      </c>
      <c r="F16" s="75" t="s">
        <v>138</v>
      </c>
      <c r="G16" s="75" t="s">
        <v>98</v>
      </c>
      <c r="H16" s="75" t="s">
        <v>90</v>
      </c>
      <c r="I16" s="75" t="s">
        <v>89</v>
      </c>
      <c r="J16" s="62">
        <v>21372.2</v>
      </c>
      <c r="K16" s="19">
        <v>5</v>
      </c>
      <c r="L16" s="30">
        <f t="shared" si="0"/>
        <v>5</v>
      </c>
      <c r="M16" s="30">
        <f t="shared" si="1"/>
        <v>5</v>
      </c>
      <c r="N16" s="31"/>
      <c r="O16" s="32">
        <f t="shared" si="3"/>
        <v>1</v>
      </c>
      <c r="P16" s="31"/>
      <c r="Q16" s="31"/>
      <c r="R16" s="31"/>
      <c r="S16" s="44">
        <f t="shared" si="2"/>
        <v>0</v>
      </c>
      <c r="T16" s="18" t="str">
        <f t="shared" si="4"/>
        <v>OK</v>
      </c>
      <c r="U16" s="163"/>
      <c r="V16" s="163"/>
      <c r="W16" s="163"/>
      <c r="X16" s="163"/>
      <c r="Y16" s="178">
        <v>5</v>
      </c>
      <c r="Z16" s="163"/>
      <c r="AA16" s="163"/>
      <c r="AB16" s="43"/>
      <c r="AC16" s="43"/>
      <c r="AD16" s="43"/>
      <c r="AE16" s="43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</row>
    <row r="17" spans="1:52" ht="24.75" customHeight="1" x14ac:dyDescent="0.25">
      <c r="A17" s="75" t="s">
        <v>163</v>
      </c>
      <c r="B17" s="75">
        <v>10</v>
      </c>
      <c r="C17" s="75">
        <v>15</v>
      </c>
      <c r="D17" s="120" t="s">
        <v>112</v>
      </c>
      <c r="E17" s="75" t="s">
        <v>139</v>
      </c>
      <c r="F17" s="75" t="s">
        <v>140</v>
      </c>
      <c r="G17" s="75" t="s">
        <v>98</v>
      </c>
      <c r="H17" s="114" t="s">
        <v>93</v>
      </c>
      <c r="I17" s="75" t="s">
        <v>89</v>
      </c>
      <c r="J17" s="62">
        <v>18315.740000000002</v>
      </c>
      <c r="K17" s="19">
        <v>0</v>
      </c>
      <c r="L17" s="30">
        <f t="shared" si="0"/>
        <v>0</v>
      </c>
      <c r="M17" s="30">
        <f t="shared" si="1"/>
        <v>0</v>
      </c>
      <c r="N17" s="31"/>
      <c r="O17" s="32">
        <f t="shared" si="3"/>
        <v>0</v>
      </c>
      <c r="P17" s="31"/>
      <c r="Q17" s="31"/>
      <c r="R17" s="31"/>
      <c r="S17" s="44">
        <f t="shared" si="2"/>
        <v>0</v>
      </c>
      <c r="T17" s="18" t="str">
        <f t="shared" si="4"/>
        <v>OK</v>
      </c>
      <c r="U17" s="163"/>
      <c r="V17" s="163"/>
      <c r="W17" s="163"/>
      <c r="X17" s="163"/>
      <c r="Y17" s="163"/>
      <c r="Z17" s="163"/>
      <c r="AA17" s="163"/>
      <c r="AB17" s="43"/>
      <c r="AC17" s="43"/>
      <c r="AD17" s="43"/>
      <c r="AE17" s="43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</row>
    <row r="18" spans="1:52" ht="24.75" customHeight="1" x14ac:dyDescent="0.25">
      <c r="A18" s="180" t="s">
        <v>153</v>
      </c>
      <c r="B18" s="180">
        <v>11</v>
      </c>
      <c r="C18" s="75">
        <v>16</v>
      </c>
      <c r="D18" s="120" t="s">
        <v>113</v>
      </c>
      <c r="E18" s="75" t="s">
        <v>141</v>
      </c>
      <c r="F18" s="75" t="s">
        <v>142</v>
      </c>
      <c r="G18" s="75" t="s">
        <v>98</v>
      </c>
      <c r="H18" s="114" t="s">
        <v>92</v>
      </c>
      <c r="I18" s="75" t="s">
        <v>89</v>
      </c>
      <c r="J18" s="62">
        <v>2835</v>
      </c>
      <c r="K18" s="19">
        <v>17</v>
      </c>
      <c r="L18" s="30">
        <f t="shared" si="0"/>
        <v>4</v>
      </c>
      <c r="M18" s="30">
        <f t="shared" si="1"/>
        <v>4</v>
      </c>
      <c r="N18" s="31"/>
      <c r="O18" s="32">
        <f t="shared" si="3"/>
        <v>4</v>
      </c>
      <c r="P18" s="31"/>
      <c r="Q18" s="31"/>
      <c r="R18" s="31"/>
      <c r="S18" s="44">
        <f t="shared" si="2"/>
        <v>13</v>
      </c>
      <c r="T18" s="18" t="str">
        <f t="shared" si="4"/>
        <v>OK</v>
      </c>
      <c r="U18" s="163"/>
      <c r="V18" s="163"/>
      <c r="W18" s="178">
        <v>4</v>
      </c>
      <c r="X18" s="163"/>
      <c r="Y18" s="163"/>
      <c r="Z18" s="163"/>
      <c r="AA18" s="163"/>
      <c r="AB18" s="43"/>
      <c r="AC18" s="43"/>
      <c r="AD18" s="43"/>
      <c r="AE18" s="43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</row>
    <row r="19" spans="1:52" ht="24.75" customHeight="1" x14ac:dyDescent="0.25">
      <c r="A19" s="181"/>
      <c r="B19" s="181"/>
      <c r="C19" s="75">
        <v>17</v>
      </c>
      <c r="D19" s="120" t="s">
        <v>114</v>
      </c>
      <c r="E19" s="75" t="s">
        <v>141</v>
      </c>
      <c r="F19" s="75" t="s">
        <v>143</v>
      </c>
      <c r="G19" s="75" t="s">
        <v>98</v>
      </c>
      <c r="H19" s="114" t="s">
        <v>92</v>
      </c>
      <c r="I19" s="75" t="s">
        <v>89</v>
      </c>
      <c r="J19" s="62">
        <v>5475</v>
      </c>
      <c r="K19" s="19">
        <v>50</v>
      </c>
      <c r="L19" s="30">
        <f t="shared" si="0"/>
        <v>0</v>
      </c>
      <c r="M19" s="30">
        <f t="shared" si="1"/>
        <v>0</v>
      </c>
      <c r="N19" s="31"/>
      <c r="O19" s="32">
        <f t="shared" si="3"/>
        <v>12</v>
      </c>
      <c r="P19" s="31"/>
      <c r="Q19" s="31"/>
      <c r="R19" s="31"/>
      <c r="S19" s="44">
        <f t="shared" si="2"/>
        <v>50</v>
      </c>
      <c r="T19" s="18" t="str">
        <f t="shared" si="4"/>
        <v>OK</v>
      </c>
      <c r="U19" s="163"/>
      <c r="V19" s="163"/>
      <c r="W19" s="179"/>
      <c r="X19" s="163"/>
      <c r="Y19" s="163"/>
      <c r="Z19" s="163"/>
      <c r="AA19" s="163"/>
      <c r="AB19" s="43"/>
      <c r="AC19" s="43"/>
      <c r="AD19" s="43"/>
      <c r="AE19" s="43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</row>
    <row r="20" spans="1:52" ht="24.75" customHeight="1" x14ac:dyDescent="0.25">
      <c r="A20" s="75" t="s">
        <v>158</v>
      </c>
      <c r="B20" s="75">
        <v>13</v>
      </c>
      <c r="C20" s="75">
        <v>22</v>
      </c>
      <c r="D20" s="120" t="s">
        <v>115</v>
      </c>
      <c r="E20" s="75" t="s">
        <v>144</v>
      </c>
      <c r="F20" s="75" t="s">
        <v>145</v>
      </c>
      <c r="G20" s="75" t="s">
        <v>98</v>
      </c>
      <c r="H20" s="114" t="s">
        <v>94</v>
      </c>
      <c r="I20" s="75" t="s">
        <v>89</v>
      </c>
      <c r="J20" s="62">
        <v>87565</v>
      </c>
      <c r="K20" s="19">
        <v>0</v>
      </c>
      <c r="L20" s="30">
        <f t="shared" si="0"/>
        <v>0</v>
      </c>
      <c r="M20" s="30">
        <f t="shared" si="1"/>
        <v>0</v>
      </c>
      <c r="N20" s="31"/>
      <c r="O20" s="32">
        <f t="shared" si="3"/>
        <v>0</v>
      </c>
      <c r="P20" s="31"/>
      <c r="Q20" s="31"/>
      <c r="R20" s="31"/>
      <c r="S20" s="44">
        <f t="shared" si="2"/>
        <v>0</v>
      </c>
      <c r="T20" s="18" t="str">
        <f t="shared" si="4"/>
        <v>OK</v>
      </c>
      <c r="U20" s="163"/>
      <c r="V20" s="163"/>
      <c r="W20" s="163"/>
      <c r="X20" s="163"/>
      <c r="Y20" s="163"/>
      <c r="Z20" s="163"/>
      <c r="AA20" s="163"/>
      <c r="AB20" s="43"/>
      <c r="AC20" s="43"/>
      <c r="AD20" s="43"/>
      <c r="AE20" s="43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</row>
    <row r="21" spans="1:52" ht="24.75" customHeight="1" x14ac:dyDescent="0.25">
      <c r="A21" s="75" t="s">
        <v>159</v>
      </c>
      <c r="B21" s="75">
        <v>14</v>
      </c>
      <c r="C21" s="75">
        <v>23</v>
      </c>
      <c r="D21" s="120" t="s">
        <v>116</v>
      </c>
      <c r="E21" s="75" t="s">
        <v>146</v>
      </c>
      <c r="F21" s="75" t="s">
        <v>146</v>
      </c>
      <c r="G21" s="75" t="s">
        <v>98</v>
      </c>
      <c r="H21" s="114" t="s">
        <v>94</v>
      </c>
      <c r="I21" s="75" t="s">
        <v>89</v>
      </c>
      <c r="J21" s="62">
        <v>9265</v>
      </c>
      <c r="K21" s="19">
        <v>0</v>
      </c>
      <c r="L21" s="30">
        <f t="shared" si="0"/>
        <v>0</v>
      </c>
      <c r="M21" s="30">
        <f t="shared" si="1"/>
        <v>0</v>
      </c>
      <c r="N21" s="31"/>
      <c r="O21" s="32">
        <f t="shared" si="3"/>
        <v>0</v>
      </c>
      <c r="P21" s="31"/>
      <c r="Q21" s="31"/>
      <c r="R21" s="31"/>
      <c r="S21" s="44">
        <f t="shared" si="2"/>
        <v>0</v>
      </c>
      <c r="T21" s="18" t="str">
        <f t="shared" si="4"/>
        <v>OK</v>
      </c>
      <c r="U21" s="163"/>
      <c r="V21" s="163"/>
      <c r="W21" s="163"/>
      <c r="X21" s="163"/>
      <c r="Y21" s="163"/>
      <c r="Z21" s="163"/>
      <c r="AA21" s="163"/>
      <c r="AB21" s="43"/>
      <c r="AC21" s="43"/>
      <c r="AD21" s="43"/>
      <c r="AE21" s="43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</row>
    <row r="22" spans="1:52" ht="24.75" customHeight="1" x14ac:dyDescent="0.25">
      <c r="A22" s="180" t="s">
        <v>160</v>
      </c>
      <c r="B22" s="180">
        <v>15</v>
      </c>
      <c r="C22" s="75">
        <v>24</v>
      </c>
      <c r="D22" s="120" t="s">
        <v>117</v>
      </c>
      <c r="E22" s="75" t="s">
        <v>147</v>
      </c>
      <c r="F22" s="75" t="s">
        <v>148</v>
      </c>
      <c r="G22" s="75" t="s">
        <v>98</v>
      </c>
      <c r="H22" s="114" t="s">
        <v>95</v>
      </c>
      <c r="I22" s="75" t="s">
        <v>96</v>
      </c>
      <c r="J22" s="62">
        <v>389</v>
      </c>
      <c r="K22" s="19">
        <v>0</v>
      </c>
      <c r="L22" s="30">
        <f t="shared" si="0"/>
        <v>0</v>
      </c>
      <c r="M22" s="30">
        <f t="shared" si="1"/>
        <v>0</v>
      </c>
      <c r="N22" s="31"/>
      <c r="O22" s="32">
        <f t="shared" si="3"/>
        <v>0</v>
      </c>
      <c r="P22" s="31"/>
      <c r="Q22" s="31"/>
      <c r="R22" s="31"/>
      <c r="S22" s="44">
        <f t="shared" si="2"/>
        <v>0</v>
      </c>
      <c r="T22" s="18" t="str">
        <f t="shared" si="4"/>
        <v>OK</v>
      </c>
      <c r="U22" s="163"/>
      <c r="V22" s="163"/>
      <c r="W22" s="163"/>
      <c r="X22" s="163"/>
      <c r="Y22" s="163"/>
      <c r="Z22" s="163"/>
      <c r="AA22" s="163"/>
      <c r="AB22" s="43"/>
      <c r="AC22" s="43"/>
      <c r="AD22" s="43"/>
      <c r="AE22" s="43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</row>
    <row r="23" spans="1:52" ht="24.75" customHeight="1" x14ac:dyDescent="0.25">
      <c r="A23" s="181"/>
      <c r="B23" s="181"/>
      <c r="C23" s="75">
        <v>25</v>
      </c>
      <c r="D23" s="120" t="s">
        <v>118</v>
      </c>
      <c r="E23" s="24" t="s">
        <v>147</v>
      </c>
      <c r="F23" s="24" t="s">
        <v>149</v>
      </c>
      <c r="G23" s="75" t="s">
        <v>98</v>
      </c>
      <c r="H23" s="117" t="s">
        <v>95</v>
      </c>
      <c r="I23" s="75" t="s">
        <v>96</v>
      </c>
      <c r="J23" s="62">
        <v>3845</v>
      </c>
      <c r="K23" s="19">
        <v>0</v>
      </c>
      <c r="L23" s="30">
        <f t="shared" si="0"/>
        <v>0</v>
      </c>
      <c r="M23" s="30">
        <f t="shared" si="1"/>
        <v>0</v>
      </c>
      <c r="N23" s="31"/>
      <c r="O23" s="32">
        <f t="shared" si="3"/>
        <v>0</v>
      </c>
      <c r="P23" s="31"/>
      <c r="Q23" s="31"/>
      <c r="R23" s="31"/>
      <c r="S23" s="44">
        <f t="shared" si="2"/>
        <v>0</v>
      </c>
      <c r="T23" s="18" t="str">
        <f t="shared" si="4"/>
        <v>OK</v>
      </c>
      <c r="U23" s="163"/>
      <c r="V23" s="163"/>
      <c r="W23" s="163"/>
      <c r="X23" s="163"/>
      <c r="Y23" s="163"/>
      <c r="Z23" s="163"/>
      <c r="AA23" s="163"/>
      <c r="AB23" s="43"/>
      <c r="AC23" s="43"/>
      <c r="AD23" s="43"/>
      <c r="AE23" s="43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</row>
    <row r="24" spans="1:52" ht="24.75" customHeight="1" x14ac:dyDescent="0.25">
      <c r="A24" s="75" t="s">
        <v>161</v>
      </c>
      <c r="B24" s="75">
        <v>16</v>
      </c>
      <c r="C24" s="75">
        <v>26</v>
      </c>
      <c r="D24" s="120" t="s">
        <v>119</v>
      </c>
      <c r="E24" s="57" t="s">
        <v>150</v>
      </c>
      <c r="F24" s="57" t="s">
        <v>151</v>
      </c>
      <c r="G24" s="75" t="s">
        <v>98</v>
      </c>
      <c r="H24" s="76" t="s">
        <v>97</v>
      </c>
      <c r="I24" s="75" t="s">
        <v>89</v>
      </c>
      <c r="J24" s="62">
        <v>6099.91</v>
      </c>
      <c r="K24" s="19">
        <v>5</v>
      </c>
      <c r="L24" s="30">
        <f t="shared" ref="L24" si="5">IF(SUM(U24:AZ24)&gt;K24+N24,K24+N24,SUM(U24:AZ24))</f>
        <v>1</v>
      </c>
      <c r="M24" s="30">
        <f t="shared" ref="M24" si="6">(SUM(U24:AZ24))</f>
        <v>1</v>
      </c>
      <c r="N24" s="31"/>
      <c r="O24" s="32">
        <f t="shared" si="3"/>
        <v>1</v>
      </c>
      <c r="P24" s="31"/>
      <c r="Q24" s="31"/>
      <c r="R24" s="31"/>
      <c r="S24" s="44">
        <f t="shared" ref="S24" si="7">K24-SUM(U24:AZ24)+N24</f>
        <v>4</v>
      </c>
      <c r="T24" s="18" t="str">
        <f t="shared" si="4"/>
        <v>OK</v>
      </c>
      <c r="U24" s="163"/>
      <c r="V24" s="163"/>
      <c r="W24" s="163"/>
      <c r="X24" s="163"/>
      <c r="Y24" s="163"/>
      <c r="Z24" s="178">
        <v>1</v>
      </c>
      <c r="AA24" s="163"/>
      <c r="AB24" s="43"/>
      <c r="AC24" s="43"/>
      <c r="AD24" s="43"/>
      <c r="AE24" s="43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</row>
    <row r="25" spans="1:52" ht="16.5" customHeight="1" x14ac:dyDescent="0.25">
      <c r="J25" s="60"/>
      <c r="K25" s="58">
        <f t="shared" ref="K25:S25" si="8">SUM(K4:K24)</f>
        <v>701</v>
      </c>
      <c r="L25" s="58">
        <f t="shared" si="8"/>
        <v>335</v>
      </c>
      <c r="M25" s="58">
        <f t="shared" si="8"/>
        <v>335</v>
      </c>
      <c r="N25" s="58">
        <f t="shared" si="8"/>
        <v>0</v>
      </c>
      <c r="O25" s="58">
        <f t="shared" si="8"/>
        <v>170</v>
      </c>
      <c r="P25" s="58">
        <f t="shared" si="8"/>
        <v>0</v>
      </c>
      <c r="Q25" s="58">
        <f t="shared" si="8"/>
        <v>0</v>
      </c>
      <c r="R25" s="58">
        <f t="shared" si="8"/>
        <v>0</v>
      </c>
      <c r="S25" s="59">
        <f t="shared" si="8"/>
        <v>366</v>
      </c>
      <c r="U25" s="165">
        <f>SUMPRODUCT($J$4:$J$24,U4:U24)</f>
        <v>988806</v>
      </c>
      <c r="V25" s="165">
        <f t="shared" ref="V25:AB25" si="9">SUMPRODUCT($J$4:$J$24,V4:V24)</f>
        <v>1376505</v>
      </c>
      <c r="W25" s="165">
        <f t="shared" si="9"/>
        <v>304514.69999999995</v>
      </c>
      <c r="X25" s="165">
        <f t="shared" si="9"/>
        <v>473675</v>
      </c>
      <c r="Y25" s="165">
        <f t="shared" si="9"/>
        <v>106861</v>
      </c>
      <c r="Z25" s="165">
        <f t="shared" si="9"/>
        <v>6099.91</v>
      </c>
      <c r="AA25" s="165">
        <f t="shared" si="9"/>
        <v>231127</v>
      </c>
      <c r="AB25" s="165">
        <f t="shared" si="9"/>
        <v>0</v>
      </c>
      <c r="AC25" s="20">
        <f t="shared" ref="AC25:AZ25" si="10">SUMPRODUCT($J$4:$J$24,AC4:AC24)</f>
        <v>0</v>
      </c>
      <c r="AD25" s="20">
        <f t="shared" si="10"/>
        <v>0</v>
      </c>
      <c r="AE25" s="20">
        <f t="shared" si="10"/>
        <v>0</v>
      </c>
      <c r="AF25" s="20">
        <f t="shared" si="10"/>
        <v>0</v>
      </c>
      <c r="AG25" s="20">
        <f t="shared" si="10"/>
        <v>0</v>
      </c>
      <c r="AH25" s="20">
        <f t="shared" si="10"/>
        <v>0</v>
      </c>
      <c r="AI25" s="20">
        <f t="shared" si="10"/>
        <v>0</v>
      </c>
      <c r="AJ25" s="20">
        <f t="shared" si="10"/>
        <v>0</v>
      </c>
      <c r="AK25" s="20">
        <f t="shared" si="10"/>
        <v>0</v>
      </c>
      <c r="AL25" s="20">
        <f t="shared" si="10"/>
        <v>0</v>
      </c>
      <c r="AM25" s="20">
        <f t="shared" si="10"/>
        <v>0</v>
      </c>
      <c r="AN25" s="20">
        <f t="shared" si="10"/>
        <v>0</v>
      </c>
      <c r="AO25" s="20">
        <f t="shared" si="10"/>
        <v>0</v>
      </c>
      <c r="AP25" s="20">
        <f t="shared" si="10"/>
        <v>0</v>
      </c>
      <c r="AQ25" s="20">
        <f t="shared" si="10"/>
        <v>0</v>
      </c>
      <c r="AR25" s="20">
        <f t="shared" si="10"/>
        <v>0</v>
      </c>
      <c r="AS25" s="20">
        <f t="shared" si="10"/>
        <v>0</v>
      </c>
      <c r="AT25" s="20">
        <f t="shared" si="10"/>
        <v>0</v>
      </c>
      <c r="AU25" s="20">
        <f t="shared" si="10"/>
        <v>0</v>
      </c>
      <c r="AV25" s="20">
        <f t="shared" si="10"/>
        <v>0</v>
      </c>
      <c r="AW25" s="20">
        <f t="shared" si="10"/>
        <v>0</v>
      </c>
      <c r="AX25" s="20">
        <f t="shared" si="10"/>
        <v>0</v>
      </c>
      <c r="AY25" s="20">
        <f t="shared" si="10"/>
        <v>0</v>
      </c>
      <c r="AZ25" s="20">
        <f t="shared" si="10"/>
        <v>0</v>
      </c>
    </row>
    <row r="26" spans="1:52" ht="20.25" customHeight="1" x14ac:dyDescent="0.25">
      <c r="K26" s="67">
        <f t="shared" ref="K26:R26" si="11">SUMPRODUCT($J$4:$J$24,K4:K24)</f>
        <v>6116536.6399999997</v>
      </c>
      <c r="L26" s="67">
        <f t="shared" si="11"/>
        <v>3487588.6100000003</v>
      </c>
      <c r="M26" s="67">
        <f t="shared" si="11"/>
        <v>3487588.6100000003</v>
      </c>
      <c r="N26" s="67">
        <f t="shared" si="11"/>
        <v>0</v>
      </c>
      <c r="O26" s="67">
        <f t="shared" si="11"/>
        <v>1480218.38</v>
      </c>
      <c r="P26" s="67">
        <f t="shared" si="11"/>
        <v>0</v>
      </c>
      <c r="Q26" s="67">
        <f t="shared" si="11"/>
        <v>0</v>
      </c>
      <c r="R26" s="67">
        <f t="shared" si="11"/>
        <v>0</v>
      </c>
      <c r="U26" s="166"/>
      <c r="V26" s="166"/>
      <c r="W26" s="166"/>
      <c r="X26" s="166"/>
      <c r="Y26" s="166"/>
      <c r="Z26" s="166"/>
      <c r="AA26" s="166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 ht="20.25" customHeight="1" thickBot="1" x14ac:dyDescent="0.3">
      <c r="K27" s="67"/>
      <c r="N27" s="35"/>
      <c r="O27" s="35"/>
      <c r="P27" s="35"/>
      <c r="Q27" s="35"/>
      <c r="R27" s="35"/>
      <c r="U27" s="166"/>
      <c r="V27" s="166"/>
      <c r="W27" s="166"/>
      <c r="X27" s="166"/>
      <c r="Y27" s="166"/>
      <c r="Z27" s="166"/>
      <c r="AA27" s="166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17.25" customHeight="1" x14ac:dyDescent="0.25">
      <c r="A28" s="107"/>
      <c r="B28" s="182" t="s">
        <v>48</v>
      </c>
      <c r="C28" s="183"/>
      <c r="D28" s="183"/>
      <c r="E28" s="183"/>
      <c r="F28" s="183"/>
      <c r="G28" s="183"/>
      <c r="H28" s="183"/>
      <c r="I28" s="183"/>
      <c r="J28" s="183"/>
      <c r="K28" s="184"/>
      <c r="L28" s="35"/>
      <c r="M28" s="35"/>
      <c r="N28" s="35"/>
      <c r="O28" s="35"/>
      <c r="P28" s="35"/>
      <c r="Q28" s="35"/>
      <c r="R28" s="35"/>
      <c r="U28" s="166"/>
      <c r="V28" s="167"/>
      <c r="W28" s="167"/>
      <c r="X28" s="167"/>
      <c r="Y28" s="166"/>
      <c r="Z28" s="166"/>
      <c r="AA28" s="166"/>
    </row>
    <row r="29" spans="1:52" ht="16.5" customHeight="1" x14ac:dyDescent="0.25">
      <c r="A29" s="107"/>
      <c r="B29" s="185" t="s">
        <v>84</v>
      </c>
      <c r="C29" s="186"/>
      <c r="D29" s="186"/>
      <c r="E29" s="186"/>
      <c r="F29" s="186"/>
      <c r="G29" s="186"/>
      <c r="H29" s="186"/>
      <c r="I29" s="186"/>
      <c r="J29" s="186"/>
      <c r="K29" s="187"/>
      <c r="R29" s="29"/>
      <c r="U29" s="166"/>
      <c r="V29" s="167"/>
      <c r="W29" s="167"/>
      <c r="X29" s="167"/>
      <c r="Y29" s="166"/>
      <c r="Z29" s="166"/>
      <c r="AA29" s="166"/>
    </row>
    <row r="30" spans="1:52" ht="15.75" customHeight="1" x14ac:dyDescent="0.25">
      <c r="A30" s="107"/>
      <c r="B30" s="188" t="s">
        <v>47</v>
      </c>
      <c r="C30" s="189"/>
      <c r="D30" s="189"/>
      <c r="E30" s="189"/>
      <c r="F30" s="189"/>
      <c r="G30" s="189"/>
      <c r="H30" s="189"/>
      <c r="I30" s="189"/>
      <c r="J30" s="189"/>
      <c r="K30" s="190"/>
      <c r="R30" s="29"/>
      <c r="U30" s="166"/>
      <c r="V30" s="167"/>
      <c r="W30" s="167"/>
      <c r="X30" s="167"/>
      <c r="Y30" s="166"/>
      <c r="Z30" s="166"/>
      <c r="AA30" s="166"/>
    </row>
    <row r="31" spans="1:52" ht="18.75" customHeight="1" thickBot="1" x14ac:dyDescent="0.3">
      <c r="A31" s="107"/>
      <c r="B31" s="205" t="s">
        <v>85</v>
      </c>
      <c r="C31" s="206"/>
      <c r="D31" s="206"/>
      <c r="E31" s="206"/>
      <c r="F31" s="206"/>
      <c r="G31" s="206"/>
      <c r="H31" s="206"/>
      <c r="I31" s="206"/>
      <c r="J31" s="206"/>
      <c r="K31" s="207"/>
      <c r="U31" s="166"/>
      <c r="V31" s="166"/>
      <c r="W31" s="166"/>
      <c r="X31" s="166"/>
      <c r="Y31" s="166"/>
      <c r="Z31" s="166"/>
      <c r="AA31" s="166"/>
    </row>
  </sheetData>
  <autoFilter ref="A3:AZ3" xr:uid="{00000000-0001-0000-0000-000000000000}"/>
  <mergeCells count="19">
    <mergeCell ref="B31:K31"/>
    <mergeCell ref="A7:A9"/>
    <mergeCell ref="B7:B9"/>
    <mergeCell ref="A10:A11"/>
    <mergeCell ref="B10:B11"/>
    <mergeCell ref="A18:A19"/>
    <mergeCell ref="B18:B19"/>
    <mergeCell ref="A22:A23"/>
    <mergeCell ref="B22:B23"/>
    <mergeCell ref="B28:K28"/>
    <mergeCell ref="B29:K29"/>
    <mergeCell ref="B30:K30"/>
    <mergeCell ref="A4:A6"/>
    <mergeCell ref="B4:B6"/>
    <mergeCell ref="A1:C1"/>
    <mergeCell ref="D1:J1"/>
    <mergeCell ref="K1:T1"/>
    <mergeCell ref="A2:J2"/>
    <mergeCell ref="K2:T2"/>
  </mergeCells>
  <conditionalFormatting sqref="S4:S24">
    <cfRule type="cellIs" dxfId="38" priority="2" operator="lessThan">
      <formula>0</formula>
    </cfRule>
  </conditionalFormatting>
  <conditionalFormatting sqref="T3:T1048576 T1">
    <cfRule type="cellIs" dxfId="37" priority="4" operator="equal">
      <formula>"ATENÇÃO"</formula>
    </cfRule>
  </conditionalFormatting>
  <conditionalFormatting sqref="T4:T24">
    <cfRule type="containsText" dxfId="36" priority="1" operator="containsText" text="ATENÇÃO">
      <formula>NOT(ISERROR(SEARCH("ATENÇÃO",T4)))</formula>
    </cfRule>
  </conditionalFormatting>
  <conditionalFormatting sqref="AB4:AZ24">
    <cfRule type="cellIs" dxfId="35" priority="3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32893-9904-4B13-875D-99DB70715591}">
  <sheetPr>
    <tabColor rgb="FF92D050"/>
  </sheetPr>
  <dimension ref="A1:AZ31"/>
  <sheetViews>
    <sheetView topLeftCell="T13" zoomScale="70" zoomScaleNormal="70" workbookViewId="0">
      <selection activeCell="AC33" sqref="AC33"/>
    </sheetView>
  </sheetViews>
  <sheetFormatPr defaultColWidth="11.85546875" defaultRowHeight="24.75" customHeight="1" x14ac:dyDescent="0.25"/>
  <cols>
    <col min="1" max="1" width="13.140625" style="1" customWidth="1"/>
    <col min="2" max="2" width="6.28515625" style="1" customWidth="1"/>
    <col min="3" max="3" width="6.5703125" style="1" customWidth="1"/>
    <col min="4" max="4" width="14.42578125" style="3" customWidth="1"/>
    <col min="5" max="5" width="8.7109375" style="1" customWidth="1"/>
    <col min="6" max="6" width="16.140625" style="1" customWidth="1"/>
    <col min="7" max="7" width="9" style="1" customWidth="1"/>
    <col min="8" max="8" width="13.7109375" style="1" customWidth="1"/>
    <col min="9" max="9" width="11" style="1" customWidth="1"/>
    <col min="10" max="10" width="14.42578125" style="3" customWidth="1"/>
    <col min="11" max="11" width="11.85546875" style="4" customWidth="1"/>
    <col min="12" max="14" width="11.85546875" style="4"/>
    <col min="15" max="15" width="13.28515625" style="4" customWidth="1"/>
    <col min="16" max="18" width="11.85546875" style="4"/>
    <col min="19" max="19" width="11.85546875" style="12"/>
    <col min="20" max="20" width="11.85546875" style="5"/>
    <col min="21" max="32" width="12.85546875" style="6" customWidth="1"/>
    <col min="33" max="52" width="12.85546875" style="42" customWidth="1"/>
    <col min="53" max="16384" width="11.85546875" style="42"/>
  </cols>
  <sheetData>
    <row r="1" spans="1:52" ht="41.1" customHeight="1" x14ac:dyDescent="0.25">
      <c r="A1" s="195" t="s">
        <v>83</v>
      </c>
      <c r="B1" s="196"/>
      <c r="C1" s="197"/>
      <c r="D1" s="198" t="s">
        <v>81</v>
      </c>
      <c r="E1" s="199"/>
      <c r="F1" s="199"/>
      <c r="G1" s="199"/>
      <c r="H1" s="199"/>
      <c r="I1" s="199"/>
      <c r="J1" s="200"/>
      <c r="K1" s="194" t="s">
        <v>82</v>
      </c>
      <c r="L1" s="194"/>
      <c r="M1" s="194"/>
      <c r="N1" s="194"/>
      <c r="O1" s="194"/>
      <c r="P1" s="194"/>
      <c r="Q1" s="194"/>
      <c r="R1" s="194"/>
      <c r="S1" s="194"/>
      <c r="T1" s="194"/>
      <c r="U1" s="159" t="s">
        <v>216</v>
      </c>
      <c r="V1" s="159" t="s">
        <v>217</v>
      </c>
      <c r="W1" s="159" t="s">
        <v>218</v>
      </c>
      <c r="X1" s="159" t="s">
        <v>219</v>
      </c>
      <c r="Y1" s="159" t="s">
        <v>220</v>
      </c>
      <c r="Z1" s="159" t="s">
        <v>221</v>
      </c>
      <c r="AA1" s="159" t="s">
        <v>222</v>
      </c>
      <c r="AB1" s="159" t="s">
        <v>223</v>
      </c>
      <c r="AC1" s="159" t="s">
        <v>224</v>
      </c>
      <c r="AD1" s="159" t="s">
        <v>225</v>
      </c>
      <c r="AE1" s="159" t="s">
        <v>226</v>
      </c>
      <c r="AF1" s="159" t="s">
        <v>227</v>
      </c>
      <c r="AG1" s="159" t="s">
        <v>228</v>
      </c>
      <c r="AH1" s="159" t="s">
        <v>229</v>
      </c>
      <c r="AI1" s="159" t="s">
        <v>230</v>
      </c>
      <c r="AJ1" s="159" t="s">
        <v>231</v>
      </c>
      <c r="AK1" s="115" t="s">
        <v>50</v>
      </c>
      <c r="AL1" s="115" t="s">
        <v>50</v>
      </c>
      <c r="AM1" s="115" t="s">
        <v>50</v>
      </c>
      <c r="AN1" s="115" t="s">
        <v>50</v>
      </c>
      <c r="AO1" s="115" t="s">
        <v>50</v>
      </c>
      <c r="AP1" s="115" t="s">
        <v>50</v>
      </c>
      <c r="AQ1" s="115" t="s">
        <v>50</v>
      </c>
      <c r="AR1" s="115" t="s">
        <v>50</v>
      </c>
      <c r="AS1" s="115" t="s">
        <v>50</v>
      </c>
      <c r="AT1" s="115" t="s">
        <v>50</v>
      </c>
      <c r="AU1" s="115" t="s">
        <v>50</v>
      </c>
      <c r="AV1" s="115" t="s">
        <v>50</v>
      </c>
      <c r="AW1" s="115" t="s">
        <v>50</v>
      </c>
      <c r="AX1" s="115" t="s">
        <v>50</v>
      </c>
      <c r="AY1" s="115" t="s">
        <v>50</v>
      </c>
      <c r="AZ1" s="115" t="s">
        <v>50</v>
      </c>
    </row>
    <row r="2" spans="1:52" ht="20.25" customHeight="1" x14ac:dyDescent="0.25">
      <c r="A2" s="198" t="s">
        <v>164</v>
      </c>
      <c r="B2" s="199"/>
      <c r="C2" s="199"/>
      <c r="D2" s="199"/>
      <c r="E2" s="199"/>
      <c r="F2" s="199"/>
      <c r="G2" s="199"/>
      <c r="H2" s="199"/>
      <c r="I2" s="199"/>
      <c r="J2" s="200"/>
      <c r="K2" s="201" t="s">
        <v>54</v>
      </c>
      <c r="L2" s="202"/>
      <c r="M2" s="202"/>
      <c r="N2" s="202"/>
      <c r="O2" s="202"/>
      <c r="P2" s="202"/>
      <c r="Q2" s="202"/>
      <c r="R2" s="202"/>
      <c r="S2" s="202"/>
      <c r="T2" s="203"/>
      <c r="U2" s="160" t="s">
        <v>232</v>
      </c>
      <c r="V2" s="160" t="s">
        <v>232</v>
      </c>
      <c r="W2" s="161" t="s">
        <v>177</v>
      </c>
      <c r="X2" s="161" t="s">
        <v>179</v>
      </c>
      <c r="Y2" s="161" t="s">
        <v>179</v>
      </c>
      <c r="Z2" s="161" t="s">
        <v>179</v>
      </c>
      <c r="AA2" s="161" t="s">
        <v>179</v>
      </c>
      <c r="AB2" s="161" t="s">
        <v>180</v>
      </c>
      <c r="AC2" s="161" t="s">
        <v>232</v>
      </c>
      <c r="AD2" s="161" t="s">
        <v>177</v>
      </c>
      <c r="AE2" s="161" t="s">
        <v>179</v>
      </c>
      <c r="AF2" s="161" t="s">
        <v>177</v>
      </c>
      <c r="AG2" s="161" t="s">
        <v>232</v>
      </c>
      <c r="AH2" s="161" t="s">
        <v>86</v>
      </c>
      <c r="AI2" s="161" t="s">
        <v>86</v>
      </c>
      <c r="AJ2" s="161" t="s">
        <v>86</v>
      </c>
      <c r="AK2" s="116" t="s">
        <v>86</v>
      </c>
      <c r="AL2" s="116" t="s">
        <v>86</v>
      </c>
      <c r="AM2" s="116" t="s">
        <v>86</v>
      </c>
      <c r="AN2" s="116" t="s">
        <v>86</v>
      </c>
      <c r="AO2" s="116" t="s">
        <v>86</v>
      </c>
      <c r="AP2" s="116" t="s">
        <v>86</v>
      </c>
      <c r="AQ2" s="116" t="s">
        <v>86</v>
      </c>
      <c r="AR2" s="116" t="s">
        <v>86</v>
      </c>
      <c r="AS2" s="116" t="s">
        <v>86</v>
      </c>
      <c r="AT2" s="116" t="s">
        <v>86</v>
      </c>
      <c r="AU2" s="116" t="s">
        <v>86</v>
      </c>
      <c r="AV2" s="116" t="s">
        <v>86</v>
      </c>
      <c r="AW2" s="116" t="s">
        <v>86</v>
      </c>
      <c r="AX2" s="116" t="s">
        <v>86</v>
      </c>
      <c r="AY2" s="116" t="s">
        <v>86</v>
      </c>
      <c r="AZ2" s="116" t="s">
        <v>86</v>
      </c>
    </row>
    <row r="3" spans="1:52" s="3" customFormat="1" ht="39.75" customHeight="1" x14ac:dyDescent="0.2">
      <c r="A3" s="7" t="s">
        <v>7</v>
      </c>
      <c r="B3" s="7" t="s">
        <v>2</v>
      </c>
      <c r="C3" s="7" t="s">
        <v>6</v>
      </c>
      <c r="D3" s="8" t="s">
        <v>8</v>
      </c>
      <c r="E3" s="8" t="s">
        <v>121</v>
      </c>
      <c r="F3" s="8" t="s">
        <v>120</v>
      </c>
      <c r="G3" s="8" t="s">
        <v>9</v>
      </c>
      <c r="H3" s="8" t="s">
        <v>87</v>
      </c>
      <c r="I3" s="8" t="s">
        <v>10</v>
      </c>
      <c r="J3" s="9" t="s">
        <v>5</v>
      </c>
      <c r="K3" s="26" t="s">
        <v>53</v>
      </c>
      <c r="L3" s="26" t="s">
        <v>11</v>
      </c>
      <c r="M3" s="26" t="s">
        <v>12</v>
      </c>
      <c r="N3" s="26" t="s">
        <v>13</v>
      </c>
      <c r="O3" s="26" t="s">
        <v>14</v>
      </c>
      <c r="P3" s="26" t="s">
        <v>15</v>
      </c>
      <c r="Q3" s="26" t="s">
        <v>16</v>
      </c>
      <c r="R3" s="26" t="s">
        <v>17</v>
      </c>
      <c r="S3" s="33" t="s">
        <v>0</v>
      </c>
      <c r="T3" s="34" t="s">
        <v>1</v>
      </c>
      <c r="U3" s="162">
        <v>45950</v>
      </c>
      <c r="V3" s="162">
        <v>45950</v>
      </c>
      <c r="W3" s="162">
        <v>45950</v>
      </c>
      <c r="X3" s="162">
        <v>45951</v>
      </c>
      <c r="Y3" s="162">
        <v>45951</v>
      </c>
      <c r="Z3" s="162">
        <v>45951</v>
      </c>
      <c r="AA3" s="162">
        <v>45951</v>
      </c>
      <c r="AB3" s="162">
        <v>45951</v>
      </c>
      <c r="AC3" s="162">
        <v>45951</v>
      </c>
      <c r="AD3" s="162">
        <v>45951</v>
      </c>
      <c r="AE3" s="162">
        <v>45954</v>
      </c>
      <c r="AF3" s="162">
        <v>45954</v>
      </c>
      <c r="AG3" s="162">
        <v>45954</v>
      </c>
      <c r="AH3" s="162">
        <v>46066</v>
      </c>
      <c r="AI3" s="162">
        <v>46066</v>
      </c>
      <c r="AJ3" s="162">
        <v>46066</v>
      </c>
      <c r="AK3" s="41" t="s">
        <v>46</v>
      </c>
      <c r="AL3" s="41" t="s">
        <v>46</v>
      </c>
      <c r="AM3" s="41" t="s">
        <v>46</v>
      </c>
      <c r="AN3" s="41" t="s">
        <v>46</v>
      </c>
      <c r="AO3" s="41" t="s">
        <v>46</v>
      </c>
      <c r="AP3" s="41" t="s">
        <v>46</v>
      </c>
      <c r="AQ3" s="41" t="s">
        <v>46</v>
      </c>
      <c r="AR3" s="41" t="s">
        <v>46</v>
      </c>
      <c r="AS3" s="41" t="s">
        <v>46</v>
      </c>
      <c r="AT3" s="41" t="s">
        <v>46</v>
      </c>
      <c r="AU3" s="41" t="s">
        <v>46</v>
      </c>
      <c r="AV3" s="41" t="s">
        <v>46</v>
      </c>
      <c r="AW3" s="41" t="s">
        <v>46</v>
      </c>
      <c r="AX3" s="41" t="s">
        <v>46</v>
      </c>
      <c r="AY3" s="41" t="s">
        <v>46</v>
      </c>
      <c r="AZ3" s="41" t="s">
        <v>46</v>
      </c>
    </row>
    <row r="4" spans="1:52" ht="24.75" customHeight="1" x14ac:dyDescent="0.25">
      <c r="A4" s="180" t="s">
        <v>152</v>
      </c>
      <c r="B4" s="180">
        <v>1</v>
      </c>
      <c r="C4" s="75">
        <v>1</v>
      </c>
      <c r="D4" s="120" t="s">
        <v>99</v>
      </c>
      <c r="E4" s="75" t="s">
        <v>122</v>
      </c>
      <c r="F4" s="75" t="s">
        <v>193</v>
      </c>
      <c r="G4" s="75" t="s">
        <v>98</v>
      </c>
      <c r="H4" s="75" t="s">
        <v>88</v>
      </c>
      <c r="I4" s="75" t="s">
        <v>89</v>
      </c>
      <c r="J4" s="62">
        <v>8320</v>
      </c>
      <c r="K4" s="19">
        <v>12</v>
      </c>
      <c r="L4" s="30">
        <f t="shared" ref="L4:L23" si="0">IF(SUM(U4:AZ4)&gt;K4+N4,K4+N4,SUM(U4:AZ4))</f>
        <v>12</v>
      </c>
      <c r="M4" s="30">
        <f t="shared" ref="M4:M23" si="1">(SUM(U4:AZ4))</f>
        <v>12</v>
      </c>
      <c r="N4" s="31"/>
      <c r="O4" s="32">
        <f>ROUND(IF(K4*0.25-0.5&lt;0,0,K4*0.25-0.5),0)-R4-P4</f>
        <v>3</v>
      </c>
      <c r="P4" s="31"/>
      <c r="Q4" s="31"/>
      <c r="R4" s="31"/>
      <c r="S4" s="44">
        <f t="shared" ref="S4:S23" si="2">K4-SUM(U4:AZ4)+N4</f>
        <v>0</v>
      </c>
      <c r="T4" s="18" t="str">
        <f>IF(S4&lt;0,"ATENÇÃO","OK")</f>
        <v>OK</v>
      </c>
      <c r="U4" s="163"/>
      <c r="V4" s="163"/>
      <c r="W4" s="163"/>
      <c r="X4" s="164">
        <v>12</v>
      </c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</row>
    <row r="5" spans="1:52" ht="24.75" customHeight="1" x14ac:dyDescent="0.25">
      <c r="A5" s="204"/>
      <c r="B5" s="204"/>
      <c r="C5" s="75">
        <v>2</v>
      </c>
      <c r="D5" s="120" t="s">
        <v>100</v>
      </c>
      <c r="E5" s="75" t="s">
        <v>122</v>
      </c>
      <c r="F5" s="75" t="s">
        <v>193</v>
      </c>
      <c r="G5" s="75" t="s">
        <v>98</v>
      </c>
      <c r="H5" s="75" t="s">
        <v>88</v>
      </c>
      <c r="I5" s="75" t="s">
        <v>89</v>
      </c>
      <c r="J5" s="62">
        <v>10049</v>
      </c>
      <c r="K5" s="19">
        <v>98</v>
      </c>
      <c r="L5" s="30">
        <f t="shared" si="0"/>
        <v>80</v>
      </c>
      <c r="M5" s="30">
        <f t="shared" si="1"/>
        <v>80</v>
      </c>
      <c r="N5" s="31"/>
      <c r="O5" s="32">
        <f t="shared" ref="O5:O24" si="3">ROUND(IF(K5*0.25-0.5&lt;0,0,K5*0.25-0.5),0)-R5-P5</f>
        <v>24</v>
      </c>
      <c r="P5" s="31"/>
      <c r="Q5" s="31"/>
      <c r="R5" s="31"/>
      <c r="S5" s="44">
        <f t="shared" si="2"/>
        <v>18</v>
      </c>
      <c r="T5" s="18" t="str">
        <f t="shared" ref="T5:T24" si="4">IF(S5&lt;0,"ATENÇÃO","OK")</f>
        <v>OK</v>
      </c>
      <c r="U5" s="163"/>
      <c r="V5" s="163"/>
      <c r="W5" s="163"/>
      <c r="X5" s="164">
        <v>60</v>
      </c>
      <c r="Y5" s="164">
        <v>1</v>
      </c>
      <c r="Z5" s="164">
        <v>1</v>
      </c>
      <c r="AA5" s="164">
        <v>4</v>
      </c>
      <c r="AB5" s="163"/>
      <c r="AC5" s="163"/>
      <c r="AD5" s="163"/>
      <c r="AE5" s="164">
        <v>4</v>
      </c>
      <c r="AF5" s="163"/>
      <c r="AG5" s="163"/>
      <c r="AH5" s="164">
        <v>10</v>
      </c>
      <c r="AI5" s="163"/>
      <c r="AJ5" s="163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</row>
    <row r="6" spans="1:52" ht="24.75" customHeight="1" x14ac:dyDescent="0.25">
      <c r="A6" s="181"/>
      <c r="B6" s="181"/>
      <c r="C6" s="75">
        <v>3</v>
      </c>
      <c r="D6" s="120" t="s">
        <v>101</v>
      </c>
      <c r="E6" s="75" t="s">
        <v>122</v>
      </c>
      <c r="F6" s="104" t="s">
        <v>192</v>
      </c>
      <c r="G6" s="75" t="s">
        <v>98</v>
      </c>
      <c r="H6" s="75" t="s">
        <v>90</v>
      </c>
      <c r="I6" s="75" t="s">
        <v>89</v>
      </c>
      <c r="J6" s="62">
        <v>18083</v>
      </c>
      <c r="K6" s="19">
        <v>22</v>
      </c>
      <c r="L6" s="30">
        <f t="shared" si="0"/>
        <v>22</v>
      </c>
      <c r="M6" s="30">
        <f t="shared" si="1"/>
        <v>22</v>
      </c>
      <c r="N6" s="31"/>
      <c r="O6" s="32">
        <f t="shared" si="3"/>
        <v>5</v>
      </c>
      <c r="P6" s="31"/>
      <c r="Q6" s="31"/>
      <c r="R6" s="31"/>
      <c r="S6" s="44">
        <f t="shared" si="2"/>
        <v>0</v>
      </c>
      <c r="T6" s="18" t="str">
        <f t="shared" si="4"/>
        <v>OK</v>
      </c>
      <c r="U6" s="163"/>
      <c r="V6" s="163"/>
      <c r="W6" s="163"/>
      <c r="X6" s="164">
        <v>22</v>
      </c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</row>
    <row r="7" spans="1:52" ht="24.75" customHeight="1" x14ac:dyDescent="0.25">
      <c r="A7" s="180" t="s">
        <v>153</v>
      </c>
      <c r="B7" s="180">
        <v>2</v>
      </c>
      <c r="C7" s="75">
        <v>4</v>
      </c>
      <c r="D7" s="120" t="s">
        <v>102</v>
      </c>
      <c r="E7" s="75" t="s">
        <v>123</v>
      </c>
      <c r="F7" s="75" t="s">
        <v>124</v>
      </c>
      <c r="G7" s="75" t="s">
        <v>98</v>
      </c>
      <c r="H7" s="75" t="s">
        <v>91</v>
      </c>
      <c r="I7" s="75" t="s">
        <v>89</v>
      </c>
      <c r="J7" s="62">
        <v>5599.02</v>
      </c>
      <c r="K7" s="19">
        <v>6</v>
      </c>
      <c r="L7" s="30">
        <f t="shared" si="0"/>
        <v>6</v>
      </c>
      <c r="M7" s="30">
        <f t="shared" si="1"/>
        <v>6</v>
      </c>
      <c r="N7" s="31"/>
      <c r="O7" s="32">
        <f t="shared" si="3"/>
        <v>1</v>
      </c>
      <c r="P7" s="31"/>
      <c r="Q7" s="31"/>
      <c r="R7" s="31"/>
      <c r="S7" s="44">
        <f t="shared" si="2"/>
        <v>0</v>
      </c>
      <c r="T7" s="18" t="str">
        <f t="shared" si="4"/>
        <v>OK</v>
      </c>
      <c r="U7" s="163"/>
      <c r="V7" s="163"/>
      <c r="W7" s="164">
        <v>1</v>
      </c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4">
        <v>5</v>
      </c>
      <c r="AJ7" s="163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</row>
    <row r="8" spans="1:52" ht="24.75" customHeight="1" x14ac:dyDescent="0.25">
      <c r="A8" s="204"/>
      <c r="B8" s="204"/>
      <c r="C8" s="75">
        <v>5</v>
      </c>
      <c r="D8" s="120" t="s">
        <v>103</v>
      </c>
      <c r="E8" s="75" t="s">
        <v>123</v>
      </c>
      <c r="F8" s="75" t="s">
        <v>125</v>
      </c>
      <c r="G8" s="75" t="s">
        <v>98</v>
      </c>
      <c r="H8" s="75" t="s">
        <v>91</v>
      </c>
      <c r="I8" s="75" t="s">
        <v>89</v>
      </c>
      <c r="J8" s="62">
        <v>6713.73</v>
      </c>
      <c r="K8" s="19">
        <v>11</v>
      </c>
      <c r="L8" s="30">
        <f t="shared" si="0"/>
        <v>11</v>
      </c>
      <c r="M8" s="30">
        <f t="shared" si="1"/>
        <v>11</v>
      </c>
      <c r="N8" s="31"/>
      <c r="O8" s="32">
        <f t="shared" si="3"/>
        <v>2</v>
      </c>
      <c r="P8" s="31"/>
      <c r="Q8" s="31"/>
      <c r="R8" s="31"/>
      <c r="S8" s="44">
        <f t="shared" si="2"/>
        <v>0</v>
      </c>
      <c r="T8" s="18" t="str">
        <f t="shared" si="4"/>
        <v>OK</v>
      </c>
      <c r="U8" s="163"/>
      <c r="V8" s="163"/>
      <c r="W8" s="163"/>
      <c r="X8" s="163"/>
      <c r="Y8" s="163"/>
      <c r="Z8" s="163"/>
      <c r="AA8" s="163"/>
      <c r="AB8" s="163"/>
      <c r="AC8" s="163"/>
      <c r="AD8" s="164">
        <v>4</v>
      </c>
      <c r="AE8" s="163"/>
      <c r="AF8" s="164">
        <v>2</v>
      </c>
      <c r="AG8" s="163"/>
      <c r="AH8" s="163"/>
      <c r="AI8" s="164">
        <v>5</v>
      </c>
      <c r="AJ8" s="163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</row>
    <row r="9" spans="1:52" ht="24.75" customHeight="1" x14ac:dyDescent="0.25">
      <c r="A9" s="181"/>
      <c r="B9" s="181"/>
      <c r="C9" s="75">
        <v>6</v>
      </c>
      <c r="D9" s="120" t="s">
        <v>104</v>
      </c>
      <c r="E9" s="75" t="s">
        <v>123</v>
      </c>
      <c r="F9" s="135" t="s">
        <v>194</v>
      </c>
      <c r="G9" s="75" t="s">
        <v>98</v>
      </c>
      <c r="H9" s="75" t="s">
        <v>90</v>
      </c>
      <c r="I9" s="75" t="s">
        <v>89</v>
      </c>
      <c r="J9" s="62">
        <v>11839.27</v>
      </c>
      <c r="K9" s="19">
        <v>0</v>
      </c>
      <c r="L9" s="30">
        <f t="shared" si="0"/>
        <v>0</v>
      </c>
      <c r="M9" s="30">
        <f t="shared" si="1"/>
        <v>0</v>
      </c>
      <c r="N9" s="31"/>
      <c r="O9" s="32">
        <f t="shared" si="3"/>
        <v>0</v>
      </c>
      <c r="P9" s="31"/>
      <c r="Q9" s="31"/>
      <c r="R9" s="31"/>
      <c r="S9" s="44">
        <f t="shared" si="2"/>
        <v>0</v>
      </c>
      <c r="T9" s="18" t="str">
        <f t="shared" si="4"/>
        <v>OK</v>
      </c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</row>
    <row r="10" spans="1:52" ht="24.75" customHeight="1" x14ac:dyDescent="0.25">
      <c r="A10" s="180" t="s">
        <v>154</v>
      </c>
      <c r="B10" s="180">
        <v>3</v>
      </c>
      <c r="C10" s="75">
        <v>7</v>
      </c>
      <c r="D10" s="120" t="s">
        <v>105</v>
      </c>
      <c r="E10" s="75" t="s">
        <v>126</v>
      </c>
      <c r="F10" s="75" t="s">
        <v>127</v>
      </c>
      <c r="G10" s="75" t="s">
        <v>98</v>
      </c>
      <c r="H10" s="75" t="s">
        <v>92</v>
      </c>
      <c r="I10" s="75" t="s">
        <v>89</v>
      </c>
      <c r="J10" s="62">
        <v>971.34</v>
      </c>
      <c r="K10" s="19">
        <v>5</v>
      </c>
      <c r="L10" s="30">
        <f t="shared" si="0"/>
        <v>5</v>
      </c>
      <c r="M10" s="30">
        <f t="shared" si="1"/>
        <v>5</v>
      </c>
      <c r="N10" s="31"/>
      <c r="O10" s="32">
        <f t="shared" si="3"/>
        <v>1</v>
      </c>
      <c r="P10" s="31"/>
      <c r="Q10" s="31"/>
      <c r="R10" s="31"/>
      <c r="S10" s="44">
        <f t="shared" si="2"/>
        <v>0</v>
      </c>
      <c r="T10" s="18" t="str">
        <f t="shared" si="4"/>
        <v>OK</v>
      </c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4">
        <v>5</v>
      </c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</row>
    <row r="11" spans="1:52" ht="24.75" customHeight="1" x14ac:dyDescent="0.25">
      <c r="A11" s="181"/>
      <c r="B11" s="181"/>
      <c r="C11" s="75">
        <v>8</v>
      </c>
      <c r="D11" s="120" t="s">
        <v>106</v>
      </c>
      <c r="E11" s="75" t="s">
        <v>126</v>
      </c>
      <c r="F11" s="75" t="s">
        <v>128</v>
      </c>
      <c r="G11" s="75" t="s">
        <v>98</v>
      </c>
      <c r="H11" s="75" t="s">
        <v>92</v>
      </c>
      <c r="I11" s="75" t="s">
        <v>89</v>
      </c>
      <c r="J11" s="62">
        <v>1102.21</v>
      </c>
      <c r="K11" s="19">
        <v>100</v>
      </c>
      <c r="L11" s="30">
        <f t="shared" si="0"/>
        <v>100</v>
      </c>
      <c r="M11" s="30">
        <f t="shared" si="1"/>
        <v>100</v>
      </c>
      <c r="N11" s="31"/>
      <c r="O11" s="32">
        <f t="shared" si="3"/>
        <v>25</v>
      </c>
      <c r="P11" s="31"/>
      <c r="Q11" s="31"/>
      <c r="R11" s="31"/>
      <c r="S11" s="44">
        <f t="shared" si="2"/>
        <v>0</v>
      </c>
      <c r="T11" s="18" t="str">
        <f t="shared" si="4"/>
        <v>OK</v>
      </c>
      <c r="U11" s="164">
        <v>4</v>
      </c>
      <c r="V11" s="164">
        <v>4</v>
      </c>
      <c r="W11" s="163"/>
      <c r="X11" s="163"/>
      <c r="Y11" s="163"/>
      <c r="Z11" s="163"/>
      <c r="AA11" s="163"/>
      <c r="AB11" s="163"/>
      <c r="AC11" s="164">
        <v>85</v>
      </c>
      <c r="AD11" s="163"/>
      <c r="AE11" s="163"/>
      <c r="AF11" s="163"/>
      <c r="AG11" s="164">
        <v>4</v>
      </c>
      <c r="AH11" s="163"/>
      <c r="AI11" s="163"/>
      <c r="AJ11" s="164">
        <v>3</v>
      </c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</row>
    <row r="12" spans="1:52" ht="24.75" customHeight="1" x14ac:dyDescent="0.25">
      <c r="A12" s="75" t="s">
        <v>155</v>
      </c>
      <c r="B12" s="75">
        <v>4</v>
      </c>
      <c r="C12" s="75">
        <v>9</v>
      </c>
      <c r="D12" s="120" t="s">
        <v>107</v>
      </c>
      <c r="E12" s="75" t="s">
        <v>129</v>
      </c>
      <c r="F12" s="75" t="s">
        <v>130</v>
      </c>
      <c r="G12" s="75" t="s">
        <v>98</v>
      </c>
      <c r="H12" s="75" t="s">
        <v>91</v>
      </c>
      <c r="I12" s="75" t="s">
        <v>89</v>
      </c>
      <c r="J12" s="62">
        <v>37330</v>
      </c>
      <c r="K12" s="19">
        <v>0</v>
      </c>
      <c r="L12" s="30">
        <f t="shared" si="0"/>
        <v>0</v>
      </c>
      <c r="M12" s="30">
        <f t="shared" si="1"/>
        <v>0</v>
      </c>
      <c r="N12" s="31"/>
      <c r="O12" s="32">
        <f t="shared" si="3"/>
        <v>0</v>
      </c>
      <c r="P12" s="31"/>
      <c r="Q12" s="31"/>
      <c r="R12" s="31"/>
      <c r="S12" s="44">
        <f t="shared" si="2"/>
        <v>0</v>
      </c>
      <c r="T12" s="18" t="str">
        <f t="shared" si="4"/>
        <v>OK</v>
      </c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</row>
    <row r="13" spans="1:52" ht="24.75" customHeight="1" x14ac:dyDescent="0.25">
      <c r="A13" s="75" t="s">
        <v>156</v>
      </c>
      <c r="B13" s="75">
        <v>6</v>
      </c>
      <c r="C13" s="75">
        <v>11</v>
      </c>
      <c r="D13" s="120" t="s">
        <v>108</v>
      </c>
      <c r="E13" s="75" t="s">
        <v>131</v>
      </c>
      <c r="F13" s="75" t="s">
        <v>132</v>
      </c>
      <c r="G13" s="75" t="s">
        <v>98</v>
      </c>
      <c r="H13" s="76" t="s">
        <v>91</v>
      </c>
      <c r="I13" s="75" t="s">
        <v>89</v>
      </c>
      <c r="J13" s="62">
        <v>16500</v>
      </c>
      <c r="K13" s="19">
        <v>1</v>
      </c>
      <c r="L13" s="30">
        <f t="shared" si="0"/>
        <v>1</v>
      </c>
      <c r="M13" s="30">
        <f t="shared" si="1"/>
        <v>1</v>
      </c>
      <c r="N13" s="31"/>
      <c r="O13" s="32">
        <f t="shared" si="3"/>
        <v>0</v>
      </c>
      <c r="P13" s="31"/>
      <c r="Q13" s="31"/>
      <c r="R13" s="31"/>
      <c r="S13" s="44">
        <f t="shared" si="2"/>
        <v>0</v>
      </c>
      <c r="T13" s="18" t="str">
        <f t="shared" si="4"/>
        <v>OK</v>
      </c>
      <c r="U13" s="163"/>
      <c r="V13" s="163"/>
      <c r="W13" s="163"/>
      <c r="X13" s="163"/>
      <c r="Y13" s="163"/>
      <c r="Z13" s="163"/>
      <c r="AA13" s="163"/>
      <c r="AB13" s="164">
        <v>1</v>
      </c>
      <c r="AC13" s="163"/>
      <c r="AD13" s="163"/>
      <c r="AE13" s="163"/>
      <c r="AF13" s="163"/>
      <c r="AG13" s="163"/>
      <c r="AH13" s="163"/>
      <c r="AI13" s="163"/>
      <c r="AJ13" s="163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</row>
    <row r="14" spans="1:52" ht="24.75" customHeight="1" x14ac:dyDescent="0.25">
      <c r="A14" s="75" t="s">
        <v>157</v>
      </c>
      <c r="B14" s="75">
        <v>7</v>
      </c>
      <c r="C14" s="75">
        <v>12</v>
      </c>
      <c r="D14" s="120" t="s">
        <v>109</v>
      </c>
      <c r="E14" s="75" t="s">
        <v>133</v>
      </c>
      <c r="F14" s="75" t="s">
        <v>134</v>
      </c>
      <c r="G14" s="75" t="s">
        <v>98</v>
      </c>
      <c r="H14" s="76" t="s">
        <v>90</v>
      </c>
      <c r="I14" s="75" t="s">
        <v>89</v>
      </c>
      <c r="J14" s="62">
        <v>9759.25</v>
      </c>
      <c r="K14" s="19">
        <v>0</v>
      </c>
      <c r="L14" s="30">
        <f t="shared" si="0"/>
        <v>0</v>
      </c>
      <c r="M14" s="30">
        <f t="shared" si="1"/>
        <v>0</v>
      </c>
      <c r="N14" s="31"/>
      <c r="O14" s="32">
        <f t="shared" si="3"/>
        <v>0</v>
      </c>
      <c r="P14" s="31"/>
      <c r="Q14" s="31"/>
      <c r="R14" s="31"/>
      <c r="S14" s="44">
        <f t="shared" si="2"/>
        <v>0</v>
      </c>
      <c r="T14" s="18" t="str">
        <f t="shared" si="4"/>
        <v>OK</v>
      </c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</row>
    <row r="15" spans="1:52" ht="24.75" customHeight="1" x14ac:dyDescent="0.25">
      <c r="A15" s="75" t="s">
        <v>156</v>
      </c>
      <c r="B15" s="75">
        <v>8</v>
      </c>
      <c r="C15" s="75">
        <v>13</v>
      </c>
      <c r="D15" s="120" t="s">
        <v>110</v>
      </c>
      <c r="E15" s="75" t="s">
        <v>135</v>
      </c>
      <c r="F15" s="75" t="s">
        <v>136</v>
      </c>
      <c r="G15" s="75" t="s">
        <v>98</v>
      </c>
      <c r="H15" s="75" t="s">
        <v>88</v>
      </c>
      <c r="I15" s="75" t="s">
        <v>89</v>
      </c>
      <c r="J15" s="62">
        <v>18947</v>
      </c>
      <c r="K15" s="19">
        <v>0</v>
      </c>
      <c r="L15" s="30">
        <f t="shared" si="0"/>
        <v>0</v>
      </c>
      <c r="M15" s="30">
        <f t="shared" si="1"/>
        <v>0</v>
      </c>
      <c r="N15" s="31"/>
      <c r="O15" s="32">
        <f t="shared" si="3"/>
        <v>0</v>
      </c>
      <c r="P15" s="31"/>
      <c r="Q15" s="31"/>
      <c r="R15" s="31"/>
      <c r="S15" s="44">
        <f t="shared" si="2"/>
        <v>0</v>
      </c>
      <c r="T15" s="18" t="str">
        <f t="shared" si="4"/>
        <v>OK</v>
      </c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</row>
    <row r="16" spans="1:52" ht="24.75" customHeight="1" x14ac:dyDescent="0.25">
      <c r="A16" s="75" t="s">
        <v>162</v>
      </c>
      <c r="B16" s="75">
        <v>9</v>
      </c>
      <c r="C16" s="75">
        <v>14</v>
      </c>
      <c r="D16" s="120" t="s">
        <v>111</v>
      </c>
      <c r="E16" s="75" t="s">
        <v>137</v>
      </c>
      <c r="F16" s="75" t="s">
        <v>138</v>
      </c>
      <c r="G16" s="75" t="s">
        <v>98</v>
      </c>
      <c r="H16" s="75" t="s">
        <v>90</v>
      </c>
      <c r="I16" s="75" t="s">
        <v>89</v>
      </c>
      <c r="J16" s="62">
        <v>21372.2</v>
      </c>
      <c r="K16" s="19">
        <v>0</v>
      </c>
      <c r="L16" s="30">
        <f t="shared" si="0"/>
        <v>0</v>
      </c>
      <c r="M16" s="30">
        <f t="shared" si="1"/>
        <v>0</v>
      </c>
      <c r="N16" s="31"/>
      <c r="O16" s="32">
        <f t="shared" si="3"/>
        <v>0</v>
      </c>
      <c r="P16" s="31"/>
      <c r="Q16" s="31"/>
      <c r="R16" s="31"/>
      <c r="S16" s="44">
        <f t="shared" si="2"/>
        <v>0</v>
      </c>
      <c r="T16" s="18" t="str">
        <f t="shared" si="4"/>
        <v>OK</v>
      </c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</row>
    <row r="17" spans="1:52" ht="24.75" customHeight="1" x14ac:dyDescent="0.25">
      <c r="A17" s="75" t="s">
        <v>163</v>
      </c>
      <c r="B17" s="75">
        <v>10</v>
      </c>
      <c r="C17" s="75">
        <v>15</v>
      </c>
      <c r="D17" s="120" t="s">
        <v>112</v>
      </c>
      <c r="E17" s="75" t="s">
        <v>139</v>
      </c>
      <c r="F17" s="75" t="s">
        <v>140</v>
      </c>
      <c r="G17" s="75" t="s">
        <v>98</v>
      </c>
      <c r="H17" s="114" t="s">
        <v>93</v>
      </c>
      <c r="I17" s="75" t="s">
        <v>89</v>
      </c>
      <c r="J17" s="62">
        <v>18315.740000000002</v>
      </c>
      <c r="K17" s="19">
        <v>0</v>
      </c>
      <c r="L17" s="30">
        <f t="shared" si="0"/>
        <v>0</v>
      </c>
      <c r="M17" s="30">
        <f t="shared" si="1"/>
        <v>0</v>
      </c>
      <c r="N17" s="31"/>
      <c r="O17" s="32">
        <f t="shared" si="3"/>
        <v>0</v>
      </c>
      <c r="P17" s="31"/>
      <c r="Q17" s="31"/>
      <c r="R17" s="31"/>
      <c r="S17" s="44">
        <f t="shared" si="2"/>
        <v>0</v>
      </c>
      <c r="T17" s="18" t="str">
        <f t="shared" si="4"/>
        <v>OK</v>
      </c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</row>
    <row r="18" spans="1:52" ht="24.75" customHeight="1" x14ac:dyDescent="0.25">
      <c r="A18" s="180" t="s">
        <v>153</v>
      </c>
      <c r="B18" s="180">
        <v>11</v>
      </c>
      <c r="C18" s="75">
        <v>16</v>
      </c>
      <c r="D18" s="120" t="s">
        <v>113</v>
      </c>
      <c r="E18" s="75" t="s">
        <v>141</v>
      </c>
      <c r="F18" s="75" t="s">
        <v>142</v>
      </c>
      <c r="G18" s="75" t="s">
        <v>98</v>
      </c>
      <c r="H18" s="114" t="s">
        <v>92</v>
      </c>
      <c r="I18" s="75" t="s">
        <v>89</v>
      </c>
      <c r="J18" s="62">
        <v>2835</v>
      </c>
      <c r="K18" s="19">
        <v>0</v>
      </c>
      <c r="L18" s="30">
        <f t="shared" si="0"/>
        <v>0</v>
      </c>
      <c r="M18" s="30">
        <f t="shared" si="1"/>
        <v>0</v>
      </c>
      <c r="N18" s="31"/>
      <c r="O18" s="32">
        <f t="shared" si="3"/>
        <v>0</v>
      </c>
      <c r="P18" s="31"/>
      <c r="Q18" s="31"/>
      <c r="R18" s="31"/>
      <c r="S18" s="44">
        <f t="shared" si="2"/>
        <v>0</v>
      </c>
      <c r="T18" s="18" t="str">
        <f t="shared" si="4"/>
        <v>OK</v>
      </c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</row>
    <row r="19" spans="1:52" ht="24.75" customHeight="1" x14ac:dyDescent="0.25">
      <c r="A19" s="181"/>
      <c r="B19" s="181"/>
      <c r="C19" s="75">
        <v>17</v>
      </c>
      <c r="D19" s="120" t="s">
        <v>114</v>
      </c>
      <c r="E19" s="75" t="s">
        <v>141</v>
      </c>
      <c r="F19" s="75" t="s">
        <v>143</v>
      </c>
      <c r="G19" s="75" t="s">
        <v>98</v>
      </c>
      <c r="H19" s="114" t="s">
        <v>92</v>
      </c>
      <c r="I19" s="75" t="s">
        <v>89</v>
      </c>
      <c r="J19" s="62">
        <v>5475</v>
      </c>
      <c r="K19" s="19">
        <v>0</v>
      </c>
      <c r="L19" s="30">
        <f t="shared" si="0"/>
        <v>0</v>
      </c>
      <c r="M19" s="30">
        <f t="shared" si="1"/>
        <v>0</v>
      </c>
      <c r="N19" s="31"/>
      <c r="O19" s="32">
        <f t="shared" si="3"/>
        <v>0</v>
      </c>
      <c r="P19" s="31"/>
      <c r="Q19" s="31"/>
      <c r="R19" s="31"/>
      <c r="S19" s="44">
        <f t="shared" si="2"/>
        <v>0</v>
      </c>
      <c r="T19" s="18" t="str">
        <f t="shared" si="4"/>
        <v>OK</v>
      </c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</row>
    <row r="20" spans="1:52" ht="24.75" customHeight="1" x14ac:dyDescent="0.25">
      <c r="A20" s="75" t="s">
        <v>158</v>
      </c>
      <c r="B20" s="75">
        <v>13</v>
      </c>
      <c r="C20" s="75">
        <v>22</v>
      </c>
      <c r="D20" s="120" t="s">
        <v>115</v>
      </c>
      <c r="E20" s="75" t="s">
        <v>144</v>
      </c>
      <c r="F20" s="75" t="s">
        <v>145</v>
      </c>
      <c r="G20" s="75" t="s">
        <v>98</v>
      </c>
      <c r="H20" s="114" t="s">
        <v>94</v>
      </c>
      <c r="I20" s="75" t="s">
        <v>89</v>
      </c>
      <c r="J20" s="62">
        <v>87565</v>
      </c>
      <c r="K20" s="19">
        <v>0</v>
      </c>
      <c r="L20" s="30">
        <f t="shared" si="0"/>
        <v>0</v>
      </c>
      <c r="M20" s="30">
        <f t="shared" si="1"/>
        <v>0</v>
      </c>
      <c r="N20" s="31"/>
      <c r="O20" s="32">
        <f t="shared" si="3"/>
        <v>0</v>
      </c>
      <c r="P20" s="31"/>
      <c r="Q20" s="31"/>
      <c r="R20" s="31"/>
      <c r="S20" s="44">
        <f t="shared" si="2"/>
        <v>0</v>
      </c>
      <c r="T20" s="18" t="str">
        <f t="shared" si="4"/>
        <v>OK</v>
      </c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</row>
    <row r="21" spans="1:52" ht="24.75" customHeight="1" x14ac:dyDescent="0.25">
      <c r="A21" s="75" t="s">
        <v>159</v>
      </c>
      <c r="B21" s="75">
        <v>14</v>
      </c>
      <c r="C21" s="75">
        <v>23</v>
      </c>
      <c r="D21" s="120" t="s">
        <v>116</v>
      </c>
      <c r="E21" s="75" t="s">
        <v>146</v>
      </c>
      <c r="F21" s="75" t="s">
        <v>146</v>
      </c>
      <c r="G21" s="75" t="s">
        <v>98</v>
      </c>
      <c r="H21" s="114" t="s">
        <v>94</v>
      </c>
      <c r="I21" s="75" t="s">
        <v>89</v>
      </c>
      <c r="J21" s="62">
        <v>9265</v>
      </c>
      <c r="K21" s="19">
        <v>0</v>
      </c>
      <c r="L21" s="30">
        <f t="shared" si="0"/>
        <v>0</v>
      </c>
      <c r="M21" s="30">
        <f t="shared" si="1"/>
        <v>0</v>
      </c>
      <c r="N21" s="31"/>
      <c r="O21" s="32">
        <f t="shared" si="3"/>
        <v>0</v>
      </c>
      <c r="P21" s="31"/>
      <c r="Q21" s="31"/>
      <c r="R21" s="31"/>
      <c r="S21" s="44">
        <f t="shared" si="2"/>
        <v>0</v>
      </c>
      <c r="T21" s="18" t="str">
        <f t="shared" si="4"/>
        <v>OK</v>
      </c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</row>
    <row r="22" spans="1:52" ht="24.75" customHeight="1" x14ac:dyDescent="0.25">
      <c r="A22" s="180" t="s">
        <v>160</v>
      </c>
      <c r="B22" s="180">
        <v>15</v>
      </c>
      <c r="C22" s="75">
        <v>24</v>
      </c>
      <c r="D22" s="120" t="s">
        <v>117</v>
      </c>
      <c r="E22" s="75" t="s">
        <v>147</v>
      </c>
      <c r="F22" s="75" t="s">
        <v>148</v>
      </c>
      <c r="G22" s="75" t="s">
        <v>98</v>
      </c>
      <c r="H22" s="114" t="s">
        <v>95</v>
      </c>
      <c r="I22" s="75" t="s">
        <v>96</v>
      </c>
      <c r="J22" s="62">
        <v>389</v>
      </c>
      <c r="K22" s="19">
        <v>0</v>
      </c>
      <c r="L22" s="30">
        <f t="shared" si="0"/>
        <v>0</v>
      </c>
      <c r="M22" s="30">
        <f t="shared" si="1"/>
        <v>0</v>
      </c>
      <c r="N22" s="31"/>
      <c r="O22" s="32">
        <f t="shared" si="3"/>
        <v>0</v>
      </c>
      <c r="P22" s="31"/>
      <c r="Q22" s="31"/>
      <c r="R22" s="31"/>
      <c r="S22" s="44">
        <f t="shared" si="2"/>
        <v>0</v>
      </c>
      <c r="T22" s="18" t="str">
        <f t="shared" si="4"/>
        <v>OK</v>
      </c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</row>
    <row r="23" spans="1:52" ht="24.75" customHeight="1" x14ac:dyDescent="0.25">
      <c r="A23" s="181"/>
      <c r="B23" s="181"/>
      <c r="C23" s="75">
        <v>25</v>
      </c>
      <c r="D23" s="120" t="s">
        <v>118</v>
      </c>
      <c r="E23" s="24" t="s">
        <v>147</v>
      </c>
      <c r="F23" s="24" t="s">
        <v>149</v>
      </c>
      <c r="G23" s="75" t="s">
        <v>98</v>
      </c>
      <c r="H23" s="117" t="s">
        <v>95</v>
      </c>
      <c r="I23" s="75" t="s">
        <v>96</v>
      </c>
      <c r="J23" s="62">
        <v>3845</v>
      </c>
      <c r="K23" s="19">
        <v>0</v>
      </c>
      <c r="L23" s="30">
        <f t="shared" si="0"/>
        <v>0</v>
      </c>
      <c r="M23" s="30">
        <f t="shared" si="1"/>
        <v>0</v>
      </c>
      <c r="N23" s="31"/>
      <c r="O23" s="32">
        <f t="shared" si="3"/>
        <v>0</v>
      </c>
      <c r="P23" s="31"/>
      <c r="Q23" s="31"/>
      <c r="R23" s="31"/>
      <c r="S23" s="44">
        <f t="shared" si="2"/>
        <v>0</v>
      </c>
      <c r="T23" s="18" t="str">
        <f t="shared" si="4"/>
        <v>OK</v>
      </c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</row>
    <row r="24" spans="1:52" ht="24.75" customHeight="1" x14ac:dyDescent="0.25">
      <c r="A24" s="75" t="s">
        <v>161</v>
      </c>
      <c r="B24" s="75">
        <v>16</v>
      </c>
      <c r="C24" s="75">
        <v>26</v>
      </c>
      <c r="D24" s="120" t="s">
        <v>119</v>
      </c>
      <c r="E24" s="57" t="s">
        <v>150</v>
      </c>
      <c r="F24" s="57" t="s">
        <v>151</v>
      </c>
      <c r="G24" s="75" t="s">
        <v>98</v>
      </c>
      <c r="H24" s="76" t="s">
        <v>97</v>
      </c>
      <c r="I24" s="75" t="s">
        <v>89</v>
      </c>
      <c r="J24" s="62">
        <v>6099.91</v>
      </c>
      <c r="K24" s="19">
        <v>0</v>
      </c>
      <c r="L24" s="30">
        <f t="shared" ref="L24" si="5">IF(SUM(U24:AZ24)&gt;K24+N24,K24+N24,SUM(U24:AZ24))</f>
        <v>0</v>
      </c>
      <c r="M24" s="30">
        <f t="shared" ref="M24" si="6">(SUM(U24:AZ24))</f>
        <v>0</v>
      </c>
      <c r="N24" s="31"/>
      <c r="O24" s="32">
        <f t="shared" si="3"/>
        <v>0</v>
      </c>
      <c r="P24" s="31"/>
      <c r="Q24" s="31"/>
      <c r="R24" s="31"/>
      <c r="S24" s="44">
        <f t="shared" ref="S24" si="7">K24-SUM(U24:AZ24)+N24</f>
        <v>0</v>
      </c>
      <c r="T24" s="18" t="str">
        <f t="shared" si="4"/>
        <v>OK</v>
      </c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</row>
    <row r="25" spans="1:52" ht="16.5" customHeight="1" x14ac:dyDescent="0.25">
      <c r="J25" s="60"/>
      <c r="K25" s="58">
        <f t="shared" ref="K25:S25" si="8">SUM(K4:K24)</f>
        <v>255</v>
      </c>
      <c r="L25" s="58">
        <f t="shared" si="8"/>
        <v>237</v>
      </c>
      <c r="M25" s="58">
        <f t="shared" si="8"/>
        <v>237</v>
      </c>
      <c r="N25" s="58">
        <f t="shared" si="8"/>
        <v>0</v>
      </c>
      <c r="O25" s="58">
        <f t="shared" si="8"/>
        <v>61</v>
      </c>
      <c r="P25" s="58">
        <f t="shared" si="8"/>
        <v>0</v>
      </c>
      <c r="Q25" s="58">
        <f t="shared" si="8"/>
        <v>0</v>
      </c>
      <c r="R25" s="58">
        <f t="shared" si="8"/>
        <v>0</v>
      </c>
      <c r="S25" s="59">
        <f t="shared" si="8"/>
        <v>18</v>
      </c>
      <c r="U25" s="165">
        <f>SUMPRODUCT($J$4:$J$24,U4:U24)</f>
        <v>4408.84</v>
      </c>
      <c r="V25" s="165">
        <f t="shared" ref="V25:AK25" si="9">SUMPRODUCT($J$4:$J$24,V4:V24)</f>
        <v>4408.84</v>
      </c>
      <c r="W25" s="165">
        <f t="shared" si="9"/>
        <v>5599.02</v>
      </c>
      <c r="X25" s="165">
        <f t="shared" si="9"/>
        <v>1100606</v>
      </c>
      <c r="Y25" s="165">
        <f t="shared" si="9"/>
        <v>10049</v>
      </c>
      <c r="Z25" s="165">
        <f t="shared" si="9"/>
        <v>10049</v>
      </c>
      <c r="AA25" s="165">
        <f t="shared" si="9"/>
        <v>40196</v>
      </c>
      <c r="AB25" s="165">
        <f t="shared" si="9"/>
        <v>16500</v>
      </c>
      <c r="AC25" s="165">
        <f t="shared" si="9"/>
        <v>93687.85</v>
      </c>
      <c r="AD25" s="165">
        <f t="shared" si="9"/>
        <v>26854.92</v>
      </c>
      <c r="AE25" s="165">
        <f t="shared" si="9"/>
        <v>40196</v>
      </c>
      <c r="AF25" s="165">
        <f t="shared" si="9"/>
        <v>13427.46</v>
      </c>
      <c r="AG25" s="165">
        <f t="shared" si="9"/>
        <v>4408.84</v>
      </c>
      <c r="AH25" s="165">
        <f t="shared" si="9"/>
        <v>100490</v>
      </c>
      <c r="AI25" s="165">
        <f t="shared" si="9"/>
        <v>61563.75</v>
      </c>
      <c r="AJ25" s="165">
        <f t="shared" si="9"/>
        <v>8163.33</v>
      </c>
      <c r="AK25" s="165">
        <f t="shared" si="9"/>
        <v>0</v>
      </c>
      <c r="AL25" s="20">
        <f t="shared" ref="AL25:AZ25" si="10">SUMPRODUCT($J$4:$J$24,AL4:AL24)</f>
        <v>0</v>
      </c>
      <c r="AM25" s="20">
        <f t="shared" si="10"/>
        <v>0</v>
      </c>
      <c r="AN25" s="20">
        <f t="shared" si="10"/>
        <v>0</v>
      </c>
      <c r="AO25" s="20">
        <f t="shared" si="10"/>
        <v>0</v>
      </c>
      <c r="AP25" s="20">
        <f t="shared" si="10"/>
        <v>0</v>
      </c>
      <c r="AQ25" s="20">
        <f t="shared" si="10"/>
        <v>0</v>
      </c>
      <c r="AR25" s="20">
        <f t="shared" si="10"/>
        <v>0</v>
      </c>
      <c r="AS25" s="20">
        <f t="shared" si="10"/>
        <v>0</v>
      </c>
      <c r="AT25" s="20">
        <f t="shared" si="10"/>
        <v>0</v>
      </c>
      <c r="AU25" s="20">
        <f t="shared" si="10"/>
        <v>0</v>
      </c>
      <c r="AV25" s="20">
        <f t="shared" si="10"/>
        <v>0</v>
      </c>
      <c r="AW25" s="20">
        <f t="shared" si="10"/>
        <v>0</v>
      </c>
      <c r="AX25" s="20">
        <f t="shared" si="10"/>
        <v>0</v>
      </c>
      <c r="AY25" s="20">
        <f t="shared" si="10"/>
        <v>0</v>
      </c>
      <c r="AZ25" s="20">
        <f t="shared" si="10"/>
        <v>0</v>
      </c>
    </row>
    <row r="26" spans="1:52" ht="20.25" customHeight="1" x14ac:dyDescent="0.25">
      <c r="K26" s="67">
        <f t="shared" ref="K26:R26" si="11">SUMPRODUCT($J$4:$J$24,K4:K24)</f>
        <v>1721490.85</v>
      </c>
      <c r="L26" s="67">
        <f t="shared" si="11"/>
        <v>1540608.85</v>
      </c>
      <c r="M26" s="67">
        <f t="shared" si="11"/>
        <v>1540608.85</v>
      </c>
      <c r="N26" s="67">
        <f t="shared" si="11"/>
        <v>0</v>
      </c>
      <c r="O26" s="67">
        <f t="shared" si="11"/>
        <v>404104.07000000007</v>
      </c>
      <c r="P26" s="67">
        <f t="shared" si="11"/>
        <v>0</v>
      </c>
      <c r="Q26" s="67">
        <f t="shared" si="11"/>
        <v>0</v>
      </c>
      <c r="R26" s="67">
        <f t="shared" si="11"/>
        <v>0</v>
      </c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 ht="20.25" customHeight="1" thickBot="1" x14ac:dyDescent="0.3">
      <c r="K27" s="67"/>
      <c r="N27" s="35"/>
      <c r="O27" s="35"/>
      <c r="P27" s="35"/>
      <c r="Q27" s="35"/>
      <c r="R27" s="35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17.25" customHeight="1" x14ac:dyDescent="0.25">
      <c r="A28" s="107"/>
      <c r="B28" s="182" t="s">
        <v>48</v>
      </c>
      <c r="C28" s="183"/>
      <c r="D28" s="183"/>
      <c r="E28" s="183"/>
      <c r="F28" s="183"/>
      <c r="G28" s="183"/>
      <c r="H28" s="183"/>
      <c r="I28" s="183"/>
      <c r="J28" s="183"/>
      <c r="K28" s="184"/>
      <c r="L28" s="35"/>
      <c r="M28" s="35"/>
      <c r="N28" s="35"/>
      <c r="O28" s="35"/>
      <c r="P28" s="35"/>
      <c r="Q28" s="35"/>
      <c r="R28" s="35"/>
      <c r="U28" s="166"/>
      <c r="V28" s="167"/>
      <c r="W28" s="167"/>
      <c r="X28" s="167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</row>
    <row r="29" spans="1:52" ht="16.5" customHeight="1" x14ac:dyDescent="0.25">
      <c r="A29" s="107"/>
      <c r="B29" s="185" t="s">
        <v>84</v>
      </c>
      <c r="C29" s="186"/>
      <c r="D29" s="186"/>
      <c r="E29" s="186"/>
      <c r="F29" s="186"/>
      <c r="G29" s="186"/>
      <c r="H29" s="186"/>
      <c r="I29" s="186"/>
      <c r="J29" s="186"/>
      <c r="K29" s="187"/>
      <c r="R29" s="29"/>
      <c r="U29" s="166"/>
      <c r="V29" s="167"/>
      <c r="W29" s="167"/>
      <c r="X29" s="167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</row>
    <row r="30" spans="1:52" ht="15.75" customHeight="1" x14ac:dyDescent="0.25">
      <c r="A30" s="107"/>
      <c r="B30" s="188" t="s">
        <v>47</v>
      </c>
      <c r="C30" s="189"/>
      <c r="D30" s="189"/>
      <c r="E30" s="189"/>
      <c r="F30" s="189"/>
      <c r="G30" s="189"/>
      <c r="H30" s="189"/>
      <c r="I30" s="189"/>
      <c r="J30" s="189"/>
      <c r="K30" s="190"/>
      <c r="R30" s="29"/>
      <c r="U30" s="166"/>
      <c r="V30" s="167"/>
      <c r="W30" s="167"/>
      <c r="X30" s="167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</row>
    <row r="31" spans="1:52" ht="18.75" customHeight="1" thickBot="1" x14ac:dyDescent="0.3">
      <c r="A31" s="107"/>
      <c r="B31" s="205" t="s">
        <v>85</v>
      </c>
      <c r="C31" s="206"/>
      <c r="D31" s="206"/>
      <c r="E31" s="206"/>
      <c r="F31" s="206"/>
      <c r="G31" s="206"/>
      <c r="H31" s="206"/>
      <c r="I31" s="206"/>
      <c r="J31" s="206"/>
      <c r="K31" s="207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</row>
  </sheetData>
  <autoFilter ref="A3:AZ3" xr:uid="{00000000-0001-0000-0000-000000000000}"/>
  <mergeCells count="19">
    <mergeCell ref="B31:K31"/>
    <mergeCell ref="A7:A9"/>
    <mergeCell ref="B7:B9"/>
    <mergeCell ref="A10:A11"/>
    <mergeCell ref="B10:B11"/>
    <mergeCell ref="A18:A19"/>
    <mergeCell ref="B18:B19"/>
    <mergeCell ref="A22:A23"/>
    <mergeCell ref="B22:B23"/>
    <mergeCell ref="B28:K28"/>
    <mergeCell ref="B29:K29"/>
    <mergeCell ref="B30:K30"/>
    <mergeCell ref="A4:A6"/>
    <mergeCell ref="B4:B6"/>
    <mergeCell ref="A1:C1"/>
    <mergeCell ref="D1:J1"/>
    <mergeCell ref="K1:T1"/>
    <mergeCell ref="A2:J2"/>
    <mergeCell ref="K2:T2"/>
  </mergeCells>
  <conditionalFormatting sqref="S4:S24">
    <cfRule type="cellIs" dxfId="34" priority="2" operator="lessThan">
      <formula>0</formula>
    </cfRule>
  </conditionalFormatting>
  <conditionalFormatting sqref="T3:T1048576 T1">
    <cfRule type="cellIs" dxfId="33" priority="4" operator="equal">
      <formula>"ATENÇÃO"</formula>
    </cfRule>
  </conditionalFormatting>
  <conditionalFormatting sqref="T4:T24">
    <cfRule type="containsText" dxfId="32" priority="1" operator="containsText" text="ATENÇÃO">
      <formula>NOT(ISERROR(SEARCH("ATENÇÃO",T4)))</formula>
    </cfRule>
  </conditionalFormatting>
  <conditionalFormatting sqref="AK4:AZ24">
    <cfRule type="cellIs" dxfId="31" priority="3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0A6F8-72D3-4668-BFE0-7E44A7B66903}">
  <sheetPr>
    <tabColor rgb="FF92D050"/>
  </sheetPr>
  <dimension ref="A1:AZ31"/>
  <sheetViews>
    <sheetView topLeftCell="A10" zoomScale="70" zoomScaleNormal="70" workbookViewId="0">
      <selection activeCell="X25" sqref="X25"/>
    </sheetView>
  </sheetViews>
  <sheetFormatPr defaultColWidth="11.85546875" defaultRowHeight="24.75" customHeight="1" x14ac:dyDescent="0.25"/>
  <cols>
    <col min="1" max="1" width="8.5703125" style="1" customWidth="1"/>
    <col min="2" max="2" width="6.28515625" style="1" customWidth="1"/>
    <col min="3" max="3" width="6.5703125" style="1" customWidth="1"/>
    <col min="4" max="4" width="13.140625" style="3" customWidth="1"/>
    <col min="5" max="5" width="8.7109375" style="1" customWidth="1"/>
    <col min="6" max="6" width="15.85546875" style="1" customWidth="1"/>
    <col min="7" max="7" width="9" style="1" customWidth="1"/>
    <col min="8" max="8" width="13.7109375" style="1" customWidth="1"/>
    <col min="9" max="9" width="11" style="1" customWidth="1"/>
    <col min="10" max="10" width="14.42578125" style="3" customWidth="1"/>
    <col min="11" max="11" width="11.85546875" style="4" customWidth="1"/>
    <col min="12" max="14" width="11.85546875" style="4"/>
    <col min="15" max="15" width="13.28515625" style="4" customWidth="1"/>
    <col min="16" max="18" width="11.85546875" style="4"/>
    <col min="19" max="19" width="11.85546875" style="12"/>
    <col min="20" max="20" width="11.85546875" style="5"/>
    <col min="21" max="32" width="12.85546875" style="6" customWidth="1"/>
    <col min="33" max="52" width="12.85546875" style="42" customWidth="1"/>
    <col min="53" max="16384" width="11.85546875" style="42"/>
  </cols>
  <sheetData>
    <row r="1" spans="1:52" ht="41.1" customHeight="1" x14ac:dyDescent="0.25">
      <c r="A1" s="195" t="s">
        <v>83</v>
      </c>
      <c r="B1" s="196"/>
      <c r="C1" s="197"/>
      <c r="D1" s="198" t="s">
        <v>81</v>
      </c>
      <c r="E1" s="199"/>
      <c r="F1" s="199"/>
      <c r="G1" s="199"/>
      <c r="H1" s="199"/>
      <c r="I1" s="199"/>
      <c r="J1" s="200"/>
      <c r="K1" s="194" t="s">
        <v>82</v>
      </c>
      <c r="L1" s="194"/>
      <c r="M1" s="194"/>
      <c r="N1" s="194"/>
      <c r="O1" s="194"/>
      <c r="P1" s="194"/>
      <c r="Q1" s="194"/>
      <c r="R1" s="194"/>
      <c r="S1" s="194"/>
      <c r="T1" s="194"/>
      <c r="U1" s="159" t="s">
        <v>258</v>
      </c>
      <c r="V1" s="159" t="s">
        <v>259</v>
      </c>
      <c r="W1" s="159" t="s">
        <v>260</v>
      </c>
      <c r="X1" s="115" t="s">
        <v>50</v>
      </c>
      <c r="Y1" s="115" t="s">
        <v>50</v>
      </c>
      <c r="Z1" s="115" t="s">
        <v>50</v>
      </c>
      <c r="AA1" s="115" t="s">
        <v>50</v>
      </c>
      <c r="AB1" s="115" t="s">
        <v>50</v>
      </c>
      <c r="AC1" s="115" t="s">
        <v>50</v>
      </c>
      <c r="AD1" s="115" t="s">
        <v>50</v>
      </c>
      <c r="AE1" s="115" t="s">
        <v>50</v>
      </c>
      <c r="AF1" s="115" t="s">
        <v>50</v>
      </c>
      <c r="AG1" s="115" t="s">
        <v>50</v>
      </c>
      <c r="AH1" s="115" t="s">
        <v>50</v>
      </c>
      <c r="AI1" s="115" t="s">
        <v>50</v>
      </c>
      <c r="AJ1" s="115" t="s">
        <v>50</v>
      </c>
      <c r="AK1" s="115" t="s">
        <v>50</v>
      </c>
      <c r="AL1" s="115" t="s">
        <v>50</v>
      </c>
      <c r="AM1" s="115" t="s">
        <v>50</v>
      </c>
      <c r="AN1" s="115" t="s">
        <v>50</v>
      </c>
      <c r="AO1" s="115" t="s">
        <v>50</v>
      </c>
      <c r="AP1" s="115" t="s">
        <v>50</v>
      </c>
      <c r="AQ1" s="115" t="s">
        <v>50</v>
      </c>
      <c r="AR1" s="115" t="s">
        <v>50</v>
      </c>
      <c r="AS1" s="115" t="s">
        <v>50</v>
      </c>
      <c r="AT1" s="115" t="s">
        <v>50</v>
      </c>
      <c r="AU1" s="115" t="s">
        <v>50</v>
      </c>
      <c r="AV1" s="115" t="s">
        <v>50</v>
      </c>
      <c r="AW1" s="115" t="s">
        <v>50</v>
      </c>
      <c r="AX1" s="115" t="s">
        <v>50</v>
      </c>
      <c r="AY1" s="115" t="s">
        <v>50</v>
      </c>
      <c r="AZ1" s="115" t="s">
        <v>50</v>
      </c>
    </row>
    <row r="2" spans="1:52" ht="20.25" customHeight="1" x14ac:dyDescent="0.25">
      <c r="A2" s="198" t="s">
        <v>63</v>
      </c>
      <c r="B2" s="199"/>
      <c r="C2" s="199"/>
      <c r="D2" s="199"/>
      <c r="E2" s="199"/>
      <c r="F2" s="199"/>
      <c r="G2" s="199"/>
      <c r="H2" s="199"/>
      <c r="I2" s="199"/>
      <c r="J2" s="200"/>
      <c r="K2" s="201" t="s">
        <v>54</v>
      </c>
      <c r="L2" s="202"/>
      <c r="M2" s="202"/>
      <c r="N2" s="202"/>
      <c r="O2" s="202"/>
      <c r="P2" s="202"/>
      <c r="Q2" s="202"/>
      <c r="R2" s="202"/>
      <c r="S2" s="202"/>
      <c r="T2" s="203"/>
      <c r="U2" s="160" t="s">
        <v>261</v>
      </c>
      <c r="V2" s="161" t="s">
        <v>262</v>
      </c>
      <c r="W2" s="161" t="s">
        <v>263</v>
      </c>
      <c r="X2" s="116" t="s">
        <v>86</v>
      </c>
      <c r="Y2" s="116" t="s">
        <v>86</v>
      </c>
      <c r="Z2" s="116" t="s">
        <v>86</v>
      </c>
      <c r="AA2" s="116" t="s">
        <v>86</v>
      </c>
      <c r="AB2" s="116" t="s">
        <v>86</v>
      </c>
      <c r="AC2" s="116" t="s">
        <v>86</v>
      </c>
      <c r="AD2" s="116" t="s">
        <v>86</v>
      </c>
      <c r="AE2" s="116" t="s">
        <v>86</v>
      </c>
      <c r="AF2" s="116" t="s">
        <v>86</v>
      </c>
      <c r="AG2" s="116" t="s">
        <v>86</v>
      </c>
      <c r="AH2" s="116" t="s">
        <v>86</v>
      </c>
      <c r="AI2" s="116" t="s">
        <v>86</v>
      </c>
      <c r="AJ2" s="116" t="s">
        <v>86</v>
      </c>
      <c r="AK2" s="116" t="s">
        <v>86</v>
      </c>
      <c r="AL2" s="116" t="s">
        <v>86</v>
      </c>
      <c r="AM2" s="116" t="s">
        <v>86</v>
      </c>
      <c r="AN2" s="116" t="s">
        <v>86</v>
      </c>
      <c r="AO2" s="116" t="s">
        <v>86</v>
      </c>
      <c r="AP2" s="116" t="s">
        <v>86</v>
      </c>
      <c r="AQ2" s="116" t="s">
        <v>86</v>
      </c>
      <c r="AR2" s="116" t="s">
        <v>86</v>
      </c>
      <c r="AS2" s="116" t="s">
        <v>86</v>
      </c>
      <c r="AT2" s="116" t="s">
        <v>86</v>
      </c>
      <c r="AU2" s="116" t="s">
        <v>86</v>
      </c>
      <c r="AV2" s="116" t="s">
        <v>86</v>
      </c>
      <c r="AW2" s="116" t="s">
        <v>86</v>
      </c>
      <c r="AX2" s="116" t="s">
        <v>86</v>
      </c>
      <c r="AY2" s="116" t="s">
        <v>86</v>
      </c>
      <c r="AZ2" s="116" t="s">
        <v>86</v>
      </c>
    </row>
    <row r="3" spans="1:52" s="3" customFormat="1" ht="39.75" customHeight="1" x14ac:dyDescent="0.2">
      <c r="A3" s="7" t="s">
        <v>7</v>
      </c>
      <c r="B3" s="7" t="s">
        <v>2</v>
      </c>
      <c r="C3" s="7" t="s">
        <v>6</v>
      </c>
      <c r="D3" s="8" t="s">
        <v>8</v>
      </c>
      <c r="E3" s="8" t="s">
        <v>121</v>
      </c>
      <c r="F3" s="8" t="s">
        <v>120</v>
      </c>
      <c r="G3" s="8" t="s">
        <v>9</v>
      </c>
      <c r="H3" s="8" t="s">
        <v>87</v>
      </c>
      <c r="I3" s="8" t="s">
        <v>10</v>
      </c>
      <c r="J3" s="9" t="s">
        <v>5</v>
      </c>
      <c r="K3" s="26" t="s">
        <v>53</v>
      </c>
      <c r="L3" s="26" t="s">
        <v>11</v>
      </c>
      <c r="M3" s="26" t="s">
        <v>12</v>
      </c>
      <c r="N3" s="26" t="s">
        <v>13</v>
      </c>
      <c r="O3" s="26" t="s">
        <v>14</v>
      </c>
      <c r="P3" s="26" t="s">
        <v>15</v>
      </c>
      <c r="Q3" s="26" t="s">
        <v>16</v>
      </c>
      <c r="R3" s="26" t="s">
        <v>17</v>
      </c>
      <c r="S3" s="33" t="s">
        <v>0</v>
      </c>
      <c r="T3" s="34" t="s">
        <v>1</v>
      </c>
      <c r="U3" s="162">
        <v>45944</v>
      </c>
      <c r="V3" s="162">
        <v>45959</v>
      </c>
      <c r="W3" s="162">
        <v>45987</v>
      </c>
      <c r="X3" s="41" t="s">
        <v>46</v>
      </c>
      <c r="Y3" s="41" t="s">
        <v>46</v>
      </c>
      <c r="Z3" s="41" t="s">
        <v>46</v>
      </c>
      <c r="AA3" s="41" t="s">
        <v>46</v>
      </c>
      <c r="AB3" s="41" t="s">
        <v>46</v>
      </c>
      <c r="AC3" s="41" t="s">
        <v>46</v>
      </c>
      <c r="AD3" s="41" t="s">
        <v>46</v>
      </c>
      <c r="AE3" s="41" t="s">
        <v>46</v>
      </c>
      <c r="AF3" s="41" t="s">
        <v>46</v>
      </c>
      <c r="AG3" s="41" t="s">
        <v>46</v>
      </c>
      <c r="AH3" s="41" t="s">
        <v>46</v>
      </c>
      <c r="AI3" s="41" t="s">
        <v>46</v>
      </c>
      <c r="AJ3" s="41" t="s">
        <v>46</v>
      </c>
      <c r="AK3" s="41" t="s">
        <v>46</v>
      </c>
      <c r="AL3" s="41" t="s">
        <v>46</v>
      </c>
      <c r="AM3" s="41" t="s">
        <v>46</v>
      </c>
      <c r="AN3" s="41" t="s">
        <v>46</v>
      </c>
      <c r="AO3" s="41" t="s">
        <v>46</v>
      </c>
      <c r="AP3" s="41" t="s">
        <v>46</v>
      </c>
      <c r="AQ3" s="41" t="s">
        <v>46</v>
      </c>
      <c r="AR3" s="41" t="s">
        <v>46</v>
      </c>
      <c r="AS3" s="41" t="s">
        <v>46</v>
      </c>
      <c r="AT3" s="41" t="s">
        <v>46</v>
      </c>
      <c r="AU3" s="41" t="s">
        <v>46</v>
      </c>
      <c r="AV3" s="41" t="s">
        <v>46</v>
      </c>
      <c r="AW3" s="41" t="s">
        <v>46</v>
      </c>
      <c r="AX3" s="41" t="s">
        <v>46</v>
      </c>
      <c r="AY3" s="41" t="s">
        <v>46</v>
      </c>
      <c r="AZ3" s="41" t="s">
        <v>46</v>
      </c>
    </row>
    <row r="4" spans="1:52" ht="24.75" customHeight="1" x14ac:dyDescent="0.25">
      <c r="A4" s="180" t="s">
        <v>152</v>
      </c>
      <c r="B4" s="180">
        <v>1</v>
      </c>
      <c r="C4" s="75">
        <v>1</v>
      </c>
      <c r="D4" s="120" t="s">
        <v>99</v>
      </c>
      <c r="E4" s="75" t="s">
        <v>122</v>
      </c>
      <c r="F4" s="75" t="s">
        <v>193</v>
      </c>
      <c r="G4" s="75" t="s">
        <v>98</v>
      </c>
      <c r="H4" s="75" t="s">
        <v>88</v>
      </c>
      <c r="I4" s="75" t="s">
        <v>89</v>
      </c>
      <c r="J4" s="62">
        <v>8320</v>
      </c>
      <c r="K4" s="19">
        <v>0</v>
      </c>
      <c r="L4" s="30">
        <f t="shared" ref="L4:L23" si="0">IF(SUM(U4:AZ4)&gt;K4+N4,K4+N4,SUM(U4:AZ4))</f>
        <v>0</v>
      </c>
      <c r="M4" s="30">
        <f t="shared" ref="M4:M23" si="1">(SUM(U4:AZ4))</f>
        <v>0</v>
      </c>
      <c r="N4" s="31"/>
      <c r="O4" s="32">
        <f>ROUND(IF(K4*0.25-0.5&lt;0,0,K4*0.25-0.5),0)-R4-P4</f>
        <v>0</v>
      </c>
      <c r="P4" s="31"/>
      <c r="Q4" s="31"/>
      <c r="R4" s="31"/>
      <c r="S4" s="44">
        <f t="shared" ref="S4:S23" si="2">K4-SUM(U4:AZ4)+N4</f>
        <v>0</v>
      </c>
      <c r="T4" s="18" t="str">
        <f>IF(S4&lt;0,"ATENÇÃO","OK")</f>
        <v>OK</v>
      </c>
      <c r="U4" s="163"/>
      <c r="V4" s="163"/>
      <c r="W4" s="163"/>
      <c r="X4" s="43"/>
      <c r="Y4" s="43"/>
      <c r="Z4" s="43"/>
      <c r="AA4" s="43"/>
      <c r="AB4" s="43"/>
      <c r="AC4" s="43"/>
      <c r="AD4" s="43"/>
      <c r="AE4" s="43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</row>
    <row r="5" spans="1:52" ht="24.75" customHeight="1" x14ac:dyDescent="0.25">
      <c r="A5" s="204"/>
      <c r="B5" s="204"/>
      <c r="C5" s="75">
        <v>2</v>
      </c>
      <c r="D5" s="120" t="s">
        <v>100</v>
      </c>
      <c r="E5" s="75" t="s">
        <v>122</v>
      </c>
      <c r="F5" s="75" t="s">
        <v>193</v>
      </c>
      <c r="G5" s="75" t="s">
        <v>98</v>
      </c>
      <c r="H5" s="75" t="s">
        <v>88</v>
      </c>
      <c r="I5" s="75" t="s">
        <v>89</v>
      </c>
      <c r="J5" s="62">
        <v>10049</v>
      </c>
      <c r="K5" s="19">
        <v>90</v>
      </c>
      <c r="L5" s="30">
        <f t="shared" si="0"/>
        <v>117</v>
      </c>
      <c r="M5" s="30">
        <f t="shared" si="1"/>
        <v>117</v>
      </c>
      <c r="N5" s="31">
        <v>42</v>
      </c>
      <c r="O5" s="32">
        <f t="shared" ref="O5:O24" si="3">ROUND(IF(K5*0.25-0.5&lt;0,0,K5*0.25-0.5),0)-R5-P5</f>
        <v>22</v>
      </c>
      <c r="P5" s="31"/>
      <c r="Q5" s="31"/>
      <c r="R5" s="31"/>
      <c r="S5" s="44">
        <f t="shared" si="2"/>
        <v>15</v>
      </c>
      <c r="T5" s="18" t="str">
        <f t="shared" ref="T5:T24" si="4">IF(S5&lt;0,"ATENÇÃO","OK")</f>
        <v>OK</v>
      </c>
      <c r="U5" s="164">
        <v>90</v>
      </c>
      <c r="V5" s="163"/>
      <c r="W5" s="164">
        <v>27</v>
      </c>
      <c r="X5" s="43"/>
      <c r="Y5" s="43"/>
      <c r="Z5" s="43"/>
      <c r="AA5" s="43"/>
      <c r="AB5" s="43"/>
      <c r="AC5" s="43"/>
      <c r="AD5" s="43"/>
      <c r="AE5" s="43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</row>
    <row r="6" spans="1:52" ht="24.75" customHeight="1" x14ac:dyDescent="0.25">
      <c r="A6" s="181"/>
      <c r="B6" s="181"/>
      <c r="C6" s="75">
        <v>3</v>
      </c>
      <c r="D6" s="120" t="s">
        <v>101</v>
      </c>
      <c r="E6" s="75" t="s">
        <v>122</v>
      </c>
      <c r="F6" s="104" t="s">
        <v>192</v>
      </c>
      <c r="G6" s="75" t="s">
        <v>98</v>
      </c>
      <c r="H6" s="75" t="s">
        <v>90</v>
      </c>
      <c r="I6" s="75" t="s">
        <v>89</v>
      </c>
      <c r="J6" s="62">
        <v>18083</v>
      </c>
      <c r="K6" s="19">
        <v>22</v>
      </c>
      <c r="L6" s="30">
        <f t="shared" si="0"/>
        <v>0</v>
      </c>
      <c r="M6" s="30">
        <f t="shared" si="1"/>
        <v>0</v>
      </c>
      <c r="N6" s="31"/>
      <c r="O6" s="32">
        <f t="shared" si="3"/>
        <v>5</v>
      </c>
      <c r="P6" s="31"/>
      <c r="Q6" s="31"/>
      <c r="R6" s="31"/>
      <c r="S6" s="44">
        <f t="shared" si="2"/>
        <v>22</v>
      </c>
      <c r="T6" s="18" t="str">
        <f t="shared" si="4"/>
        <v>OK</v>
      </c>
      <c r="U6" s="163"/>
      <c r="V6" s="163"/>
      <c r="W6" s="163"/>
      <c r="X6" s="43"/>
      <c r="Y6" s="43"/>
      <c r="Z6" s="43"/>
      <c r="AA6" s="43"/>
      <c r="AB6" s="43"/>
      <c r="AC6" s="43"/>
      <c r="AD6" s="43"/>
      <c r="AE6" s="43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</row>
    <row r="7" spans="1:52" ht="24.75" customHeight="1" x14ac:dyDescent="0.25">
      <c r="A7" s="180" t="s">
        <v>153</v>
      </c>
      <c r="B7" s="180">
        <v>2</v>
      </c>
      <c r="C7" s="75">
        <v>4</v>
      </c>
      <c r="D7" s="120" t="s">
        <v>102</v>
      </c>
      <c r="E7" s="75" t="s">
        <v>123</v>
      </c>
      <c r="F7" s="75" t="s">
        <v>124</v>
      </c>
      <c r="G7" s="75" t="s">
        <v>98</v>
      </c>
      <c r="H7" s="75" t="s">
        <v>91</v>
      </c>
      <c r="I7" s="75" t="s">
        <v>89</v>
      </c>
      <c r="J7" s="62">
        <v>5599.02</v>
      </c>
      <c r="K7" s="19">
        <v>0</v>
      </c>
      <c r="L7" s="30">
        <f t="shared" si="0"/>
        <v>0</v>
      </c>
      <c r="M7" s="30">
        <f t="shared" si="1"/>
        <v>0</v>
      </c>
      <c r="N7" s="31"/>
      <c r="O7" s="32">
        <f t="shared" si="3"/>
        <v>0</v>
      </c>
      <c r="P7" s="31"/>
      <c r="Q7" s="31"/>
      <c r="R7" s="31"/>
      <c r="S7" s="44">
        <f t="shared" si="2"/>
        <v>0</v>
      </c>
      <c r="T7" s="18" t="str">
        <f t="shared" si="4"/>
        <v>OK</v>
      </c>
      <c r="U7" s="163"/>
      <c r="V7" s="163"/>
      <c r="W7" s="163"/>
      <c r="X7" s="43"/>
      <c r="Y7" s="43"/>
      <c r="Z7" s="43"/>
      <c r="AA7" s="43"/>
      <c r="AB7" s="43"/>
      <c r="AC7" s="43"/>
      <c r="AD7" s="43"/>
      <c r="AE7" s="43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</row>
    <row r="8" spans="1:52" ht="24.75" customHeight="1" x14ac:dyDescent="0.25">
      <c r="A8" s="204"/>
      <c r="B8" s="204"/>
      <c r="C8" s="75">
        <v>5</v>
      </c>
      <c r="D8" s="120" t="s">
        <v>103</v>
      </c>
      <c r="E8" s="75" t="s">
        <v>123</v>
      </c>
      <c r="F8" s="75" t="s">
        <v>125</v>
      </c>
      <c r="G8" s="75" t="s">
        <v>98</v>
      </c>
      <c r="H8" s="75" t="s">
        <v>91</v>
      </c>
      <c r="I8" s="75" t="s">
        <v>89</v>
      </c>
      <c r="J8" s="62">
        <v>6713.73</v>
      </c>
      <c r="K8" s="19">
        <v>90</v>
      </c>
      <c r="L8" s="30">
        <f t="shared" si="0"/>
        <v>0</v>
      </c>
      <c r="M8" s="30">
        <f t="shared" si="1"/>
        <v>0</v>
      </c>
      <c r="N8" s="31"/>
      <c r="O8" s="32">
        <f t="shared" si="3"/>
        <v>22</v>
      </c>
      <c r="P8" s="31"/>
      <c r="Q8" s="31"/>
      <c r="R8" s="31"/>
      <c r="S8" s="44">
        <f t="shared" si="2"/>
        <v>90</v>
      </c>
      <c r="T8" s="18" t="str">
        <f t="shared" si="4"/>
        <v>OK</v>
      </c>
      <c r="U8" s="163"/>
      <c r="V8" s="163"/>
      <c r="W8" s="163"/>
      <c r="X8" s="43"/>
      <c r="Y8" s="43"/>
      <c r="Z8" s="43"/>
      <c r="AA8" s="43"/>
      <c r="AB8" s="43"/>
      <c r="AC8" s="43"/>
      <c r="AD8" s="43"/>
      <c r="AE8" s="43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</row>
    <row r="9" spans="1:52" ht="24.75" customHeight="1" x14ac:dyDescent="0.25">
      <c r="A9" s="181"/>
      <c r="B9" s="181"/>
      <c r="C9" s="75">
        <v>6</v>
      </c>
      <c r="D9" s="120" t="s">
        <v>104</v>
      </c>
      <c r="E9" s="75" t="s">
        <v>123</v>
      </c>
      <c r="F9" s="135" t="s">
        <v>194</v>
      </c>
      <c r="G9" s="75" t="s">
        <v>98</v>
      </c>
      <c r="H9" s="75" t="s">
        <v>90</v>
      </c>
      <c r="I9" s="75" t="s">
        <v>89</v>
      </c>
      <c r="J9" s="62">
        <v>11839.27</v>
      </c>
      <c r="K9" s="19">
        <v>1</v>
      </c>
      <c r="L9" s="30">
        <f t="shared" si="0"/>
        <v>1</v>
      </c>
      <c r="M9" s="30">
        <f t="shared" si="1"/>
        <v>1</v>
      </c>
      <c r="N9" s="31"/>
      <c r="O9" s="32">
        <f t="shared" si="3"/>
        <v>0</v>
      </c>
      <c r="P9" s="31"/>
      <c r="Q9" s="31"/>
      <c r="R9" s="31"/>
      <c r="S9" s="44">
        <f t="shared" si="2"/>
        <v>0</v>
      </c>
      <c r="T9" s="18" t="str">
        <f t="shared" si="4"/>
        <v>OK</v>
      </c>
      <c r="U9" s="163"/>
      <c r="V9" s="164">
        <v>1</v>
      </c>
      <c r="W9" s="163"/>
      <c r="X9" s="43"/>
      <c r="Y9" s="43"/>
      <c r="Z9" s="43"/>
      <c r="AA9" s="43"/>
      <c r="AB9" s="43"/>
      <c r="AC9" s="43"/>
      <c r="AD9" s="43"/>
      <c r="AE9" s="43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</row>
    <row r="10" spans="1:52" ht="24.75" customHeight="1" x14ac:dyDescent="0.25">
      <c r="A10" s="180" t="s">
        <v>154</v>
      </c>
      <c r="B10" s="180">
        <v>3</v>
      </c>
      <c r="C10" s="75">
        <v>7</v>
      </c>
      <c r="D10" s="120" t="s">
        <v>105</v>
      </c>
      <c r="E10" s="75" t="s">
        <v>126</v>
      </c>
      <c r="F10" s="75" t="s">
        <v>127</v>
      </c>
      <c r="G10" s="75" t="s">
        <v>98</v>
      </c>
      <c r="H10" s="75" t="s">
        <v>92</v>
      </c>
      <c r="I10" s="75" t="s">
        <v>89</v>
      </c>
      <c r="J10" s="62">
        <v>971.34</v>
      </c>
      <c r="K10" s="19">
        <v>0</v>
      </c>
      <c r="L10" s="30">
        <f t="shared" si="0"/>
        <v>0</v>
      </c>
      <c r="M10" s="30">
        <f t="shared" si="1"/>
        <v>0</v>
      </c>
      <c r="N10" s="31"/>
      <c r="O10" s="32">
        <f t="shared" si="3"/>
        <v>0</v>
      </c>
      <c r="P10" s="31"/>
      <c r="Q10" s="31"/>
      <c r="R10" s="31"/>
      <c r="S10" s="44">
        <f t="shared" si="2"/>
        <v>0</v>
      </c>
      <c r="T10" s="18" t="str">
        <f t="shared" si="4"/>
        <v>OK</v>
      </c>
      <c r="U10" s="163"/>
      <c r="V10" s="163"/>
      <c r="W10" s="163"/>
      <c r="X10" s="43"/>
      <c r="Y10" s="43"/>
      <c r="Z10" s="43"/>
      <c r="AA10" s="43"/>
      <c r="AB10" s="43"/>
      <c r="AC10" s="43"/>
      <c r="AD10" s="43"/>
      <c r="AE10" s="43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</row>
    <row r="11" spans="1:52" ht="24.75" customHeight="1" x14ac:dyDescent="0.25">
      <c r="A11" s="181"/>
      <c r="B11" s="181"/>
      <c r="C11" s="75">
        <v>8</v>
      </c>
      <c r="D11" s="120" t="s">
        <v>106</v>
      </c>
      <c r="E11" s="75" t="s">
        <v>126</v>
      </c>
      <c r="F11" s="75" t="s">
        <v>128</v>
      </c>
      <c r="G11" s="75" t="s">
        <v>98</v>
      </c>
      <c r="H11" s="75" t="s">
        <v>92</v>
      </c>
      <c r="I11" s="75" t="s">
        <v>89</v>
      </c>
      <c r="J11" s="62">
        <v>1102.21</v>
      </c>
      <c r="K11" s="19">
        <v>8</v>
      </c>
      <c r="L11" s="30">
        <f t="shared" si="0"/>
        <v>0</v>
      </c>
      <c r="M11" s="30">
        <f t="shared" si="1"/>
        <v>0</v>
      </c>
      <c r="N11" s="31"/>
      <c r="O11" s="32">
        <f t="shared" si="3"/>
        <v>2</v>
      </c>
      <c r="P11" s="31"/>
      <c r="Q11" s="31"/>
      <c r="R11" s="31"/>
      <c r="S11" s="44">
        <f t="shared" si="2"/>
        <v>8</v>
      </c>
      <c r="T11" s="18" t="str">
        <f t="shared" si="4"/>
        <v>OK</v>
      </c>
      <c r="U11" s="163"/>
      <c r="V11" s="163"/>
      <c r="W11" s="163"/>
      <c r="X11" s="43"/>
      <c r="Y11" s="118"/>
      <c r="Z11" s="43"/>
      <c r="AA11" s="43"/>
      <c r="AB11" s="43"/>
      <c r="AC11" s="43"/>
      <c r="AD11" s="43"/>
      <c r="AE11" s="43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</row>
    <row r="12" spans="1:52" ht="24.75" customHeight="1" x14ac:dyDescent="0.25">
      <c r="A12" s="75" t="s">
        <v>155</v>
      </c>
      <c r="B12" s="75">
        <v>4</v>
      </c>
      <c r="C12" s="75">
        <v>9</v>
      </c>
      <c r="D12" s="120" t="s">
        <v>107</v>
      </c>
      <c r="E12" s="75" t="s">
        <v>129</v>
      </c>
      <c r="F12" s="75" t="s">
        <v>130</v>
      </c>
      <c r="G12" s="75" t="s">
        <v>98</v>
      </c>
      <c r="H12" s="75" t="s">
        <v>91</v>
      </c>
      <c r="I12" s="75" t="s">
        <v>89</v>
      </c>
      <c r="J12" s="62">
        <v>37330</v>
      </c>
      <c r="K12" s="19">
        <v>0</v>
      </c>
      <c r="L12" s="30">
        <f t="shared" si="0"/>
        <v>0</v>
      </c>
      <c r="M12" s="30">
        <f t="shared" si="1"/>
        <v>0</v>
      </c>
      <c r="N12" s="31"/>
      <c r="O12" s="32">
        <f t="shared" si="3"/>
        <v>0</v>
      </c>
      <c r="P12" s="31"/>
      <c r="Q12" s="31"/>
      <c r="R12" s="31"/>
      <c r="S12" s="44">
        <f t="shared" si="2"/>
        <v>0</v>
      </c>
      <c r="T12" s="18" t="str">
        <f t="shared" si="4"/>
        <v>OK</v>
      </c>
      <c r="U12" s="163"/>
      <c r="V12" s="163"/>
      <c r="W12" s="163"/>
      <c r="X12" s="43"/>
      <c r="Y12" s="43"/>
      <c r="Z12" s="43"/>
      <c r="AA12" s="43"/>
      <c r="AB12" s="43"/>
      <c r="AC12" s="43"/>
      <c r="AD12" s="43"/>
      <c r="AE12" s="43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</row>
    <row r="13" spans="1:52" ht="24.75" customHeight="1" x14ac:dyDescent="0.25">
      <c r="A13" s="75" t="s">
        <v>156</v>
      </c>
      <c r="B13" s="75">
        <v>6</v>
      </c>
      <c r="C13" s="75">
        <v>11</v>
      </c>
      <c r="D13" s="120" t="s">
        <v>108</v>
      </c>
      <c r="E13" s="75" t="s">
        <v>131</v>
      </c>
      <c r="F13" s="75" t="s">
        <v>132</v>
      </c>
      <c r="G13" s="75" t="s">
        <v>98</v>
      </c>
      <c r="H13" s="76" t="s">
        <v>91</v>
      </c>
      <c r="I13" s="75" t="s">
        <v>89</v>
      </c>
      <c r="J13" s="62">
        <v>16500</v>
      </c>
      <c r="K13" s="19">
        <v>0</v>
      </c>
      <c r="L13" s="30">
        <f t="shared" si="0"/>
        <v>0</v>
      </c>
      <c r="M13" s="30">
        <f t="shared" si="1"/>
        <v>0</v>
      </c>
      <c r="N13" s="31"/>
      <c r="O13" s="32">
        <f t="shared" si="3"/>
        <v>0</v>
      </c>
      <c r="P13" s="31"/>
      <c r="Q13" s="31"/>
      <c r="R13" s="31"/>
      <c r="S13" s="44">
        <f t="shared" si="2"/>
        <v>0</v>
      </c>
      <c r="T13" s="18" t="str">
        <f t="shared" si="4"/>
        <v>OK</v>
      </c>
      <c r="U13" s="163"/>
      <c r="V13" s="163"/>
      <c r="W13" s="163"/>
      <c r="X13" s="43"/>
      <c r="Y13" s="43"/>
      <c r="Z13" s="43"/>
      <c r="AA13" s="43"/>
      <c r="AB13" s="43"/>
      <c r="AC13" s="43"/>
      <c r="AD13" s="43"/>
      <c r="AE13" s="43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</row>
    <row r="14" spans="1:52" ht="24.75" customHeight="1" x14ac:dyDescent="0.25">
      <c r="A14" s="75" t="s">
        <v>157</v>
      </c>
      <c r="B14" s="75">
        <v>7</v>
      </c>
      <c r="C14" s="75">
        <v>12</v>
      </c>
      <c r="D14" s="120" t="s">
        <v>109</v>
      </c>
      <c r="E14" s="75" t="s">
        <v>133</v>
      </c>
      <c r="F14" s="75" t="s">
        <v>134</v>
      </c>
      <c r="G14" s="75" t="s">
        <v>98</v>
      </c>
      <c r="H14" s="76" t="s">
        <v>90</v>
      </c>
      <c r="I14" s="75" t="s">
        <v>89</v>
      </c>
      <c r="J14" s="62">
        <v>9759.25</v>
      </c>
      <c r="K14" s="19">
        <v>0</v>
      </c>
      <c r="L14" s="30">
        <f t="shared" si="0"/>
        <v>0</v>
      </c>
      <c r="M14" s="30">
        <f t="shared" si="1"/>
        <v>0</v>
      </c>
      <c r="N14" s="31"/>
      <c r="O14" s="32">
        <f t="shared" si="3"/>
        <v>0</v>
      </c>
      <c r="P14" s="31"/>
      <c r="Q14" s="31"/>
      <c r="R14" s="31"/>
      <c r="S14" s="44">
        <f t="shared" si="2"/>
        <v>0</v>
      </c>
      <c r="T14" s="18" t="str">
        <f t="shared" si="4"/>
        <v>OK</v>
      </c>
      <c r="U14" s="163"/>
      <c r="V14" s="163"/>
      <c r="W14" s="163"/>
      <c r="X14" s="43"/>
      <c r="Y14" s="43"/>
      <c r="Z14" s="43"/>
      <c r="AA14" s="43"/>
      <c r="AB14" s="43"/>
      <c r="AC14" s="43"/>
      <c r="AD14" s="43"/>
      <c r="AE14" s="43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</row>
    <row r="15" spans="1:52" ht="24.75" customHeight="1" x14ac:dyDescent="0.25">
      <c r="A15" s="75" t="s">
        <v>156</v>
      </c>
      <c r="B15" s="75">
        <v>8</v>
      </c>
      <c r="C15" s="75">
        <v>13</v>
      </c>
      <c r="D15" s="120" t="s">
        <v>110</v>
      </c>
      <c r="E15" s="75" t="s">
        <v>135</v>
      </c>
      <c r="F15" s="75" t="s">
        <v>136</v>
      </c>
      <c r="G15" s="75" t="s">
        <v>98</v>
      </c>
      <c r="H15" s="75" t="s">
        <v>88</v>
      </c>
      <c r="I15" s="75" t="s">
        <v>89</v>
      </c>
      <c r="J15" s="62">
        <v>18947</v>
      </c>
      <c r="K15" s="19">
        <v>0</v>
      </c>
      <c r="L15" s="30">
        <f t="shared" si="0"/>
        <v>0</v>
      </c>
      <c r="M15" s="30">
        <f t="shared" si="1"/>
        <v>0</v>
      </c>
      <c r="N15" s="31"/>
      <c r="O15" s="32">
        <f t="shared" si="3"/>
        <v>0</v>
      </c>
      <c r="P15" s="31"/>
      <c r="Q15" s="31"/>
      <c r="R15" s="31"/>
      <c r="S15" s="44">
        <f t="shared" si="2"/>
        <v>0</v>
      </c>
      <c r="T15" s="18" t="str">
        <f t="shared" si="4"/>
        <v>OK</v>
      </c>
      <c r="U15" s="163"/>
      <c r="V15" s="163"/>
      <c r="W15" s="163"/>
      <c r="X15" s="43"/>
      <c r="Y15" s="43"/>
      <c r="Z15" s="43"/>
      <c r="AA15" s="43"/>
      <c r="AB15" s="43"/>
      <c r="AC15" s="43"/>
      <c r="AD15" s="43"/>
      <c r="AE15" s="43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</row>
    <row r="16" spans="1:52" ht="24.75" customHeight="1" x14ac:dyDescent="0.25">
      <c r="A16" s="75" t="s">
        <v>162</v>
      </c>
      <c r="B16" s="75">
        <v>9</v>
      </c>
      <c r="C16" s="75">
        <v>14</v>
      </c>
      <c r="D16" s="120" t="s">
        <v>111</v>
      </c>
      <c r="E16" s="75" t="s">
        <v>137</v>
      </c>
      <c r="F16" s="75" t="s">
        <v>138</v>
      </c>
      <c r="G16" s="75" t="s">
        <v>98</v>
      </c>
      <c r="H16" s="75" t="s">
        <v>90</v>
      </c>
      <c r="I16" s="75" t="s">
        <v>89</v>
      </c>
      <c r="J16" s="62">
        <v>21372.2</v>
      </c>
      <c r="K16" s="19">
        <v>0</v>
      </c>
      <c r="L16" s="30">
        <f t="shared" si="0"/>
        <v>0</v>
      </c>
      <c r="M16" s="30">
        <f t="shared" si="1"/>
        <v>0</v>
      </c>
      <c r="N16" s="31"/>
      <c r="O16" s="32">
        <f t="shared" si="3"/>
        <v>0</v>
      </c>
      <c r="P16" s="31"/>
      <c r="Q16" s="31"/>
      <c r="R16" s="31"/>
      <c r="S16" s="44">
        <f t="shared" si="2"/>
        <v>0</v>
      </c>
      <c r="T16" s="18" t="str">
        <f t="shared" si="4"/>
        <v>OK</v>
      </c>
      <c r="U16" s="163"/>
      <c r="V16" s="163"/>
      <c r="W16" s="163"/>
      <c r="X16" s="43"/>
      <c r="Y16" s="43"/>
      <c r="Z16" s="43"/>
      <c r="AA16" s="43"/>
      <c r="AB16" s="43"/>
      <c r="AC16" s="43"/>
      <c r="AD16" s="43"/>
      <c r="AE16" s="43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</row>
    <row r="17" spans="1:52" ht="24.75" customHeight="1" x14ac:dyDescent="0.25">
      <c r="A17" s="75" t="s">
        <v>163</v>
      </c>
      <c r="B17" s="75">
        <v>10</v>
      </c>
      <c r="C17" s="75">
        <v>15</v>
      </c>
      <c r="D17" s="120" t="s">
        <v>112</v>
      </c>
      <c r="E17" s="75" t="s">
        <v>139</v>
      </c>
      <c r="F17" s="75" t="s">
        <v>140</v>
      </c>
      <c r="G17" s="75" t="s">
        <v>98</v>
      </c>
      <c r="H17" s="114" t="s">
        <v>93</v>
      </c>
      <c r="I17" s="75" t="s">
        <v>89</v>
      </c>
      <c r="J17" s="62">
        <v>18315.740000000002</v>
      </c>
      <c r="K17" s="19">
        <v>0</v>
      </c>
      <c r="L17" s="30">
        <f t="shared" si="0"/>
        <v>0</v>
      </c>
      <c r="M17" s="30">
        <f t="shared" si="1"/>
        <v>0</v>
      </c>
      <c r="N17" s="31"/>
      <c r="O17" s="32">
        <f t="shared" si="3"/>
        <v>0</v>
      </c>
      <c r="P17" s="31"/>
      <c r="Q17" s="31"/>
      <c r="R17" s="31"/>
      <c r="S17" s="44">
        <f t="shared" si="2"/>
        <v>0</v>
      </c>
      <c r="T17" s="18" t="str">
        <f t="shared" si="4"/>
        <v>OK</v>
      </c>
      <c r="U17" s="163"/>
      <c r="V17" s="163"/>
      <c r="W17" s="163"/>
      <c r="X17" s="43"/>
      <c r="Y17" s="43"/>
      <c r="Z17" s="43"/>
      <c r="AA17" s="43"/>
      <c r="AB17" s="43"/>
      <c r="AC17" s="43"/>
      <c r="AD17" s="43"/>
      <c r="AE17" s="43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</row>
    <row r="18" spans="1:52" ht="24.75" customHeight="1" x14ac:dyDescent="0.25">
      <c r="A18" s="180" t="s">
        <v>153</v>
      </c>
      <c r="B18" s="180">
        <v>11</v>
      </c>
      <c r="C18" s="75">
        <v>16</v>
      </c>
      <c r="D18" s="120" t="s">
        <v>113</v>
      </c>
      <c r="E18" s="75" t="s">
        <v>141</v>
      </c>
      <c r="F18" s="75" t="s">
        <v>142</v>
      </c>
      <c r="G18" s="75" t="s">
        <v>98</v>
      </c>
      <c r="H18" s="114" t="s">
        <v>92</v>
      </c>
      <c r="I18" s="75" t="s">
        <v>89</v>
      </c>
      <c r="J18" s="62">
        <v>2835</v>
      </c>
      <c r="K18" s="19">
        <v>0</v>
      </c>
      <c r="L18" s="30">
        <f t="shared" si="0"/>
        <v>0</v>
      </c>
      <c r="M18" s="30">
        <f t="shared" si="1"/>
        <v>0</v>
      </c>
      <c r="N18" s="31"/>
      <c r="O18" s="32">
        <f t="shared" si="3"/>
        <v>0</v>
      </c>
      <c r="P18" s="31"/>
      <c r="Q18" s="31"/>
      <c r="R18" s="31"/>
      <c r="S18" s="44">
        <f t="shared" si="2"/>
        <v>0</v>
      </c>
      <c r="T18" s="18" t="str">
        <f t="shared" si="4"/>
        <v>OK</v>
      </c>
      <c r="U18" s="163"/>
      <c r="V18" s="163"/>
      <c r="W18" s="163"/>
      <c r="X18" s="43"/>
      <c r="Y18" s="43"/>
      <c r="Z18" s="43"/>
      <c r="AA18" s="43"/>
      <c r="AB18" s="43"/>
      <c r="AC18" s="43"/>
      <c r="AD18" s="43"/>
      <c r="AE18" s="43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</row>
    <row r="19" spans="1:52" ht="24.75" customHeight="1" x14ac:dyDescent="0.25">
      <c r="A19" s="181"/>
      <c r="B19" s="181"/>
      <c r="C19" s="75">
        <v>17</v>
      </c>
      <c r="D19" s="120" t="s">
        <v>114</v>
      </c>
      <c r="E19" s="75" t="s">
        <v>141</v>
      </c>
      <c r="F19" s="75" t="s">
        <v>143</v>
      </c>
      <c r="G19" s="75" t="s">
        <v>98</v>
      </c>
      <c r="H19" s="114" t="s">
        <v>92</v>
      </c>
      <c r="I19" s="75" t="s">
        <v>89</v>
      </c>
      <c r="J19" s="62">
        <v>5475</v>
      </c>
      <c r="K19" s="19">
        <v>34</v>
      </c>
      <c r="L19" s="30">
        <f t="shared" si="0"/>
        <v>8</v>
      </c>
      <c r="M19" s="30">
        <f t="shared" si="1"/>
        <v>8</v>
      </c>
      <c r="N19" s="31"/>
      <c r="O19" s="32">
        <f t="shared" si="3"/>
        <v>8</v>
      </c>
      <c r="P19" s="31"/>
      <c r="Q19" s="31"/>
      <c r="R19" s="31"/>
      <c r="S19" s="44">
        <f t="shared" si="2"/>
        <v>26</v>
      </c>
      <c r="T19" s="18" t="str">
        <f t="shared" si="4"/>
        <v>OK</v>
      </c>
      <c r="U19" s="163"/>
      <c r="V19" s="164">
        <v>8</v>
      </c>
      <c r="W19" s="163"/>
      <c r="X19" s="43"/>
      <c r="Y19" s="43"/>
      <c r="Z19" s="43"/>
      <c r="AA19" s="43"/>
      <c r="AB19" s="43"/>
      <c r="AC19" s="43"/>
      <c r="AD19" s="43"/>
      <c r="AE19" s="43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</row>
    <row r="20" spans="1:52" ht="24.75" customHeight="1" x14ac:dyDescent="0.25">
      <c r="A20" s="75" t="s">
        <v>158</v>
      </c>
      <c r="B20" s="75">
        <v>13</v>
      </c>
      <c r="C20" s="75">
        <v>22</v>
      </c>
      <c r="D20" s="120" t="s">
        <v>115</v>
      </c>
      <c r="E20" s="75" t="s">
        <v>144</v>
      </c>
      <c r="F20" s="75" t="s">
        <v>145</v>
      </c>
      <c r="G20" s="75" t="s">
        <v>98</v>
      </c>
      <c r="H20" s="114" t="s">
        <v>94</v>
      </c>
      <c r="I20" s="75" t="s">
        <v>89</v>
      </c>
      <c r="J20" s="62">
        <v>87565</v>
      </c>
      <c r="K20" s="19">
        <v>0</v>
      </c>
      <c r="L20" s="30">
        <f t="shared" si="0"/>
        <v>0</v>
      </c>
      <c r="M20" s="30">
        <f t="shared" si="1"/>
        <v>0</v>
      </c>
      <c r="N20" s="31"/>
      <c r="O20" s="32">
        <f t="shared" si="3"/>
        <v>0</v>
      </c>
      <c r="P20" s="31"/>
      <c r="Q20" s="31"/>
      <c r="R20" s="31"/>
      <c r="S20" s="44">
        <f t="shared" si="2"/>
        <v>0</v>
      </c>
      <c r="T20" s="18" t="str">
        <f t="shared" si="4"/>
        <v>OK</v>
      </c>
      <c r="U20" s="163"/>
      <c r="V20" s="163"/>
      <c r="W20" s="163"/>
      <c r="X20" s="43"/>
      <c r="Y20" s="43"/>
      <c r="Z20" s="43"/>
      <c r="AA20" s="43"/>
      <c r="AB20" s="43"/>
      <c r="AC20" s="43"/>
      <c r="AD20" s="43"/>
      <c r="AE20" s="43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</row>
    <row r="21" spans="1:52" ht="24.75" customHeight="1" x14ac:dyDescent="0.25">
      <c r="A21" s="75" t="s">
        <v>159</v>
      </c>
      <c r="B21" s="75">
        <v>14</v>
      </c>
      <c r="C21" s="75">
        <v>23</v>
      </c>
      <c r="D21" s="120" t="s">
        <v>116</v>
      </c>
      <c r="E21" s="75" t="s">
        <v>146</v>
      </c>
      <c r="F21" s="75" t="s">
        <v>146</v>
      </c>
      <c r="G21" s="75" t="s">
        <v>98</v>
      </c>
      <c r="H21" s="114" t="s">
        <v>94</v>
      </c>
      <c r="I21" s="75" t="s">
        <v>89</v>
      </c>
      <c r="J21" s="62">
        <v>9265</v>
      </c>
      <c r="K21" s="19">
        <v>0</v>
      </c>
      <c r="L21" s="30">
        <f t="shared" si="0"/>
        <v>0</v>
      </c>
      <c r="M21" s="30">
        <f t="shared" si="1"/>
        <v>0</v>
      </c>
      <c r="N21" s="31"/>
      <c r="O21" s="32">
        <f t="shared" si="3"/>
        <v>0</v>
      </c>
      <c r="P21" s="31"/>
      <c r="Q21" s="31"/>
      <c r="R21" s="31"/>
      <c r="S21" s="44">
        <f t="shared" si="2"/>
        <v>0</v>
      </c>
      <c r="T21" s="18" t="str">
        <f t="shared" si="4"/>
        <v>OK</v>
      </c>
      <c r="U21" s="163"/>
      <c r="V21" s="163"/>
      <c r="W21" s="163"/>
      <c r="X21" s="43"/>
      <c r="Y21" s="43"/>
      <c r="Z21" s="43"/>
      <c r="AA21" s="43"/>
      <c r="AB21" s="43"/>
      <c r="AC21" s="43"/>
      <c r="AD21" s="43"/>
      <c r="AE21" s="43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</row>
    <row r="22" spans="1:52" ht="24.75" customHeight="1" x14ac:dyDescent="0.25">
      <c r="A22" s="180" t="s">
        <v>160</v>
      </c>
      <c r="B22" s="180">
        <v>15</v>
      </c>
      <c r="C22" s="75">
        <v>24</v>
      </c>
      <c r="D22" s="120" t="s">
        <v>117</v>
      </c>
      <c r="E22" s="75" t="s">
        <v>147</v>
      </c>
      <c r="F22" s="75" t="s">
        <v>148</v>
      </c>
      <c r="G22" s="75" t="s">
        <v>98</v>
      </c>
      <c r="H22" s="114" t="s">
        <v>95</v>
      </c>
      <c r="I22" s="75" t="s">
        <v>96</v>
      </c>
      <c r="J22" s="62">
        <v>389</v>
      </c>
      <c r="K22" s="19">
        <v>0</v>
      </c>
      <c r="L22" s="30">
        <f t="shared" si="0"/>
        <v>0</v>
      </c>
      <c r="M22" s="30">
        <f t="shared" si="1"/>
        <v>0</v>
      </c>
      <c r="N22" s="31"/>
      <c r="O22" s="32">
        <f t="shared" si="3"/>
        <v>0</v>
      </c>
      <c r="P22" s="31"/>
      <c r="Q22" s="31"/>
      <c r="R22" s="31"/>
      <c r="S22" s="44">
        <f t="shared" si="2"/>
        <v>0</v>
      </c>
      <c r="T22" s="18" t="str">
        <f t="shared" si="4"/>
        <v>OK</v>
      </c>
      <c r="U22" s="163"/>
      <c r="V22" s="163"/>
      <c r="W22" s="163"/>
      <c r="X22" s="43"/>
      <c r="Y22" s="43"/>
      <c r="Z22" s="43"/>
      <c r="AA22" s="43"/>
      <c r="AB22" s="43"/>
      <c r="AC22" s="43"/>
      <c r="AD22" s="43"/>
      <c r="AE22" s="43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</row>
    <row r="23" spans="1:52" ht="24.75" customHeight="1" x14ac:dyDescent="0.25">
      <c r="A23" s="181"/>
      <c r="B23" s="181"/>
      <c r="C23" s="75">
        <v>25</v>
      </c>
      <c r="D23" s="120" t="s">
        <v>118</v>
      </c>
      <c r="E23" s="24" t="s">
        <v>147</v>
      </c>
      <c r="F23" s="24" t="s">
        <v>149</v>
      </c>
      <c r="G23" s="75" t="s">
        <v>98</v>
      </c>
      <c r="H23" s="117" t="s">
        <v>95</v>
      </c>
      <c r="I23" s="75" t="s">
        <v>96</v>
      </c>
      <c r="J23" s="62">
        <v>3845</v>
      </c>
      <c r="K23" s="19">
        <v>0</v>
      </c>
      <c r="L23" s="30">
        <f t="shared" si="0"/>
        <v>0</v>
      </c>
      <c r="M23" s="30">
        <f t="shared" si="1"/>
        <v>0</v>
      </c>
      <c r="N23" s="31"/>
      <c r="O23" s="32">
        <f t="shared" si="3"/>
        <v>0</v>
      </c>
      <c r="P23" s="31"/>
      <c r="Q23" s="31"/>
      <c r="R23" s="31"/>
      <c r="S23" s="44">
        <f t="shared" si="2"/>
        <v>0</v>
      </c>
      <c r="T23" s="18" t="str">
        <f t="shared" si="4"/>
        <v>OK</v>
      </c>
      <c r="U23" s="163"/>
      <c r="V23" s="163"/>
      <c r="W23" s="163"/>
      <c r="X23" s="43"/>
      <c r="Y23" s="43"/>
      <c r="Z23" s="43"/>
      <c r="AA23" s="43"/>
      <c r="AB23" s="43"/>
      <c r="AC23" s="43"/>
      <c r="AD23" s="43"/>
      <c r="AE23" s="43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</row>
    <row r="24" spans="1:52" ht="24.75" customHeight="1" x14ac:dyDescent="0.25">
      <c r="A24" s="75" t="s">
        <v>161</v>
      </c>
      <c r="B24" s="75">
        <v>16</v>
      </c>
      <c r="C24" s="75">
        <v>26</v>
      </c>
      <c r="D24" s="120" t="s">
        <v>119</v>
      </c>
      <c r="E24" s="57" t="s">
        <v>150</v>
      </c>
      <c r="F24" s="57" t="s">
        <v>151</v>
      </c>
      <c r="G24" s="75" t="s">
        <v>98</v>
      </c>
      <c r="H24" s="76" t="s">
        <v>97</v>
      </c>
      <c r="I24" s="75" t="s">
        <v>89</v>
      </c>
      <c r="J24" s="62">
        <v>6099.91</v>
      </c>
      <c r="K24" s="19">
        <v>6</v>
      </c>
      <c r="L24" s="30">
        <f t="shared" ref="L24" si="5">IF(SUM(U24:AZ24)&gt;K24+N24,K24+N24,SUM(U24:AZ24))</f>
        <v>0</v>
      </c>
      <c r="M24" s="30">
        <f t="shared" ref="M24" si="6">(SUM(U24:AZ24))</f>
        <v>0</v>
      </c>
      <c r="N24" s="31">
        <v>-2</v>
      </c>
      <c r="O24" s="32">
        <f t="shared" si="3"/>
        <v>1</v>
      </c>
      <c r="P24" s="31"/>
      <c r="Q24" s="31"/>
      <c r="R24" s="31"/>
      <c r="S24" s="44">
        <f t="shared" ref="S24" si="7">K24-SUM(U24:AZ24)+N24</f>
        <v>4</v>
      </c>
      <c r="T24" s="18" t="str">
        <f t="shared" si="4"/>
        <v>OK</v>
      </c>
      <c r="U24" s="163"/>
      <c r="V24" s="163"/>
      <c r="W24" s="163"/>
      <c r="X24" s="43"/>
      <c r="Y24" s="43"/>
      <c r="Z24" s="43"/>
      <c r="AA24" s="43"/>
      <c r="AB24" s="43"/>
      <c r="AC24" s="43"/>
      <c r="AD24" s="43"/>
      <c r="AE24" s="43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</row>
    <row r="25" spans="1:52" ht="16.5" customHeight="1" x14ac:dyDescent="0.25">
      <c r="J25" s="60"/>
      <c r="K25" s="58">
        <f t="shared" ref="K25:S25" si="8">SUM(K4:K24)</f>
        <v>251</v>
      </c>
      <c r="L25" s="58">
        <f t="shared" si="8"/>
        <v>126</v>
      </c>
      <c r="M25" s="58">
        <f t="shared" si="8"/>
        <v>126</v>
      </c>
      <c r="N25" s="58">
        <f t="shared" si="8"/>
        <v>40</v>
      </c>
      <c r="O25" s="58">
        <f t="shared" si="8"/>
        <v>60</v>
      </c>
      <c r="P25" s="58">
        <f t="shared" si="8"/>
        <v>0</v>
      </c>
      <c r="Q25" s="58">
        <f t="shared" si="8"/>
        <v>0</v>
      </c>
      <c r="R25" s="58">
        <f t="shared" si="8"/>
        <v>0</v>
      </c>
      <c r="S25" s="59">
        <f t="shared" si="8"/>
        <v>165</v>
      </c>
      <c r="U25" s="173">
        <f>SUMPRODUCT($J$4:$J$24,U4:U24)</f>
        <v>904410</v>
      </c>
      <c r="V25" s="173">
        <f t="shared" ref="V25:X25" si="9">SUMPRODUCT($J$4:$J$24,V4:V24)</f>
        <v>55639.270000000004</v>
      </c>
      <c r="W25" s="173">
        <f t="shared" si="9"/>
        <v>271323</v>
      </c>
      <c r="X25" s="173">
        <f t="shared" si="9"/>
        <v>0</v>
      </c>
      <c r="Y25" s="20">
        <f t="shared" ref="Y25:AZ25" si="10">SUMPRODUCT($J$4:$J$24,Y4:Y24)</f>
        <v>0</v>
      </c>
      <c r="Z25" s="20">
        <f t="shared" si="10"/>
        <v>0</v>
      </c>
      <c r="AA25" s="20">
        <f t="shared" si="10"/>
        <v>0</v>
      </c>
      <c r="AB25" s="20">
        <f t="shared" si="10"/>
        <v>0</v>
      </c>
      <c r="AC25" s="20">
        <f t="shared" si="10"/>
        <v>0</v>
      </c>
      <c r="AD25" s="20">
        <f t="shared" si="10"/>
        <v>0</v>
      </c>
      <c r="AE25" s="20">
        <f t="shared" si="10"/>
        <v>0</v>
      </c>
      <c r="AF25" s="20">
        <f t="shared" si="10"/>
        <v>0</v>
      </c>
      <c r="AG25" s="20">
        <f t="shared" si="10"/>
        <v>0</v>
      </c>
      <c r="AH25" s="20">
        <f t="shared" si="10"/>
        <v>0</v>
      </c>
      <c r="AI25" s="20">
        <f t="shared" si="10"/>
        <v>0</v>
      </c>
      <c r="AJ25" s="20">
        <f t="shared" si="10"/>
        <v>0</v>
      </c>
      <c r="AK25" s="20">
        <f t="shared" si="10"/>
        <v>0</v>
      </c>
      <c r="AL25" s="20">
        <f t="shared" si="10"/>
        <v>0</v>
      </c>
      <c r="AM25" s="20">
        <f t="shared" si="10"/>
        <v>0</v>
      </c>
      <c r="AN25" s="20">
        <f t="shared" si="10"/>
        <v>0</v>
      </c>
      <c r="AO25" s="20">
        <f t="shared" si="10"/>
        <v>0</v>
      </c>
      <c r="AP25" s="20">
        <f t="shared" si="10"/>
        <v>0</v>
      </c>
      <c r="AQ25" s="20">
        <f t="shared" si="10"/>
        <v>0</v>
      </c>
      <c r="AR25" s="20">
        <f t="shared" si="10"/>
        <v>0</v>
      </c>
      <c r="AS25" s="20">
        <f t="shared" si="10"/>
        <v>0</v>
      </c>
      <c r="AT25" s="20">
        <f t="shared" si="10"/>
        <v>0</v>
      </c>
      <c r="AU25" s="20">
        <f t="shared" si="10"/>
        <v>0</v>
      </c>
      <c r="AV25" s="20">
        <f t="shared" si="10"/>
        <v>0</v>
      </c>
      <c r="AW25" s="20">
        <f t="shared" si="10"/>
        <v>0</v>
      </c>
      <c r="AX25" s="20">
        <f t="shared" si="10"/>
        <v>0</v>
      </c>
      <c r="AY25" s="20">
        <f t="shared" si="10"/>
        <v>0</v>
      </c>
      <c r="AZ25" s="20">
        <f t="shared" si="10"/>
        <v>0</v>
      </c>
    </row>
    <row r="26" spans="1:52" ht="20.25" customHeight="1" x14ac:dyDescent="0.25">
      <c r="K26" s="67">
        <f t="shared" ref="K26:R26" si="11">SUMPRODUCT($J$4:$J$24,K4:K24)</f>
        <v>2149878.11</v>
      </c>
      <c r="L26" s="67">
        <f t="shared" si="11"/>
        <v>1231372.27</v>
      </c>
      <c r="M26" s="67">
        <f t="shared" si="11"/>
        <v>1231372.27</v>
      </c>
      <c r="N26" s="67">
        <f t="shared" si="11"/>
        <v>409858.18</v>
      </c>
      <c r="O26" s="67">
        <f t="shared" si="11"/>
        <v>511299.38999999996</v>
      </c>
      <c r="P26" s="67">
        <f t="shared" si="11"/>
        <v>0</v>
      </c>
      <c r="Q26" s="67">
        <f t="shared" si="11"/>
        <v>0</v>
      </c>
      <c r="R26" s="67">
        <f t="shared" si="11"/>
        <v>0</v>
      </c>
      <c r="U26" s="166"/>
      <c r="V26" s="166"/>
      <c r="W26" s="166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 ht="20.25" customHeight="1" thickBot="1" x14ac:dyDescent="0.3">
      <c r="K27" s="67"/>
      <c r="N27" s="35"/>
      <c r="O27" s="35"/>
      <c r="P27" s="35"/>
      <c r="Q27" s="35"/>
      <c r="R27" s="35"/>
      <c r="U27" s="166"/>
      <c r="V27" s="166"/>
      <c r="W27" s="166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17.25" customHeight="1" x14ac:dyDescent="0.25">
      <c r="A28" s="107"/>
      <c r="B28" s="182" t="s">
        <v>48</v>
      </c>
      <c r="C28" s="183"/>
      <c r="D28" s="183"/>
      <c r="E28" s="183"/>
      <c r="F28" s="183"/>
      <c r="G28" s="183"/>
      <c r="H28" s="183"/>
      <c r="I28" s="183"/>
      <c r="J28" s="183"/>
      <c r="K28" s="184"/>
      <c r="L28" s="35"/>
      <c r="M28" s="35"/>
      <c r="N28" s="35"/>
      <c r="O28" s="35"/>
      <c r="P28" s="35"/>
      <c r="Q28" s="35"/>
      <c r="R28" s="35"/>
      <c r="U28" s="166"/>
      <c r="V28" s="167"/>
      <c r="W28" s="167"/>
      <c r="X28" s="28"/>
    </row>
    <row r="29" spans="1:52" ht="16.5" customHeight="1" x14ac:dyDescent="0.25">
      <c r="A29" s="107"/>
      <c r="B29" s="185" t="s">
        <v>84</v>
      </c>
      <c r="C29" s="186"/>
      <c r="D29" s="186"/>
      <c r="E29" s="186"/>
      <c r="F29" s="186"/>
      <c r="G29" s="186"/>
      <c r="H29" s="186"/>
      <c r="I29" s="186"/>
      <c r="J29" s="186"/>
      <c r="K29" s="187"/>
      <c r="R29" s="29"/>
      <c r="U29" s="166"/>
      <c r="V29" s="167"/>
      <c r="W29" s="167"/>
      <c r="X29" s="28"/>
    </row>
    <row r="30" spans="1:52" ht="15.75" customHeight="1" x14ac:dyDescent="0.25">
      <c r="A30" s="107"/>
      <c r="B30" s="188" t="s">
        <v>47</v>
      </c>
      <c r="C30" s="189"/>
      <c r="D30" s="189"/>
      <c r="E30" s="189"/>
      <c r="F30" s="189"/>
      <c r="G30" s="189"/>
      <c r="H30" s="189"/>
      <c r="I30" s="189"/>
      <c r="J30" s="189"/>
      <c r="K30" s="190"/>
      <c r="R30" s="29"/>
      <c r="U30" s="166"/>
      <c r="V30" s="167"/>
      <c r="W30" s="167"/>
      <c r="X30" s="28"/>
    </row>
    <row r="31" spans="1:52" ht="18.75" customHeight="1" thickBot="1" x14ac:dyDescent="0.3">
      <c r="A31" s="107"/>
      <c r="B31" s="205" t="s">
        <v>85</v>
      </c>
      <c r="C31" s="206"/>
      <c r="D31" s="206"/>
      <c r="E31" s="206"/>
      <c r="F31" s="206"/>
      <c r="G31" s="206"/>
      <c r="H31" s="206"/>
      <c r="I31" s="206"/>
      <c r="J31" s="206"/>
      <c r="K31" s="207"/>
      <c r="U31" s="166"/>
      <c r="V31" s="166"/>
      <c r="W31" s="166"/>
    </row>
  </sheetData>
  <autoFilter ref="A3:AZ3" xr:uid="{00000000-0001-0000-0000-000000000000}"/>
  <mergeCells count="19">
    <mergeCell ref="B31:K31"/>
    <mergeCell ref="A7:A9"/>
    <mergeCell ref="B7:B9"/>
    <mergeCell ref="A10:A11"/>
    <mergeCell ref="B10:B11"/>
    <mergeCell ref="A18:A19"/>
    <mergeCell ref="B18:B19"/>
    <mergeCell ref="A22:A23"/>
    <mergeCell ref="B22:B23"/>
    <mergeCell ref="B28:K28"/>
    <mergeCell ref="B29:K29"/>
    <mergeCell ref="B30:K30"/>
    <mergeCell ref="A4:A6"/>
    <mergeCell ref="B4:B6"/>
    <mergeCell ref="A1:C1"/>
    <mergeCell ref="D1:J1"/>
    <mergeCell ref="K1:T1"/>
    <mergeCell ref="A2:J2"/>
    <mergeCell ref="K2:T2"/>
  </mergeCells>
  <conditionalFormatting sqref="S4:S24">
    <cfRule type="cellIs" dxfId="30" priority="2" operator="lessThan">
      <formula>0</formula>
    </cfRule>
  </conditionalFormatting>
  <conditionalFormatting sqref="T3:T1048576 T1">
    <cfRule type="cellIs" dxfId="29" priority="4" operator="equal">
      <formula>"ATENÇÃO"</formula>
    </cfRule>
  </conditionalFormatting>
  <conditionalFormatting sqref="T4:T24">
    <cfRule type="containsText" dxfId="28" priority="1" operator="containsText" text="ATENÇÃO">
      <formula>NOT(ISERROR(SEARCH("ATENÇÃO",T4)))</formula>
    </cfRule>
  </conditionalFormatting>
  <conditionalFormatting sqref="X4:AZ24">
    <cfRule type="cellIs" dxfId="27" priority="3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REITORIA-SETIC</vt:lpstr>
      <vt:lpstr>ESAG</vt:lpstr>
      <vt:lpstr>CEAD</vt:lpstr>
      <vt:lpstr>CEART</vt:lpstr>
      <vt:lpstr>FAED</vt:lpstr>
      <vt:lpstr>CEFID</vt:lpstr>
      <vt:lpstr>CCT</vt:lpstr>
      <vt:lpstr>CAV</vt:lpstr>
      <vt:lpstr>CEAVI</vt:lpstr>
      <vt:lpstr>CEPLAN</vt:lpstr>
      <vt:lpstr>CEO</vt:lpstr>
      <vt:lpstr>CESFI</vt:lpstr>
      <vt:lpstr>CERES</vt:lpstr>
      <vt:lpstr>CESMO</vt:lpstr>
      <vt:lpstr>GESTOR</vt:lpstr>
      <vt:lpstr>CARONA-uso exclusivo do 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2017-02-14T17:35:15Z</cp:lastPrinted>
  <dcterms:created xsi:type="dcterms:W3CDTF">2010-06-19T20:43:11Z</dcterms:created>
  <dcterms:modified xsi:type="dcterms:W3CDTF">2026-04-14T17:56:02Z</dcterms:modified>
</cp:coreProperties>
</file>