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SRP\1. Atas UDESC\PE 1184.2025 SRP SGPE 16580.2025 - Locação Veículos - VIG. 23.09.2026-ok\"/>
    </mc:Choice>
  </mc:AlternateContent>
  <xr:revisionPtr revIDLastSave="0" documentId="13_ncr:1_{6606B3DE-5F3A-47CD-BC86-A7367B0E800A}" xr6:coauthVersionLast="47" xr6:coauthVersionMax="47" xr10:uidLastSave="{00000000-0000-0000-0000-000000000000}"/>
  <bookViews>
    <workbookView xWindow="28680" yWindow="-120" windowWidth="29040" windowHeight="15720" tabRatio="754" firstSheet="5" activeTab="15" xr2:uid="{00000000-000D-0000-FFFF-FFFF00000000}"/>
  </bookViews>
  <sheets>
    <sheet name="REIT.-SETRAN" sheetId="1" r:id="rId1"/>
    <sheet name="REIT.-PROEX" sheetId="75" r:id="rId2"/>
    <sheet name="ESAG" sheetId="76" r:id="rId3"/>
    <sheet name="CEART" sheetId="77" r:id="rId4"/>
    <sheet name="CEAD" sheetId="78" r:id="rId5"/>
    <sheet name="FAED" sheetId="79" r:id="rId6"/>
    <sheet name="CEFID" sheetId="80" r:id="rId7"/>
    <sheet name="CERES" sheetId="81" r:id="rId8"/>
    <sheet name="CESFI" sheetId="82" r:id="rId9"/>
    <sheet name="CEAVI" sheetId="83" r:id="rId10"/>
    <sheet name="CCT" sheetId="84" r:id="rId11"/>
    <sheet name="CEPLAN" sheetId="85" r:id="rId12"/>
    <sheet name="CAV" sheetId="86" r:id="rId13"/>
    <sheet name="CESMO" sheetId="87" r:id="rId14"/>
    <sheet name="CEO" sheetId="88" r:id="rId15"/>
    <sheet name="GESTOR" sheetId="14" r:id="rId16"/>
    <sheet name="(CARONA)" sheetId="74" r:id="rId17"/>
  </sheets>
  <definedNames>
    <definedName name="_xlnm._FilterDatabase" localSheetId="16" hidden="1">'(CARONA)'!$A$3:$AR$74</definedName>
    <definedName name="_xlnm._FilterDatabase" localSheetId="12" hidden="1">CAV!$A$3:$AX$3</definedName>
    <definedName name="_xlnm._FilterDatabase" localSheetId="10" hidden="1">CCT!$A$3:$AX$3</definedName>
    <definedName name="_xlnm._FilterDatabase" localSheetId="4" hidden="1">CEAD!$A$3:$AW$3</definedName>
    <definedName name="_xlnm._FilterDatabase" localSheetId="3" hidden="1">CEART!$A$3:$AX$3</definedName>
    <definedName name="_xlnm._FilterDatabase" localSheetId="9" hidden="1">CEAVI!$A$3:$AX$3</definedName>
    <definedName name="_xlnm._FilterDatabase" localSheetId="6" hidden="1">CEFID!$A$3:$AX$3</definedName>
    <definedName name="_xlnm._FilterDatabase" localSheetId="14" hidden="1">CEO!$A$3:$AX$3</definedName>
    <definedName name="_xlnm._FilterDatabase" localSheetId="11" hidden="1">CEPLAN!$A$3:$AX$3</definedName>
    <definedName name="_xlnm._FilterDatabase" localSheetId="7" hidden="1">CERES!$A$3:$AX$3</definedName>
    <definedName name="_xlnm._FilterDatabase" localSheetId="8" hidden="1">CESFI!$A$3:$AX$3</definedName>
    <definedName name="_xlnm._FilterDatabase" localSheetId="13" hidden="1">CESMO!$A$3:$AX$3</definedName>
    <definedName name="_xlnm._FilterDatabase" localSheetId="2" hidden="1">ESAG!$A$3:$AX$3</definedName>
    <definedName name="_xlnm._FilterDatabase" localSheetId="5" hidden="1">FAED!$A$3:$AX$3</definedName>
    <definedName name="_xlnm._FilterDatabase" localSheetId="1" hidden="1">'REIT.-PROEX'!$A$3:$AX$78</definedName>
    <definedName name="_xlnm._FilterDatabase" localSheetId="0" hidden="1">'REIT.-SETRAN'!$A$3:$AX$78</definedName>
    <definedName name="CEO">#REF!</definedName>
    <definedName name="CEPLAN" localSheetId="15">#REF!</definedName>
    <definedName name="CEPLAN">#REF!</definedName>
    <definedName name="copia">#REF!</definedName>
    <definedName name="diasuteis" localSheetId="15">#REF!</definedName>
    <definedName name="diasuteis">#REF!</definedName>
    <definedName name="Ferias" localSheetId="15">#REF!</definedName>
    <definedName name="Ferias">#REF!</definedName>
    <definedName name="RD" localSheetId="15">OFFSET(#REF!,(MATCH(SMALL(#REF!,ROW()-10),#REF!,0)-1),0)</definedName>
    <definedName name="RD">OFFSET(#REF!,(MATCH(SMALL(#REF!,ROW()-10),#REF!,0)-1),0)</definedName>
  </definedNames>
  <calcPr calcId="191029"/>
  <customWorkbookViews>
    <customWorkbookView name="RAFAEL XAVIER DOS SANTOS MURARO - Modo de exibição pessoal" guid="{621D8238-5429-498F-AC6E-560DC77BBC2F}" mergeInterval="0" personalView="1" maximized="1" xWindow="-8" yWindow="-8" windowWidth="1936" windowHeight="1056" tabRatio="857" activeSheetId="1"/>
    <customWorkbookView name="CAMILA DE ALMEIDA LUCA - Modo de exibição pessoal" guid="{4F310B60-E7C4-463C-82E5-32855552E117}" mergeInterval="0" personalView="1" maximized="1" xWindow="-1288" yWindow="-423" windowWidth="1296" windowHeight="1040" tabRatio="857" activeSheetId="12" showComments="commIndAndComment"/>
    <customWorkbookView name="MARCELO DARCI DE SOUZA - Modo de exibição pessoal" guid="{29377F80-2479-4EEE-B758-5B51FB237957}" mergeInterval="0" personalView="1" maximized="1" xWindow="-8" yWindow="-8" windowWidth="1936" windowHeight="1056" tabRatio="857" activeSheetId="3"/>
    <customWorkbookView name="PAULO EDISON DE LIMA - Modo de exibição pessoal" guid="{B9C3DAFA-017A-49F7-AED8-93B14E732368}" mergeInterval="0" personalView="1" maximized="1" xWindow="1912" yWindow="-8" windowWidth="1936" windowHeight="1056" tabRatio="85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74" i="81" l="1"/>
  <c r="U74" i="81"/>
  <c r="V74" i="81"/>
  <c r="W74" i="81"/>
  <c r="X74" i="81"/>
  <c r="S74" i="81"/>
  <c r="S74" i="87"/>
  <c r="T74" i="86"/>
  <c r="U74" i="86"/>
  <c r="V74" i="86"/>
  <c r="W74" i="86"/>
  <c r="X74" i="86"/>
  <c r="Y74" i="86"/>
  <c r="Z74" i="86"/>
  <c r="S74" i="86"/>
  <c r="T74" i="88"/>
  <c r="U74" i="88"/>
  <c r="V74" i="88"/>
  <c r="W74" i="88"/>
  <c r="X74" i="88"/>
  <c r="S74" i="88"/>
  <c r="T74" i="83"/>
  <c r="U74" i="83"/>
  <c r="V74" i="83"/>
  <c r="W74" i="83"/>
  <c r="X74" i="83"/>
  <c r="Y74" i="83"/>
  <c r="Z74" i="83"/>
  <c r="AA74" i="83"/>
  <c r="AB74" i="83"/>
  <c r="AC74" i="83"/>
  <c r="AD74" i="83"/>
  <c r="AE74" i="83"/>
  <c r="AF74" i="83"/>
  <c r="S74" i="83"/>
  <c r="T74" i="84"/>
  <c r="U74" i="84"/>
  <c r="V74" i="84"/>
  <c r="W74" i="84"/>
  <c r="S74" i="84"/>
  <c r="S74" i="82"/>
  <c r="T74" i="80"/>
  <c r="U74" i="80"/>
  <c r="V74" i="80"/>
  <c r="W74" i="80"/>
  <c r="X74" i="80"/>
  <c r="Y74" i="80"/>
  <c r="Z74" i="80"/>
  <c r="S74" i="80"/>
  <c r="T74" i="79"/>
  <c r="U74" i="79"/>
  <c r="V74" i="79"/>
  <c r="W74" i="79"/>
  <c r="X74" i="79"/>
  <c r="Y74" i="79"/>
  <c r="S74" i="79"/>
  <c r="T5" i="78"/>
  <c r="T4" i="78"/>
  <c r="T74" i="78"/>
  <c r="U74" i="78"/>
  <c r="S74" i="78"/>
  <c r="S74" i="77"/>
  <c r="T74" i="77"/>
  <c r="U74" i="77"/>
  <c r="V74" i="77"/>
  <c r="W74" i="77"/>
  <c r="X74" i="77"/>
  <c r="T74" i="76"/>
  <c r="U74" i="76"/>
  <c r="V74" i="76"/>
  <c r="W74" i="76"/>
  <c r="X74" i="76"/>
  <c r="Y74" i="76"/>
  <c r="S74" i="76"/>
  <c r="W7" i="75"/>
  <c r="S5" i="75"/>
  <c r="T13" i="1" l="1"/>
  <c r="Q13" i="1"/>
  <c r="T12" i="1"/>
  <c r="U10" i="1"/>
  <c r="U8" i="1"/>
  <c r="S10" i="1"/>
  <c r="S8" i="1"/>
  <c r="S6" i="1"/>
  <c r="S4" i="1"/>
  <c r="S5" i="1"/>
  <c r="S11" i="1" l="1"/>
  <c r="S7" i="1"/>
  <c r="S9" i="1" l="1"/>
  <c r="T82" i="75"/>
  <c r="T5" i="75"/>
  <c r="T81" i="75"/>
  <c r="S10" i="75"/>
  <c r="S8" i="75"/>
  <c r="S6" i="75"/>
  <c r="S82" i="75"/>
  <c r="S83" i="75"/>
  <c r="S81" i="75"/>
  <c r="S80" i="75"/>
  <c r="V74" i="75"/>
  <c r="S84" i="75" l="1"/>
  <c r="O91" i="14"/>
  <c r="M94" i="14"/>
  <c r="M93" i="14"/>
  <c r="Q93" i="14" s="1"/>
  <c r="M92" i="14"/>
  <c r="M91" i="14"/>
  <c r="M90" i="14"/>
  <c r="M89" i="14"/>
  <c r="M88" i="14"/>
  <c r="M87" i="14"/>
  <c r="M86" i="14"/>
  <c r="M85" i="14"/>
  <c r="M83" i="14"/>
  <c r="M82" i="14"/>
  <c r="L94" i="14"/>
  <c r="L93" i="14"/>
  <c r="L92" i="14"/>
  <c r="L91" i="14"/>
  <c r="L90" i="14"/>
  <c r="L89" i="14"/>
  <c r="L88" i="14"/>
  <c r="L87" i="14"/>
  <c r="L86" i="14"/>
  <c r="L85" i="14"/>
  <c r="L83" i="14"/>
  <c r="L82" i="14"/>
  <c r="J91" i="14"/>
  <c r="I94" i="14"/>
  <c r="I93" i="14"/>
  <c r="I92" i="14"/>
  <c r="I91" i="14"/>
  <c r="I90" i="14"/>
  <c r="I89" i="14"/>
  <c r="I88" i="14"/>
  <c r="I87" i="14"/>
  <c r="I86" i="14"/>
  <c r="I85" i="14"/>
  <c r="I83" i="14"/>
  <c r="I82" i="14"/>
  <c r="H76" i="14"/>
  <c r="M5" i="14"/>
  <c r="M6" i="14"/>
  <c r="M7" i="14"/>
  <c r="M8" i="14"/>
  <c r="M9" i="14"/>
  <c r="M10" i="14"/>
  <c r="M11" i="14"/>
  <c r="M12" i="14"/>
  <c r="M13" i="14"/>
  <c r="M14" i="14"/>
  <c r="M15" i="14"/>
  <c r="M16" i="14"/>
  <c r="M17" i="14"/>
  <c r="M18" i="14"/>
  <c r="M19" i="14"/>
  <c r="M20" i="14"/>
  <c r="M21" i="14"/>
  <c r="M22" i="14"/>
  <c r="M23" i="14"/>
  <c r="M24" i="14"/>
  <c r="M25" i="14"/>
  <c r="M26" i="14"/>
  <c r="M27" i="14"/>
  <c r="M28" i="14"/>
  <c r="M29" i="14"/>
  <c r="M30" i="14"/>
  <c r="M31" i="14"/>
  <c r="M32" i="14"/>
  <c r="M33" i="14"/>
  <c r="M34" i="14"/>
  <c r="M35" i="14"/>
  <c r="M36" i="14"/>
  <c r="M37" i="14"/>
  <c r="M38" i="14"/>
  <c r="M39" i="14"/>
  <c r="M40" i="14"/>
  <c r="M41" i="14"/>
  <c r="M42" i="14"/>
  <c r="M43" i="14"/>
  <c r="M44" i="14"/>
  <c r="M45" i="14"/>
  <c r="M46" i="14"/>
  <c r="M47" i="14"/>
  <c r="M48" i="14"/>
  <c r="M49" i="14"/>
  <c r="M50" i="14"/>
  <c r="M51" i="14"/>
  <c r="M52" i="14"/>
  <c r="M53" i="14"/>
  <c r="M54" i="14"/>
  <c r="M55" i="14"/>
  <c r="M56" i="14"/>
  <c r="M57" i="14"/>
  <c r="M58" i="14"/>
  <c r="M59" i="14"/>
  <c r="M60" i="14"/>
  <c r="M61" i="14"/>
  <c r="M62" i="14"/>
  <c r="M63" i="14"/>
  <c r="M64" i="14"/>
  <c r="M65" i="14"/>
  <c r="M66" i="14"/>
  <c r="M67" i="14"/>
  <c r="M68" i="14"/>
  <c r="M69" i="14"/>
  <c r="M70" i="14"/>
  <c r="M71" i="14"/>
  <c r="M72" i="14"/>
  <c r="M73" i="14"/>
  <c r="M4" i="14"/>
  <c r="N93" i="14" l="1"/>
  <c r="I5" i="14"/>
  <c r="E5" i="74" s="1"/>
  <c r="I6" i="14"/>
  <c r="E6" i="74" s="1"/>
  <c r="W6" i="74" s="1"/>
  <c r="I7" i="14"/>
  <c r="E7" i="74" s="1"/>
  <c r="I8" i="14"/>
  <c r="E8" i="74" s="1"/>
  <c r="R8" i="74" s="1"/>
  <c r="I9" i="14"/>
  <c r="E9" i="74" s="1"/>
  <c r="I10" i="14"/>
  <c r="E10" i="74" s="1"/>
  <c r="W10" i="74" s="1"/>
  <c r="I11" i="14"/>
  <c r="E11" i="74" s="1"/>
  <c r="I12" i="14"/>
  <c r="E12" i="74" s="1"/>
  <c r="I13" i="14"/>
  <c r="E13" i="74" s="1"/>
  <c r="I14" i="14"/>
  <c r="E14" i="74" s="1"/>
  <c r="I15" i="14"/>
  <c r="E15" i="74" s="1"/>
  <c r="I16" i="14"/>
  <c r="E16" i="74" s="1"/>
  <c r="R16" i="74" s="1"/>
  <c r="I17" i="14"/>
  <c r="E17" i="74" s="1"/>
  <c r="I18" i="14"/>
  <c r="E18" i="74" s="1"/>
  <c r="W18" i="74" s="1"/>
  <c r="I19" i="14"/>
  <c r="E19" i="74" s="1"/>
  <c r="I20" i="14"/>
  <c r="E20" i="74" s="1"/>
  <c r="I21" i="14"/>
  <c r="E21" i="74" s="1"/>
  <c r="I22" i="14"/>
  <c r="E22" i="74" s="1"/>
  <c r="W22" i="74" s="1"/>
  <c r="I23" i="14"/>
  <c r="E23" i="74" s="1"/>
  <c r="I24" i="14"/>
  <c r="E24" i="74" s="1"/>
  <c r="R24" i="74" s="1"/>
  <c r="I25" i="14"/>
  <c r="E25" i="74" s="1"/>
  <c r="I26" i="14"/>
  <c r="E26" i="74" s="1"/>
  <c r="W26" i="74" s="1"/>
  <c r="I27" i="14"/>
  <c r="E27" i="74" s="1"/>
  <c r="I28" i="14"/>
  <c r="E28" i="74" s="1"/>
  <c r="I29" i="14"/>
  <c r="E29" i="74" s="1"/>
  <c r="I30" i="14"/>
  <c r="E30" i="74" s="1"/>
  <c r="W30" i="74" s="1"/>
  <c r="I31" i="14"/>
  <c r="E31" i="74" s="1"/>
  <c r="I32" i="14"/>
  <c r="E32" i="74" s="1"/>
  <c r="R32" i="74" s="1"/>
  <c r="I33" i="14"/>
  <c r="E33" i="74" s="1"/>
  <c r="I34" i="14"/>
  <c r="E34" i="74" s="1"/>
  <c r="W34" i="74" s="1"/>
  <c r="I35" i="14"/>
  <c r="E35" i="74" s="1"/>
  <c r="I36" i="14"/>
  <c r="E36" i="74" s="1"/>
  <c r="I37" i="14"/>
  <c r="E37" i="74" s="1"/>
  <c r="I38" i="14"/>
  <c r="E38" i="74" s="1"/>
  <c r="W38" i="74" s="1"/>
  <c r="I39" i="14"/>
  <c r="E39" i="74" s="1"/>
  <c r="I40" i="14"/>
  <c r="E40" i="74" s="1"/>
  <c r="R40" i="74" s="1"/>
  <c r="I41" i="14"/>
  <c r="E41" i="74" s="1"/>
  <c r="I42" i="14"/>
  <c r="E42" i="74" s="1"/>
  <c r="W42" i="74" s="1"/>
  <c r="I43" i="14"/>
  <c r="E43" i="74" s="1"/>
  <c r="I44" i="14"/>
  <c r="E44" i="74" s="1"/>
  <c r="I45" i="14"/>
  <c r="E45" i="74" s="1"/>
  <c r="I46" i="14"/>
  <c r="E46" i="74" s="1"/>
  <c r="W46" i="74" s="1"/>
  <c r="I47" i="14"/>
  <c r="E47" i="74" s="1"/>
  <c r="I48" i="14"/>
  <c r="E48" i="74" s="1"/>
  <c r="R48" i="74" s="1"/>
  <c r="I49" i="14"/>
  <c r="E49" i="74" s="1"/>
  <c r="I50" i="14"/>
  <c r="E50" i="74" s="1"/>
  <c r="W50" i="74" s="1"/>
  <c r="I51" i="14"/>
  <c r="E51" i="74" s="1"/>
  <c r="I52" i="14"/>
  <c r="E52" i="74" s="1"/>
  <c r="I53" i="14"/>
  <c r="E53" i="74" s="1"/>
  <c r="I54" i="14"/>
  <c r="E54" i="74" s="1"/>
  <c r="I55" i="14"/>
  <c r="E55" i="74" s="1"/>
  <c r="I56" i="14"/>
  <c r="E56" i="74" s="1"/>
  <c r="I57" i="14"/>
  <c r="E57" i="74" s="1"/>
  <c r="I58" i="14"/>
  <c r="E58" i="74" s="1"/>
  <c r="I59" i="14"/>
  <c r="E59" i="74" s="1"/>
  <c r="I60" i="14"/>
  <c r="E60" i="74" s="1"/>
  <c r="W60" i="74" s="1"/>
  <c r="I61" i="14"/>
  <c r="E61" i="74" s="1"/>
  <c r="I62" i="14"/>
  <c r="E62" i="74" s="1"/>
  <c r="I63" i="14"/>
  <c r="E63" i="74" s="1"/>
  <c r="I64" i="14"/>
  <c r="E64" i="74" s="1"/>
  <c r="W64" i="74" s="1"/>
  <c r="I65" i="14"/>
  <c r="E65" i="74" s="1"/>
  <c r="I66" i="14"/>
  <c r="E66" i="74" s="1"/>
  <c r="W66" i="74" s="1"/>
  <c r="I67" i="14"/>
  <c r="E67" i="74" s="1"/>
  <c r="I68" i="14"/>
  <c r="E68" i="74" s="1"/>
  <c r="W68" i="74" s="1"/>
  <c r="I69" i="14"/>
  <c r="E69" i="74" s="1"/>
  <c r="I70" i="14"/>
  <c r="E70" i="74" s="1"/>
  <c r="W70" i="74" s="1"/>
  <c r="I71" i="14"/>
  <c r="E71" i="74" s="1"/>
  <c r="I72" i="14"/>
  <c r="E72" i="74" s="1"/>
  <c r="R72" i="74" s="1"/>
  <c r="I73" i="14"/>
  <c r="E73" i="74" s="1"/>
  <c r="R73" i="74" s="1"/>
  <c r="I4" i="14"/>
  <c r="E4" i="74" s="1"/>
  <c r="W4" i="74" s="1"/>
  <c r="P75" i="88"/>
  <c r="O75" i="88"/>
  <c r="N75" i="88"/>
  <c r="L75" i="88"/>
  <c r="I75" i="88"/>
  <c r="AX74" i="88"/>
  <c r="AW74" i="88"/>
  <c r="AV74" i="88"/>
  <c r="AU74" i="88"/>
  <c r="AT74" i="88"/>
  <c r="AS74" i="88"/>
  <c r="AR74" i="88"/>
  <c r="AQ74" i="88"/>
  <c r="AP74" i="88"/>
  <c r="AO74" i="88"/>
  <c r="AN74" i="88"/>
  <c r="AM74" i="88"/>
  <c r="AL74" i="88"/>
  <c r="AK74" i="88"/>
  <c r="AJ74" i="88"/>
  <c r="AI74" i="88"/>
  <c r="AH74" i="88"/>
  <c r="AG74" i="88"/>
  <c r="AF74" i="88"/>
  <c r="AE74" i="88"/>
  <c r="AD74" i="88"/>
  <c r="AC74" i="88"/>
  <c r="AB74" i="88"/>
  <c r="AA74" i="88"/>
  <c r="Z74" i="88"/>
  <c r="Y74" i="88"/>
  <c r="P74" i="88"/>
  <c r="O74" i="88"/>
  <c r="N74" i="88"/>
  <c r="L74" i="88"/>
  <c r="I74" i="88"/>
  <c r="Q73" i="88"/>
  <c r="R73" i="88" s="1"/>
  <c r="M73" i="88"/>
  <c r="K73" i="88"/>
  <c r="J73" i="88"/>
  <c r="Q72" i="88"/>
  <c r="R72" i="88" s="1"/>
  <c r="M72" i="88"/>
  <c r="K72" i="88"/>
  <c r="J72" i="88"/>
  <c r="Q71" i="88"/>
  <c r="R71" i="88" s="1"/>
  <c r="M71" i="88"/>
  <c r="K71" i="88"/>
  <c r="J71" i="88"/>
  <c r="Q70" i="88"/>
  <c r="R70" i="88" s="1"/>
  <c r="M70" i="88"/>
  <c r="K70" i="88"/>
  <c r="J70" i="88"/>
  <c r="Q69" i="88"/>
  <c r="R69" i="88" s="1"/>
  <c r="M69" i="88"/>
  <c r="K69" i="88"/>
  <c r="J69" i="88"/>
  <c r="Q68" i="88"/>
  <c r="R68" i="88" s="1"/>
  <c r="M68" i="88"/>
  <c r="K68" i="88"/>
  <c r="J68" i="88"/>
  <c r="Q67" i="88"/>
  <c r="R67" i="88" s="1"/>
  <c r="M67" i="88"/>
  <c r="K67" i="88"/>
  <c r="J67" i="88"/>
  <c r="Q66" i="88"/>
  <c r="R66" i="88" s="1"/>
  <c r="M66" i="88"/>
  <c r="K66" i="88"/>
  <c r="J66" i="88"/>
  <c r="Q65" i="88"/>
  <c r="R65" i="88" s="1"/>
  <c r="M65" i="88"/>
  <c r="K65" i="88"/>
  <c r="J65" i="88"/>
  <c r="Q64" i="88"/>
  <c r="R64" i="88" s="1"/>
  <c r="M64" i="88"/>
  <c r="K64" i="88"/>
  <c r="J64" i="88"/>
  <c r="Q63" i="88"/>
  <c r="R63" i="88" s="1"/>
  <c r="M63" i="88"/>
  <c r="K63" i="88"/>
  <c r="J63" i="88"/>
  <c r="Q62" i="88"/>
  <c r="R62" i="88" s="1"/>
  <c r="M62" i="88"/>
  <c r="K62" i="88"/>
  <c r="J62" i="88"/>
  <c r="Q61" i="88"/>
  <c r="R61" i="88" s="1"/>
  <c r="M61" i="88"/>
  <c r="K61" i="88"/>
  <c r="J61" i="88"/>
  <c r="Q60" i="88"/>
  <c r="R60" i="88" s="1"/>
  <c r="M60" i="88"/>
  <c r="K60" i="88"/>
  <c r="J60" i="88"/>
  <c r="Q59" i="88"/>
  <c r="R59" i="88" s="1"/>
  <c r="M59" i="88"/>
  <c r="K59" i="88"/>
  <c r="J59" i="88"/>
  <c r="Q58" i="88"/>
  <c r="R58" i="88" s="1"/>
  <c r="M58" i="88"/>
  <c r="K58" i="88"/>
  <c r="J58" i="88"/>
  <c r="Q57" i="88"/>
  <c r="R57" i="88" s="1"/>
  <c r="M57" i="88"/>
  <c r="K57" i="88"/>
  <c r="J57" i="88"/>
  <c r="Q56" i="88"/>
  <c r="R56" i="88" s="1"/>
  <c r="M56" i="88"/>
  <c r="K56" i="88"/>
  <c r="J56" i="88"/>
  <c r="R55" i="88"/>
  <c r="Q55" i="88"/>
  <c r="M55" i="88"/>
  <c r="K55" i="88"/>
  <c r="J55" i="88"/>
  <c r="Q54" i="88"/>
  <c r="R54" i="88" s="1"/>
  <c r="M54" i="88"/>
  <c r="K54" i="88"/>
  <c r="J54" i="88"/>
  <c r="Q53" i="88"/>
  <c r="R53" i="88" s="1"/>
  <c r="M53" i="88"/>
  <c r="K53" i="88"/>
  <c r="J53" i="88"/>
  <c r="Q52" i="88"/>
  <c r="R52" i="88" s="1"/>
  <c r="M52" i="88"/>
  <c r="K52" i="88"/>
  <c r="J52" i="88"/>
  <c r="Q51" i="88"/>
  <c r="R51" i="88" s="1"/>
  <c r="M51" i="88"/>
  <c r="K51" i="88"/>
  <c r="J51" i="88"/>
  <c r="Q50" i="88"/>
  <c r="R50" i="88" s="1"/>
  <c r="M50" i="88"/>
  <c r="K50" i="88"/>
  <c r="J50" i="88"/>
  <c r="Q49" i="88"/>
  <c r="R49" i="88" s="1"/>
  <c r="M49" i="88"/>
  <c r="K49" i="88"/>
  <c r="J49" i="88"/>
  <c r="Q48" i="88"/>
  <c r="R48" i="88" s="1"/>
  <c r="M48" i="88"/>
  <c r="K48" i="88"/>
  <c r="J48" i="88"/>
  <c r="Q47" i="88"/>
  <c r="R47" i="88" s="1"/>
  <c r="M47" i="88"/>
  <c r="K47" i="88"/>
  <c r="J47" i="88"/>
  <c r="Q46" i="88"/>
  <c r="R46" i="88" s="1"/>
  <c r="M46" i="88"/>
  <c r="K46" i="88"/>
  <c r="J46" i="88"/>
  <c r="Q45" i="88"/>
  <c r="R45" i="88" s="1"/>
  <c r="M45" i="88"/>
  <c r="K45" i="88"/>
  <c r="J45" i="88"/>
  <c r="Q44" i="88"/>
  <c r="R44" i="88" s="1"/>
  <c r="M44" i="88"/>
  <c r="K44" i="88"/>
  <c r="J44" i="88"/>
  <c r="Q43" i="88"/>
  <c r="R43" i="88" s="1"/>
  <c r="M43" i="88"/>
  <c r="K43" i="88"/>
  <c r="J43" i="88"/>
  <c r="Q42" i="88"/>
  <c r="R42" i="88" s="1"/>
  <c r="M42" i="88"/>
  <c r="K42" i="88"/>
  <c r="J42" i="88"/>
  <c r="Q41" i="88"/>
  <c r="R41" i="88" s="1"/>
  <c r="M41" i="88"/>
  <c r="K41" i="88"/>
  <c r="J41" i="88"/>
  <c r="Q40" i="88"/>
  <c r="R40" i="88" s="1"/>
  <c r="M40" i="88"/>
  <c r="K40" i="88"/>
  <c r="J40" i="88"/>
  <c r="R39" i="88"/>
  <c r="Q39" i="88"/>
  <c r="M39" i="88"/>
  <c r="K39" i="88"/>
  <c r="J39" i="88"/>
  <c r="Q38" i="88"/>
  <c r="R38" i="88" s="1"/>
  <c r="M38" i="88"/>
  <c r="K38" i="88"/>
  <c r="J38" i="88"/>
  <c r="Q37" i="88"/>
  <c r="R37" i="88" s="1"/>
  <c r="M37" i="88"/>
  <c r="K37" i="88"/>
  <c r="J37" i="88"/>
  <c r="Q36" i="88"/>
  <c r="R36" i="88" s="1"/>
  <c r="M36" i="88"/>
  <c r="K36" i="88"/>
  <c r="J36" i="88"/>
  <c r="Q35" i="88"/>
  <c r="R35" i="88" s="1"/>
  <c r="M35" i="88"/>
  <c r="K35" i="88"/>
  <c r="J35" i="88"/>
  <c r="Q34" i="88"/>
  <c r="R34" i="88" s="1"/>
  <c r="M34" i="88"/>
  <c r="K34" i="88"/>
  <c r="J34" i="88"/>
  <c r="Q33" i="88"/>
  <c r="R33" i="88" s="1"/>
  <c r="M33" i="88"/>
  <c r="K33" i="88"/>
  <c r="J33" i="88"/>
  <c r="Q32" i="88"/>
  <c r="R32" i="88" s="1"/>
  <c r="M32" i="88"/>
  <c r="K32" i="88"/>
  <c r="J32" i="88"/>
  <c r="Q31" i="88"/>
  <c r="R31" i="88" s="1"/>
  <c r="M31" i="88"/>
  <c r="K31" i="88"/>
  <c r="J31" i="88"/>
  <c r="Q30" i="88"/>
  <c r="R30" i="88" s="1"/>
  <c r="M30" i="88"/>
  <c r="K30" i="88"/>
  <c r="J30" i="88"/>
  <c r="Q29" i="88"/>
  <c r="R29" i="88" s="1"/>
  <c r="M29" i="88"/>
  <c r="K29" i="88"/>
  <c r="J29" i="88"/>
  <c r="Q28" i="88"/>
  <c r="R28" i="88" s="1"/>
  <c r="M28" i="88"/>
  <c r="K28" i="88"/>
  <c r="J28" i="88"/>
  <c r="Q27" i="88"/>
  <c r="R27" i="88" s="1"/>
  <c r="M27" i="88"/>
  <c r="K27" i="88"/>
  <c r="J27" i="88"/>
  <c r="Q26" i="88"/>
  <c r="R26" i="88" s="1"/>
  <c r="M26" i="88"/>
  <c r="K26" i="88"/>
  <c r="J26" i="88"/>
  <c r="Q25" i="88"/>
  <c r="R25" i="88" s="1"/>
  <c r="M25" i="88"/>
  <c r="K25" i="88"/>
  <c r="J25" i="88"/>
  <c r="Q24" i="88"/>
  <c r="R24" i="88" s="1"/>
  <c r="M24" i="88"/>
  <c r="K24" i="88"/>
  <c r="J24" i="88"/>
  <c r="Q23" i="88"/>
  <c r="R23" i="88" s="1"/>
  <c r="M23" i="88"/>
  <c r="K23" i="88"/>
  <c r="J23" i="88"/>
  <c r="Q22" i="88"/>
  <c r="R22" i="88" s="1"/>
  <c r="M22" i="88"/>
  <c r="K22" i="88"/>
  <c r="J22" i="88"/>
  <c r="Q21" i="88"/>
  <c r="R21" i="88" s="1"/>
  <c r="M21" i="88"/>
  <c r="K21" i="88"/>
  <c r="J21" i="88"/>
  <c r="Q20" i="88"/>
  <c r="R20" i="88" s="1"/>
  <c r="M20" i="88"/>
  <c r="K20" i="88"/>
  <c r="J20" i="88"/>
  <c r="R19" i="88"/>
  <c r="Q19" i="88"/>
  <c r="M19" i="88"/>
  <c r="K19" i="88"/>
  <c r="J19" i="88"/>
  <c r="Q18" i="88"/>
  <c r="R18" i="88" s="1"/>
  <c r="M18" i="88"/>
  <c r="K18" i="88"/>
  <c r="J18" i="88"/>
  <c r="Q17" i="88"/>
  <c r="R17" i="88" s="1"/>
  <c r="M17" i="88"/>
  <c r="K17" i="88"/>
  <c r="J17" i="88"/>
  <c r="Q16" i="88"/>
  <c r="R16" i="88" s="1"/>
  <c r="M16" i="88"/>
  <c r="K16" i="88"/>
  <c r="J16" i="88"/>
  <c r="Q15" i="88"/>
  <c r="R15" i="88" s="1"/>
  <c r="M15" i="88"/>
  <c r="K15" i="88"/>
  <c r="J15" i="88"/>
  <c r="Q14" i="88"/>
  <c r="R14" i="88" s="1"/>
  <c r="M14" i="88"/>
  <c r="K14" i="88"/>
  <c r="J14" i="88"/>
  <c r="Q13" i="88"/>
  <c r="R13" i="88" s="1"/>
  <c r="M13" i="88"/>
  <c r="K13" i="88"/>
  <c r="J13" i="88"/>
  <c r="Q12" i="88"/>
  <c r="R12" i="88" s="1"/>
  <c r="M12" i="88"/>
  <c r="K12" i="88"/>
  <c r="J12" i="88"/>
  <c r="Q11" i="88"/>
  <c r="R11" i="88" s="1"/>
  <c r="M11" i="88"/>
  <c r="K11" i="88"/>
  <c r="J11" i="88"/>
  <c r="Q10" i="88"/>
  <c r="R10" i="88" s="1"/>
  <c r="M10" i="88"/>
  <c r="K10" i="88"/>
  <c r="J10" i="88"/>
  <c r="Q9" i="88"/>
  <c r="R9" i="88" s="1"/>
  <c r="M9" i="88"/>
  <c r="K9" i="88"/>
  <c r="J9" i="88"/>
  <c r="Q8" i="88"/>
  <c r="R8" i="88" s="1"/>
  <c r="M8" i="88"/>
  <c r="K8" i="88"/>
  <c r="J8" i="88"/>
  <c r="Q7" i="88"/>
  <c r="R7" i="88" s="1"/>
  <c r="M7" i="88"/>
  <c r="K7" i="88"/>
  <c r="J7" i="88"/>
  <c r="Q6" i="88"/>
  <c r="R6" i="88" s="1"/>
  <c r="M6" i="88"/>
  <c r="K6" i="88"/>
  <c r="J6" i="88"/>
  <c r="Q5" i="88"/>
  <c r="R5" i="88" s="1"/>
  <c r="M5" i="88"/>
  <c r="K5" i="88"/>
  <c r="J5" i="88"/>
  <c r="Q4" i="88"/>
  <c r="M4" i="88"/>
  <c r="K4" i="88"/>
  <c r="J4" i="88"/>
  <c r="P75" i="87"/>
  <c r="O75" i="87"/>
  <c r="N75" i="87"/>
  <c r="L75" i="87"/>
  <c r="I75" i="87"/>
  <c r="AX74" i="87"/>
  <c r="AW74" i="87"/>
  <c r="AV74" i="87"/>
  <c r="AU74" i="87"/>
  <c r="AT74" i="87"/>
  <c r="AS74" i="87"/>
  <c r="AR74" i="87"/>
  <c r="AQ74" i="87"/>
  <c r="AP74" i="87"/>
  <c r="AO74" i="87"/>
  <c r="AN74" i="87"/>
  <c r="AM74" i="87"/>
  <c r="AL74" i="87"/>
  <c r="AK74" i="87"/>
  <c r="AJ74" i="87"/>
  <c r="AI74" i="87"/>
  <c r="AH74" i="87"/>
  <c r="AG74" i="87"/>
  <c r="AF74" i="87"/>
  <c r="AE74" i="87"/>
  <c r="AD74" i="87"/>
  <c r="AC74" i="87"/>
  <c r="AB74" i="87"/>
  <c r="AA74" i="87"/>
  <c r="Z74" i="87"/>
  <c r="Y74" i="87"/>
  <c r="X74" i="87"/>
  <c r="W74" i="87"/>
  <c r="V74" i="87"/>
  <c r="U74" i="87"/>
  <c r="T74" i="87"/>
  <c r="P74" i="87"/>
  <c r="O74" i="87"/>
  <c r="N74" i="87"/>
  <c r="L74" i="87"/>
  <c r="I74" i="87"/>
  <c r="Q73" i="87"/>
  <c r="R73" i="87" s="1"/>
  <c r="M73" i="87"/>
  <c r="K73" i="87"/>
  <c r="J73" i="87"/>
  <c r="Q72" i="87"/>
  <c r="R72" i="87" s="1"/>
  <c r="M72" i="87"/>
  <c r="K72" i="87"/>
  <c r="J72" i="87"/>
  <c r="Q71" i="87"/>
  <c r="R71" i="87" s="1"/>
  <c r="M71" i="87"/>
  <c r="K71" i="87"/>
  <c r="J71" i="87"/>
  <c r="Q70" i="87"/>
  <c r="R70" i="87" s="1"/>
  <c r="M70" i="87"/>
  <c r="K70" i="87"/>
  <c r="J70" i="87"/>
  <c r="Q69" i="87"/>
  <c r="R69" i="87" s="1"/>
  <c r="M69" i="87"/>
  <c r="K69" i="87"/>
  <c r="J69" i="87"/>
  <c r="Q68" i="87"/>
  <c r="R68" i="87" s="1"/>
  <c r="M68" i="87"/>
  <c r="K68" i="87"/>
  <c r="J68" i="87"/>
  <c r="Q67" i="87"/>
  <c r="R67" i="87" s="1"/>
  <c r="M67" i="87"/>
  <c r="K67" i="87"/>
  <c r="J67" i="87"/>
  <c r="Q66" i="87"/>
  <c r="R66" i="87" s="1"/>
  <c r="M66" i="87"/>
  <c r="K66" i="87"/>
  <c r="J66" i="87"/>
  <c r="Q65" i="87"/>
  <c r="R65" i="87" s="1"/>
  <c r="M65" i="87"/>
  <c r="K65" i="87"/>
  <c r="J65" i="87"/>
  <c r="Q64" i="87"/>
  <c r="R64" i="87" s="1"/>
  <c r="M64" i="87"/>
  <c r="K64" i="87"/>
  <c r="J64" i="87"/>
  <c r="Q63" i="87"/>
  <c r="R63" i="87" s="1"/>
  <c r="M63" i="87"/>
  <c r="K63" i="87"/>
  <c r="J63" i="87"/>
  <c r="Q62" i="87"/>
  <c r="R62" i="87" s="1"/>
  <c r="M62" i="87"/>
  <c r="K62" i="87"/>
  <c r="J62" i="87"/>
  <c r="Q61" i="87"/>
  <c r="R61" i="87" s="1"/>
  <c r="M61" i="87"/>
  <c r="K61" i="87"/>
  <c r="J61" i="87"/>
  <c r="Q60" i="87"/>
  <c r="R60" i="87" s="1"/>
  <c r="M60" i="87"/>
  <c r="K60" i="87"/>
  <c r="J60" i="87"/>
  <c r="Q59" i="87"/>
  <c r="R59" i="87" s="1"/>
  <c r="M59" i="87"/>
  <c r="K59" i="87"/>
  <c r="J59" i="87"/>
  <c r="Q58" i="87"/>
  <c r="R58" i="87" s="1"/>
  <c r="M58" i="87"/>
  <c r="K58" i="87"/>
  <c r="J58" i="87"/>
  <c r="Q57" i="87"/>
  <c r="R57" i="87" s="1"/>
  <c r="M57" i="87"/>
  <c r="K57" i="87"/>
  <c r="J57" i="87"/>
  <c r="Q56" i="87"/>
  <c r="R56" i="87" s="1"/>
  <c r="M56" i="87"/>
  <c r="K56" i="87"/>
  <c r="J56" i="87"/>
  <c r="Q55" i="87"/>
  <c r="R55" i="87" s="1"/>
  <c r="M55" i="87"/>
  <c r="K55" i="87"/>
  <c r="J55" i="87"/>
  <c r="R54" i="87"/>
  <c r="Q54" i="87"/>
  <c r="M54" i="87"/>
  <c r="K54" i="87"/>
  <c r="J54" i="87"/>
  <c r="Q53" i="87"/>
  <c r="R53" i="87" s="1"/>
  <c r="M53" i="87"/>
  <c r="K53" i="87"/>
  <c r="J53" i="87"/>
  <c r="Q52" i="87"/>
  <c r="R52" i="87" s="1"/>
  <c r="M52" i="87"/>
  <c r="K52" i="87"/>
  <c r="J52" i="87"/>
  <c r="Q51" i="87"/>
  <c r="R51" i="87" s="1"/>
  <c r="M51" i="87"/>
  <c r="K51" i="87"/>
  <c r="J51" i="87"/>
  <c r="Q50" i="87"/>
  <c r="R50" i="87" s="1"/>
  <c r="M50" i="87"/>
  <c r="K50" i="87"/>
  <c r="J50" i="87"/>
  <c r="Q49" i="87"/>
  <c r="R49" i="87" s="1"/>
  <c r="M49" i="87"/>
  <c r="K49" i="87"/>
  <c r="J49" i="87"/>
  <c r="Q48" i="87"/>
  <c r="R48" i="87" s="1"/>
  <c r="M48" i="87"/>
  <c r="K48" i="87"/>
  <c r="J48" i="87"/>
  <c r="Q47" i="87"/>
  <c r="R47" i="87" s="1"/>
  <c r="M47" i="87"/>
  <c r="K47" i="87"/>
  <c r="J47" i="87"/>
  <c r="Q46" i="87"/>
  <c r="R46" i="87" s="1"/>
  <c r="M46" i="87"/>
  <c r="K46" i="87"/>
  <c r="J46" i="87"/>
  <c r="Q45" i="87"/>
  <c r="R45" i="87" s="1"/>
  <c r="M45" i="87"/>
  <c r="K45" i="87"/>
  <c r="J45" i="87"/>
  <c r="Q44" i="87"/>
  <c r="R44" i="87" s="1"/>
  <c r="M44" i="87"/>
  <c r="K44" i="87"/>
  <c r="J44" i="87"/>
  <c r="Q43" i="87"/>
  <c r="R43" i="87" s="1"/>
  <c r="M43" i="87"/>
  <c r="K43" i="87"/>
  <c r="J43" i="87"/>
  <c r="Q42" i="87"/>
  <c r="R42" i="87" s="1"/>
  <c r="M42" i="87"/>
  <c r="K42" i="87"/>
  <c r="J42" i="87"/>
  <c r="Q41" i="87"/>
  <c r="R41" i="87" s="1"/>
  <c r="M41" i="87"/>
  <c r="K41" i="87"/>
  <c r="J41" i="87"/>
  <c r="Q40" i="87"/>
  <c r="R40" i="87" s="1"/>
  <c r="M40" i="87"/>
  <c r="K40" i="87"/>
  <c r="J40" i="87"/>
  <c r="Q39" i="87"/>
  <c r="R39" i="87" s="1"/>
  <c r="M39" i="87"/>
  <c r="K39" i="87"/>
  <c r="J39" i="87"/>
  <c r="R38" i="87"/>
  <c r="Q38" i="87"/>
  <c r="M38" i="87"/>
  <c r="K38" i="87"/>
  <c r="J38" i="87"/>
  <c r="Q37" i="87"/>
  <c r="R37" i="87" s="1"/>
  <c r="M37" i="87"/>
  <c r="K37" i="87"/>
  <c r="J37" i="87"/>
  <c r="Q36" i="87"/>
  <c r="R36" i="87" s="1"/>
  <c r="M36" i="87"/>
  <c r="K36" i="87"/>
  <c r="J36" i="87"/>
  <c r="Q35" i="87"/>
  <c r="R35" i="87" s="1"/>
  <c r="M35" i="87"/>
  <c r="K35" i="87"/>
  <c r="J35" i="87"/>
  <c r="Q34" i="87"/>
  <c r="R34" i="87" s="1"/>
  <c r="M34" i="87"/>
  <c r="K34" i="87"/>
  <c r="J34" i="87"/>
  <c r="Q33" i="87"/>
  <c r="R33" i="87" s="1"/>
  <c r="M33" i="87"/>
  <c r="K33" i="87"/>
  <c r="J33" i="87"/>
  <c r="Q32" i="87"/>
  <c r="R32" i="87" s="1"/>
  <c r="M32" i="87"/>
  <c r="K32" i="87"/>
  <c r="J32" i="87"/>
  <c r="Q31" i="87"/>
  <c r="R31" i="87" s="1"/>
  <c r="M31" i="87"/>
  <c r="K31" i="87"/>
  <c r="J31" i="87"/>
  <c r="Q30" i="87"/>
  <c r="R30" i="87" s="1"/>
  <c r="M30" i="87"/>
  <c r="K30" i="87"/>
  <c r="J30" i="87"/>
  <c r="Q29" i="87"/>
  <c r="R29" i="87" s="1"/>
  <c r="M29" i="87"/>
  <c r="K29" i="87"/>
  <c r="J29" i="87"/>
  <c r="Q28" i="87"/>
  <c r="R28" i="87" s="1"/>
  <c r="M28" i="87"/>
  <c r="K28" i="87"/>
  <c r="J28" i="87"/>
  <c r="Q27" i="87"/>
  <c r="R27" i="87" s="1"/>
  <c r="M27" i="87"/>
  <c r="K27" i="87"/>
  <c r="J27" i="87"/>
  <c r="Q26" i="87"/>
  <c r="R26" i="87" s="1"/>
  <c r="M26" i="87"/>
  <c r="K26" i="87"/>
  <c r="J26" i="87"/>
  <c r="Q25" i="87"/>
  <c r="R25" i="87" s="1"/>
  <c r="M25" i="87"/>
  <c r="K25" i="87"/>
  <c r="J25" i="87"/>
  <c r="Q24" i="87"/>
  <c r="R24" i="87" s="1"/>
  <c r="M24" i="87"/>
  <c r="K24" i="87"/>
  <c r="J24" i="87"/>
  <c r="Q23" i="87"/>
  <c r="R23" i="87" s="1"/>
  <c r="M23" i="87"/>
  <c r="K23" i="87"/>
  <c r="J23" i="87"/>
  <c r="Q22" i="87"/>
  <c r="R22" i="87" s="1"/>
  <c r="M22" i="87"/>
  <c r="K22" i="87"/>
  <c r="J22" i="87"/>
  <c r="Q21" i="87"/>
  <c r="R21" i="87" s="1"/>
  <c r="M21" i="87"/>
  <c r="K21" i="87"/>
  <c r="J21" i="87"/>
  <c r="Q20" i="87"/>
  <c r="R20" i="87" s="1"/>
  <c r="M20" i="87"/>
  <c r="K20" i="87"/>
  <c r="J20" i="87"/>
  <c r="Q19" i="87"/>
  <c r="R19" i="87" s="1"/>
  <c r="M19" i="87"/>
  <c r="K19" i="87"/>
  <c r="J19" i="87"/>
  <c r="Q18" i="87"/>
  <c r="R18" i="87" s="1"/>
  <c r="M18" i="87"/>
  <c r="K18" i="87"/>
  <c r="J18" i="87"/>
  <c r="Q17" i="87"/>
  <c r="R17" i="87" s="1"/>
  <c r="M17" i="87"/>
  <c r="K17" i="87"/>
  <c r="J17" i="87"/>
  <c r="Q16" i="87"/>
  <c r="R16" i="87" s="1"/>
  <c r="M16" i="87"/>
  <c r="K16" i="87"/>
  <c r="J16" i="87"/>
  <c r="Q15" i="87"/>
  <c r="R15" i="87" s="1"/>
  <c r="M15" i="87"/>
  <c r="K15" i="87"/>
  <c r="J15" i="87"/>
  <c r="Q14" i="87"/>
  <c r="R14" i="87" s="1"/>
  <c r="M14" i="87"/>
  <c r="K14" i="87"/>
  <c r="J14" i="87"/>
  <c r="Q13" i="87"/>
  <c r="R13" i="87" s="1"/>
  <c r="M13" i="87"/>
  <c r="K13" i="87"/>
  <c r="J13" i="87"/>
  <c r="Q12" i="87"/>
  <c r="R12" i="87" s="1"/>
  <c r="M12" i="87"/>
  <c r="K12" i="87"/>
  <c r="J12" i="87"/>
  <c r="Q11" i="87"/>
  <c r="R11" i="87" s="1"/>
  <c r="M11" i="87"/>
  <c r="K11" i="87"/>
  <c r="J11" i="87"/>
  <c r="Q10" i="87"/>
  <c r="R10" i="87" s="1"/>
  <c r="M10" i="87"/>
  <c r="K10" i="87"/>
  <c r="J10" i="87"/>
  <c r="Q9" i="87"/>
  <c r="R9" i="87" s="1"/>
  <c r="M9" i="87"/>
  <c r="K9" i="87"/>
  <c r="J9" i="87"/>
  <c r="Q8" i="87"/>
  <c r="R8" i="87" s="1"/>
  <c r="M8" i="87"/>
  <c r="K8" i="87"/>
  <c r="J8" i="87"/>
  <c r="Q7" i="87"/>
  <c r="R7" i="87" s="1"/>
  <c r="M7" i="87"/>
  <c r="K7" i="87"/>
  <c r="J7" i="87"/>
  <c r="Q6" i="87"/>
  <c r="R6" i="87" s="1"/>
  <c r="M6" i="87"/>
  <c r="K6" i="87"/>
  <c r="J6" i="87"/>
  <c r="Q5" i="87"/>
  <c r="R5" i="87" s="1"/>
  <c r="M5" i="87"/>
  <c r="K5" i="87"/>
  <c r="J5" i="87"/>
  <c r="Q4" i="87"/>
  <c r="M4" i="87"/>
  <c r="K4" i="87"/>
  <c r="J4" i="87"/>
  <c r="P75" i="86"/>
  <c r="O75" i="86"/>
  <c r="N75" i="86"/>
  <c r="L75" i="86"/>
  <c r="I75" i="86"/>
  <c r="AX74" i="86"/>
  <c r="AW74" i="86"/>
  <c r="AV74" i="86"/>
  <c r="AU74" i="86"/>
  <c r="AT74" i="86"/>
  <c r="AS74" i="86"/>
  <c r="AR74" i="86"/>
  <c r="AQ74" i="86"/>
  <c r="AP74" i="86"/>
  <c r="AO74" i="86"/>
  <c r="AN74" i="86"/>
  <c r="AM74" i="86"/>
  <c r="AL74" i="86"/>
  <c r="AK74" i="86"/>
  <c r="AJ74" i="86"/>
  <c r="AI74" i="86"/>
  <c r="AH74" i="86"/>
  <c r="AG74" i="86"/>
  <c r="AF74" i="86"/>
  <c r="AE74" i="86"/>
  <c r="AD74" i="86"/>
  <c r="AC74" i="86"/>
  <c r="AB74" i="86"/>
  <c r="AA74" i="86"/>
  <c r="P74" i="86"/>
  <c r="O74" i="86"/>
  <c r="N74" i="86"/>
  <c r="L74" i="86"/>
  <c r="I74" i="86"/>
  <c r="Q73" i="86"/>
  <c r="R73" i="86" s="1"/>
  <c r="M73" i="86"/>
  <c r="K73" i="86"/>
  <c r="J73" i="86"/>
  <c r="Q72" i="86"/>
  <c r="R72" i="86" s="1"/>
  <c r="M72" i="86"/>
  <c r="K72" i="86"/>
  <c r="J72" i="86"/>
  <c r="Q71" i="86"/>
  <c r="R71" i="86" s="1"/>
  <c r="M71" i="86"/>
  <c r="K71" i="86"/>
  <c r="J71" i="86"/>
  <c r="Q70" i="86"/>
  <c r="R70" i="86" s="1"/>
  <c r="M70" i="86"/>
  <c r="K70" i="86"/>
  <c r="J70" i="86"/>
  <c r="Q69" i="86"/>
  <c r="R69" i="86" s="1"/>
  <c r="M69" i="86"/>
  <c r="K69" i="86"/>
  <c r="J69" i="86"/>
  <c r="Q68" i="86"/>
  <c r="R68" i="86" s="1"/>
  <c r="M68" i="86"/>
  <c r="K68" i="86"/>
  <c r="J68" i="86"/>
  <c r="R67" i="86"/>
  <c r="Q67" i="86"/>
  <c r="M67" i="86"/>
  <c r="K67" i="86"/>
  <c r="J67" i="86"/>
  <c r="Q66" i="86"/>
  <c r="R66" i="86" s="1"/>
  <c r="M66" i="86"/>
  <c r="K66" i="86"/>
  <c r="J66" i="86"/>
  <c r="Q65" i="86"/>
  <c r="R65" i="86" s="1"/>
  <c r="M65" i="86"/>
  <c r="K65" i="86"/>
  <c r="J65" i="86"/>
  <c r="Q64" i="86"/>
  <c r="R64" i="86" s="1"/>
  <c r="M64" i="86"/>
  <c r="K64" i="86"/>
  <c r="J64" i="86"/>
  <c r="Q63" i="86"/>
  <c r="R63" i="86" s="1"/>
  <c r="M63" i="86"/>
  <c r="K63" i="86"/>
  <c r="J63" i="86"/>
  <c r="Q62" i="86"/>
  <c r="R62" i="86" s="1"/>
  <c r="M62" i="86"/>
  <c r="K62" i="86"/>
  <c r="J62" i="86"/>
  <c r="Q61" i="86"/>
  <c r="R61" i="86" s="1"/>
  <c r="M61" i="86"/>
  <c r="K61" i="86"/>
  <c r="J61" i="86"/>
  <c r="Q60" i="86"/>
  <c r="R60" i="86" s="1"/>
  <c r="M60" i="86"/>
  <c r="K60" i="86"/>
  <c r="J60" i="86"/>
  <c r="Q59" i="86"/>
  <c r="R59" i="86" s="1"/>
  <c r="M59" i="86"/>
  <c r="K59" i="86"/>
  <c r="J59" i="86"/>
  <c r="Q58" i="86"/>
  <c r="R58" i="86" s="1"/>
  <c r="M58" i="86"/>
  <c r="K58" i="86"/>
  <c r="J58" i="86"/>
  <c r="Q57" i="86"/>
  <c r="R57" i="86" s="1"/>
  <c r="M57" i="86"/>
  <c r="K57" i="86"/>
  <c r="J57" i="86"/>
  <c r="Q56" i="86"/>
  <c r="R56" i="86" s="1"/>
  <c r="M56" i="86"/>
  <c r="K56" i="86"/>
  <c r="J56" i="86"/>
  <c r="Q55" i="86"/>
  <c r="R55" i="86" s="1"/>
  <c r="M55" i="86"/>
  <c r="K55" i="86"/>
  <c r="J55" i="86"/>
  <c r="Q54" i="86"/>
  <c r="R54" i="86" s="1"/>
  <c r="M54" i="86"/>
  <c r="K54" i="86"/>
  <c r="J54" i="86"/>
  <c r="Q53" i="86"/>
  <c r="R53" i="86" s="1"/>
  <c r="M53" i="86"/>
  <c r="K53" i="86"/>
  <c r="J53" i="86"/>
  <c r="Q52" i="86"/>
  <c r="R52" i="86" s="1"/>
  <c r="M52" i="86"/>
  <c r="K52" i="86"/>
  <c r="J52" i="86"/>
  <c r="Q51" i="86"/>
  <c r="R51" i="86" s="1"/>
  <c r="M51" i="86"/>
  <c r="K51" i="86"/>
  <c r="J51" i="86"/>
  <c r="Q50" i="86"/>
  <c r="R50" i="86" s="1"/>
  <c r="M50" i="86"/>
  <c r="K50" i="86"/>
  <c r="J50" i="86"/>
  <c r="Q49" i="86"/>
  <c r="R49" i="86" s="1"/>
  <c r="M49" i="86"/>
  <c r="K49" i="86"/>
  <c r="J49" i="86"/>
  <c r="Q48" i="86"/>
  <c r="R48" i="86" s="1"/>
  <c r="M48" i="86"/>
  <c r="K48" i="86"/>
  <c r="J48" i="86"/>
  <c r="Q47" i="86"/>
  <c r="R47" i="86" s="1"/>
  <c r="M47" i="86"/>
  <c r="K47" i="86"/>
  <c r="J47" i="86"/>
  <c r="Q46" i="86"/>
  <c r="R46" i="86" s="1"/>
  <c r="M46" i="86"/>
  <c r="K46" i="86"/>
  <c r="J46" i="86"/>
  <c r="Q45" i="86"/>
  <c r="R45" i="86" s="1"/>
  <c r="M45" i="86"/>
  <c r="K45" i="86"/>
  <c r="J45" i="86"/>
  <c r="Q44" i="86"/>
  <c r="R44" i="86" s="1"/>
  <c r="M44" i="86"/>
  <c r="K44" i="86"/>
  <c r="J44" i="86"/>
  <c r="Q43" i="86"/>
  <c r="R43" i="86" s="1"/>
  <c r="M43" i="86"/>
  <c r="K43" i="86"/>
  <c r="J43" i="86"/>
  <c r="R42" i="86"/>
  <c r="Q42" i="86"/>
  <c r="M42" i="86"/>
  <c r="K42" i="86"/>
  <c r="J42" i="86"/>
  <c r="Q41" i="86"/>
  <c r="R41" i="86" s="1"/>
  <c r="M41" i="86"/>
  <c r="K41" i="86"/>
  <c r="J41" i="86"/>
  <c r="Q40" i="86"/>
  <c r="R40" i="86" s="1"/>
  <c r="M40" i="86"/>
  <c r="K40" i="86"/>
  <c r="J40" i="86"/>
  <c r="Q39" i="86"/>
  <c r="R39" i="86" s="1"/>
  <c r="M39" i="86"/>
  <c r="K39" i="86"/>
  <c r="J39" i="86"/>
  <c r="Q38" i="86"/>
  <c r="R38" i="86" s="1"/>
  <c r="M38" i="86"/>
  <c r="K38" i="86"/>
  <c r="J38" i="86"/>
  <c r="Q37" i="86"/>
  <c r="R37" i="86" s="1"/>
  <c r="M37" i="86"/>
  <c r="K37" i="86"/>
  <c r="J37" i="86"/>
  <c r="Q36" i="86"/>
  <c r="R36" i="86" s="1"/>
  <c r="M36" i="86"/>
  <c r="K36" i="86"/>
  <c r="J36" i="86"/>
  <c r="Q35" i="86"/>
  <c r="R35" i="86" s="1"/>
  <c r="M35" i="86"/>
  <c r="K35" i="86"/>
  <c r="J35" i="86"/>
  <c r="Q34" i="86"/>
  <c r="R34" i="86" s="1"/>
  <c r="M34" i="86"/>
  <c r="K34" i="86"/>
  <c r="J34" i="86"/>
  <c r="Q33" i="86"/>
  <c r="R33" i="86" s="1"/>
  <c r="M33" i="86"/>
  <c r="K33" i="86"/>
  <c r="J33" i="86"/>
  <c r="Q32" i="86"/>
  <c r="R32" i="86" s="1"/>
  <c r="M32" i="86"/>
  <c r="K32" i="86"/>
  <c r="J32" i="86"/>
  <c r="Q31" i="86"/>
  <c r="R31" i="86" s="1"/>
  <c r="M31" i="86"/>
  <c r="K31" i="86"/>
  <c r="J31" i="86"/>
  <c r="Q30" i="86"/>
  <c r="R30" i="86" s="1"/>
  <c r="M30" i="86"/>
  <c r="K30" i="86"/>
  <c r="J30" i="86"/>
  <c r="Q29" i="86"/>
  <c r="R29" i="86" s="1"/>
  <c r="M29" i="86"/>
  <c r="K29" i="86"/>
  <c r="J29" i="86"/>
  <c r="Q28" i="86"/>
  <c r="R28" i="86" s="1"/>
  <c r="M28" i="86"/>
  <c r="K28" i="86"/>
  <c r="J28" i="86"/>
  <c r="Q27" i="86"/>
  <c r="R27" i="86" s="1"/>
  <c r="M27" i="86"/>
  <c r="K27" i="86"/>
  <c r="J27" i="86"/>
  <c r="Q26" i="86"/>
  <c r="R26" i="86" s="1"/>
  <c r="M26" i="86"/>
  <c r="K26" i="86"/>
  <c r="J26" i="86"/>
  <c r="Q25" i="86"/>
  <c r="R25" i="86" s="1"/>
  <c r="M25" i="86"/>
  <c r="K25" i="86"/>
  <c r="J25" i="86"/>
  <c r="Q24" i="86"/>
  <c r="R24" i="86" s="1"/>
  <c r="M24" i="86"/>
  <c r="K24" i="86"/>
  <c r="J24" i="86"/>
  <c r="Q23" i="86"/>
  <c r="R23" i="86" s="1"/>
  <c r="M23" i="86"/>
  <c r="K23" i="86"/>
  <c r="J23" i="86"/>
  <c r="Q22" i="86"/>
  <c r="R22" i="86" s="1"/>
  <c r="M22" i="86"/>
  <c r="K22" i="86"/>
  <c r="J22" i="86"/>
  <c r="Q21" i="86"/>
  <c r="R21" i="86" s="1"/>
  <c r="M21" i="86"/>
  <c r="K21" i="86"/>
  <c r="J21" i="86"/>
  <c r="Q20" i="86"/>
  <c r="R20" i="86" s="1"/>
  <c r="M20" i="86"/>
  <c r="K20" i="86"/>
  <c r="J20" i="86"/>
  <c r="Q19" i="86"/>
  <c r="R19" i="86" s="1"/>
  <c r="M19" i="86"/>
  <c r="K19" i="86"/>
  <c r="J19" i="86"/>
  <c r="Q18" i="86"/>
  <c r="R18" i="86" s="1"/>
  <c r="M18" i="86"/>
  <c r="K18" i="86"/>
  <c r="J18" i="86"/>
  <c r="Q17" i="86"/>
  <c r="R17" i="86" s="1"/>
  <c r="M17" i="86"/>
  <c r="K17" i="86"/>
  <c r="J17" i="86"/>
  <c r="Q16" i="86"/>
  <c r="R16" i="86" s="1"/>
  <c r="M16" i="86"/>
  <c r="K16" i="86"/>
  <c r="J16" i="86"/>
  <c r="Q15" i="86"/>
  <c r="R15" i="86" s="1"/>
  <c r="M15" i="86"/>
  <c r="K15" i="86"/>
  <c r="J15" i="86"/>
  <c r="Q14" i="86"/>
  <c r="R14" i="86" s="1"/>
  <c r="M14" i="86"/>
  <c r="K14" i="86"/>
  <c r="J14" i="86"/>
  <c r="Q13" i="86"/>
  <c r="R13" i="86" s="1"/>
  <c r="M13" i="86"/>
  <c r="K13" i="86"/>
  <c r="J13" i="86"/>
  <c r="Q12" i="86"/>
  <c r="R12" i="86" s="1"/>
  <c r="M12" i="86"/>
  <c r="K12" i="86"/>
  <c r="J12" i="86"/>
  <c r="Q11" i="86"/>
  <c r="R11" i="86" s="1"/>
  <c r="M11" i="86"/>
  <c r="K11" i="86"/>
  <c r="J11" i="86"/>
  <c r="Q10" i="86"/>
  <c r="R10" i="86" s="1"/>
  <c r="M10" i="86"/>
  <c r="K10" i="86"/>
  <c r="J10" i="86"/>
  <c r="R9" i="86"/>
  <c r="Q9" i="86"/>
  <c r="M9" i="86"/>
  <c r="K9" i="86"/>
  <c r="J9" i="86"/>
  <c r="Q8" i="86"/>
  <c r="R8" i="86" s="1"/>
  <c r="M8" i="86"/>
  <c r="K8" i="86"/>
  <c r="J8" i="86"/>
  <c r="Q7" i="86"/>
  <c r="R7" i="86" s="1"/>
  <c r="M7" i="86"/>
  <c r="K7" i="86"/>
  <c r="J7" i="86"/>
  <c r="Q6" i="86"/>
  <c r="M6" i="86"/>
  <c r="K6" i="86"/>
  <c r="J6" i="86"/>
  <c r="Q5" i="86"/>
  <c r="R5" i="86" s="1"/>
  <c r="M5" i="86"/>
  <c r="K5" i="86"/>
  <c r="J5" i="86"/>
  <c r="Q4" i="86"/>
  <c r="R4" i="86" s="1"/>
  <c r="M4" i="86"/>
  <c r="K4" i="86"/>
  <c r="J4" i="86"/>
  <c r="P75" i="85"/>
  <c r="O75" i="85"/>
  <c r="N75" i="85"/>
  <c r="L75" i="85"/>
  <c r="I75" i="85"/>
  <c r="AX74" i="85"/>
  <c r="AW74" i="85"/>
  <c r="AV74" i="85"/>
  <c r="AU74" i="85"/>
  <c r="AT74" i="85"/>
  <c r="AS74" i="85"/>
  <c r="AR74" i="85"/>
  <c r="AQ74" i="85"/>
  <c r="AP74" i="85"/>
  <c r="AO74" i="85"/>
  <c r="AN74" i="85"/>
  <c r="AM74" i="85"/>
  <c r="AL74" i="85"/>
  <c r="AK74" i="85"/>
  <c r="AJ74" i="85"/>
  <c r="AI74" i="85"/>
  <c r="AH74" i="85"/>
  <c r="AG74" i="85"/>
  <c r="AF74" i="85"/>
  <c r="AE74" i="85"/>
  <c r="AD74" i="85"/>
  <c r="AC74" i="85"/>
  <c r="AB74" i="85"/>
  <c r="AA74" i="85"/>
  <c r="Z74" i="85"/>
  <c r="Y74" i="85"/>
  <c r="X74" i="85"/>
  <c r="W74" i="85"/>
  <c r="V74" i="85"/>
  <c r="U74" i="85"/>
  <c r="T74" i="85"/>
  <c r="S74" i="85"/>
  <c r="P74" i="85"/>
  <c r="O74" i="85"/>
  <c r="N74" i="85"/>
  <c r="L74" i="85"/>
  <c r="I74" i="85"/>
  <c r="Q73" i="85"/>
  <c r="R73" i="85" s="1"/>
  <c r="M73" i="85"/>
  <c r="K73" i="85"/>
  <c r="J73" i="85"/>
  <c r="Q72" i="85"/>
  <c r="R72" i="85" s="1"/>
  <c r="M72" i="85"/>
  <c r="K72" i="85"/>
  <c r="J72" i="85"/>
  <c r="Q71" i="85"/>
  <c r="R71" i="85" s="1"/>
  <c r="M71" i="85"/>
  <c r="K71" i="85"/>
  <c r="J71" i="85"/>
  <c r="Q70" i="85"/>
  <c r="R70" i="85" s="1"/>
  <c r="M70" i="85"/>
  <c r="K70" i="85"/>
  <c r="J70" i="85"/>
  <c r="Q69" i="85"/>
  <c r="R69" i="85" s="1"/>
  <c r="M69" i="85"/>
  <c r="K69" i="85"/>
  <c r="J69" i="85"/>
  <c r="Q68" i="85"/>
  <c r="R68" i="85" s="1"/>
  <c r="M68" i="85"/>
  <c r="K68" i="85"/>
  <c r="J68" i="85"/>
  <c r="Q67" i="85"/>
  <c r="R67" i="85" s="1"/>
  <c r="M67" i="85"/>
  <c r="K67" i="85"/>
  <c r="J67" i="85"/>
  <c r="Q66" i="85"/>
  <c r="R66" i="85" s="1"/>
  <c r="M66" i="85"/>
  <c r="K66" i="85"/>
  <c r="J66" i="85"/>
  <c r="Q65" i="85"/>
  <c r="R65" i="85" s="1"/>
  <c r="M65" i="85"/>
  <c r="K65" i="85"/>
  <c r="J65" i="85"/>
  <c r="Q64" i="85"/>
  <c r="R64" i="85" s="1"/>
  <c r="M64" i="85"/>
  <c r="K64" i="85"/>
  <c r="J64" i="85"/>
  <c r="Q63" i="85"/>
  <c r="R63" i="85" s="1"/>
  <c r="M63" i="85"/>
  <c r="K63" i="85"/>
  <c r="J63" i="85"/>
  <c r="Q62" i="85"/>
  <c r="R62" i="85" s="1"/>
  <c r="M62" i="85"/>
  <c r="K62" i="85"/>
  <c r="J62" i="85"/>
  <c r="Q61" i="85"/>
  <c r="R61" i="85" s="1"/>
  <c r="M61" i="85"/>
  <c r="K61" i="85"/>
  <c r="J61" i="85"/>
  <c r="Q60" i="85"/>
  <c r="R60" i="85" s="1"/>
  <c r="M60" i="85"/>
  <c r="K60" i="85"/>
  <c r="J60" i="85"/>
  <c r="Q59" i="85"/>
  <c r="R59" i="85" s="1"/>
  <c r="M59" i="85"/>
  <c r="K59" i="85"/>
  <c r="J59" i="85"/>
  <c r="Q58" i="85"/>
  <c r="R58" i="85" s="1"/>
  <c r="M58" i="85"/>
  <c r="K58" i="85"/>
  <c r="J58" i="85"/>
  <c r="Q57" i="85"/>
  <c r="R57" i="85" s="1"/>
  <c r="M57" i="85"/>
  <c r="K57" i="85"/>
  <c r="J57" i="85"/>
  <c r="Q56" i="85"/>
  <c r="R56" i="85" s="1"/>
  <c r="M56" i="85"/>
  <c r="K56" i="85"/>
  <c r="J56" i="85"/>
  <c r="Q55" i="85"/>
  <c r="R55" i="85" s="1"/>
  <c r="M55" i="85"/>
  <c r="K55" i="85"/>
  <c r="J55" i="85"/>
  <c r="Q54" i="85"/>
  <c r="R54" i="85" s="1"/>
  <c r="M54" i="85"/>
  <c r="K54" i="85"/>
  <c r="J54" i="85"/>
  <c r="Q53" i="85"/>
  <c r="R53" i="85" s="1"/>
  <c r="M53" i="85"/>
  <c r="K53" i="85"/>
  <c r="J53" i="85"/>
  <c r="Q52" i="85"/>
  <c r="R52" i="85" s="1"/>
  <c r="M52" i="85"/>
  <c r="K52" i="85"/>
  <c r="J52" i="85"/>
  <c r="Q51" i="85"/>
  <c r="R51" i="85" s="1"/>
  <c r="M51" i="85"/>
  <c r="K51" i="85"/>
  <c r="J51" i="85"/>
  <c r="Q50" i="85"/>
  <c r="R50" i="85" s="1"/>
  <c r="M50" i="85"/>
  <c r="K50" i="85"/>
  <c r="J50" i="85"/>
  <c r="Q49" i="85"/>
  <c r="R49" i="85" s="1"/>
  <c r="M49" i="85"/>
  <c r="K49" i="85"/>
  <c r="J49" i="85"/>
  <c r="Q48" i="85"/>
  <c r="R48" i="85" s="1"/>
  <c r="M48" i="85"/>
  <c r="K48" i="85"/>
  <c r="J48" i="85"/>
  <c r="Q47" i="85"/>
  <c r="R47" i="85" s="1"/>
  <c r="M47" i="85"/>
  <c r="K47" i="85"/>
  <c r="J47" i="85"/>
  <c r="Q46" i="85"/>
  <c r="R46" i="85" s="1"/>
  <c r="M46" i="85"/>
  <c r="K46" i="85"/>
  <c r="J46" i="85"/>
  <c r="Q45" i="85"/>
  <c r="R45" i="85" s="1"/>
  <c r="M45" i="85"/>
  <c r="K45" i="85"/>
  <c r="J45" i="85"/>
  <c r="Q44" i="85"/>
  <c r="R44" i="85" s="1"/>
  <c r="M44" i="85"/>
  <c r="K44" i="85"/>
  <c r="J44" i="85"/>
  <c r="Q43" i="85"/>
  <c r="R43" i="85" s="1"/>
  <c r="M43" i="85"/>
  <c r="K43" i="85"/>
  <c r="J43" i="85"/>
  <c r="Q42" i="85"/>
  <c r="R42" i="85" s="1"/>
  <c r="M42" i="85"/>
  <c r="K42" i="85"/>
  <c r="J42" i="85"/>
  <c r="Q41" i="85"/>
  <c r="R41" i="85" s="1"/>
  <c r="M41" i="85"/>
  <c r="K41" i="85"/>
  <c r="J41" i="85"/>
  <c r="Q40" i="85"/>
  <c r="R40" i="85" s="1"/>
  <c r="M40" i="85"/>
  <c r="K40" i="85"/>
  <c r="J40" i="85"/>
  <c r="Q39" i="85"/>
  <c r="R39" i="85" s="1"/>
  <c r="M39" i="85"/>
  <c r="K39" i="85"/>
  <c r="J39" i="85"/>
  <c r="Q38" i="85"/>
  <c r="R38" i="85" s="1"/>
  <c r="M38" i="85"/>
  <c r="K38" i="85"/>
  <c r="J38" i="85"/>
  <c r="Q37" i="85"/>
  <c r="R37" i="85" s="1"/>
  <c r="M37" i="85"/>
  <c r="K37" i="85"/>
  <c r="J37" i="85"/>
  <c r="Q36" i="85"/>
  <c r="R36" i="85" s="1"/>
  <c r="M36" i="85"/>
  <c r="K36" i="85"/>
  <c r="J36" i="85"/>
  <c r="Q35" i="85"/>
  <c r="R35" i="85" s="1"/>
  <c r="M35" i="85"/>
  <c r="K35" i="85"/>
  <c r="J35" i="85"/>
  <c r="Q34" i="85"/>
  <c r="R34" i="85" s="1"/>
  <c r="M34" i="85"/>
  <c r="K34" i="85"/>
  <c r="J34" i="85"/>
  <c r="Q33" i="85"/>
  <c r="R33" i="85" s="1"/>
  <c r="M33" i="85"/>
  <c r="K33" i="85"/>
  <c r="J33" i="85"/>
  <c r="Q32" i="85"/>
  <c r="R32" i="85" s="1"/>
  <c r="M32" i="85"/>
  <c r="K32" i="85"/>
  <c r="J32" i="85"/>
  <c r="Q31" i="85"/>
  <c r="R31" i="85" s="1"/>
  <c r="M31" i="85"/>
  <c r="K31" i="85"/>
  <c r="J31" i="85"/>
  <c r="Q30" i="85"/>
  <c r="R30" i="85" s="1"/>
  <c r="M30" i="85"/>
  <c r="K30" i="85"/>
  <c r="J30" i="85"/>
  <c r="Q29" i="85"/>
  <c r="R29" i="85" s="1"/>
  <c r="M29" i="85"/>
  <c r="K29" i="85"/>
  <c r="J29" i="85"/>
  <c r="Q28" i="85"/>
  <c r="R28" i="85" s="1"/>
  <c r="M28" i="85"/>
  <c r="K28" i="85"/>
  <c r="J28" i="85"/>
  <c r="Q27" i="85"/>
  <c r="R27" i="85" s="1"/>
  <c r="M27" i="85"/>
  <c r="K27" i="85"/>
  <c r="J27" i="85"/>
  <c r="Q26" i="85"/>
  <c r="R26" i="85" s="1"/>
  <c r="M26" i="85"/>
  <c r="K26" i="85"/>
  <c r="J26" i="85"/>
  <c r="Q25" i="85"/>
  <c r="R25" i="85" s="1"/>
  <c r="M25" i="85"/>
  <c r="K25" i="85"/>
  <c r="J25" i="85"/>
  <c r="Q24" i="85"/>
  <c r="R24" i="85" s="1"/>
  <c r="M24" i="85"/>
  <c r="K24" i="85"/>
  <c r="J24" i="85"/>
  <c r="Q23" i="85"/>
  <c r="R23" i="85" s="1"/>
  <c r="M23" i="85"/>
  <c r="K23" i="85"/>
  <c r="J23" i="85"/>
  <c r="Q22" i="85"/>
  <c r="R22" i="85" s="1"/>
  <c r="M22" i="85"/>
  <c r="K22" i="85"/>
  <c r="J22" i="85"/>
  <c r="Q21" i="85"/>
  <c r="R21" i="85" s="1"/>
  <c r="M21" i="85"/>
  <c r="K21" i="85"/>
  <c r="J21" i="85"/>
  <c r="Q20" i="85"/>
  <c r="R20" i="85" s="1"/>
  <c r="M20" i="85"/>
  <c r="K20" i="85"/>
  <c r="J20" i="85"/>
  <c r="Q19" i="85"/>
  <c r="R19" i="85" s="1"/>
  <c r="M19" i="85"/>
  <c r="K19" i="85"/>
  <c r="J19" i="85"/>
  <c r="Q18" i="85"/>
  <c r="R18" i="85" s="1"/>
  <c r="M18" i="85"/>
  <c r="K18" i="85"/>
  <c r="J18" i="85"/>
  <c r="Q17" i="85"/>
  <c r="R17" i="85" s="1"/>
  <c r="M17" i="85"/>
  <c r="K17" i="85"/>
  <c r="J17" i="85"/>
  <c r="Q16" i="85"/>
  <c r="R16" i="85" s="1"/>
  <c r="M16" i="85"/>
  <c r="K16" i="85"/>
  <c r="J16" i="85"/>
  <c r="Q15" i="85"/>
  <c r="R15" i="85" s="1"/>
  <c r="M15" i="85"/>
  <c r="K15" i="85"/>
  <c r="J15" i="85"/>
  <c r="Q14" i="85"/>
  <c r="R14" i="85" s="1"/>
  <c r="M14" i="85"/>
  <c r="K14" i="85"/>
  <c r="J14" i="85"/>
  <c r="Q13" i="85"/>
  <c r="R13" i="85" s="1"/>
  <c r="M13" i="85"/>
  <c r="K13" i="85"/>
  <c r="J13" i="85"/>
  <c r="Q12" i="85"/>
  <c r="R12" i="85" s="1"/>
  <c r="M12" i="85"/>
  <c r="K12" i="85"/>
  <c r="J12" i="85"/>
  <c r="Q11" i="85"/>
  <c r="R11" i="85" s="1"/>
  <c r="M11" i="85"/>
  <c r="K11" i="85"/>
  <c r="J11" i="85"/>
  <c r="Q10" i="85"/>
  <c r="R10" i="85" s="1"/>
  <c r="M10" i="85"/>
  <c r="K10" i="85"/>
  <c r="J10" i="85"/>
  <c r="Q9" i="85"/>
  <c r="R9" i="85" s="1"/>
  <c r="M9" i="85"/>
  <c r="K9" i="85"/>
  <c r="J9" i="85"/>
  <c r="Q8" i="85"/>
  <c r="R8" i="85" s="1"/>
  <c r="M8" i="85"/>
  <c r="K8" i="85"/>
  <c r="J8" i="85"/>
  <c r="Q7" i="85"/>
  <c r="R7" i="85" s="1"/>
  <c r="M7" i="85"/>
  <c r="K7" i="85"/>
  <c r="J7" i="85"/>
  <c r="Q6" i="85"/>
  <c r="M6" i="85"/>
  <c r="K6" i="85"/>
  <c r="J6" i="85"/>
  <c r="Q5" i="85"/>
  <c r="R5" i="85" s="1"/>
  <c r="M5" i="85"/>
  <c r="K5" i="85"/>
  <c r="J5" i="85"/>
  <c r="Q4" i="85"/>
  <c r="R4" i="85" s="1"/>
  <c r="M4" i="85"/>
  <c r="K4" i="85"/>
  <c r="K75" i="85" s="1"/>
  <c r="J4" i="85"/>
  <c r="P75" i="84"/>
  <c r="O75" i="84"/>
  <c r="N75" i="84"/>
  <c r="L75" i="84"/>
  <c r="I75" i="84"/>
  <c r="AX74" i="84"/>
  <c r="AW74" i="84"/>
  <c r="AV74" i="84"/>
  <c r="AU74" i="84"/>
  <c r="AT74" i="84"/>
  <c r="AS74" i="84"/>
  <c r="AR74" i="84"/>
  <c r="AQ74" i="84"/>
  <c r="AP74" i="84"/>
  <c r="AO74" i="84"/>
  <c r="AN74" i="84"/>
  <c r="AM74" i="84"/>
  <c r="AL74" i="84"/>
  <c r="AK74" i="84"/>
  <c r="AJ74" i="84"/>
  <c r="AI74" i="84"/>
  <c r="AH74" i="84"/>
  <c r="AG74" i="84"/>
  <c r="AF74" i="84"/>
  <c r="AE74" i="84"/>
  <c r="AD74" i="84"/>
  <c r="AC74" i="84"/>
  <c r="AB74" i="84"/>
  <c r="AA74" i="84"/>
  <c r="Z74" i="84"/>
  <c r="Y74" i="84"/>
  <c r="X74" i="84"/>
  <c r="P74" i="84"/>
  <c r="O74" i="84"/>
  <c r="N74" i="84"/>
  <c r="L74" i="84"/>
  <c r="I74" i="84"/>
  <c r="Q73" i="84"/>
  <c r="R73" i="84" s="1"/>
  <c r="M73" i="84"/>
  <c r="K73" i="84"/>
  <c r="J73" i="84"/>
  <c r="Q72" i="84"/>
  <c r="R72" i="84" s="1"/>
  <c r="M72" i="84"/>
  <c r="K72" i="84"/>
  <c r="J72" i="84"/>
  <c r="Q71" i="84"/>
  <c r="R71" i="84" s="1"/>
  <c r="M71" i="84"/>
  <c r="K71" i="84"/>
  <c r="J71" i="84"/>
  <c r="Q70" i="84"/>
  <c r="R70" i="84" s="1"/>
  <c r="M70" i="84"/>
  <c r="K70" i="84"/>
  <c r="J70" i="84"/>
  <c r="Q69" i="84"/>
  <c r="R69" i="84" s="1"/>
  <c r="M69" i="84"/>
  <c r="K69" i="84"/>
  <c r="J69" i="84"/>
  <c r="Q68" i="84"/>
  <c r="R68" i="84" s="1"/>
  <c r="M68" i="84"/>
  <c r="K68" i="84"/>
  <c r="J68" i="84"/>
  <c r="Q67" i="84"/>
  <c r="R67" i="84" s="1"/>
  <c r="M67" i="84"/>
  <c r="K67" i="84"/>
  <c r="J67" i="84"/>
  <c r="Q66" i="84"/>
  <c r="R66" i="84" s="1"/>
  <c r="M66" i="84"/>
  <c r="K66" i="84"/>
  <c r="J66" i="84"/>
  <c r="Q65" i="84"/>
  <c r="R65" i="84" s="1"/>
  <c r="M65" i="84"/>
  <c r="K65" i="84"/>
  <c r="J65" i="84"/>
  <c r="Q64" i="84"/>
  <c r="R64" i="84" s="1"/>
  <c r="M64" i="84"/>
  <c r="K64" i="84"/>
  <c r="J64" i="84"/>
  <c r="Q63" i="84"/>
  <c r="R63" i="84" s="1"/>
  <c r="M63" i="84"/>
  <c r="K63" i="84"/>
  <c r="J63" i="84"/>
  <c r="Q62" i="84"/>
  <c r="R62" i="84" s="1"/>
  <c r="M62" i="84"/>
  <c r="K62" i="84"/>
  <c r="J62" i="84"/>
  <c r="Q61" i="84"/>
  <c r="R61" i="84" s="1"/>
  <c r="M61" i="84"/>
  <c r="K61" i="84"/>
  <c r="J61" i="84"/>
  <c r="Q60" i="84"/>
  <c r="R60" i="84" s="1"/>
  <c r="M60" i="84"/>
  <c r="K60" i="84"/>
  <c r="J60" i="84"/>
  <c r="Q59" i="84"/>
  <c r="R59" i="84" s="1"/>
  <c r="M59" i="84"/>
  <c r="K59" i="84"/>
  <c r="J59" i="84"/>
  <c r="Q58" i="84"/>
  <c r="R58" i="84" s="1"/>
  <c r="M58" i="84"/>
  <c r="K58" i="84"/>
  <c r="J58" i="84"/>
  <c r="Q57" i="84"/>
  <c r="R57" i="84" s="1"/>
  <c r="M57" i="84"/>
  <c r="K57" i="84"/>
  <c r="J57" i="84"/>
  <c r="Q56" i="84"/>
  <c r="R56" i="84" s="1"/>
  <c r="M56" i="84"/>
  <c r="K56" i="84"/>
  <c r="J56" i="84"/>
  <c r="Q55" i="84"/>
  <c r="R55" i="84" s="1"/>
  <c r="M55" i="84"/>
  <c r="K55" i="84"/>
  <c r="J55" i="84"/>
  <c r="Q54" i="84"/>
  <c r="R54" i="84" s="1"/>
  <c r="M54" i="84"/>
  <c r="K54" i="84"/>
  <c r="J54" i="84"/>
  <c r="Q53" i="84"/>
  <c r="R53" i="84" s="1"/>
  <c r="M53" i="84"/>
  <c r="K53" i="84"/>
  <c r="J53" i="84"/>
  <c r="Q52" i="84"/>
  <c r="R52" i="84" s="1"/>
  <c r="M52" i="84"/>
  <c r="K52" i="84"/>
  <c r="J52" i="84"/>
  <c r="Q51" i="84"/>
  <c r="R51" i="84" s="1"/>
  <c r="M51" i="84"/>
  <c r="K51" i="84"/>
  <c r="J51" i="84"/>
  <c r="Q50" i="84"/>
  <c r="R50" i="84" s="1"/>
  <c r="M50" i="84"/>
  <c r="K50" i="84"/>
  <c r="J50" i="84"/>
  <c r="Q49" i="84"/>
  <c r="R49" i="84" s="1"/>
  <c r="M49" i="84"/>
  <c r="K49" i="84"/>
  <c r="J49" i="84"/>
  <c r="Q48" i="84"/>
  <c r="R48" i="84" s="1"/>
  <c r="M48" i="84"/>
  <c r="K48" i="84"/>
  <c r="J48" i="84"/>
  <c r="Q47" i="84"/>
  <c r="R47" i="84" s="1"/>
  <c r="M47" i="84"/>
  <c r="K47" i="84"/>
  <c r="J47" i="84"/>
  <c r="Q46" i="84"/>
  <c r="R46" i="84" s="1"/>
  <c r="M46" i="84"/>
  <c r="K46" i="84"/>
  <c r="J46" i="84"/>
  <c r="Q45" i="84"/>
  <c r="R45" i="84" s="1"/>
  <c r="M45" i="84"/>
  <c r="K45" i="84"/>
  <c r="J45" i="84"/>
  <c r="Q44" i="84"/>
  <c r="R44" i="84" s="1"/>
  <c r="M44" i="84"/>
  <c r="K44" i="84"/>
  <c r="J44" i="84"/>
  <c r="Q43" i="84"/>
  <c r="R43" i="84" s="1"/>
  <c r="M43" i="84"/>
  <c r="K43" i="84"/>
  <c r="J43" i="84"/>
  <c r="Q42" i="84"/>
  <c r="R42" i="84" s="1"/>
  <c r="M42" i="84"/>
  <c r="K42" i="84"/>
  <c r="J42" i="84"/>
  <c r="Q41" i="84"/>
  <c r="R41" i="84" s="1"/>
  <c r="M41" i="84"/>
  <c r="K41" i="84"/>
  <c r="J41" i="84"/>
  <c r="Q40" i="84"/>
  <c r="R40" i="84" s="1"/>
  <c r="M40" i="84"/>
  <c r="K40" i="84"/>
  <c r="J40" i="84"/>
  <c r="Q39" i="84"/>
  <c r="R39" i="84" s="1"/>
  <c r="M39" i="84"/>
  <c r="K39" i="84"/>
  <c r="J39" i="84"/>
  <c r="Q38" i="84"/>
  <c r="R38" i="84" s="1"/>
  <c r="M38" i="84"/>
  <c r="K38" i="84"/>
  <c r="J38" i="84"/>
  <c r="Q37" i="84"/>
  <c r="R37" i="84" s="1"/>
  <c r="M37" i="84"/>
  <c r="K37" i="84"/>
  <c r="J37" i="84"/>
  <c r="Q36" i="84"/>
  <c r="R36" i="84" s="1"/>
  <c r="M36" i="84"/>
  <c r="K36" i="84"/>
  <c r="J36" i="84"/>
  <c r="Q35" i="84"/>
  <c r="R35" i="84" s="1"/>
  <c r="M35" i="84"/>
  <c r="K35" i="84"/>
  <c r="J35" i="84"/>
  <c r="Q34" i="84"/>
  <c r="R34" i="84" s="1"/>
  <c r="M34" i="84"/>
  <c r="K34" i="84"/>
  <c r="J34" i="84"/>
  <c r="Q33" i="84"/>
  <c r="R33" i="84" s="1"/>
  <c r="M33" i="84"/>
  <c r="K33" i="84"/>
  <c r="J33" i="84"/>
  <c r="Q32" i="84"/>
  <c r="R32" i="84" s="1"/>
  <c r="M32" i="84"/>
  <c r="K32" i="84"/>
  <c r="J32" i="84"/>
  <c r="Q31" i="84"/>
  <c r="R31" i="84" s="1"/>
  <c r="M31" i="84"/>
  <c r="K31" i="84"/>
  <c r="J31" i="84"/>
  <c r="Q30" i="84"/>
  <c r="R30" i="84" s="1"/>
  <c r="M30" i="84"/>
  <c r="K30" i="84"/>
  <c r="J30" i="84"/>
  <c r="R29" i="84"/>
  <c r="Q29" i="84"/>
  <c r="M29" i="84"/>
  <c r="K29" i="84"/>
  <c r="J29" i="84"/>
  <c r="Q28" i="84"/>
  <c r="R28" i="84" s="1"/>
  <c r="M28" i="84"/>
  <c r="K28" i="84"/>
  <c r="J28" i="84"/>
  <c r="Q27" i="84"/>
  <c r="R27" i="84" s="1"/>
  <c r="M27" i="84"/>
  <c r="K27" i="84"/>
  <c r="J27" i="84"/>
  <c r="Q26" i="84"/>
  <c r="R26" i="84" s="1"/>
  <c r="M26" i="84"/>
  <c r="K26" i="84"/>
  <c r="J26" i="84"/>
  <c r="Q25" i="84"/>
  <c r="R25" i="84" s="1"/>
  <c r="M25" i="84"/>
  <c r="K25" i="84"/>
  <c r="J25" i="84"/>
  <c r="Q24" i="84"/>
  <c r="R24" i="84" s="1"/>
  <c r="M24" i="84"/>
  <c r="K24" i="84"/>
  <c r="J24" i="84"/>
  <c r="Q23" i="84"/>
  <c r="R23" i="84" s="1"/>
  <c r="M23" i="84"/>
  <c r="K23" i="84"/>
  <c r="J23" i="84"/>
  <c r="Q22" i="84"/>
  <c r="R22" i="84" s="1"/>
  <c r="M22" i="84"/>
  <c r="K22" i="84"/>
  <c r="J22" i="84"/>
  <c r="Q21" i="84"/>
  <c r="R21" i="84" s="1"/>
  <c r="M21" i="84"/>
  <c r="K21" i="84"/>
  <c r="J21" i="84"/>
  <c r="Q20" i="84"/>
  <c r="R20" i="84" s="1"/>
  <c r="M20" i="84"/>
  <c r="K20" i="84"/>
  <c r="J20" i="84"/>
  <c r="Q19" i="84"/>
  <c r="R19" i="84" s="1"/>
  <c r="M19" i="84"/>
  <c r="K19" i="84"/>
  <c r="J19" i="84"/>
  <c r="Q18" i="84"/>
  <c r="R18" i="84" s="1"/>
  <c r="M18" i="84"/>
  <c r="K18" i="84"/>
  <c r="J18" i="84"/>
  <c r="Q17" i="84"/>
  <c r="R17" i="84" s="1"/>
  <c r="M17" i="84"/>
  <c r="K17" i="84"/>
  <c r="J17" i="84"/>
  <c r="Q16" i="84"/>
  <c r="R16" i="84" s="1"/>
  <c r="M16" i="84"/>
  <c r="K16" i="84"/>
  <c r="J16" i="84"/>
  <c r="Q15" i="84"/>
  <c r="R15" i="84" s="1"/>
  <c r="M15" i="84"/>
  <c r="K15" i="84"/>
  <c r="J15" i="84"/>
  <c r="Q14" i="84"/>
  <c r="R14" i="84" s="1"/>
  <c r="M14" i="84"/>
  <c r="K14" i="84"/>
  <c r="J14" i="84"/>
  <c r="Q13" i="84"/>
  <c r="R13" i="84" s="1"/>
  <c r="M13" i="84"/>
  <c r="K13" i="84"/>
  <c r="J13" i="84"/>
  <c r="Q12" i="84"/>
  <c r="R12" i="84" s="1"/>
  <c r="M12" i="84"/>
  <c r="K12" i="84"/>
  <c r="J12" i="84"/>
  <c r="Q11" i="84"/>
  <c r="R11" i="84" s="1"/>
  <c r="M11" i="84"/>
  <c r="K11" i="84"/>
  <c r="J11" i="84"/>
  <c r="Q10" i="84"/>
  <c r="R10" i="84" s="1"/>
  <c r="M10" i="84"/>
  <c r="K10" i="84"/>
  <c r="J10" i="84"/>
  <c r="Q9" i="84"/>
  <c r="R9" i="84" s="1"/>
  <c r="M9" i="84"/>
  <c r="K9" i="84"/>
  <c r="J9" i="84"/>
  <c r="Q8" i="84"/>
  <c r="R8" i="84" s="1"/>
  <c r="M8" i="84"/>
  <c r="K8" i="84"/>
  <c r="J8" i="84"/>
  <c r="Q7" i="84"/>
  <c r="R7" i="84" s="1"/>
  <c r="M7" i="84"/>
  <c r="K7" i="84"/>
  <c r="J7" i="84"/>
  <c r="Q6" i="84"/>
  <c r="R6" i="84" s="1"/>
  <c r="M6" i="84"/>
  <c r="K6" i="84"/>
  <c r="J6" i="84"/>
  <c r="Q5" i="84"/>
  <c r="R5" i="84" s="1"/>
  <c r="M5" i="84"/>
  <c r="K5" i="84"/>
  <c r="J5" i="84"/>
  <c r="Q4" i="84"/>
  <c r="M4" i="84"/>
  <c r="K4" i="84"/>
  <c r="J4" i="84"/>
  <c r="P75" i="83"/>
  <c r="O75" i="83"/>
  <c r="N75" i="83"/>
  <c r="L75" i="83"/>
  <c r="I75" i="83"/>
  <c r="AX74" i="83"/>
  <c r="AW74" i="83"/>
  <c r="AV74" i="83"/>
  <c r="AU74" i="83"/>
  <c r="AT74" i="83"/>
  <c r="AS74" i="83"/>
  <c r="AR74" i="83"/>
  <c r="AQ74" i="83"/>
  <c r="AP74" i="83"/>
  <c r="AO74" i="83"/>
  <c r="AN74" i="83"/>
  <c r="AM74" i="83"/>
  <c r="AL74" i="83"/>
  <c r="AK74" i="83"/>
  <c r="AJ74" i="83"/>
  <c r="AI74" i="83"/>
  <c r="AH74" i="83"/>
  <c r="AG74" i="83"/>
  <c r="P74" i="83"/>
  <c r="O74" i="83"/>
  <c r="N74" i="83"/>
  <c r="L74" i="83"/>
  <c r="I74" i="83"/>
  <c r="Q73" i="83"/>
  <c r="R73" i="83" s="1"/>
  <c r="M73" i="83"/>
  <c r="K73" i="83"/>
  <c r="J73" i="83"/>
  <c r="Q72" i="83"/>
  <c r="R72" i="83" s="1"/>
  <c r="M72" i="83"/>
  <c r="K72" i="83"/>
  <c r="J72" i="83"/>
  <c r="Q71" i="83"/>
  <c r="R71" i="83" s="1"/>
  <c r="M71" i="83"/>
  <c r="K71" i="83"/>
  <c r="J71" i="83"/>
  <c r="Q70" i="83"/>
  <c r="R70" i="83" s="1"/>
  <c r="M70" i="83"/>
  <c r="K70" i="83"/>
  <c r="J70" i="83"/>
  <c r="Q69" i="83"/>
  <c r="R69" i="83" s="1"/>
  <c r="M69" i="83"/>
  <c r="K69" i="83"/>
  <c r="J69" i="83"/>
  <c r="Q68" i="83"/>
  <c r="R68" i="83" s="1"/>
  <c r="M68" i="83"/>
  <c r="K68" i="83"/>
  <c r="J68" i="83"/>
  <c r="Q67" i="83"/>
  <c r="R67" i="83" s="1"/>
  <c r="M67" i="83"/>
  <c r="K67" i="83"/>
  <c r="J67" i="83"/>
  <c r="R66" i="83"/>
  <c r="Q66" i="83"/>
  <c r="M66" i="83"/>
  <c r="K66" i="83"/>
  <c r="J66" i="83"/>
  <c r="Q65" i="83"/>
  <c r="R65" i="83" s="1"/>
  <c r="M65" i="83"/>
  <c r="K65" i="83"/>
  <c r="J65" i="83"/>
  <c r="Q64" i="83"/>
  <c r="R64" i="83" s="1"/>
  <c r="M64" i="83"/>
  <c r="K64" i="83"/>
  <c r="J64" i="83"/>
  <c r="Q63" i="83"/>
  <c r="R63" i="83" s="1"/>
  <c r="M63" i="83"/>
  <c r="K63" i="83"/>
  <c r="J63" i="83"/>
  <c r="Q62" i="83"/>
  <c r="R62" i="83" s="1"/>
  <c r="M62" i="83"/>
  <c r="K62" i="83"/>
  <c r="J62" i="83"/>
  <c r="Q61" i="83"/>
  <c r="R61" i="83" s="1"/>
  <c r="M61" i="83"/>
  <c r="K61" i="83"/>
  <c r="J61" i="83"/>
  <c r="Q60" i="83"/>
  <c r="R60" i="83" s="1"/>
  <c r="M60" i="83"/>
  <c r="K60" i="83"/>
  <c r="J60" i="83"/>
  <c r="Q59" i="83"/>
  <c r="R59" i="83" s="1"/>
  <c r="M59" i="83"/>
  <c r="K59" i="83"/>
  <c r="J59" i="83"/>
  <c r="Q58" i="83"/>
  <c r="R58" i="83" s="1"/>
  <c r="M58" i="83"/>
  <c r="K58" i="83"/>
  <c r="J58" i="83"/>
  <c r="Q57" i="83"/>
  <c r="R57" i="83" s="1"/>
  <c r="M57" i="83"/>
  <c r="K57" i="83"/>
  <c r="J57" i="83"/>
  <c r="Q56" i="83"/>
  <c r="R56" i="83" s="1"/>
  <c r="M56" i="83"/>
  <c r="K56" i="83"/>
  <c r="J56" i="83"/>
  <c r="Q55" i="83"/>
  <c r="R55" i="83" s="1"/>
  <c r="M55" i="83"/>
  <c r="K55" i="83"/>
  <c r="J55" i="83"/>
  <c r="Q54" i="83"/>
  <c r="R54" i="83" s="1"/>
  <c r="M54" i="83"/>
  <c r="K54" i="83"/>
  <c r="J54" i="83"/>
  <c r="Q53" i="83"/>
  <c r="R53" i="83" s="1"/>
  <c r="M53" i="83"/>
  <c r="K53" i="83"/>
  <c r="J53" i="83"/>
  <c r="Q52" i="83"/>
  <c r="R52" i="83" s="1"/>
  <c r="M52" i="83"/>
  <c r="K52" i="83"/>
  <c r="J52" i="83"/>
  <c r="Q51" i="83"/>
  <c r="R51" i="83" s="1"/>
  <c r="M51" i="83"/>
  <c r="K51" i="83"/>
  <c r="J51" i="83"/>
  <c r="Q50" i="83"/>
  <c r="R50" i="83" s="1"/>
  <c r="M50" i="83"/>
  <c r="K50" i="83"/>
  <c r="J50" i="83"/>
  <c r="Q49" i="83"/>
  <c r="R49" i="83" s="1"/>
  <c r="M49" i="83"/>
  <c r="K49" i="83"/>
  <c r="J49" i="83"/>
  <c r="Q48" i="83"/>
  <c r="R48" i="83" s="1"/>
  <c r="M48" i="83"/>
  <c r="K48" i="83"/>
  <c r="J48" i="83"/>
  <c r="Q47" i="83"/>
  <c r="R47" i="83" s="1"/>
  <c r="M47" i="83"/>
  <c r="K47" i="83"/>
  <c r="J47" i="83"/>
  <c r="Q46" i="83"/>
  <c r="R46" i="83" s="1"/>
  <c r="M46" i="83"/>
  <c r="K46" i="83"/>
  <c r="J46" i="83"/>
  <c r="Q45" i="83"/>
  <c r="R45" i="83" s="1"/>
  <c r="M45" i="83"/>
  <c r="K45" i="83"/>
  <c r="J45" i="83"/>
  <c r="Q44" i="83"/>
  <c r="R44" i="83" s="1"/>
  <c r="M44" i="83"/>
  <c r="K44" i="83"/>
  <c r="J44" i="83"/>
  <c r="Q43" i="83"/>
  <c r="R43" i="83" s="1"/>
  <c r="M43" i="83"/>
  <c r="K43" i="83"/>
  <c r="J43" i="83"/>
  <c r="Q42" i="83"/>
  <c r="R42" i="83" s="1"/>
  <c r="M42" i="83"/>
  <c r="K42" i="83"/>
  <c r="J42" i="83"/>
  <c r="Q41" i="83"/>
  <c r="R41" i="83" s="1"/>
  <c r="M41" i="83"/>
  <c r="K41" i="83"/>
  <c r="J41" i="83"/>
  <c r="Q40" i="83"/>
  <c r="R40" i="83" s="1"/>
  <c r="M40" i="83"/>
  <c r="K40" i="83"/>
  <c r="J40" i="83"/>
  <c r="Q39" i="83"/>
  <c r="R39" i="83" s="1"/>
  <c r="M39" i="83"/>
  <c r="K39" i="83"/>
  <c r="J39" i="83"/>
  <c r="Q38" i="83"/>
  <c r="R38" i="83" s="1"/>
  <c r="M38" i="83"/>
  <c r="K38" i="83"/>
  <c r="J38" i="83"/>
  <c r="Q37" i="83"/>
  <c r="R37" i="83" s="1"/>
  <c r="M37" i="83"/>
  <c r="K37" i="83"/>
  <c r="J37" i="83"/>
  <c r="Q36" i="83"/>
  <c r="R36" i="83" s="1"/>
  <c r="M36" i="83"/>
  <c r="K36" i="83"/>
  <c r="J36" i="83"/>
  <c r="Q35" i="83"/>
  <c r="R35" i="83" s="1"/>
  <c r="M35" i="83"/>
  <c r="K35" i="83"/>
  <c r="J35" i="83"/>
  <c r="Q34" i="83"/>
  <c r="R34" i="83" s="1"/>
  <c r="M34" i="83"/>
  <c r="K34" i="83"/>
  <c r="J34" i="83"/>
  <c r="Q33" i="83"/>
  <c r="R33" i="83" s="1"/>
  <c r="M33" i="83"/>
  <c r="K33" i="83"/>
  <c r="J33" i="83"/>
  <c r="Q32" i="83"/>
  <c r="R32" i="83" s="1"/>
  <c r="M32" i="83"/>
  <c r="K32" i="83"/>
  <c r="J32" i="83"/>
  <c r="Q31" i="83"/>
  <c r="R31" i="83" s="1"/>
  <c r="M31" i="83"/>
  <c r="K31" i="83"/>
  <c r="J31" i="83"/>
  <c r="Q30" i="83"/>
  <c r="R30" i="83" s="1"/>
  <c r="M30" i="83"/>
  <c r="K30" i="83"/>
  <c r="J30" i="83"/>
  <c r="Q29" i="83"/>
  <c r="R29" i="83" s="1"/>
  <c r="M29" i="83"/>
  <c r="K29" i="83"/>
  <c r="J29" i="83"/>
  <c r="Q28" i="83"/>
  <c r="R28" i="83" s="1"/>
  <c r="M28" i="83"/>
  <c r="K28" i="83"/>
  <c r="J28" i="83"/>
  <c r="Q27" i="83"/>
  <c r="R27" i="83" s="1"/>
  <c r="M27" i="83"/>
  <c r="K27" i="83"/>
  <c r="J27" i="83"/>
  <c r="Q26" i="83"/>
  <c r="R26" i="83" s="1"/>
  <c r="M26" i="83"/>
  <c r="K26" i="83"/>
  <c r="J26" i="83"/>
  <c r="Q25" i="83"/>
  <c r="R25" i="83" s="1"/>
  <c r="M25" i="83"/>
  <c r="K25" i="83"/>
  <c r="J25" i="83"/>
  <c r="Q24" i="83"/>
  <c r="R24" i="83" s="1"/>
  <c r="M24" i="83"/>
  <c r="K24" i="83"/>
  <c r="J24" i="83"/>
  <c r="Q23" i="83"/>
  <c r="R23" i="83" s="1"/>
  <c r="M23" i="83"/>
  <c r="K23" i="83"/>
  <c r="J23" i="83"/>
  <c r="Q22" i="83"/>
  <c r="R22" i="83" s="1"/>
  <c r="M22" i="83"/>
  <c r="K22" i="83"/>
  <c r="J22" i="83"/>
  <c r="Q21" i="83"/>
  <c r="R21" i="83" s="1"/>
  <c r="M21" i="83"/>
  <c r="K21" i="83"/>
  <c r="J21" i="83"/>
  <c r="Q20" i="83"/>
  <c r="R20" i="83" s="1"/>
  <c r="M20" i="83"/>
  <c r="K20" i="83"/>
  <c r="J20" i="83"/>
  <c r="Q19" i="83"/>
  <c r="R19" i="83" s="1"/>
  <c r="M19" i="83"/>
  <c r="K19" i="83"/>
  <c r="J19" i="83"/>
  <c r="Q18" i="83"/>
  <c r="R18" i="83" s="1"/>
  <c r="M18" i="83"/>
  <c r="K18" i="83"/>
  <c r="J18" i="83"/>
  <c r="Q17" i="83"/>
  <c r="R17" i="83" s="1"/>
  <c r="M17" i="83"/>
  <c r="K17" i="83"/>
  <c r="J17" i="83"/>
  <c r="Q16" i="83"/>
  <c r="R16" i="83" s="1"/>
  <c r="M16" i="83"/>
  <c r="K16" i="83"/>
  <c r="J16" i="83"/>
  <c r="Q15" i="83"/>
  <c r="R15" i="83" s="1"/>
  <c r="M15" i="83"/>
  <c r="K15" i="83"/>
  <c r="J15" i="83"/>
  <c r="Q14" i="83"/>
  <c r="R14" i="83" s="1"/>
  <c r="M14" i="83"/>
  <c r="K14" i="83"/>
  <c r="J14" i="83"/>
  <c r="Q13" i="83"/>
  <c r="R13" i="83" s="1"/>
  <c r="M13" i="83"/>
  <c r="K13" i="83"/>
  <c r="J13" i="83"/>
  <c r="Q12" i="83"/>
  <c r="R12" i="83" s="1"/>
  <c r="M12" i="83"/>
  <c r="K12" i="83"/>
  <c r="J12" i="83"/>
  <c r="Q11" i="83"/>
  <c r="R11" i="83" s="1"/>
  <c r="M11" i="83"/>
  <c r="K11" i="83"/>
  <c r="J11" i="83"/>
  <c r="Q10" i="83"/>
  <c r="R10" i="83" s="1"/>
  <c r="M10" i="83"/>
  <c r="K10" i="83"/>
  <c r="J10" i="83"/>
  <c r="Q9" i="83"/>
  <c r="R9" i="83" s="1"/>
  <c r="M9" i="83"/>
  <c r="K9" i="83"/>
  <c r="J9" i="83"/>
  <c r="Q8" i="83"/>
  <c r="R8" i="83" s="1"/>
  <c r="M8" i="83"/>
  <c r="K8" i="83"/>
  <c r="J8" i="83"/>
  <c r="Q7" i="83"/>
  <c r="R7" i="83" s="1"/>
  <c r="M7" i="83"/>
  <c r="K7" i="83"/>
  <c r="J7" i="83"/>
  <c r="Q6" i="83"/>
  <c r="R6" i="83" s="1"/>
  <c r="M6" i="83"/>
  <c r="K6" i="83"/>
  <c r="J6" i="83"/>
  <c r="Q5" i="83"/>
  <c r="R5" i="83" s="1"/>
  <c r="M5" i="83"/>
  <c r="K5" i="83"/>
  <c r="J5" i="83"/>
  <c r="Q4" i="83"/>
  <c r="M4" i="83"/>
  <c r="K4" i="83"/>
  <c r="J4" i="83"/>
  <c r="P75" i="82"/>
  <c r="O75" i="82"/>
  <c r="N75" i="82"/>
  <c r="L75" i="82"/>
  <c r="I75" i="82"/>
  <c r="AX74" i="82"/>
  <c r="AW74" i="82"/>
  <c r="AV74" i="82"/>
  <c r="AU74" i="82"/>
  <c r="AT74" i="82"/>
  <c r="AS74" i="82"/>
  <c r="AR74" i="82"/>
  <c r="AQ74" i="82"/>
  <c r="AP74" i="82"/>
  <c r="AO74" i="82"/>
  <c r="AN74" i="82"/>
  <c r="AM74" i="82"/>
  <c r="AL74" i="82"/>
  <c r="AK74" i="82"/>
  <c r="AJ74" i="82"/>
  <c r="AI74" i="82"/>
  <c r="AH74" i="82"/>
  <c r="AG74" i="82"/>
  <c r="AF74" i="82"/>
  <c r="AE74" i="82"/>
  <c r="AD74" i="82"/>
  <c r="AC74" i="82"/>
  <c r="AB74" i="82"/>
  <c r="AA74" i="82"/>
  <c r="Z74" i="82"/>
  <c r="Y74" i="82"/>
  <c r="X74" i="82"/>
  <c r="W74" i="82"/>
  <c r="V74" i="82"/>
  <c r="U74" i="82"/>
  <c r="T74" i="82"/>
  <c r="P74" i="82"/>
  <c r="O74" i="82"/>
  <c r="N74" i="82"/>
  <c r="L74" i="82"/>
  <c r="I74" i="82"/>
  <c r="Q73" i="82"/>
  <c r="R73" i="82" s="1"/>
  <c r="M73" i="82"/>
  <c r="K73" i="82"/>
  <c r="J73" i="82"/>
  <c r="Q72" i="82"/>
  <c r="R72" i="82" s="1"/>
  <c r="M72" i="82"/>
  <c r="K72" i="82"/>
  <c r="J72" i="82"/>
  <c r="Q71" i="82"/>
  <c r="R71" i="82" s="1"/>
  <c r="M71" i="82"/>
  <c r="K71" i="82"/>
  <c r="J71" i="82"/>
  <c r="Q70" i="82"/>
  <c r="R70" i="82" s="1"/>
  <c r="M70" i="82"/>
  <c r="K70" i="82"/>
  <c r="J70" i="82"/>
  <c r="Q69" i="82"/>
  <c r="R69" i="82" s="1"/>
  <c r="M69" i="82"/>
  <c r="K69" i="82"/>
  <c r="J69" i="82"/>
  <c r="Q68" i="82"/>
  <c r="R68" i="82" s="1"/>
  <c r="M68" i="82"/>
  <c r="K68" i="82"/>
  <c r="J68" i="82"/>
  <c r="Q67" i="82"/>
  <c r="R67" i="82" s="1"/>
  <c r="M67" i="82"/>
  <c r="K67" i="82"/>
  <c r="J67" i="82"/>
  <c r="Q66" i="82"/>
  <c r="R66" i="82" s="1"/>
  <c r="M66" i="82"/>
  <c r="K66" i="82"/>
  <c r="J66" i="82"/>
  <c r="Q65" i="82"/>
  <c r="R65" i="82" s="1"/>
  <c r="M65" i="82"/>
  <c r="K65" i="82"/>
  <c r="J65" i="82"/>
  <c r="Q64" i="82"/>
  <c r="R64" i="82" s="1"/>
  <c r="M64" i="82"/>
  <c r="K64" i="82"/>
  <c r="J64" i="82"/>
  <c r="Q63" i="82"/>
  <c r="R63" i="82" s="1"/>
  <c r="M63" i="82"/>
  <c r="K63" i="82"/>
  <c r="J63" i="82"/>
  <c r="Q62" i="82"/>
  <c r="R62" i="82" s="1"/>
  <c r="M62" i="82"/>
  <c r="K62" i="82"/>
  <c r="J62" i="82"/>
  <c r="Q61" i="82"/>
  <c r="R61" i="82" s="1"/>
  <c r="M61" i="82"/>
  <c r="K61" i="82"/>
  <c r="J61" i="82"/>
  <c r="Q60" i="82"/>
  <c r="R60" i="82" s="1"/>
  <c r="M60" i="82"/>
  <c r="K60" i="82"/>
  <c r="J60" i="82"/>
  <c r="Q59" i="82"/>
  <c r="R59" i="82" s="1"/>
  <c r="M59" i="82"/>
  <c r="K59" i="82"/>
  <c r="J59" i="82"/>
  <c r="Q58" i="82"/>
  <c r="R58" i="82" s="1"/>
  <c r="M58" i="82"/>
  <c r="K58" i="82"/>
  <c r="J58" i="82"/>
  <c r="Q57" i="82"/>
  <c r="R57" i="82" s="1"/>
  <c r="M57" i="82"/>
  <c r="K57" i="82"/>
  <c r="J57" i="82"/>
  <c r="Q56" i="82"/>
  <c r="R56" i="82" s="1"/>
  <c r="M56" i="82"/>
  <c r="K56" i="82"/>
  <c r="J56" i="82"/>
  <c r="Q55" i="82"/>
  <c r="R55" i="82" s="1"/>
  <c r="M55" i="82"/>
  <c r="K55" i="82"/>
  <c r="J55" i="82"/>
  <c r="Q54" i="82"/>
  <c r="R54" i="82" s="1"/>
  <c r="M54" i="82"/>
  <c r="K54" i="82"/>
  <c r="J54" i="82"/>
  <c r="Q53" i="82"/>
  <c r="R53" i="82" s="1"/>
  <c r="M53" i="82"/>
  <c r="K53" i="82"/>
  <c r="J53" i="82"/>
  <c r="Q52" i="82"/>
  <c r="R52" i="82" s="1"/>
  <c r="M52" i="82"/>
  <c r="K52" i="82"/>
  <c r="J52" i="82"/>
  <c r="R51" i="82"/>
  <c r="Q51" i="82"/>
  <c r="M51" i="82"/>
  <c r="K51" i="82"/>
  <c r="J51" i="82"/>
  <c r="Q50" i="82"/>
  <c r="R50" i="82" s="1"/>
  <c r="M50" i="82"/>
  <c r="K50" i="82"/>
  <c r="J50" i="82"/>
  <c r="Q49" i="82"/>
  <c r="R49" i="82" s="1"/>
  <c r="M49" i="82"/>
  <c r="K49" i="82"/>
  <c r="J49" i="82"/>
  <c r="Q48" i="82"/>
  <c r="R48" i="82" s="1"/>
  <c r="M48" i="82"/>
  <c r="K48" i="82"/>
  <c r="J48" i="82"/>
  <c r="Q47" i="82"/>
  <c r="R47" i="82" s="1"/>
  <c r="M47" i="82"/>
  <c r="K47" i="82"/>
  <c r="J47" i="82"/>
  <c r="Q46" i="82"/>
  <c r="R46" i="82" s="1"/>
  <c r="M46" i="82"/>
  <c r="K46" i="82"/>
  <c r="J46" i="82"/>
  <c r="Q45" i="82"/>
  <c r="R45" i="82" s="1"/>
  <c r="M45" i="82"/>
  <c r="K45" i="82"/>
  <c r="J45" i="82"/>
  <c r="Q44" i="82"/>
  <c r="R44" i="82" s="1"/>
  <c r="M44" i="82"/>
  <c r="K44" i="82"/>
  <c r="J44" i="82"/>
  <c r="Q43" i="82"/>
  <c r="R43" i="82" s="1"/>
  <c r="M43" i="82"/>
  <c r="K43" i="82"/>
  <c r="J43" i="82"/>
  <c r="Q42" i="82"/>
  <c r="R42" i="82" s="1"/>
  <c r="M42" i="82"/>
  <c r="K42" i="82"/>
  <c r="J42" i="82"/>
  <c r="Q41" i="82"/>
  <c r="R41" i="82" s="1"/>
  <c r="M41" i="82"/>
  <c r="K41" i="82"/>
  <c r="J41" i="82"/>
  <c r="Q40" i="82"/>
  <c r="R40" i="82" s="1"/>
  <c r="M40" i="82"/>
  <c r="K40" i="82"/>
  <c r="J40" i="82"/>
  <c r="Q39" i="82"/>
  <c r="R39" i="82" s="1"/>
  <c r="M39" i="82"/>
  <c r="K39" i="82"/>
  <c r="J39" i="82"/>
  <c r="Q38" i="82"/>
  <c r="R38" i="82" s="1"/>
  <c r="M38" i="82"/>
  <c r="K38" i="82"/>
  <c r="J38" i="82"/>
  <c r="Q37" i="82"/>
  <c r="R37" i="82" s="1"/>
  <c r="M37" i="82"/>
  <c r="K37" i="82"/>
  <c r="J37" i="82"/>
  <c r="Q36" i="82"/>
  <c r="R36" i="82" s="1"/>
  <c r="M36" i="82"/>
  <c r="K36" i="82"/>
  <c r="J36" i="82"/>
  <c r="Q35" i="82"/>
  <c r="R35" i="82" s="1"/>
  <c r="M35" i="82"/>
  <c r="K35" i="82"/>
  <c r="J35" i="82"/>
  <c r="Q34" i="82"/>
  <c r="R34" i="82" s="1"/>
  <c r="M34" i="82"/>
  <c r="K34" i="82"/>
  <c r="J34" i="82"/>
  <c r="Q33" i="82"/>
  <c r="R33" i="82" s="1"/>
  <c r="M33" i="82"/>
  <c r="K33" i="82"/>
  <c r="J33" i="82"/>
  <c r="Q32" i="82"/>
  <c r="R32" i="82" s="1"/>
  <c r="M32" i="82"/>
  <c r="K32" i="82"/>
  <c r="J32" i="82"/>
  <c r="Q31" i="82"/>
  <c r="R31" i="82" s="1"/>
  <c r="M31" i="82"/>
  <c r="K31" i="82"/>
  <c r="J31" i="82"/>
  <c r="Q30" i="82"/>
  <c r="R30" i="82" s="1"/>
  <c r="M30" i="82"/>
  <c r="K30" i="82"/>
  <c r="J30" i="82"/>
  <c r="Q29" i="82"/>
  <c r="R29" i="82" s="1"/>
  <c r="M29" i="82"/>
  <c r="K29" i="82"/>
  <c r="J29" i="82"/>
  <c r="Q28" i="82"/>
  <c r="R28" i="82" s="1"/>
  <c r="M28" i="82"/>
  <c r="K28" i="82"/>
  <c r="J28" i="82"/>
  <c r="Q27" i="82"/>
  <c r="R27" i="82" s="1"/>
  <c r="M27" i="82"/>
  <c r="K27" i="82"/>
  <c r="J27" i="82"/>
  <c r="Q26" i="82"/>
  <c r="R26" i="82" s="1"/>
  <c r="M26" i="82"/>
  <c r="K26" i="82"/>
  <c r="J26" i="82"/>
  <c r="Q25" i="82"/>
  <c r="R25" i="82" s="1"/>
  <c r="M25" i="82"/>
  <c r="K25" i="82"/>
  <c r="J25" i="82"/>
  <c r="Q24" i="82"/>
  <c r="R24" i="82" s="1"/>
  <c r="M24" i="82"/>
  <c r="K24" i="82"/>
  <c r="J24" i="82"/>
  <c r="Q23" i="82"/>
  <c r="R23" i="82" s="1"/>
  <c r="M23" i="82"/>
  <c r="K23" i="82"/>
  <c r="J23" i="82"/>
  <c r="Q22" i="82"/>
  <c r="R22" i="82" s="1"/>
  <c r="M22" i="82"/>
  <c r="K22" i="82"/>
  <c r="J22" i="82"/>
  <c r="Q21" i="82"/>
  <c r="R21" i="82" s="1"/>
  <c r="M21" i="82"/>
  <c r="K21" i="82"/>
  <c r="J21" i="82"/>
  <c r="Q20" i="82"/>
  <c r="R20" i="82" s="1"/>
  <c r="M20" i="82"/>
  <c r="K20" i="82"/>
  <c r="J20" i="82"/>
  <c r="Q19" i="82"/>
  <c r="R19" i="82" s="1"/>
  <c r="M19" i="82"/>
  <c r="K19" i="82"/>
  <c r="J19" i="82"/>
  <c r="Q18" i="82"/>
  <c r="R18" i="82" s="1"/>
  <c r="M18" i="82"/>
  <c r="K18" i="82"/>
  <c r="J18" i="82"/>
  <c r="Q17" i="82"/>
  <c r="R17" i="82" s="1"/>
  <c r="M17" i="82"/>
  <c r="K17" i="82"/>
  <c r="J17" i="82"/>
  <c r="Q16" i="82"/>
  <c r="R16" i="82" s="1"/>
  <c r="M16" i="82"/>
  <c r="K16" i="82"/>
  <c r="J16" i="82"/>
  <c r="Q15" i="82"/>
  <c r="R15" i="82" s="1"/>
  <c r="M15" i="82"/>
  <c r="K15" i="82"/>
  <c r="J15" i="82"/>
  <c r="Q14" i="82"/>
  <c r="R14" i="82" s="1"/>
  <c r="M14" i="82"/>
  <c r="K14" i="82"/>
  <c r="J14" i="82"/>
  <c r="Q13" i="82"/>
  <c r="R13" i="82" s="1"/>
  <c r="M13" i="82"/>
  <c r="K13" i="82"/>
  <c r="J13" i="82"/>
  <c r="Q12" i="82"/>
  <c r="R12" i="82" s="1"/>
  <c r="M12" i="82"/>
  <c r="K12" i="82"/>
  <c r="J12" i="82"/>
  <c r="Q11" i="82"/>
  <c r="R11" i="82" s="1"/>
  <c r="M11" i="82"/>
  <c r="K11" i="82"/>
  <c r="J11" i="82"/>
  <c r="Q10" i="82"/>
  <c r="R10" i="82" s="1"/>
  <c r="M10" i="82"/>
  <c r="K10" i="82"/>
  <c r="J10" i="82"/>
  <c r="Q9" i="82"/>
  <c r="R9" i="82" s="1"/>
  <c r="M9" i="82"/>
  <c r="K9" i="82"/>
  <c r="J9" i="82"/>
  <c r="Q8" i="82"/>
  <c r="R8" i="82" s="1"/>
  <c r="M8" i="82"/>
  <c r="K8" i="82"/>
  <c r="J8" i="82"/>
  <c r="Q7" i="82"/>
  <c r="R7" i="82" s="1"/>
  <c r="M7" i="82"/>
  <c r="K7" i="82"/>
  <c r="J7" i="82"/>
  <c r="Q6" i="82"/>
  <c r="R6" i="82" s="1"/>
  <c r="M6" i="82"/>
  <c r="K6" i="82"/>
  <c r="J6" i="82"/>
  <c r="Q5" i="82"/>
  <c r="R5" i="82" s="1"/>
  <c r="M5" i="82"/>
  <c r="K5" i="82"/>
  <c r="J5" i="82"/>
  <c r="Q4" i="82"/>
  <c r="R4" i="82" s="1"/>
  <c r="M4" i="82"/>
  <c r="K4" i="82"/>
  <c r="J4" i="82"/>
  <c r="P75" i="81"/>
  <c r="O75" i="81"/>
  <c r="N75" i="81"/>
  <c r="L75" i="81"/>
  <c r="I75" i="81"/>
  <c r="AX74" i="81"/>
  <c r="AW74" i="81"/>
  <c r="AV74" i="81"/>
  <c r="AU74" i="81"/>
  <c r="AT74" i="81"/>
  <c r="AS74" i="81"/>
  <c r="AR74" i="81"/>
  <c r="AQ74" i="81"/>
  <c r="AP74" i="81"/>
  <c r="AO74" i="81"/>
  <c r="AN74" i="81"/>
  <c r="AM74" i="81"/>
  <c r="AL74" i="81"/>
  <c r="AK74" i="81"/>
  <c r="AJ74" i="81"/>
  <c r="AI74" i="81"/>
  <c r="AH74" i="81"/>
  <c r="AG74" i="81"/>
  <c r="AF74" i="81"/>
  <c r="AE74" i="81"/>
  <c r="AD74" i="81"/>
  <c r="AC74" i="81"/>
  <c r="AB74" i="81"/>
  <c r="AA74" i="81"/>
  <c r="Z74" i="81"/>
  <c r="Y74" i="81"/>
  <c r="P74" i="81"/>
  <c r="O74" i="81"/>
  <c r="N74" i="81"/>
  <c r="L74" i="81"/>
  <c r="I74" i="81"/>
  <c r="Q73" i="81"/>
  <c r="R73" i="81" s="1"/>
  <c r="M73" i="81"/>
  <c r="K73" i="81"/>
  <c r="J73" i="81"/>
  <c r="Q72" i="81"/>
  <c r="R72" i="81" s="1"/>
  <c r="M72" i="81"/>
  <c r="K72" i="81"/>
  <c r="J72" i="81"/>
  <c r="Q71" i="81"/>
  <c r="R71" i="81" s="1"/>
  <c r="M71" i="81"/>
  <c r="K71" i="81"/>
  <c r="J71" i="81"/>
  <c r="Q70" i="81"/>
  <c r="R70" i="81" s="1"/>
  <c r="M70" i="81"/>
  <c r="K70" i="81"/>
  <c r="J70" i="81"/>
  <c r="Q69" i="81"/>
  <c r="R69" i="81" s="1"/>
  <c r="M69" i="81"/>
  <c r="K69" i="81"/>
  <c r="J69" i="81"/>
  <c r="Q68" i="81"/>
  <c r="R68" i="81" s="1"/>
  <c r="M68" i="81"/>
  <c r="K68" i="81"/>
  <c r="J68" i="81"/>
  <c r="Q67" i="81"/>
  <c r="R67" i="81" s="1"/>
  <c r="M67" i="81"/>
  <c r="K67" i="81"/>
  <c r="J67" i="81"/>
  <c r="Q66" i="81"/>
  <c r="R66" i="81" s="1"/>
  <c r="M66" i="81"/>
  <c r="K66" i="81"/>
  <c r="J66" i="81"/>
  <c r="Q65" i="81"/>
  <c r="R65" i="81" s="1"/>
  <c r="M65" i="81"/>
  <c r="K65" i="81"/>
  <c r="J65" i="81"/>
  <c r="Q64" i="81"/>
  <c r="R64" i="81" s="1"/>
  <c r="M64" i="81"/>
  <c r="K64" i="81"/>
  <c r="J64" i="81"/>
  <c r="Q63" i="81"/>
  <c r="R63" i="81" s="1"/>
  <c r="M63" i="81"/>
  <c r="K63" i="81"/>
  <c r="J63" i="81"/>
  <c r="Q62" i="81"/>
  <c r="R62" i="81" s="1"/>
  <c r="M62" i="81"/>
  <c r="K62" i="81"/>
  <c r="J62" i="81"/>
  <c r="Q61" i="81"/>
  <c r="R61" i="81" s="1"/>
  <c r="M61" i="81"/>
  <c r="K61" i="81"/>
  <c r="J61" i="81"/>
  <c r="Q60" i="81"/>
  <c r="R60" i="81" s="1"/>
  <c r="M60" i="81"/>
  <c r="K60" i="81"/>
  <c r="J60" i="81"/>
  <c r="Q59" i="81"/>
  <c r="R59" i="81" s="1"/>
  <c r="M59" i="81"/>
  <c r="K59" i="81"/>
  <c r="J59" i="81"/>
  <c r="Q58" i="81"/>
  <c r="R58" i="81" s="1"/>
  <c r="M58" i="81"/>
  <c r="K58" i="81"/>
  <c r="J58" i="81"/>
  <c r="Q57" i="81"/>
  <c r="R57" i="81" s="1"/>
  <c r="M57" i="81"/>
  <c r="K57" i="81"/>
  <c r="J57" i="81"/>
  <c r="Q56" i="81"/>
  <c r="R56" i="81" s="1"/>
  <c r="M56" i="81"/>
  <c r="K56" i="81"/>
  <c r="J56" i="81"/>
  <c r="Q55" i="81"/>
  <c r="R55" i="81" s="1"/>
  <c r="M55" i="81"/>
  <c r="K55" i="81"/>
  <c r="J55" i="81"/>
  <c r="Q54" i="81"/>
  <c r="R54" i="81" s="1"/>
  <c r="M54" i="81"/>
  <c r="K54" i="81"/>
  <c r="J54" i="81"/>
  <c r="Q53" i="81"/>
  <c r="R53" i="81" s="1"/>
  <c r="M53" i="81"/>
  <c r="K53" i="81"/>
  <c r="J53" i="81"/>
  <c r="Q52" i="81"/>
  <c r="R52" i="81" s="1"/>
  <c r="M52" i="81"/>
  <c r="K52" i="81"/>
  <c r="J52" i="81"/>
  <c r="Q51" i="81"/>
  <c r="R51" i="81" s="1"/>
  <c r="M51" i="81"/>
  <c r="K51" i="81"/>
  <c r="J51" i="81"/>
  <c r="Q50" i="81"/>
  <c r="R50" i="81" s="1"/>
  <c r="M50" i="81"/>
  <c r="K50" i="81"/>
  <c r="J50" i="81"/>
  <c r="Q49" i="81"/>
  <c r="R49" i="81" s="1"/>
  <c r="M49" i="81"/>
  <c r="K49" i="81"/>
  <c r="J49" i="81"/>
  <c r="Q48" i="81"/>
  <c r="R48" i="81" s="1"/>
  <c r="M48" i="81"/>
  <c r="K48" i="81"/>
  <c r="J48" i="81"/>
  <c r="Q47" i="81"/>
  <c r="R47" i="81" s="1"/>
  <c r="M47" i="81"/>
  <c r="K47" i="81"/>
  <c r="J47" i="81"/>
  <c r="Q46" i="81"/>
  <c r="R46" i="81" s="1"/>
  <c r="M46" i="81"/>
  <c r="K46" i="81"/>
  <c r="J46" i="81"/>
  <c r="Q45" i="81"/>
  <c r="R45" i="81" s="1"/>
  <c r="M45" i="81"/>
  <c r="K45" i="81"/>
  <c r="J45" i="81"/>
  <c r="Q44" i="81"/>
  <c r="R44" i="81" s="1"/>
  <c r="M44" i="81"/>
  <c r="K44" i="81"/>
  <c r="J44" i="81"/>
  <c r="Q43" i="81"/>
  <c r="R43" i="81" s="1"/>
  <c r="M43" i="81"/>
  <c r="K43" i="81"/>
  <c r="J43" i="81"/>
  <c r="Q42" i="81"/>
  <c r="R42" i="81" s="1"/>
  <c r="M42" i="81"/>
  <c r="K42" i="81"/>
  <c r="J42" i="81"/>
  <c r="Q41" i="81"/>
  <c r="R41" i="81" s="1"/>
  <c r="M41" i="81"/>
  <c r="K41" i="81"/>
  <c r="J41" i="81"/>
  <c r="Q40" i="81"/>
  <c r="R40" i="81" s="1"/>
  <c r="M40" i="81"/>
  <c r="K40" i="81"/>
  <c r="J40" i="81"/>
  <c r="Q39" i="81"/>
  <c r="R39" i="81" s="1"/>
  <c r="M39" i="81"/>
  <c r="K39" i="81"/>
  <c r="J39" i="81"/>
  <c r="Q38" i="81"/>
  <c r="R38" i="81" s="1"/>
  <c r="M38" i="81"/>
  <c r="K38" i="81"/>
  <c r="J38" i="81"/>
  <c r="Q37" i="81"/>
  <c r="R37" i="81" s="1"/>
  <c r="M37" i="81"/>
  <c r="K37" i="81"/>
  <c r="J37" i="81"/>
  <c r="Q36" i="81"/>
  <c r="R36" i="81" s="1"/>
  <c r="M36" i="81"/>
  <c r="K36" i="81"/>
  <c r="J36" i="81"/>
  <c r="R35" i="81"/>
  <c r="Q35" i="81"/>
  <c r="M35" i="81"/>
  <c r="K35" i="81"/>
  <c r="J35" i="81"/>
  <c r="Q34" i="81"/>
  <c r="R34" i="81" s="1"/>
  <c r="M34" i="81"/>
  <c r="K34" i="81"/>
  <c r="J34" i="81"/>
  <c r="Q33" i="81"/>
  <c r="R33" i="81" s="1"/>
  <c r="M33" i="81"/>
  <c r="K33" i="81"/>
  <c r="J33" i="81"/>
  <c r="Q32" i="81"/>
  <c r="R32" i="81" s="1"/>
  <c r="M32" i="81"/>
  <c r="K32" i="81"/>
  <c r="J32" i="81"/>
  <c r="Q31" i="81"/>
  <c r="R31" i="81" s="1"/>
  <c r="M31" i="81"/>
  <c r="K31" i="81"/>
  <c r="J31" i="81"/>
  <c r="Q30" i="81"/>
  <c r="R30" i="81" s="1"/>
  <c r="M30" i="81"/>
  <c r="K30" i="81"/>
  <c r="J30" i="81"/>
  <c r="Q29" i="81"/>
  <c r="R29" i="81" s="1"/>
  <c r="M29" i="81"/>
  <c r="K29" i="81"/>
  <c r="J29" i="81"/>
  <c r="Q28" i="81"/>
  <c r="R28" i="81" s="1"/>
  <c r="M28" i="81"/>
  <c r="K28" i="81"/>
  <c r="J28" i="81"/>
  <c r="Q27" i="81"/>
  <c r="R27" i="81" s="1"/>
  <c r="M27" i="81"/>
  <c r="K27" i="81"/>
  <c r="J27" i="81"/>
  <c r="Q26" i="81"/>
  <c r="R26" i="81" s="1"/>
  <c r="M26" i="81"/>
  <c r="K26" i="81"/>
  <c r="J26" i="81"/>
  <c r="Q25" i="81"/>
  <c r="R25" i="81" s="1"/>
  <c r="M25" i="81"/>
  <c r="K25" i="81"/>
  <c r="J25" i="81"/>
  <c r="Q24" i="81"/>
  <c r="R24" i="81" s="1"/>
  <c r="M24" i="81"/>
  <c r="K24" i="81"/>
  <c r="J24" i="81"/>
  <c r="Q23" i="81"/>
  <c r="R23" i="81" s="1"/>
  <c r="M23" i="81"/>
  <c r="K23" i="81"/>
  <c r="J23" i="81"/>
  <c r="Q22" i="81"/>
  <c r="R22" i="81" s="1"/>
  <c r="M22" i="81"/>
  <c r="K22" i="81"/>
  <c r="J22" i="81"/>
  <c r="Q21" i="81"/>
  <c r="R21" i="81" s="1"/>
  <c r="M21" i="81"/>
  <c r="K21" i="81"/>
  <c r="J21" i="81"/>
  <c r="Q20" i="81"/>
  <c r="R20" i="81" s="1"/>
  <c r="M20" i="81"/>
  <c r="K20" i="81"/>
  <c r="J20" i="81"/>
  <c r="Q19" i="81"/>
  <c r="R19" i="81" s="1"/>
  <c r="M19" i="81"/>
  <c r="K19" i="81"/>
  <c r="J19" i="81"/>
  <c r="Q18" i="81"/>
  <c r="R18" i="81" s="1"/>
  <c r="M18" i="81"/>
  <c r="K18" i="81"/>
  <c r="J18" i="81"/>
  <c r="Q17" i="81"/>
  <c r="R17" i="81" s="1"/>
  <c r="M17" i="81"/>
  <c r="K17" i="81"/>
  <c r="J17" i="81"/>
  <c r="Q16" i="81"/>
  <c r="R16" i="81" s="1"/>
  <c r="M16" i="81"/>
  <c r="K16" i="81"/>
  <c r="J16" i="81"/>
  <c r="Q15" i="81"/>
  <c r="R15" i="81" s="1"/>
  <c r="M15" i="81"/>
  <c r="K15" i="81"/>
  <c r="J15" i="81"/>
  <c r="Q14" i="81"/>
  <c r="R14" i="81" s="1"/>
  <c r="M14" i="81"/>
  <c r="K14" i="81"/>
  <c r="J14" i="81"/>
  <c r="Q13" i="81"/>
  <c r="R13" i="81" s="1"/>
  <c r="M13" i="81"/>
  <c r="K13" i="81"/>
  <c r="J13" i="81"/>
  <c r="Q12" i="81"/>
  <c r="R12" i="81" s="1"/>
  <c r="M12" i="81"/>
  <c r="K12" i="81"/>
  <c r="J12" i="81"/>
  <c r="Q11" i="81"/>
  <c r="R11" i="81" s="1"/>
  <c r="M11" i="81"/>
  <c r="K11" i="81"/>
  <c r="J11" i="81"/>
  <c r="Q10" i="81"/>
  <c r="R10" i="81" s="1"/>
  <c r="M10" i="81"/>
  <c r="K10" i="81"/>
  <c r="J10" i="81"/>
  <c r="Q9" i="81"/>
  <c r="R9" i="81" s="1"/>
  <c r="M9" i="81"/>
  <c r="K9" i="81"/>
  <c r="J9" i="81"/>
  <c r="Q8" i="81"/>
  <c r="R8" i="81" s="1"/>
  <c r="M8" i="81"/>
  <c r="K8" i="81"/>
  <c r="J8" i="81"/>
  <c r="Q7" i="81"/>
  <c r="R7" i="81" s="1"/>
  <c r="M7" i="81"/>
  <c r="K7" i="81"/>
  <c r="J7" i="81"/>
  <c r="Q6" i="81"/>
  <c r="R6" i="81" s="1"/>
  <c r="M6" i="81"/>
  <c r="K6" i="81"/>
  <c r="J6" i="81"/>
  <c r="Q5" i="81"/>
  <c r="R5" i="81" s="1"/>
  <c r="M5" i="81"/>
  <c r="K5" i="81"/>
  <c r="J5" i="81"/>
  <c r="R4" i="81"/>
  <c r="Q4" i="81"/>
  <c r="M4" i="81"/>
  <c r="K4" i="81"/>
  <c r="J4" i="81"/>
  <c r="P75" i="80"/>
  <c r="O75" i="80"/>
  <c r="N75" i="80"/>
  <c r="L75" i="80"/>
  <c r="I75" i="80"/>
  <c r="AX74" i="80"/>
  <c r="AW74" i="80"/>
  <c r="AV74" i="80"/>
  <c r="AU74" i="80"/>
  <c r="AT74" i="80"/>
  <c r="AS74" i="80"/>
  <c r="AR74" i="80"/>
  <c r="AQ74" i="80"/>
  <c r="AP74" i="80"/>
  <c r="AO74" i="80"/>
  <c r="AN74" i="80"/>
  <c r="AM74" i="80"/>
  <c r="AL74" i="80"/>
  <c r="AK74" i="80"/>
  <c r="AJ74" i="80"/>
  <c r="AI74" i="80"/>
  <c r="AH74" i="80"/>
  <c r="AG74" i="80"/>
  <c r="AF74" i="80"/>
  <c r="AE74" i="80"/>
  <c r="AD74" i="80"/>
  <c r="AC74" i="80"/>
  <c r="AB74" i="80"/>
  <c r="AA74" i="80"/>
  <c r="P74" i="80"/>
  <c r="O74" i="80"/>
  <c r="N74" i="80"/>
  <c r="L74" i="80"/>
  <c r="I74" i="80"/>
  <c r="Q73" i="80"/>
  <c r="R73" i="80" s="1"/>
  <c r="M73" i="80"/>
  <c r="K73" i="80"/>
  <c r="J73" i="80"/>
  <c r="Q72" i="80"/>
  <c r="R72" i="80" s="1"/>
  <c r="M72" i="80"/>
  <c r="K72" i="80"/>
  <c r="J72" i="80"/>
  <c r="Q71" i="80"/>
  <c r="R71" i="80" s="1"/>
  <c r="M71" i="80"/>
  <c r="K71" i="80"/>
  <c r="J71" i="80"/>
  <c r="Q70" i="80"/>
  <c r="R70" i="80" s="1"/>
  <c r="M70" i="80"/>
  <c r="K70" i="80"/>
  <c r="J70" i="80"/>
  <c r="Q69" i="80"/>
  <c r="R69" i="80" s="1"/>
  <c r="M69" i="80"/>
  <c r="K69" i="80"/>
  <c r="J69" i="80"/>
  <c r="Q68" i="80"/>
  <c r="R68" i="80" s="1"/>
  <c r="M68" i="80"/>
  <c r="K68" i="80"/>
  <c r="J68" i="80"/>
  <c r="Q67" i="80"/>
  <c r="R67" i="80" s="1"/>
  <c r="M67" i="80"/>
  <c r="K67" i="80"/>
  <c r="J67" i="80"/>
  <c r="Q66" i="80"/>
  <c r="R66" i="80" s="1"/>
  <c r="M66" i="80"/>
  <c r="K66" i="80"/>
  <c r="J66" i="80"/>
  <c r="Q65" i="80"/>
  <c r="R65" i="80" s="1"/>
  <c r="M65" i="80"/>
  <c r="K65" i="80"/>
  <c r="J65" i="80"/>
  <c r="Q64" i="80"/>
  <c r="R64" i="80" s="1"/>
  <c r="M64" i="80"/>
  <c r="K64" i="80"/>
  <c r="J64" i="80"/>
  <c r="Q63" i="80"/>
  <c r="R63" i="80" s="1"/>
  <c r="M63" i="80"/>
  <c r="K63" i="80"/>
  <c r="J63" i="80"/>
  <c r="Q62" i="80"/>
  <c r="R62" i="80" s="1"/>
  <c r="M62" i="80"/>
  <c r="K62" i="80"/>
  <c r="J62" i="80"/>
  <c r="Q61" i="80"/>
  <c r="R61" i="80" s="1"/>
  <c r="M61" i="80"/>
  <c r="K61" i="80"/>
  <c r="J61" i="80"/>
  <c r="Q60" i="80"/>
  <c r="R60" i="80" s="1"/>
  <c r="M60" i="80"/>
  <c r="K60" i="80"/>
  <c r="J60" i="80"/>
  <c r="Q59" i="80"/>
  <c r="R59" i="80" s="1"/>
  <c r="M59" i="80"/>
  <c r="K59" i="80"/>
  <c r="J59" i="80"/>
  <c r="Q58" i="80"/>
  <c r="R58" i="80" s="1"/>
  <c r="M58" i="80"/>
  <c r="K58" i="80"/>
  <c r="J58" i="80"/>
  <c r="Q57" i="80"/>
  <c r="R57" i="80" s="1"/>
  <c r="M57" i="80"/>
  <c r="K57" i="80"/>
  <c r="J57" i="80"/>
  <c r="Q56" i="80"/>
  <c r="R56" i="80" s="1"/>
  <c r="M56" i="80"/>
  <c r="K56" i="80"/>
  <c r="J56" i="80"/>
  <c r="Q55" i="80"/>
  <c r="R55" i="80" s="1"/>
  <c r="M55" i="80"/>
  <c r="K55" i="80"/>
  <c r="J55" i="80"/>
  <c r="Q54" i="80"/>
  <c r="R54" i="80" s="1"/>
  <c r="M54" i="80"/>
  <c r="K54" i="80"/>
  <c r="J54" i="80"/>
  <c r="Q53" i="80"/>
  <c r="R53" i="80" s="1"/>
  <c r="M53" i="80"/>
  <c r="K53" i="80"/>
  <c r="J53" i="80"/>
  <c r="Q52" i="80"/>
  <c r="R52" i="80" s="1"/>
  <c r="M52" i="80"/>
  <c r="K52" i="80"/>
  <c r="J52" i="80"/>
  <c r="Q51" i="80"/>
  <c r="R51" i="80" s="1"/>
  <c r="M51" i="80"/>
  <c r="K51" i="80"/>
  <c r="J51" i="80"/>
  <c r="Q50" i="80"/>
  <c r="R50" i="80" s="1"/>
  <c r="M50" i="80"/>
  <c r="K50" i="80"/>
  <c r="J50" i="80"/>
  <c r="Q49" i="80"/>
  <c r="R49" i="80" s="1"/>
  <c r="M49" i="80"/>
  <c r="K49" i="80"/>
  <c r="J49" i="80"/>
  <c r="Q48" i="80"/>
  <c r="R48" i="80" s="1"/>
  <c r="M48" i="80"/>
  <c r="K48" i="80"/>
  <c r="J48" i="80"/>
  <c r="Q47" i="80"/>
  <c r="R47" i="80" s="1"/>
  <c r="M47" i="80"/>
  <c r="K47" i="80"/>
  <c r="J47" i="80"/>
  <c r="Q46" i="80"/>
  <c r="R46" i="80" s="1"/>
  <c r="M46" i="80"/>
  <c r="K46" i="80"/>
  <c r="J46" i="80"/>
  <c r="Q45" i="80"/>
  <c r="R45" i="80" s="1"/>
  <c r="M45" i="80"/>
  <c r="K45" i="80"/>
  <c r="J45" i="80"/>
  <c r="Q44" i="80"/>
  <c r="R44" i="80" s="1"/>
  <c r="M44" i="80"/>
  <c r="K44" i="80"/>
  <c r="J44" i="80"/>
  <c r="R43" i="80"/>
  <c r="Q43" i="80"/>
  <c r="M43" i="80"/>
  <c r="K43" i="80"/>
  <c r="J43" i="80"/>
  <c r="Q42" i="80"/>
  <c r="R42" i="80" s="1"/>
  <c r="M42" i="80"/>
  <c r="K42" i="80"/>
  <c r="J42" i="80"/>
  <c r="Q41" i="80"/>
  <c r="R41" i="80" s="1"/>
  <c r="M41" i="80"/>
  <c r="K41" i="80"/>
  <c r="J41" i="80"/>
  <c r="Q40" i="80"/>
  <c r="R40" i="80" s="1"/>
  <c r="M40" i="80"/>
  <c r="K40" i="80"/>
  <c r="J40" i="80"/>
  <c r="Q39" i="80"/>
  <c r="R39" i="80" s="1"/>
  <c r="M39" i="80"/>
  <c r="K39" i="80"/>
  <c r="J39" i="80"/>
  <c r="Q38" i="80"/>
  <c r="R38" i="80" s="1"/>
  <c r="M38" i="80"/>
  <c r="K38" i="80"/>
  <c r="J38" i="80"/>
  <c r="Q37" i="80"/>
  <c r="R37" i="80" s="1"/>
  <c r="M37" i="80"/>
  <c r="K37" i="80"/>
  <c r="J37" i="80"/>
  <c r="Q36" i="80"/>
  <c r="R36" i="80" s="1"/>
  <c r="M36" i="80"/>
  <c r="K36" i="80"/>
  <c r="J36" i="80"/>
  <c r="Q35" i="80"/>
  <c r="R35" i="80" s="1"/>
  <c r="M35" i="80"/>
  <c r="K35" i="80"/>
  <c r="J35" i="80"/>
  <c r="Q34" i="80"/>
  <c r="R34" i="80" s="1"/>
  <c r="M34" i="80"/>
  <c r="K34" i="80"/>
  <c r="J34" i="80"/>
  <c r="Q33" i="80"/>
  <c r="R33" i="80" s="1"/>
  <c r="M33" i="80"/>
  <c r="K33" i="80"/>
  <c r="J33" i="80"/>
  <c r="Q32" i="80"/>
  <c r="R32" i="80" s="1"/>
  <c r="M32" i="80"/>
  <c r="K32" i="80"/>
  <c r="J32" i="80"/>
  <c r="Q31" i="80"/>
  <c r="R31" i="80" s="1"/>
  <c r="M31" i="80"/>
  <c r="K31" i="80"/>
  <c r="J31" i="80"/>
  <c r="Q30" i="80"/>
  <c r="R30" i="80" s="1"/>
  <c r="M30" i="80"/>
  <c r="K30" i="80"/>
  <c r="J30" i="80"/>
  <c r="Q29" i="80"/>
  <c r="R29" i="80" s="1"/>
  <c r="M29" i="80"/>
  <c r="K29" i="80"/>
  <c r="J29" i="80"/>
  <c r="Q28" i="80"/>
  <c r="R28" i="80" s="1"/>
  <c r="M28" i="80"/>
  <c r="K28" i="80"/>
  <c r="J28" i="80"/>
  <c r="Q27" i="80"/>
  <c r="R27" i="80" s="1"/>
  <c r="M27" i="80"/>
  <c r="K27" i="80"/>
  <c r="J27" i="80"/>
  <c r="Q26" i="80"/>
  <c r="R26" i="80" s="1"/>
  <c r="M26" i="80"/>
  <c r="K26" i="80"/>
  <c r="J26" i="80"/>
  <c r="Q25" i="80"/>
  <c r="R25" i="80" s="1"/>
  <c r="M25" i="80"/>
  <c r="K25" i="80"/>
  <c r="J25" i="80"/>
  <c r="Q24" i="80"/>
  <c r="R24" i="80" s="1"/>
  <c r="M24" i="80"/>
  <c r="K24" i="80"/>
  <c r="J24" i="80"/>
  <c r="Q23" i="80"/>
  <c r="R23" i="80" s="1"/>
  <c r="M23" i="80"/>
  <c r="K23" i="80"/>
  <c r="J23" i="80"/>
  <c r="Q22" i="80"/>
  <c r="R22" i="80" s="1"/>
  <c r="M22" i="80"/>
  <c r="K22" i="80"/>
  <c r="J22" i="80"/>
  <c r="Q21" i="80"/>
  <c r="R21" i="80" s="1"/>
  <c r="M21" i="80"/>
  <c r="K21" i="80"/>
  <c r="J21" i="80"/>
  <c r="Q20" i="80"/>
  <c r="R20" i="80" s="1"/>
  <c r="M20" i="80"/>
  <c r="K20" i="80"/>
  <c r="J20" i="80"/>
  <c r="Q19" i="80"/>
  <c r="R19" i="80" s="1"/>
  <c r="M19" i="80"/>
  <c r="K19" i="80"/>
  <c r="J19" i="80"/>
  <c r="Q18" i="80"/>
  <c r="R18" i="80" s="1"/>
  <c r="M18" i="80"/>
  <c r="K18" i="80"/>
  <c r="J18" i="80"/>
  <c r="Q17" i="80"/>
  <c r="R17" i="80" s="1"/>
  <c r="M17" i="80"/>
  <c r="K17" i="80"/>
  <c r="J17" i="80"/>
  <c r="Q16" i="80"/>
  <c r="R16" i="80" s="1"/>
  <c r="M16" i="80"/>
  <c r="K16" i="80"/>
  <c r="J16" i="80"/>
  <c r="Q15" i="80"/>
  <c r="R15" i="80" s="1"/>
  <c r="M15" i="80"/>
  <c r="K15" i="80"/>
  <c r="J15" i="80"/>
  <c r="Q14" i="80"/>
  <c r="R14" i="80" s="1"/>
  <c r="M14" i="80"/>
  <c r="K14" i="80"/>
  <c r="J14" i="80"/>
  <c r="Q13" i="80"/>
  <c r="R13" i="80" s="1"/>
  <c r="M13" i="80"/>
  <c r="K13" i="80"/>
  <c r="J13" i="80"/>
  <c r="Q12" i="80"/>
  <c r="R12" i="80" s="1"/>
  <c r="M12" i="80"/>
  <c r="K12" i="80"/>
  <c r="J12" i="80"/>
  <c r="Q11" i="80"/>
  <c r="R11" i="80" s="1"/>
  <c r="M11" i="80"/>
  <c r="K11" i="80"/>
  <c r="J11" i="80"/>
  <c r="Q10" i="80"/>
  <c r="R10" i="80" s="1"/>
  <c r="M10" i="80"/>
  <c r="K10" i="80"/>
  <c r="J10" i="80"/>
  <c r="Q9" i="80"/>
  <c r="R9" i="80" s="1"/>
  <c r="M9" i="80"/>
  <c r="K9" i="80"/>
  <c r="J9" i="80"/>
  <c r="Q8" i="80"/>
  <c r="R8" i="80" s="1"/>
  <c r="M8" i="80"/>
  <c r="K8" i="80"/>
  <c r="J8" i="80"/>
  <c r="Q7" i="80"/>
  <c r="R7" i="80" s="1"/>
  <c r="M7" i="80"/>
  <c r="K7" i="80"/>
  <c r="J7" i="80"/>
  <c r="Q6" i="80"/>
  <c r="R6" i="80" s="1"/>
  <c r="M6" i="80"/>
  <c r="K6" i="80"/>
  <c r="J6" i="80"/>
  <c r="Q5" i="80"/>
  <c r="R5" i="80" s="1"/>
  <c r="M5" i="80"/>
  <c r="K5" i="80"/>
  <c r="J5" i="80"/>
  <c r="Q4" i="80"/>
  <c r="M4" i="80"/>
  <c r="K4" i="80"/>
  <c r="J4" i="80"/>
  <c r="P75" i="79"/>
  <c r="O75" i="79"/>
  <c r="N75" i="79"/>
  <c r="L75" i="79"/>
  <c r="I75" i="79"/>
  <c r="AX74" i="79"/>
  <c r="AW74" i="79"/>
  <c r="AV74" i="79"/>
  <c r="AU74" i="79"/>
  <c r="AT74" i="79"/>
  <c r="AS74" i="79"/>
  <c r="AR74" i="79"/>
  <c r="AQ74" i="79"/>
  <c r="AP74" i="79"/>
  <c r="AO74" i="79"/>
  <c r="AN74" i="79"/>
  <c r="AM74" i="79"/>
  <c r="AL74" i="79"/>
  <c r="AK74" i="79"/>
  <c r="AJ74" i="79"/>
  <c r="AI74" i="79"/>
  <c r="AH74" i="79"/>
  <c r="AG74" i="79"/>
  <c r="AF74" i="79"/>
  <c r="AE74" i="79"/>
  <c r="AD74" i="79"/>
  <c r="AC74" i="79"/>
  <c r="AB74" i="79"/>
  <c r="AA74" i="79"/>
  <c r="Z74" i="79"/>
  <c r="P74" i="79"/>
  <c r="O74" i="79"/>
  <c r="N74" i="79"/>
  <c r="L74" i="79"/>
  <c r="I74" i="79"/>
  <c r="Q73" i="79"/>
  <c r="R73" i="79" s="1"/>
  <c r="M73" i="79"/>
  <c r="K73" i="79"/>
  <c r="J73" i="79"/>
  <c r="Q72" i="79"/>
  <c r="R72" i="79" s="1"/>
  <c r="M72" i="79"/>
  <c r="K72" i="79"/>
  <c r="J72" i="79"/>
  <c r="Q71" i="79"/>
  <c r="R71" i="79" s="1"/>
  <c r="M71" i="79"/>
  <c r="K71" i="79"/>
  <c r="J71" i="79"/>
  <c r="Q70" i="79"/>
  <c r="R70" i="79" s="1"/>
  <c r="M70" i="79"/>
  <c r="K70" i="79"/>
  <c r="J70" i="79"/>
  <c r="Q69" i="79"/>
  <c r="R69" i="79" s="1"/>
  <c r="M69" i="79"/>
  <c r="K69" i="79"/>
  <c r="J69" i="79"/>
  <c r="Q68" i="79"/>
  <c r="R68" i="79" s="1"/>
  <c r="M68" i="79"/>
  <c r="K68" i="79"/>
  <c r="J68" i="79"/>
  <c r="Q67" i="79"/>
  <c r="R67" i="79" s="1"/>
  <c r="M67" i="79"/>
  <c r="K67" i="79"/>
  <c r="J67" i="79"/>
  <c r="Q66" i="79"/>
  <c r="R66" i="79" s="1"/>
  <c r="M66" i="79"/>
  <c r="K66" i="79"/>
  <c r="J66" i="79"/>
  <c r="Q65" i="79"/>
  <c r="R65" i="79" s="1"/>
  <c r="M65" i="79"/>
  <c r="K65" i="79"/>
  <c r="J65" i="79"/>
  <c r="Q64" i="79"/>
  <c r="R64" i="79" s="1"/>
  <c r="M64" i="79"/>
  <c r="K64" i="79"/>
  <c r="J64" i="79"/>
  <c r="Q63" i="79"/>
  <c r="R63" i="79" s="1"/>
  <c r="M63" i="79"/>
  <c r="K63" i="79"/>
  <c r="J63" i="79"/>
  <c r="Q62" i="79"/>
  <c r="R62" i="79" s="1"/>
  <c r="M62" i="79"/>
  <c r="K62" i="79"/>
  <c r="J62" i="79"/>
  <c r="Q61" i="79"/>
  <c r="R61" i="79" s="1"/>
  <c r="M61" i="79"/>
  <c r="K61" i="79"/>
  <c r="J61" i="79"/>
  <c r="Q60" i="79"/>
  <c r="R60" i="79" s="1"/>
  <c r="M60" i="79"/>
  <c r="K60" i="79"/>
  <c r="J60" i="79"/>
  <c r="Q59" i="79"/>
  <c r="R59" i="79" s="1"/>
  <c r="M59" i="79"/>
  <c r="K59" i="79"/>
  <c r="J59" i="79"/>
  <c r="Q58" i="79"/>
  <c r="R58" i="79" s="1"/>
  <c r="M58" i="79"/>
  <c r="K58" i="79"/>
  <c r="J58" i="79"/>
  <c r="Q57" i="79"/>
  <c r="R57" i="79" s="1"/>
  <c r="M57" i="79"/>
  <c r="K57" i="79"/>
  <c r="J57" i="79"/>
  <c r="Q56" i="79"/>
  <c r="R56" i="79" s="1"/>
  <c r="M56" i="79"/>
  <c r="K56" i="79"/>
  <c r="J56" i="79"/>
  <c r="Q55" i="79"/>
  <c r="R55" i="79" s="1"/>
  <c r="M55" i="79"/>
  <c r="K55" i="79"/>
  <c r="J55" i="79"/>
  <c r="Q54" i="79"/>
  <c r="R54" i="79" s="1"/>
  <c r="M54" i="79"/>
  <c r="K54" i="79"/>
  <c r="J54" i="79"/>
  <c r="Q53" i="79"/>
  <c r="R53" i="79" s="1"/>
  <c r="M53" i="79"/>
  <c r="K53" i="79"/>
  <c r="J53" i="79"/>
  <c r="Q52" i="79"/>
  <c r="R52" i="79" s="1"/>
  <c r="M52" i="79"/>
  <c r="K52" i="79"/>
  <c r="J52" i="79"/>
  <c r="Q51" i="79"/>
  <c r="R51" i="79" s="1"/>
  <c r="M51" i="79"/>
  <c r="K51" i="79"/>
  <c r="J51" i="79"/>
  <c r="Q50" i="79"/>
  <c r="R50" i="79" s="1"/>
  <c r="M50" i="79"/>
  <c r="K50" i="79"/>
  <c r="J50" i="79"/>
  <c r="Q49" i="79"/>
  <c r="R49" i="79" s="1"/>
  <c r="M49" i="79"/>
  <c r="K49" i="79"/>
  <c r="J49" i="79"/>
  <c r="Q48" i="79"/>
  <c r="R48" i="79" s="1"/>
  <c r="M48" i="79"/>
  <c r="K48" i="79"/>
  <c r="J48" i="79"/>
  <c r="Q47" i="79"/>
  <c r="R47" i="79" s="1"/>
  <c r="M47" i="79"/>
  <c r="K47" i="79"/>
  <c r="J47" i="79"/>
  <c r="Q46" i="79"/>
  <c r="R46" i="79" s="1"/>
  <c r="M46" i="79"/>
  <c r="K46" i="79"/>
  <c r="J46" i="79"/>
  <c r="Q45" i="79"/>
  <c r="R45" i="79" s="1"/>
  <c r="M45" i="79"/>
  <c r="K45" i="79"/>
  <c r="J45" i="79"/>
  <c r="Q44" i="79"/>
  <c r="R44" i="79" s="1"/>
  <c r="M44" i="79"/>
  <c r="K44" i="79"/>
  <c r="J44" i="79"/>
  <c r="Q43" i="79"/>
  <c r="R43" i="79" s="1"/>
  <c r="M43" i="79"/>
  <c r="K43" i="79"/>
  <c r="J43" i="79"/>
  <c r="Q42" i="79"/>
  <c r="R42" i="79" s="1"/>
  <c r="M42" i="79"/>
  <c r="K42" i="79"/>
  <c r="J42" i="79"/>
  <c r="Q41" i="79"/>
  <c r="R41" i="79" s="1"/>
  <c r="M41" i="79"/>
  <c r="K41" i="79"/>
  <c r="J41" i="79"/>
  <c r="Q40" i="79"/>
  <c r="R40" i="79" s="1"/>
  <c r="M40" i="79"/>
  <c r="K40" i="79"/>
  <c r="J40" i="79"/>
  <c r="Q39" i="79"/>
  <c r="R39" i="79" s="1"/>
  <c r="M39" i="79"/>
  <c r="K39" i="79"/>
  <c r="J39" i="79"/>
  <c r="Q38" i="79"/>
  <c r="R38" i="79" s="1"/>
  <c r="M38" i="79"/>
  <c r="K38" i="79"/>
  <c r="J38" i="79"/>
  <c r="Q37" i="79"/>
  <c r="R37" i="79" s="1"/>
  <c r="M37" i="79"/>
  <c r="K37" i="79"/>
  <c r="J37" i="79"/>
  <c r="Q36" i="79"/>
  <c r="R36" i="79" s="1"/>
  <c r="M36" i="79"/>
  <c r="K36" i="79"/>
  <c r="J36" i="79"/>
  <c r="Q35" i="79"/>
  <c r="R35" i="79" s="1"/>
  <c r="M35" i="79"/>
  <c r="K35" i="79"/>
  <c r="J35" i="79"/>
  <c r="Q34" i="79"/>
  <c r="R34" i="79" s="1"/>
  <c r="M34" i="79"/>
  <c r="K34" i="79"/>
  <c r="J34" i="79"/>
  <c r="Q33" i="79"/>
  <c r="R33" i="79" s="1"/>
  <c r="M33" i="79"/>
  <c r="K33" i="79"/>
  <c r="J33" i="79"/>
  <c r="Q32" i="79"/>
  <c r="R32" i="79" s="1"/>
  <c r="M32" i="79"/>
  <c r="K32" i="79"/>
  <c r="J32" i="79"/>
  <c r="Q31" i="79"/>
  <c r="R31" i="79" s="1"/>
  <c r="M31" i="79"/>
  <c r="K31" i="79"/>
  <c r="J31" i="79"/>
  <c r="Q30" i="79"/>
  <c r="R30" i="79" s="1"/>
  <c r="M30" i="79"/>
  <c r="K30" i="79"/>
  <c r="J30" i="79"/>
  <c r="Q29" i="79"/>
  <c r="R29" i="79" s="1"/>
  <c r="M29" i="79"/>
  <c r="K29" i="79"/>
  <c r="J29" i="79"/>
  <c r="Q28" i="79"/>
  <c r="R28" i="79" s="1"/>
  <c r="M28" i="79"/>
  <c r="K28" i="79"/>
  <c r="J28" i="79"/>
  <c r="Q27" i="79"/>
  <c r="R27" i="79" s="1"/>
  <c r="M27" i="79"/>
  <c r="K27" i="79"/>
  <c r="J27" i="79"/>
  <c r="Q26" i="79"/>
  <c r="R26" i="79" s="1"/>
  <c r="M26" i="79"/>
  <c r="K26" i="79"/>
  <c r="J26" i="79"/>
  <c r="Q25" i="79"/>
  <c r="R25" i="79" s="1"/>
  <c r="M25" i="79"/>
  <c r="K25" i="79"/>
  <c r="J25" i="79"/>
  <c r="Q24" i="79"/>
  <c r="R24" i="79" s="1"/>
  <c r="M24" i="79"/>
  <c r="K24" i="79"/>
  <c r="J24" i="79"/>
  <c r="Q23" i="79"/>
  <c r="R23" i="79" s="1"/>
  <c r="M23" i="79"/>
  <c r="K23" i="79"/>
  <c r="J23" i="79"/>
  <c r="Q22" i="79"/>
  <c r="R22" i="79" s="1"/>
  <c r="M22" i="79"/>
  <c r="K22" i="79"/>
  <c r="J22" i="79"/>
  <c r="Q21" i="79"/>
  <c r="R21" i="79" s="1"/>
  <c r="M21" i="79"/>
  <c r="K21" i="79"/>
  <c r="J21" i="79"/>
  <c r="Q20" i="79"/>
  <c r="R20" i="79" s="1"/>
  <c r="M20" i="79"/>
  <c r="K20" i="79"/>
  <c r="J20" i="79"/>
  <c r="Q19" i="79"/>
  <c r="R19" i="79" s="1"/>
  <c r="M19" i="79"/>
  <c r="K19" i="79"/>
  <c r="J19" i="79"/>
  <c r="Q18" i="79"/>
  <c r="R18" i="79" s="1"/>
  <c r="M18" i="79"/>
  <c r="K18" i="79"/>
  <c r="J18" i="79"/>
  <c r="Q17" i="79"/>
  <c r="R17" i="79" s="1"/>
  <c r="M17" i="79"/>
  <c r="K17" i="79"/>
  <c r="J17" i="79"/>
  <c r="Q16" i="79"/>
  <c r="R16" i="79" s="1"/>
  <c r="M16" i="79"/>
  <c r="K16" i="79"/>
  <c r="J16" i="79"/>
  <c r="Q15" i="79"/>
  <c r="R15" i="79" s="1"/>
  <c r="M15" i="79"/>
  <c r="K15" i="79"/>
  <c r="J15" i="79"/>
  <c r="Q14" i="79"/>
  <c r="R14" i="79" s="1"/>
  <c r="M14" i="79"/>
  <c r="K14" i="79"/>
  <c r="J14" i="79"/>
  <c r="Q13" i="79"/>
  <c r="R13" i="79" s="1"/>
  <c r="M13" i="79"/>
  <c r="K13" i="79"/>
  <c r="J13" i="79"/>
  <c r="Q12" i="79"/>
  <c r="R12" i="79" s="1"/>
  <c r="M12" i="79"/>
  <c r="K12" i="79"/>
  <c r="J12" i="79"/>
  <c r="Q11" i="79"/>
  <c r="R11" i="79" s="1"/>
  <c r="M11" i="79"/>
  <c r="K11" i="79"/>
  <c r="J11" i="79"/>
  <c r="Q10" i="79"/>
  <c r="R10" i="79" s="1"/>
  <c r="M10" i="79"/>
  <c r="K10" i="79"/>
  <c r="J10" i="79"/>
  <c r="Q9" i="79"/>
  <c r="R9" i="79" s="1"/>
  <c r="M9" i="79"/>
  <c r="K9" i="79"/>
  <c r="J9" i="79"/>
  <c r="Q8" i="79"/>
  <c r="R8" i="79" s="1"/>
  <c r="M8" i="79"/>
  <c r="K8" i="79"/>
  <c r="J8" i="79"/>
  <c r="Q7" i="79"/>
  <c r="R7" i="79" s="1"/>
  <c r="M7" i="79"/>
  <c r="K7" i="79"/>
  <c r="J7" i="79"/>
  <c r="Q6" i="79"/>
  <c r="R6" i="79" s="1"/>
  <c r="M6" i="79"/>
  <c r="K6" i="79"/>
  <c r="J6" i="79"/>
  <c r="Q5" i="79"/>
  <c r="R5" i="79" s="1"/>
  <c r="M5" i="79"/>
  <c r="K5" i="79"/>
  <c r="J5" i="79"/>
  <c r="Q4" i="79"/>
  <c r="M4" i="79"/>
  <c r="K4" i="79"/>
  <c r="J4" i="79"/>
  <c r="P75" i="78"/>
  <c r="O75" i="78"/>
  <c r="N75" i="78"/>
  <c r="M84" i="14" s="1"/>
  <c r="L75" i="78"/>
  <c r="L84" i="14" s="1"/>
  <c r="I75" i="78"/>
  <c r="I84" i="14" s="1"/>
  <c r="AW74" i="78"/>
  <c r="AV74" i="78"/>
  <c r="AU74" i="78"/>
  <c r="AT74" i="78"/>
  <c r="AS74" i="78"/>
  <c r="AR74" i="78"/>
  <c r="AQ74" i="78"/>
  <c r="AP74" i="78"/>
  <c r="AO74" i="78"/>
  <c r="AN74" i="78"/>
  <c r="AM74" i="78"/>
  <c r="AL74" i="78"/>
  <c r="AK74" i="78"/>
  <c r="AJ74" i="78"/>
  <c r="AI74" i="78"/>
  <c r="AH74" i="78"/>
  <c r="AG74" i="78"/>
  <c r="AF74" i="78"/>
  <c r="AE74" i="78"/>
  <c r="AD74" i="78"/>
  <c r="AC74" i="78"/>
  <c r="AB74" i="78"/>
  <c r="AA74" i="78"/>
  <c r="Z74" i="78"/>
  <c r="Y74" i="78"/>
  <c r="X74" i="78"/>
  <c r="W74" i="78"/>
  <c r="V74" i="78"/>
  <c r="P74" i="78"/>
  <c r="O74" i="78"/>
  <c r="N74" i="78"/>
  <c r="L74" i="78"/>
  <c r="I74" i="78"/>
  <c r="Q73" i="78"/>
  <c r="R73" i="78" s="1"/>
  <c r="M73" i="78"/>
  <c r="K73" i="78"/>
  <c r="J73" i="78"/>
  <c r="Q72" i="78"/>
  <c r="R72" i="78" s="1"/>
  <c r="M72" i="78"/>
  <c r="K72" i="78"/>
  <c r="J72" i="78"/>
  <c r="Q71" i="78"/>
  <c r="R71" i="78" s="1"/>
  <c r="M71" i="78"/>
  <c r="K71" i="78"/>
  <c r="J71" i="78"/>
  <c r="Q70" i="78"/>
  <c r="R70" i="78" s="1"/>
  <c r="M70" i="78"/>
  <c r="K70" i="78"/>
  <c r="J70" i="78"/>
  <c r="Q69" i="78"/>
  <c r="R69" i="78" s="1"/>
  <c r="M69" i="78"/>
  <c r="K69" i="78"/>
  <c r="J69" i="78"/>
  <c r="Q68" i="78"/>
  <c r="R68" i="78" s="1"/>
  <c r="M68" i="78"/>
  <c r="K68" i="78"/>
  <c r="J68" i="78"/>
  <c r="Q67" i="78"/>
  <c r="R67" i="78" s="1"/>
  <c r="M67" i="78"/>
  <c r="K67" i="78"/>
  <c r="J67" i="78"/>
  <c r="Q66" i="78"/>
  <c r="R66" i="78" s="1"/>
  <c r="M66" i="78"/>
  <c r="K66" i="78"/>
  <c r="J66" i="78"/>
  <c r="Q65" i="78"/>
  <c r="R65" i="78" s="1"/>
  <c r="M65" i="78"/>
  <c r="K65" i="78"/>
  <c r="J65" i="78"/>
  <c r="Q64" i="78"/>
  <c r="R64" i="78" s="1"/>
  <c r="M64" i="78"/>
  <c r="K64" i="78"/>
  <c r="J64" i="78"/>
  <c r="Q63" i="78"/>
  <c r="R63" i="78" s="1"/>
  <c r="M63" i="78"/>
  <c r="K63" i="78"/>
  <c r="J63" i="78"/>
  <c r="Q62" i="78"/>
  <c r="R62" i="78" s="1"/>
  <c r="M62" i="78"/>
  <c r="K62" i="78"/>
  <c r="J62" i="78"/>
  <c r="Q61" i="78"/>
  <c r="R61" i="78" s="1"/>
  <c r="M61" i="78"/>
  <c r="K61" i="78"/>
  <c r="J61" i="78"/>
  <c r="Q60" i="78"/>
  <c r="R60" i="78" s="1"/>
  <c r="M60" i="78"/>
  <c r="K60" i="78"/>
  <c r="J60" i="78"/>
  <c r="Q59" i="78"/>
  <c r="R59" i="78" s="1"/>
  <c r="M59" i="78"/>
  <c r="K59" i="78"/>
  <c r="J59" i="78"/>
  <c r="Q58" i="78"/>
  <c r="R58" i="78" s="1"/>
  <c r="M58" i="78"/>
  <c r="K58" i="78"/>
  <c r="J58" i="78"/>
  <c r="Q57" i="78"/>
  <c r="R57" i="78" s="1"/>
  <c r="M57" i="78"/>
  <c r="K57" i="78"/>
  <c r="J57" i="78"/>
  <c r="Q56" i="78"/>
  <c r="R56" i="78" s="1"/>
  <c r="M56" i="78"/>
  <c r="K56" i="78"/>
  <c r="J56" i="78"/>
  <c r="Q55" i="78"/>
  <c r="R55" i="78" s="1"/>
  <c r="M55" i="78"/>
  <c r="K55" i="78"/>
  <c r="J55" i="78"/>
  <c r="Q54" i="78"/>
  <c r="R54" i="78" s="1"/>
  <c r="M54" i="78"/>
  <c r="K54" i="78"/>
  <c r="J54" i="78"/>
  <c r="Q53" i="78"/>
  <c r="R53" i="78" s="1"/>
  <c r="M53" i="78"/>
  <c r="K53" i="78"/>
  <c r="J53" i="78"/>
  <c r="Q52" i="78"/>
  <c r="R52" i="78" s="1"/>
  <c r="M52" i="78"/>
  <c r="K52" i="78"/>
  <c r="J52" i="78"/>
  <c r="Q51" i="78"/>
  <c r="R51" i="78" s="1"/>
  <c r="M51" i="78"/>
  <c r="K51" i="78"/>
  <c r="J51" i="78"/>
  <c r="Q50" i="78"/>
  <c r="R50" i="78" s="1"/>
  <c r="M50" i="78"/>
  <c r="K50" i="78"/>
  <c r="J50" i="78"/>
  <c r="Q49" i="78"/>
  <c r="R49" i="78" s="1"/>
  <c r="M49" i="78"/>
  <c r="K49" i="78"/>
  <c r="J49" i="78"/>
  <c r="Q48" i="78"/>
  <c r="R48" i="78" s="1"/>
  <c r="M48" i="78"/>
  <c r="K48" i="78"/>
  <c r="J48" i="78"/>
  <c r="Q47" i="78"/>
  <c r="R47" i="78" s="1"/>
  <c r="M47" i="78"/>
  <c r="K47" i="78"/>
  <c r="J47" i="78"/>
  <c r="Q46" i="78"/>
  <c r="R46" i="78" s="1"/>
  <c r="M46" i="78"/>
  <c r="K46" i="78"/>
  <c r="J46" i="78"/>
  <c r="Q45" i="78"/>
  <c r="R45" i="78" s="1"/>
  <c r="M45" i="78"/>
  <c r="K45" i="78"/>
  <c r="J45" i="78"/>
  <c r="Q44" i="78"/>
  <c r="R44" i="78" s="1"/>
  <c r="M44" i="78"/>
  <c r="K44" i="78"/>
  <c r="J44" i="78"/>
  <c r="Q43" i="78"/>
  <c r="R43" i="78" s="1"/>
  <c r="M43" i="78"/>
  <c r="K43" i="78"/>
  <c r="J43" i="78"/>
  <c r="Q42" i="78"/>
  <c r="R42" i="78" s="1"/>
  <c r="M42" i="78"/>
  <c r="K42" i="78"/>
  <c r="J42" i="78"/>
  <c r="Q41" i="78"/>
  <c r="R41" i="78" s="1"/>
  <c r="M41" i="78"/>
  <c r="K41" i="78"/>
  <c r="J41" i="78"/>
  <c r="Q40" i="78"/>
  <c r="R40" i="78" s="1"/>
  <c r="M40" i="78"/>
  <c r="K40" i="78"/>
  <c r="J40" i="78"/>
  <c r="Q39" i="78"/>
  <c r="R39" i="78" s="1"/>
  <c r="M39" i="78"/>
  <c r="K39" i="78"/>
  <c r="J39" i="78"/>
  <c r="Q38" i="78"/>
  <c r="R38" i="78" s="1"/>
  <c r="M38" i="78"/>
  <c r="K38" i="78"/>
  <c r="J38" i="78"/>
  <c r="Q37" i="78"/>
  <c r="R37" i="78" s="1"/>
  <c r="M37" i="78"/>
  <c r="K37" i="78"/>
  <c r="J37" i="78"/>
  <c r="Q36" i="78"/>
  <c r="R36" i="78" s="1"/>
  <c r="M36" i="78"/>
  <c r="K36" i="78"/>
  <c r="J36" i="78"/>
  <c r="Q35" i="78"/>
  <c r="R35" i="78" s="1"/>
  <c r="M35" i="78"/>
  <c r="K35" i="78"/>
  <c r="J35" i="78"/>
  <c r="Q34" i="78"/>
  <c r="R34" i="78" s="1"/>
  <c r="M34" i="78"/>
  <c r="K34" i="78"/>
  <c r="J34" i="78"/>
  <c r="Q33" i="78"/>
  <c r="R33" i="78" s="1"/>
  <c r="M33" i="78"/>
  <c r="K33" i="78"/>
  <c r="J33" i="78"/>
  <c r="Q32" i="78"/>
  <c r="R32" i="78" s="1"/>
  <c r="M32" i="78"/>
  <c r="K32" i="78"/>
  <c r="J32" i="78"/>
  <c r="Q31" i="78"/>
  <c r="R31" i="78" s="1"/>
  <c r="M31" i="78"/>
  <c r="K31" i="78"/>
  <c r="J31" i="78"/>
  <c r="Q30" i="78"/>
  <c r="R30" i="78" s="1"/>
  <c r="M30" i="78"/>
  <c r="K30" i="78"/>
  <c r="J30" i="78"/>
  <c r="Q29" i="78"/>
  <c r="R29" i="78" s="1"/>
  <c r="M29" i="78"/>
  <c r="K29" i="78"/>
  <c r="J29" i="78"/>
  <c r="Q28" i="78"/>
  <c r="R28" i="78" s="1"/>
  <c r="M28" i="78"/>
  <c r="K28" i="78"/>
  <c r="J28" i="78"/>
  <c r="Q27" i="78"/>
  <c r="R27" i="78" s="1"/>
  <c r="M27" i="78"/>
  <c r="K27" i="78"/>
  <c r="J27" i="78"/>
  <c r="Q26" i="78"/>
  <c r="R26" i="78" s="1"/>
  <c r="M26" i="78"/>
  <c r="K26" i="78"/>
  <c r="J26" i="78"/>
  <c r="Q25" i="78"/>
  <c r="R25" i="78" s="1"/>
  <c r="M25" i="78"/>
  <c r="K25" i="78"/>
  <c r="J25" i="78"/>
  <c r="Q24" i="78"/>
  <c r="R24" i="78" s="1"/>
  <c r="M24" i="78"/>
  <c r="K24" i="78"/>
  <c r="J24" i="78"/>
  <c r="Q23" i="78"/>
  <c r="R23" i="78" s="1"/>
  <c r="M23" i="78"/>
  <c r="K23" i="78"/>
  <c r="J23" i="78"/>
  <c r="Q22" i="78"/>
  <c r="R22" i="78" s="1"/>
  <c r="M22" i="78"/>
  <c r="K22" i="78"/>
  <c r="J22" i="78"/>
  <c r="Q21" i="78"/>
  <c r="R21" i="78" s="1"/>
  <c r="M21" i="78"/>
  <c r="K21" i="78"/>
  <c r="J21" i="78"/>
  <c r="Q20" i="78"/>
  <c r="R20" i="78" s="1"/>
  <c r="M20" i="78"/>
  <c r="K20" i="78"/>
  <c r="J20" i="78"/>
  <c r="Q19" i="78"/>
  <c r="R19" i="78" s="1"/>
  <c r="M19" i="78"/>
  <c r="K19" i="78"/>
  <c r="J19" i="78"/>
  <c r="Q18" i="78"/>
  <c r="R18" i="78" s="1"/>
  <c r="M18" i="78"/>
  <c r="K18" i="78"/>
  <c r="J18" i="78"/>
  <c r="Q17" i="78"/>
  <c r="R17" i="78" s="1"/>
  <c r="M17" i="78"/>
  <c r="K17" i="78"/>
  <c r="J17" i="78"/>
  <c r="Q16" i="78"/>
  <c r="R16" i="78" s="1"/>
  <c r="M16" i="78"/>
  <c r="K16" i="78"/>
  <c r="J16" i="78"/>
  <c r="Q15" i="78"/>
  <c r="R15" i="78" s="1"/>
  <c r="M15" i="78"/>
  <c r="K15" i="78"/>
  <c r="J15" i="78"/>
  <c r="Q14" i="78"/>
  <c r="R14" i="78" s="1"/>
  <c r="M14" i="78"/>
  <c r="K14" i="78"/>
  <c r="J14" i="78"/>
  <c r="Q13" i="78"/>
  <c r="R13" i="78" s="1"/>
  <c r="M13" i="78"/>
  <c r="K13" i="78"/>
  <c r="J13" i="78"/>
  <c r="Q12" i="78"/>
  <c r="R12" i="78" s="1"/>
  <c r="M12" i="78"/>
  <c r="K12" i="78"/>
  <c r="J12" i="78"/>
  <c r="Q11" i="78"/>
  <c r="R11" i="78" s="1"/>
  <c r="M11" i="78"/>
  <c r="K11" i="78"/>
  <c r="J11" i="78"/>
  <c r="Q10" i="78"/>
  <c r="R10" i="78" s="1"/>
  <c r="M10" i="78"/>
  <c r="K10" i="78"/>
  <c r="J10" i="78"/>
  <c r="Q9" i="78"/>
  <c r="R9" i="78" s="1"/>
  <c r="M9" i="78"/>
  <c r="K9" i="78"/>
  <c r="J9" i="78"/>
  <c r="Q8" i="78"/>
  <c r="R8" i="78" s="1"/>
  <c r="M8" i="78"/>
  <c r="K8" i="78"/>
  <c r="J8" i="78"/>
  <c r="Q7" i="78"/>
  <c r="R7" i="78" s="1"/>
  <c r="M7" i="78"/>
  <c r="K7" i="78"/>
  <c r="J7" i="78"/>
  <c r="Q6" i="78"/>
  <c r="R6" i="78" s="1"/>
  <c r="M6" i="78"/>
  <c r="K6" i="78"/>
  <c r="J6" i="78"/>
  <c r="Q5" i="78"/>
  <c r="R5" i="78" s="1"/>
  <c r="M5" i="78"/>
  <c r="K5" i="78"/>
  <c r="J5" i="78"/>
  <c r="Q4" i="78"/>
  <c r="M4" i="78"/>
  <c r="K4" i="78"/>
  <c r="J4" i="78"/>
  <c r="P75" i="77"/>
  <c r="O75" i="77"/>
  <c r="N75" i="77"/>
  <c r="L75" i="77"/>
  <c r="I75" i="77"/>
  <c r="AX74" i="77"/>
  <c r="AW74" i="77"/>
  <c r="AV74" i="77"/>
  <c r="AU74" i="77"/>
  <c r="AT74" i="77"/>
  <c r="AS74" i="77"/>
  <c r="AR74" i="77"/>
  <c r="AQ74" i="77"/>
  <c r="AP74" i="77"/>
  <c r="AO74" i="77"/>
  <c r="AN74" i="77"/>
  <c r="AM74" i="77"/>
  <c r="AL74" i="77"/>
  <c r="AK74" i="77"/>
  <c r="AJ74" i="77"/>
  <c r="AI74" i="77"/>
  <c r="AH74" i="77"/>
  <c r="AG74" i="77"/>
  <c r="AF74" i="77"/>
  <c r="AE74" i="77"/>
  <c r="AD74" i="77"/>
  <c r="AC74" i="77"/>
  <c r="AB74" i="77"/>
  <c r="AA74" i="77"/>
  <c r="Z74" i="77"/>
  <c r="Y74" i="77"/>
  <c r="P74" i="77"/>
  <c r="O74" i="77"/>
  <c r="N74" i="77"/>
  <c r="L74" i="77"/>
  <c r="I74" i="77"/>
  <c r="Q73" i="77"/>
  <c r="R73" i="77" s="1"/>
  <c r="M73" i="77"/>
  <c r="K73" i="77"/>
  <c r="J73" i="77"/>
  <c r="Q72" i="77"/>
  <c r="R72" i="77" s="1"/>
  <c r="M72" i="77"/>
  <c r="K72" i="77"/>
  <c r="J72" i="77"/>
  <c r="Q71" i="77"/>
  <c r="R71" i="77" s="1"/>
  <c r="M71" i="77"/>
  <c r="K71" i="77"/>
  <c r="J71" i="77"/>
  <c r="Q70" i="77"/>
  <c r="R70" i="77" s="1"/>
  <c r="M70" i="77"/>
  <c r="K70" i="77"/>
  <c r="J70" i="77"/>
  <c r="Q69" i="77"/>
  <c r="R69" i="77" s="1"/>
  <c r="M69" i="77"/>
  <c r="K69" i="77"/>
  <c r="J69" i="77"/>
  <c r="Q68" i="77"/>
  <c r="R68" i="77" s="1"/>
  <c r="M68" i="77"/>
  <c r="K68" i="77"/>
  <c r="J68" i="77"/>
  <c r="Q67" i="77"/>
  <c r="R67" i="77" s="1"/>
  <c r="M67" i="77"/>
  <c r="K67" i="77"/>
  <c r="J67" i="77"/>
  <c r="Q66" i="77"/>
  <c r="R66" i="77" s="1"/>
  <c r="M66" i="77"/>
  <c r="K66" i="77"/>
  <c r="J66" i="77"/>
  <c r="Q65" i="77"/>
  <c r="R65" i="77" s="1"/>
  <c r="M65" i="77"/>
  <c r="K65" i="77"/>
  <c r="J65" i="77"/>
  <c r="Q64" i="77"/>
  <c r="R64" i="77" s="1"/>
  <c r="M64" i="77"/>
  <c r="K64" i="77"/>
  <c r="J64" i="77"/>
  <c r="Q63" i="77"/>
  <c r="R63" i="77" s="1"/>
  <c r="M63" i="77"/>
  <c r="K63" i="77"/>
  <c r="J63" i="77"/>
  <c r="Q62" i="77"/>
  <c r="R62" i="77" s="1"/>
  <c r="M62" i="77"/>
  <c r="K62" i="77"/>
  <c r="J62" i="77"/>
  <c r="Q61" i="77"/>
  <c r="R61" i="77" s="1"/>
  <c r="M61" i="77"/>
  <c r="K61" i="77"/>
  <c r="J61" i="77"/>
  <c r="Q60" i="77"/>
  <c r="R60" i="77" s="1"/>
  <c r="M60" i="77"/>
  <c r="K60" i="77"/>
  <c r="J60" i="77"/>
  <c r="Q59" i="77"/>
  <c r="R59" i="77" s="1"/>
  <c r="M59" i="77"/>
  <c r="K59" i="77"/>
  <c r="J59" i="77"/>
  <c r="Q58" i="77"/>
  <c r="R58" i="77" s="1"/>
  <c r="M58" i="77"/>
  <c r="K58" i="77"/>
  <c r="J58" i="77"/>
  <c r="Q57" i="77"/>
  <c r="R57" i="77" s="1"/>
  <c r="M57" i="77"/>
  <c r="K57" i="77"/>
  <c r="J57" i="77"/>
  <c r="Q56" i="77"/>
  <c r="R56" i="77" s="1"/>
  <c r="M56" i="77"/>
  <c r="K56" i="77"/>
  <c r="J56" i="77"/>
  <c r="Q55" i="77"/>
  <c r="R55" i="77" s="1"/>
  <c r="M55" i="77"/>
  <c r="K55" i="77"/>
  <c r="J55" i="77"/>
  <c r="Q54" i="77"/>
  <c r="R54" i="77" s="1"/>
  <c r="M54" i="77"/>
  <c r="K54" i="77"/>
  <c r="J54" i="77"/>
  <c r="Q53" i="77"/>
  <c r="R53" i="77" s="1"/>
  <c r="M53" i="77"/>
  <c r="K53" i="77"/>
  <c r="J53" i="77"/>
  <c r="Q52" i="77"/>
  <c r="R52" i="77" s="1"/>
  <c r="M52" i="77"/>
  <c r="K52" i="77"/>
  <c r="J52" i="77"/>
  <c r="Q51" i="77"/>
  <c r="R51" i="77" s="1"/>
  <c r="M51" i="77"/>
  <c r="K51" i="77"/>
  <c r="J51" i="77"/>
  <c r="Q50" i="77"/>
  <c r="R50" i="77" s="1"/>
  <c r="M50" i="77"/>
  <c r="K50" i="77"/>
  <c r="J50" i="77"/>
  <c r="Q49" i="77"/>
  <c r="R49" i="77" s="1"/>
  <c r="M49" i="77"/>
  <c r="K49" i="77"/>
  <c r="J49" i="77"/>
  <c r="Q48" i="77"/>
  <c r="R48" i="77" s="1"/>
  <c r="M48" i="77"/>
  <c r="K48" i="77"/>
  <c r="J48" i="77"/>
  <c r="Q47" i="77"/>
  <c r="R47" i="77" s="1"/>
  <c r="M47" i="77"/>
  <c r="K47" i="77"/>
  <c r="J47" i="77"/>
  <c r="Q46" i="77"/>
  <c r="R46" i="77" s="1"/>
  <c r="M46" i="77"/>
  <c r="K46" i="77"/>
  <c r="J46" i="77"/>
  <c r="Q45" i="77"/>
  <c r="R45" i="77" s="1"/>
  <c r="M45" i="77"/>
  <c r="K45" i="77"/>
  <c r="J45" i="77"/>
  <c r="Q44" i="77"/>
  <c r="R44" i="77" s="1"/>
  <c r="M44" i="77"/>
  <c r="K44" i="77"/>
  <c r="J44" i="77"/>
  <c r="Q43" i="77"/>
  <c r="R43" i="77" s="1"/>
  <c r="M43" i="77"/>
  <c r="K43" i="77"/>
  <c r="J43" i="77"/>
  <c r="Q42" i="77"/>
  <c r="R42" i="77" s="1"/>
  <c r="M42" i="77"/>
  <c r="K42" i="77"/>
  <c r="J42" i="77"/>
  <c r="Q41" i="77"/>
  <c r="R41" i="77" s="1"/>
  <c r="M41" i="77"/>
  <c r="K41" i="77"/>
  <c r="J41" i="77"/>
  <c r="Q40" i="77"/>
  <c r="R40" i="77" s="1"/>
  <c r="M40" i="77"/>
  <c r="K40" i="77"/>
  <c r="J40" i="77"/>
  <c r="Q39" i="77"/>
  <c r="R39" i="77" s="1"/>
  <c r="M39" i="77"/>
  <c r="K39" i="77"/>
  <c r="J39" i="77"/>
  <c r="Q38" i="77"/>
  <c r="R38" i="77" s="1"/>
  <c r="M38" i="77"/>
  <c r="K38" i="77"/>
  <c r="J38" i="77"/>
  <c r="Q37" i="77"/>
  <c r="R37" i="77" s="1"/>
  <c r="M37" i="77"/>
  <c r="K37" i="77"/>
  <c r="J37" i="77"/>
  <c r="Q36" i="77"/>
  <c r="R36" i="77" s="1"/>
  <c r="M36" i="77"/>
  <c r="K36" i="77"/>
  <c r="J36" i="77"/>
  <c r="Q35" i="77"/>
  <c r="R35" i="77" s="1"/>
  <c r="M35" i="77"/>
  <c r="K35" i="77"/>
  <c r="J35" i="77"/>
  <c r="Q34" i="77"/>
  <c r="R34" i="77" s="1"/>
  <c r="M34" i="77"/>
  <c r="K34" i="77"/>
  <c r="J34" i="77"/>
  <c r="Q33" i="77"/>
  <c r="R33" i="77" s="1"/>
  <c r="M33" i="77"/>
  <c r="K33" i="77"/>
  <c r="J33" i="77"/>
  <c r="Q32" i="77"/>
  <c r="R32" i="77" s="1"/>
  <c r="M32" i="77"/>
  <c r="K32" i="77"/>
  <c r="J32" i="77"/>
  <c r="Q31" i="77"/>
  <c r="R31" i="77" s="1"/>
  <c r="M31" i="77"/>
  <c r="K31" i="77"/>
  <c r="J31" i="77"/>
  <c r="Q30" i="77"/>
  <c r="R30" i="77" s="1"/>
  <c r="M30" i="77"/>
  <c r="K30" i="77"/>
  <c r="J30" i="77"/>
  <c r="Q29" i="77"/>
  <c r="R29" i="77" s="1"/>
  <c r="M29" i="77"/>
  <c r="K29" i="77"/>
  <c r="J29" i="77"/>
  <c r="Q28" i="77"/>
  <c r="R28" i="77" s="1"/>
  <c r="M28" i="77"/>
  <c r="K28" i="77"/>
  <c r="J28" i="77"/>
  <c r="Q27" i="77"/>
  <c r="R27" i="77" s="1"/>
  <c r="M27" i="77"/>
  <c r="K27" i="77"/>
  <c r="J27" i="77"/>
  <c r="Q26" i="77"/>
  <c r="R26" i="77" s="1"/>
  <c r="M26" i="77"/>
  <c r="K26" i="77"/>
  <c r="J26" i="77"/>
  <c r="Q25" i="77"/>
  <c r="R25" i="77" s="1"/>
  <c r="M25" i="77"/>
  <c r="K25" i="77"/>
  <c r="J25" i="77"/>
  <c r="Q24" i="77"/>
  <c r="R24" i="77" s="1"/>
  <c r="M24" i="77"/>
  <c r="K24" i="77"/>
  <c r="J24" i="77"/>
  <c r="Q23" i="77"/>
  <c r="R23" i="77" s="1"/>
  <c r="M23" i="77"/>
  <c r="K23" i="77"/>
  <c r="J23" i="77"/>
  <c r="Q22" i="77"/>
  <c r="R22" i="77" s="1"/>
  <c r="M22" i="77"/>
  <c r="K22" i="77"/>
  <c r="J22" i="77"/>
  <c r="Q21" i="77"/>
  <c r="R21" i="77" s="1"/>
  <c r="M21" i="77"/>
  <c r="K21" i="77"/>
  <c r="J21" i="77"/>
  <c r="Q20" i="77"/>
  <c r="R20" i="77" s="1"/>
  <c r="M20" i="77"/>
  <c r="K20" i="77"/>
  <c r="J20" i="77"/>
  <c r="Q19" i="77"/>
  <c r="R19" i="77" s="1"/>
  <c r="M19" i="77"/>
  <c r="K19" i="77"/>
  <c r="J19" i="77"/>
  <c r="Q18" i="77"/>
  <c r="R18" i="77" s="1"/>
  <c r="M18" i="77"/>
  <c r="K18" i="77"/>
  <c r="J18" i="77"/>
  <c r="Q17" i="77"/>
  <c r="R17" i="77" s="1"/>
  <c r="M17" i="77"/>
  <c r="K17" i="77"/>
  <c r="J17" i="77"/>
  <c r="Q16" i="77"/>
  <c r="R16" i="77" s="1"/>
  <c r="M16" i="77"/>
  <c r="K16" i="77"/>
  <c r="J16" i="77"/>
  <c r="Q15" i="77"/>
  <c r="R15" i="77" s="1"/>
  <c r="M15" i="77"/>
  <c r="K15" i="77"/>
  <c r="J15" i="77"/>
  <c r="Q14" i="77"/>
  <c r="R14" i="77" s="1"/>
  <c r="M14" i="77"/>
  <c r="K14" i="77"/>
  <c r="J14" i="77"/>
  <c r="Q13" i="77"/>
  <c r="R13" i="77" s="1"/>
  <c r="M13" i="77"/>
  <c r="K13" i="77"/>
  <c r="J13" i="77"/>
  <c r="Q12" i="77"/>
  <c r="R12" i="77" s="1"/>
  <c r="M12" i="77"/>
  <c r="K12" i="77"/>
  <c r="J12" i="77"/>
  <c r="Q11" i="77"/>
  <c r="R11" i="77" s="1"/>
  <c r="M11" i="77"/>
  <c r="K11" i="77"/>
  <c r="J11" i="77"/>
  <c r="Q10" i="77"/>
  <c r="R10" i="77" s="1"/>
  <c r="M10" i="77"/>
  <c r="K10" i="77"/>
  <c r="J10" i="77"/>
  <c r="Q9" i="77"/>
  <c r="R9" i="77" s="1"/>
  <c r="M9" i="77"/>
  <c r="K9" i="77"/>
  <c r="J9" i="77"/>
  <c r="Q8" i="77"/>
  <c r="R8" i="77" s="1"/>
  <c r="M8" i="77"/>
  <c r="K8" i="77"/>
  <c r="J8" i="77"/>
  <c r="Q7" i="77"/>
  <c r="R7" i="77" s="1"/>
  <c r="M7" i="77"/>
  <c r="K7" i="77"/>
  <c r="J7" i="77"/>
  <c r="Q6" i="77"/>
  <c r="R6" i="77" s="1"/>
  <c r="M6" i="77"/>
  <c r="K6" i="77"/>
  <c r="J6" i="77"/>
  <c r="Q5" i="77"/>
  <c r="R5" i="77" s="1"/>
  <c r="M5" i="77"/>
  <c r="K5" i="77"/>
  <c r="J5" i="77"/>
  <c r="Q4" i="77"/>
  <c r="M4" i="77"/>
  <c r="K4" i="77"/>
  <c r="J4" i="77"/>
  <c r="P75" i="76"/>
  <c r="O75" i="76"/>
  <c r="N75" i="76"/>
  <c r="L75" i="76"/>
  <c r="I75" i="76"/>
  <c r="AX74" i="76"/>
  <c r="AW74" i="76"/>
  <c r="AV74" i="76"/>
  <c r="AU74" i="76"/>
  <c r="AT74" i="76"/>
  <c r="AS74" i="76"/>
  <c r="AR74" i="76"/>
  <c r="AQ74" i="76"/>
  <c r="AP74" i="76"/>
  <c r="AO74" i="76"/>
  <c r="AN74" i="76"/>
  <c r="AM74" i="76"/>
  <c r="AL74" i="76"/>
  <c r="AK74" i="76"/>
  <c r="AJ74" i="76"/>
  <c r="AI74" i="76"/>
  <c r="AH74" i="76"/>
  <c r="AG74" i="76"/>
  <c r="AF74" i="76"/>
  <c r="AE74" i="76"/>
  <c r="AD74" i="76"/>
  <c r="AC74" i="76"/>
  <c r="AB74" i="76"/>
  <c r="AA74" i="76"/>
  <c r="Z74" i="76"/>
  <c r="P74" i="76"/>
  <c r="O74" i="76"/>
  <c r="N74" i="76"/>
  <c r="L74" i="76"/>
  <c r="I74" i="76"/>
  <c r="Q73" i="76"/>
  <c r="R73" i="76" s="1"/>
  <c r="M73" i="76"/>
  <c r="K73" i="76"/>
  <c r="J73" i="76"/>
  <c r="Q72" i="76"/>
  <c r="R72" i="76" s="1"/>
  <c r="M72" i="76"/>
  <c r="K72" i="76"/>
  <c r="J72" i="76"/>
  <c r="Q71" i="76"/>
  <c r="R71" i="76" s="1"/>
  <c r="M71" i="76"/>
  <c r="K71" i="76"/>
  <c r="J71" i="76"/>
  <c r="Q70" i="76"/>
  <c r="R70" i="76" s="1"/>
  <c r="M70" i="76"/>
  <c r="K70" i="76"/>
  <c r="J70" i="76"/>
  <c r="Q69" i="76"/>
  <c r="R69" i="76" s="1"/>
  <c r="M69" i="76"/>
  <c r="K69" i="76"/>
  <c r="J69" i="76"/>
  <c r="Q68" i="76"/>
  <c r="R68" i="76" s="1"/>
  <c r="M68" i="76"/>
  <c r="K68" i="76"/>
  <c r="J68" i="76"/>
  <c r="Q67" i="76"/>
  <c r="R67" i="76" s="1"/>
  <c r="M67" i="76"/>
  <c r="K67" i="76"/>
  <c r="J67" i="76"/>
  <c r="Q66" i="76"/>
  <c r="R66" i="76" s="1"/>
  <c r="M66" i="76"/>
  <c r="K66" i="76"/>
  <c r="J66" i="76"/>
  <c r="Q65" i="76"/>
  <c r="R65" i="76" s="1"/>
  <c r="M65" i="76"/>
  <c r="K65" i="76"/>
  <c r="J65" i="76"/>
  <c r="Q64" i="76"/>
  <c r="R64" i="76" s="1"/>
  <c r="M64" i="76"/>
  <c r="K64" i="76"/>
  <c r="J64" i="76"/>
  <c r="Q63" i="76"/>
  <c r="R63" i="76" s="1"/>
  <c r="M63" i="76"/>
  <c r="K63" i="76"/>
  <c r="J63" i="76"/>
  <c r="Q62" i="76"/>
  <c r="R62" i="76" s="1"/>
  <c r="M62" i="76"/>
  <c r="K62" i="76"/>
  <c r="J62" i="76"/>
  <c r="Q61" i="76"/>
  <c r="R61" i="76" s="1"/>
  <c r="M61" i="76"/>
  <c r="K61" i="76"/>
  <c r="J61" i="76"/>
  <c r="Q60" i="76"/>
  <c r="R60" i="76" s="1"/>
  <c r="M60" i="76"/>
  <c r="K60" i="76"/>
  <c r="J60" i="76"/>
  <c r="Q59" i="76"/>
  <c r="R59" i="76" s="1"/>
  <c r="M59" i="76"/>
  <c r="K59" i="76"/>
  <c r="J59" i="76"/>
  <c r="Q58" i="76"/>
  <c r="R58" i="76" s="1"/>
  <c r="M58" i="76"/>
  <c r="K58" i="76"/>
  <c r="J58" i="76"/>
  <c r="Q57" i="76"/>
  <c r="R57" i="76" s="1"/>
  <c r="M57" i="76"/>
  <c r="K57" i="76"/>
  <c r="J57" i="76"/>
  <c r="Q56" i="76"/>
  <c r="R56" i="76" s="1"/>
  <c r="M56" i="76"/>
  <c r="K56" i="76"/>
  <c r="J56" i="76"/>
  <c r="Q55" i="76"/>
  <c r="R55" i="76" s="1"/>
  <c r="M55" i="76"/>
  <c r="K55" i="76"/>
  <c r="J55" i="76"/>
  <c r="Q54" i="76"/>
  <c r="R54" i="76" s="1"/>
  <c r="M54" i="76"/>
  <c r="K54" i="76"/>
  <c r="J54" i="76"/>
  <c r="Q53" i="76"/>
  <c r="R53" i="76" s="1"/>
  <c r="M53" i="76"/>
  <c r="K53" i="76"/>
  <c r="J53" i="76"/>
  <c r="Q52" i="76"/>
  <c r="R52" i="76" s="1"/>
  <c r="M52" i="76"/>
  <c r="K52" i="76"/>
  <c r="J52" i="76"/>
  <c r="Q51" i="76"/>
  <c r="R51" i="76" s="1"/>
  <c r="M51" i="76"/>
  <c r="K51" i="76"/>
  <c r="J51" i="76"/>
  <c r="Q50" i="76"/>
  <c r="R50" i="76" s="1"/>
  <c r="M50" i="76"/>
  <c r="K50" i="76"/>
  <c r="J50" i="76"/>
  <c r="Q49" i="76"/>
  <c r="R49" i="76" s="1"/>
  <c r="M49" i="76"/>
  <c r="K49" i="76"/>
  <c r="J49" i="76"/>
  <c r="Q48" i="76"/>
  <c r="R48" i="76" s="1"/>
  <c r="M48" i="76"/>
  <c r="K48" i="76"/>
  <c r="J48" i="76"/>
  <c r="Q47" i="76"/>
  <c r="R47" i="76" s="1"/>
  <c r="M47" i="76"/>
  <c r="K47" i="76"/>
  <c r="J47" i="76"/>
  <c r="Q46" i="76"/>
  <c r="R46" i="76" s="1"/>
  <c r="M46" i="76"/>
  <c r="K46" i="76"/>
  <c r="J46" i="76"/>
  <c r="Q45" i="76"/>
  <c r="R45" i="76" s="1"/>
  <c r="M45" i="76"/>
  <c r="K45" i="76"/>
  <c r="J45" i="76"/>
  <c r="Q44" i="76"/>
  <c r="R44" i="76" s="1"/>
  <c r="M44" i="76"/>
  <c r="K44" i="76"/>
  <c r="J44" i="76"/>
  <c r="Q43" i="76"/>
  <c r="R43" i="76" s="1"/>
  <c r="M43" i="76"/>
  <c r="K43" i="76"/>
  <c r="J43" i="76"/>
  <c r="Q42" i="76"/>
  <c r="R42" i="76" s="1"/>
  <c r="M42" i="76"/>
  <c r="K42" i="76"/>
  <c r="J42" i="76"/>
  <c r="Q41" i="76"/>
  <c r="R41" i="76" s="1"/>
  <c r="M41" i="76"/>
  <c r="K41" i="76"/>
  <c r="J41" i="76"/>
  <c r="Q40" i="76"/>
  <c r="R40" i="76" s="1"/>
  <c r="M40" i="76"/>
  <c r="K40" i="76"/>
  <c r="J40" i="76"/>
  <c r="Q39" i="76"/>
  <c r="R39" i="76" s="1"/>
  <c r="M39" i="76"/>
  <c r="K39" i="76"/>
  <c r="J39" i="76"/>
  <c r="Q38" i="76"/>
  <c r="R38" i="76" s="1"/>
  <c r="M38" i="76"/>
  <c r="K38" i="76"/>
  <c r="J38" i="76"/>
  <c r="Q37" i="76"/>
  <c r="R37" i="76" s="1"/>
  <c r="M37" i="76"/>
  <c r="K37" i="76"/>
  <c r="J37" i="76"/>
  <c r="Q36" i="76"/>
  <c r="R36" i="76" s="1"/>
  <c r="M36" i="76"/>
  <c r="K36" i="76"/>
  <c r="J36" i="76"/>
  <c r="Q35" i="76"/>
  <c r="R35" i="76" s="1"/>
  <c r="M35" i="76"/>
  <c r="K35" i="76"/>
  <c r="J35" i="76"/>
  <c r="Q34" i="76"/>
  <c r="R34" i="76" s="1"/>
  <c r="M34" i="76"/>
  <c r="K34" i="76"/>
  <c r="J34" i="76"/>
  <c r="Q33" i="76"/>
  <c r="R33" i="76" s="1"/>
  <c r="M33" i="76"/>
  <c r="K33" i="76"/>
  <c r="J33" i="76"/>
  <c r="Q32" i="76"/>
  <c r="R32" i="76" s="1"/>
  <c r="M32" i="76"/>
  <c r="K32" i="76"/>
  <c r="J32" i="76"/>
  <c r="Q31" i="76"/>
  <c r="R31" i="76" s="1"/>
  <c r="M31" i="76"/>
  <c r="K31" i="76"/>
  <c r="J31" i="76"/>
  <c r="Q30" i="76"/>
  <c r="R30" i="76" s="1"/>
  <c r="M30" i="76"/>
  <c r="K30" i="76"/>
  <c r="J30" i="76"/>
  <c r="Q29" i="76"/>
  <c r="R29" i="76" s="1"/>
  <c r="M29" i="76"/>
  <c r="K29" i="76"/>
  <c r="J29" i="76"/>
  <c r="Q28" i="76"/>
  <c r="R28" i="76" s="1"/>
  <c r="M28" i="76"/>
  <c r="K28" i="76"/>
  <c r="J28" i="76"/>
  <c r="Q27" i="76"/>
  <c r="R27" i="76" s="1"/>
  <c r="M27" i="76"/>
  <c r="K27" i="76"/>
  <c r="J27" i="76"/>
  <c r="Q26" i="76"/>
  <c r="R26" i="76" s="1"/>
  <c r="M26" i="76"/>
  <c r="K26" i="76"/>
  <c r="J26" i="76"/>
  <c r="Q25" i="76"/>
  <c r="R25" i="76" s="1"/>
  <c r="M25" i="76"/>
  <c r="K25" i="76"/>
  <c r="J25" i="76"/>
  <c r="Q24" i="76"/>
  <c r="R24" i="76" s="1"/>
  <c r="M24" i="76"/>
  <c r="K24" i="76"/>
  <c r="J24" i="76"/>
  <c r="Q23" i="76"/>
  <c r="R23" i="76" s="1"/>
  <c r="M23" i="76"/>
  <c r="K23" i="76"/>
  <c r="J23" i="76"/>
  <c r="Q22" i="76"/>
  <c r="R22" i="76" s="1"/>
  <c r="M22" i="76"/>
  <c r="K22" i="76"/>
  <c r="J22" i="76"/>
  <c r="Q21" i="76"/>
  <c r="R21" i="76" s="1"/>
  <c r="M21" i="76"/>
  <c r="K21" i="76"/>
  <c r="J21" i="76"/>
  <c r="Q20" i="76"/>
  <c r="R20" i="76" s="1"/>
  <c r="M20" i="76"/>
  <c r="K20" i="76"/>
  <c r="J20" i="76"/>
  <c r="Q19" i="76"/>
  <c r="R19" i="76" s="1"/>
  <c r="M19" i="76"/>
  <c r="K19" i="76"/>
  <c r="J19" i="76"/>
  <c r="Q18" i="76"/>
  <c r="R18" i="76" s="1"/>
  <c r="M18" i="76"/>
  <c r="K18" i="76"/>
  <c r="J18" i="76"/>
  <c r="Q17" i="76"/>
  <c r="R17" i="76" s="1"/>
  <c r="M17" i="76"/>
  <c r="K17" i="76"/>
  <c r="J17" i="76"/>
  <c r="Q16" i="76"/>
  <c r="R16" i="76" s="1"/>
  <c r="M16" i="76"/>
  <c r="K16" i="76"/>
  <c r="J16" i="76"/>
  <c r="Q15" i="76"/>
  <c r="R15" i="76" s="1"/>
  <c r="M15" i="76"/>
  <c r="K15" i="76"/>
  <c r="J15" i="76"/>
  <c r="Q14" i="76"/>
  <c r="R14" i="76" s="1"/>
  <c r="M14" i="76"/>
  <c r="K14" i="76"/>
  <c r="J14" i="76"/>
  <c r="Q13" i="76"/>
  <c r="R13" i="76" s="1"/>
  <c r="M13" i="76"/>
  <c r="K13" i="76"/>
  <c r="J13" i="76"/>
  <c r="Q12" i="76"/>
  <c r="R12" i="76" s="1"/>
  <c r="M12" i="76"/>
  <c r="K12" i="76"/>
  <c r="J12" i="76"/>
  <c r="Q11" i="76"/>
  <c r="R11" i="76" s="1"/>
  <c r="M11" i="76"/>
  <c r="K11" i="76"/>
  <c r="J11" i="76"/>
  <c r="Q10" i="76"/>
  <c r="R10" i="76" s="1"/>
  <c r="M10" i="76"/>
  <c r="K10" i="76"/>
  <c r="J10" i="76"/>
  <c r="R9" i="76"/>
  <c r="Q9" i="76"/>
  <c r="M9" i="76"/>
  <c r="K9" i="76"/>
  <c r="J9" i="76"/>
  <c r="Q8" i="76"/>
  <c r="R8" i="76" s="1"/>
  <c r="M8" i="76"/>
  <c r="K8" i="76"/>
  <c r="J8" i="76"/>
  <c r="Q7" i="76"/>
  <c r="R7" i="76" s="1"/>
  <c r="M7" i="76"/>
  <c r="K7" i="76"/>
  <c r="J7" i="76"/>
  <c r="Q6" i="76"/>
  <c r="R6" i="76" s="1"/>
  <c r="M6" i="76"/>
  <c r="K6" i="76"/>
  <c r="J6" i="76"/>
  <c r="Q5" i="76"/>
  <c r="R5" i="76" s="1"/>
  <c r="M5" i="76"/>
  <c r="K5" i="76"/>
  <c r="J5" i="76"/>
  <c r="Q4" i="76"/>
  <c r="M4" i="76"/>
  <c r="K4" i="76"/>
  <c r="J4" i="76"/>
  <c r="P75" i="75"/>
  <c r="O75" i="75"/>
  <c r="N75" i="75"/>
  <c r="L75" i="75"/>
  <c r="L81" i="14" s="1"/>
  <c r="I75" i="75"/>
  <c r="I81" i="14" s="1"/>
  <c r="AX74" i="75"/>
  <c r="AW74" i="75"/>
  <c r="AV74" i="75"/>
  <c r="AU74" i="75"/>
  <c r="AT74" i="75"/>
  <c r="AS74" i="75"/>
  <c r="AR74" i="75"/>
  <c r="AQ74" i="75"/>
  <c r="AP74" i="75"/>
  <c r="AO74" i="75"/>
  <c r="AN74" i="75"/>
  <c r="AM74" i="75"/>
  <c r="AL74" i="75"/>
  <c r="AK74" i="75"/>
  <c r="AJ74" i="75"/>
  <c r="AI74" i="75"/>
  <c r="AH74" i="75"/>
  <c r="AG74" i="75"/>
  <c r="AF74" i="75"/>
  <c r="AE74" i="75"/>
  <c r="AD74" i="75"/>
  <c r="AC74" i="75"/>
  <c r="AB74" i="75"/>
  <c r="AA74" i="75"/>
  <c r="Z74" i="75"/>
  <c r="Y74" i="75"/>
  <c r="X74" i="75"/>
  <c r="W74" i="75"/>
  <c r="U74" i="75"/>
  <c r="T74" i="75"/>
  <c r="S74" i="75"/>
  <c r="P74" i="75"/>
  <c r="O74" i="75"/>
  <c r="N74" i="75"/>
  <c r="L74" i="75"/>
  <c r="I74" i="75"/>
  <c r="Q73" i="75"/>
  <c r="R73" i="75" s="1"/>
  <c r="M73" i="75"/>
  <c r="K73" i="75"/>
  <c r="J73" i="75"/>
  <c r="Q72" i="75"/>
  <c r="R72" i="75" s="1"/>
  <c r="M72" i="75"/>
  <c r="K72" i="75"/>
  <c r="J72" i="75"/>
  <c r="Q71" i="75"/>
  <c r="R71" i="75" s="1"/>
  <c r="M71" i="75"/>
  <c r="K71" i="75"/>
  <c r="J71" i="75"/>
  <c r="Q70" i="75"/>
  <c r="R70" i="75" s="1"/>
  <c r="M70" i="75"/>
  <c r="K70" i="75"/>
  <c r="J70" i="75"/>
  <c r="Q69" i="75"/>
  <c r="R69" i="75" s="1"/>
  <c r="M69" i="75"/>
  <c r="K69" i="75"/>
  <c r="J69" i="75"/>
  <c r="Q68" i="75"/>
  <c r="R68" i="75" s="1"/>
  <c r="M68" i="75"/>
  <c r="K68" i="75"/>
  <c r="J68" i="75"/>
  <c r="Q67" i="75"/>
  <c r="R67" i="75" s="1"/>
  <c r="M67" i="75"/>
  <c r="K67" i="75"/>
  <c r="J67" i="75"/>
  <c r="Q66" i="75"/>
  <c r="R66" i="75" s="1"/>
  <c r="M66" i="75"/>
  <c r="K66" i="75"/>
  <c r="J66" i="75"/>
  <c r="Q65" i="75"/>
  <c r="R65" i="75" s="1"/>
  <c r="M65" i="75"/>
  <c r="K65" i="75"/>
  <c r="J65" i="75"/>
  <c r="Q64" i="75"/>
  <c r="R64" i="75" s="1"/>
  <c r="M64" i="75"/>
  <c r="K64" i="75"/>
  <c r="J64" i="75"/>
  <c r="Q63" i="75"/>
  <c r="R63" i="75" s="1"/>
  <c r="M63" i="75"/>
  <c r="K63" i="75"/>
  <c r="J63" i="75"/>
  <c r="Q62" i="75"/>
  <c r="R62" i="75" s="1"/>
  <c r="M62" i="75"/>
  <c r="K62" i="75"/>
  <c r="J62" i="75"/>
  <c r="Q61" i="75"/>
  <c r="R61" i="75" s="1"/>
  <c r="M61" i="75"/>
  <c r="K61" i="75"/>
  <c r="J61" i="75"/>
  <c r="Q60" i="75"/>
  <c r="R60" i="75" s="1"/>
  <c r="M60" i="75"/>
  <c r="K60" i="75"/>
  <c r="J60" i="75"/>
  <c r="Q59" i="75"/>
  <c r="R59" i="75" s="1"/>
  <c r="M59" i="75"/>
  <c r="K59" i="75"/>
  <c r="J59" i="75"/>
  <c r="Q58" i="75"/>
  <c r="R58" i="75" s="1"/>
  <c r="M58" i="75"/>
  <c r="K58" i="75"/>
  <c r="J58" i="75"/>
  <c r="Q57" i="75"/>
  <c r="R57" i="75" s="1"/>
  <c r="M57" i="75"/>
  <c r="K57" i="75"/>
  <c r="J57" i="75"/>
  <c r="Q56" i="75"/>
  <c r="R56" i="75" s="1"/>
  <c r="M56" i="75"/>
  <c r="K56" i="75"/>
  <c r="J56" i="75"/>
  <c r="Q55" i="75"/>
  <c r="R55" i="75" s="1"/>
  <c r="M55" i="75"/>
  <c r="K55" i="75"/>
  <c r="J55" i="75"/>
  <c r="Q54" i="75"/>
  <c r="R54" i="75" s="1"/>
  <c r="M54" i="75"/>
  <c r="K54" i="75"/>
  <c r="J54" i="75"/>
  <c r="Q53" i="75"/>
  <c r="R53" i="75" s="1"/>
  <c r="M53" i="75"/>
  <c r="K53" i="75"/>
  <c r="J53" i="75"/>
  <c r="Q52" i="75"/>
  <c r="R52" i="75" s="1"/>
  <c r="M52" i="75"/>
  <c r="K52" i="75"/>
  <c r="J52" i="75"/>
  <c r="Q51" i="75"/>
  <c r="R51" i="75" s="1"/>
  <c r="M51" i="75"/>
  <c r="K51" i="75"/>
  <c r="J51" i="75"/>
  <c r="Q50" i="75"/>
  <c r="R50" i="75" s="1"/>
  <c r="M50" i="75"/>
  <c r="K50" i="75"/>
  <c r="J50" i="75"/>
  <c r="Q49" i="75"/>
  <c r="R49" i="75" s="1"/>
  <c r="M49" i="75"/>
  <c r="K49" i="75"/>
  <c r="J49" i="75"/>
  <c r="Q48" i="75"/>
  <c r="R48" i="75" s="1"/>
  <c r="M48" i="75"/>
  <c r="K48" i="75"/>
  <c r="J48" i="75"/>
  <c r="Q47" i="75"/>
  <c r="R47" i="75" s="1"/>
  <c r="M47" i="75"/>
  <c r="K47" i="75"/>
  <c r="J47" i="75"/>
  <c r="Q46" i="75"/>
  <c r="R46" i="75" s="1"/>
  <c r="M46" i="75"/>
  <c r="K46" i="75"/>
  <c r="J46" i="75"/>
  <c r="Q45" i="75"/>
  <c r="R45" i="75" s="1"/>
  <c r="M45" i="75"/>
  <c r="K45" i="75"/>
  <c r="J45" i="75"/>
  <c r="Q44" i="75"/>
  <c r="R44" i="75" s="1"/>
  <c r="M44" i="75"/>
  <c r="K44" i="75"/>
  <c r="J44" i="75"/>
  <c r="Q43" i="75"/>
  <c r="R43" i="75" s="1"/>
  <c r="M43" i="75"/>
  <c r="K43" i="75"/>
  <c r="J43" i="75"/>
  <c r="Q42" i="75"/>
  <c r="R42" i="75" s="1"/>
  <c r="M42" i="75"/>
  <c r="K42" i="75"/>
  <c r="J42" i="75"/>
  <c r="Q41" i="75"/>
  <c r="R41" i="75" s="1"/>
  <c r="M41" i="75"/>
  <c r="K41" i="75"/>
  <c r="J41" i="75"/>
  <c r="Q40" i="75"/>
  <c r="R40" i="75" s="1"/>
  <c r="M40" i="75"/>
  <c r="K40" i="75"/>
  <c r="J40" i="75"/>
  <c r="Q39" i="75"/>
  <c r="R39" i="75" s="1"/>
  <c r="M39" i="75"/>
  <c r="K39" i="75"/>
  <c r="J39" i="75"/>
  <c r="Q38" i="75"/>
  <c r="R38" i="75" s="1"/>
  <c r="M38" i="75"/>
  <c r="K38" i="75"/>
  <c r="J38" i="75"/>
  <c r="Q37" i="75"/>
  <c r="R37" i="75" s="1"/>
  <c r="M37" i="75"/>
  <c r="K37" i="75"/>
  <c r="J37" i="75"/>
  <c r="Q36" i="75"/>
  <c r="R36" i="75" s="1"/>
  <c r="M36" i="75"/>
  <c r="K36" i="75"/>
  <c r="J36" i="75"/>
  <c r="Q35" i="75"/>
  <c r="R35" i="75" s="1"/>
  <c r="M35" i="75"/>
  <c r="K35" i="75"/>
  <c r="J35" i="75"/>
  <c r="Q34" i="75"/>
  <c r="R34" i="75" s="1"/>
  <c r="M34" i="75"/>
  <c r="K34" i="75"/>
  <c r="J34" i="75"/>
  <c r="Q33" i="75"/>
  <c r="R33" i="75" s="1"/>
  <c r="M33" i="75"/>
  <c r="K33" i="75"/>
  <c r="J33" i="75"/>
  <c r="Q32" i="75"/>
  <c r="R32" i="75" s="1"/>
  <c r="M32" i="75"/>
  <c r="K32" i="75"/>
  <c r="J32" i="75"/>
  <c r="Q31" i="75"/>
  <c r="R31" i="75" s="1"/>
  <c r="M31" i="75"/>
  <c r="K31" i="75"/>
  <c r="J31" i="75"/>
  <c r="Q30" i="75"/>
  <c r="R30" i="75" s="1"/>
  <c r="M30" i="75"/>
  <c r="K30" i="75"/>
  <c r="J30" i="75"/>
  <c r="Q29" i="75"/>
  <c r="R29" i="75" s="1"/>
  <c r="M29" i="75"/>
  <c r="K29" i="75"/>
  <c r="J29" i="75"/>
  <c r="Q28" i="75"/>
  <c r="R28" i="75" s="1"/>
  <c r="M28" i="75"/>
  <c r="K28" i="75"/>
  <c r="J28" i="75"/>
  <c r="Q27" i="75"/>
  <c r="R27" i="75" s="1"/>
  <c r="M27" i="75"/>
  <c r="K27" i="75"/>
  <c r="J27" i="75"/>
  <c r="Q26" i="75"/>
  <c r="R26" i="75" s="1"/>
  <c r="M26" i="75"/>
  <c r="K26" i="75"/>
  <c r="J26" i="75"/>
  <c r="Q25" i="75"/>
  <c r="R25" i="75" s="1"/>
  <c r="M25" i="75"/>
  <c r="K25" i="75"/>
  <c r="J25" i="75"/>
  <c r="Q24" i="75"/>
  <c r="R24" i="75" s="1"/>
  <c r="M24" i="75"/>
  <c r="K24" i="75"/>
  <c r="J24" i="75"/>
  <c r="Q23" i="75"/>
  <c r="R23" i="75" s="1"/>
  <c r="M23" i="75"/>
  <c r="K23" i="75"/>
  <c r="J23" i="75"/>
  <c r="Q22" i="75"/>
  <c r="R22" i="75" s="1"/>
  <c r="M22" i="75"/>
  <c r="K22" i="75"/>
  <c r="J22" i="75"/>
  <c r="Q21" i="75"/>
  <c r="R21" i="75" s="1"/>
  <c r="M21" i="75"/>
  <c r="K21" i="75"/>
  <c r="J21" i="75"/>
  <c r="Q20" i="75"/>
  <c r="R20" i="75" s="1"/>
  <c r="M20" i="75"/>
  <c r="K20" i="75"/>
  <c r="J20" i="75"/>
  <c r="Q19" i="75"/>
  <c r="R19" i="75" s="1"/>
  <c r="M19" i="75"/>
  <c r="K19" i="75"/>
  <c r="J19" i="75"/>
  <c r="Q18" i="75"/>
  <c r="R18" i="75" s="1"/>
  <c r="M18" i="75"/>
  <c r="K18" i="75"/>
  <c r="J18" i="75"/>
  <c r="Q17" i="75"/>
  <c r="R17" i="75" s="1"/>
  <c r="M17" i="75"/>
  <c r="K17" i="75"/>
  <c r="J17" i="75"/>
  <c r="Q16" i="75"/>
  <c r="R16" i="75" s="1"/>
  <c r="M16" i="75"/>
  <c r="K16" i="75"/>
  <c r="J16" i="75"/>
  <c r="Q15" i="75"/>
  <c r="R15" i="75" s="1"/>
  <c r="M15" i="75"/>
  <c r="K15" i="75"/>
  <c r="J15" i="75"/>
  <c r="Q14" i="75"/>
  <c r="R14" i="75" s="1"/>
  <c r="M14" i="75"/>
  <c r="K14" i="75"/>
  <c r="J14" i="75"/>
  <c r="Q13" i="75"/>
  <c r="R13" i="75" s="1"/>
  <c r="M13" i="75"/>
  <c r="K13" i="75"/>
  <c r="J13" i="75"/>
  <c r="Q12" i="75"/>
  <c r="R12" i="75" s="1"/>
  <c r="M12" i="75"/>
  <c r="K12" i="75"/>
  <c r="J12" i="75"/>
  <c r="Q11" i="75"/>
  <c r="R11" i="75" s="1"/>
  <c r="M11" i="75"/>
  <c r="K11" i="75"/>
  <c r="J11" i="75"/>
  <c r="Q10" i="75"/>
  <c r="R10" i="75" s="1"/>
  <c r="M10" i="75"/>
  <c r="K10" i="75"/>
  <c r="J10" i="75"/>
  <c r="Q9" i="75"/>
  <c r="R9" i="75" s="1"/>
  <c r="M9" i="75"/>
  <c r="K9" i="75"/>
  <c r="J9" i="75"/>
  <c r="Q8" i="75"/>
  <c r="R8" i="75" s="1"/>
  <c r="M8" i="75"/>
  <c r="K8" i="75"/>
  <c r="J8" i="75"/>
  <c r="Q7" i="75"/>
  <c r="R7" i="75" s="1"/>
  <c r="M7" i="75"/>
  <c r="K7" i="75"/>
  <c r="J7" i="75"/>
  <c r="Q6" i="75"/>
  <c r="R6" i="75" s="1"/>
  <c r="M6" i="75"/>
  <c r="K6" i="75"/>
  <c r="J6" i="75"/>
  <c r="Q5" i="75"/>
  <c r="R5" i="75" s="1"/>
  <c r="M5" i="75"/>
  <c r="K5" i="75"/>
  <c r="J5" i="75"/>
  <c r="Q4" i="75"/>
  <c r="M4" i="75"/>
  <c r="K4" i="75"/>
  <c r="J4" i="75"/>
  <c r="I75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B76" i="74"/>
  <c r="B78" i="74"/>
  <c r="B77" i="74"/>
  <c r="AQ74" i="74"/>
  <c r="AP74" i="74"/>
  <c r="AO74" i="74"/>
  <c r="AN74" i="74"/>
  <c r="AM74" i="74"/>
  <c r="AL74" i="74"/>
  <c r="AK74" i="74"/>
  <c r="AJ74" i="74"/>
  <c r="AI74" i="74"/>
  <c r="AH74" i="74"/>
  <c r="AG74" i="74"/>
  <c r="AF74" i="74"/>
  <c r="AE74" i="74"/>
  <c r="AD74" i="74"/>
  <c r="AC74" i="74"/>
  <c r="AB74" i="74"/>
  <c r="AA74" i="74"/>
  <c r="Z74" i="74"/>
  <c r="Y74" i="74"/>
  <c r="T73" i="74"/>
  <c r="P73" i="74"/>
  <c r="M73" i="74"/>
  <c r="J73" i="74"/>
  <c r="G73" i="74"/>
  <c r="T72" i="74"/>
  <c r="P72" i="74"/>
  <c r="M72" i="74"/>
  <c r="J72" i="74"/>
  <c r="G72" i="74"/>
  <c r="T71" i="74"/>
  <c r="P71" i="74"/>
  <c r="M71" i="74"/>
  <c r="J71" i="74"/>
  <c r="G71" i="74"/>
  <c r="T70" i="74"/>
  <c r="P70" i="74"/>
  <c r="M70" i="74"/>
  <c r="J70" i="74"/>
  <c r="G70" i="74"/>
  <c r="T69" i="74"/>
  <c r="P69" i="74"/>
  <c r="M69" i="74"/>
  <c r="J69" i="74"/>
  <c r="G69" i="74"/>
  <c r="T68" i="74"/>
  <c r="P68" i="74"/>
  <c r="M68" i="74"/>
  <c r="J68" i="74"/>
  <c r="G68" i="74"/>
  <c r="T67" i="74"/>
  <c r="P67" i="74"/>
  <c r="M67" i="74"/>
  <c r="J67" i="74"/>
  <c r="G67" i="74"/>
  <c r="T66" i="74"/>
  <c r="P66" i="74"/>
  <c r="M66" i="74"/>
  <c r="J66" i="74"/>
  <c r="G66" i="74"/>
  <c r="T65" i="74"/>
  <c r="P65" i="74"/>
  <c r="M65" i="74"/>
  <c r="J65" i="74"/>
  <c r="G65" i="74"/>
  <c r="T64" i="74"/>
  <c r="P64" i="74"/>
  <c r="M64" i="74"/>
  <c r="J64" i="74"/>
  <c r="G64" i="74"/>
  <c r="T63" i="74"/>
  <c r="P63" i="74"/>
  <c r="M63" i="74"/>
  <c r="J63" i="74"/>
  <c r="G63" i="74"/>
  <c r="T62" i="74"/>
  <c r="P62" i="74"/>
  <c r="M62" i="74"/>
  <c r="J62" i="74"/>
  <c r="G62" i="74"/>
  <c r="T61" i="74"/>
  <c r="P61" i="74"/>
  <c r="M61" i="74"/>
  <c r="J61" i="74"/>
  <c r="G61" i="74"/>
  <c r="T60" i="74"/>
  <c r="P60" i="74"/>
  <c r="M60" i="74"/>
  <c r="J60" i="74"/>
  <c r="G60" i="74"/>
  <c r="T59" i="74"/>
  <c r="P59" i="74"/>
  <c r="M59" i="74"/>
  <c r="J59" i="74"/>
  <c r="G59" i="74"/>
  <c r="T58" i="74"/>
  <c r="P58" i="74"/>
  <c r="M58" i="74"/>
  <c r="J58" i="74"/>
  <c r="G58" i="74"/>
  <c r="T57" i="74"/>
  <c r="P57" i="74"/>
  <c r="M57" i="74"/>
  <c r="J57" i="74"/>
  <c r="G57" i="74"/>
  <c r="T56" i="74"/>
  <c r="P56" i="74"/>
  <c r="M56" i="74"/>
  <c r="J56" i="74"/>
  <c r="G56" i="74"/>
  <c r="T55" i="74"/>
  <c r="P55" i="74"/>
  <c r="M55" i="74"/>
  <c r="J55" i="74"/>
  <c r="G55" i="74"/>
  <c r="T54" i="74"/>
  <c r="P54" i="74"/>
  <c r="M54" i="74"/>
  <c r="J54" i="74"/>
  <c r="G54" i="74"/>
  <c r="T53" i="74"/>
  <c r="P53" i="74"/>
  <c r="M53" i="74"/>
  <c r="J53" i="74"/>
  <c r="G53" i="74"/>
  <c r="T52" i="74"/>
  <c r="P52" i="74"/>
  <c r="M52" i="74"/>
  <c r="J52" i="74"/>
  <c r="G52" i="74"/>
  <c r="T51" i="74"/>
  <c r="P51" i="74"/>
  <c r="M51" i="74"/>
  <c r="J51" i="74"/>
  <c r="G51" i="74"/>
  <c r="T50" i="74"/>
  <c r="P50" i="74"/>
  <c r="M50" i="74"/>
  <c r="J50" i="74"/>
  <c r="G50" i="74"/>
  <c r="T49" i="74"/>
  <c r="P49" i="74"/>
  <c r="M49" i="74"/>
  <c r="J49" i="74"/>
  <c r="G49" i="74"/>
  <c r="T48" i="74"/>
  <c r="P48" i="74"/>
  <c r="M48" i="74"/>
  <c r="J48" i="74"/>
  <c r="G48" i="74"/>
  <c r="T47" i="74"/>
  <c r="P47" i="74"/>
  <c r="M47" i="74"/>
  <c r="J47" i="74"/>
  <c r="G47" i="74"/>
  <c r="T46" i="74"/>
  <c r="P46" i="74"/>
  <c r="M46" i="74"/>
  <c r="J46" i="74"/>
  <c r="G46" i="74"/>
  <c r="T45" i="74"/>
  <c r="P45" i="74"/>
  <c r="M45" i="74"/>
  <c r="J45" i="74"/>
  <c r="G45" i="74"/>
  <c r="T44" i="74"/>
  <c r="P44" i="74"/>
  <c r="M44" i="74"/>
  <c r="J44" i="74"/>
  <c r="G44" i="74"/>
  <c r="T43" i="74"/>
  <c r="P43" i="74"/>
  <c r="M43" i="74"/>
  <c r="J43" i="74"/>
  <c r="G43" i="74"/>
  <c r="T42" i="74"/>
  <c r="P42" i="74"/>
  <c r="M42" i="74"/>
  <c r="J42" i="74"/>
  <c r="G42" i="74"/>
  <c r="T41" i="74"/>
  <c r="P41" i="74"/>
  <c r="M41" i="74"/>
  <c r="J41" i="74"/>
  <c r="G41" i="74"/>
  <c r="T40" i="74"/>
  <c r="P40" i="74"/>
  <c r="M40" i="74"/>
  <c r="J40" i="74"/>
  <c r="G40" i="74"/>
  <c r="T39" i="74"/>
  <c r="P39" i="74"/>
  <c r="M39" i="74"/>
  <c r="J39" i="74"/>
  <c r="G39" i="74"/>
  <c r="T38" i="74"/>
  <c r="P38" i="74"/>
  <c r="M38" i="74"/>
  <c r="J38" i="74"/>
  <c r="G38" i="74"/>
  <c r="T37" i="74"/>
  <c r="P37" i="74"/>
  <c r="M37" i="74"/>
  <c r="J37" i="74"/>
  <c r="G37" i="74"/>
  <c r="T36" i="74"/>
  <c r="P36" i="74"/>
  <c r="M36" i="74"/>
  <c r="J36" i="74"/>
  <c r="G36" i="74"/>
  <c r="T35" i="74"/>
  <c r="P35" i="74"/>
  <c r="M35" i="74"/>
  <c r="J35" i="74"/>
  <c r="G35" i="74"/>
  <c r="T34" i="74"/>
  <c r="P34" i="74"/>
  <c r="M34" i="74"/>
  <c r="J34" i="74"/>
  <c r="G34" i="74"/>
  <c r="T33" i="74"/>
  <c r="P33" i="74"/>
  <c r="M33" i="74"/>
  <c r="J33" i="74"/>
  <c r="G33" i="74"/>
  <c r="T32" i="74"/>
  <c r="P32" i="74"/>
  <c r="M32" i="74"/>
  <c r="J32" i="74"/>
  <c r="G32" i="74"/>
  <c r="T31" i="74"/>
  <c r="P31" i="74"/>
  <c r="M31" i="74"/>
  <c r="J31" i="74"/>
  <c r="G31" i="74"/>
  <c r="T30" i="74"/>
  <c r="P30" i="74"/>
  <c r="M30" i="74"/>
  <c r="J30" i="74"/>
  <c r="G30" i="74"/>
  <c r="T29" i="74"/>
  <c r="P29" i="74"/>
  <c r="M29" i="74"/>
  <c r="J29" i="74"/>
  <c r="G29" i="74"/>
  <c r="T28" i="74"/>
  <c r="P28" i="74"/>
  <c r="M28" i="74"/>
  <c r="J28" i="74"/>
  <c r="G28" i="74"/>
  <c r="T27" i="74"/>
  <c r="P27" i="74"/>
  <c r="M27" i="74"/>
  <c r="J27" i="74"/>
  <c r="G27" i="74"/>
  <c r="T26" i="74"/>
  <c r="P26" i="74"/>
  <c r="M26" i="74"/>
  <c r="J26" i="74"/>
  <c r="G26" i="74"/>
  <c r="T25" i="74"/>
  <c r="P25" i="74"/>
  <c r="M25" i="74"/>
  <c r="J25" i="74"/>
  <c r="G25" i="74"/>
  <c r="T24" i="74"/>
  <c r="P24" i="74"/>
  <c r="M24" i="74"/>
  <c r="J24" i="74"/>
  <c r="G24" i="74"/>
  <c r="T23" i="74"/>
  <c r="P23" i="74"/>
  <c r="M23" i="74"/>
  <c r="J23" i="74"/>
  <c r="G23" i="74"/>
  <c r="T22" i="74"/>
  <c r="P22" i="74"/>
  <c r="M22" i="74"/>
  <c r="J22" i="74"/>
  <c r="G22" i="74"/>
  <c r="T21" i="74"/>
  <c r="P21" i="74"/>
  <c r="M21" i="74"/>
  <c r="J21" i="74"/>
  <c r="G21" i="74"/>
  <c r="T20" i="74"/>
  <c r="P20" i="74"/>
  <c r="M20" i="74"/>
  <c r="J20" i="74"/>
  <c r="G20" i="74"/>
  <c r="T19" i="74"/>
  <c r="P19" i="74"/>
  <c r="M19" i="74"/>
  <c r="J19" i="74"/>
  <c r="G19" i="74"/>
  <c r="T18" i="74"/>
  <c r="P18" i="74"/>
  <c r="M18" i="74"/>
  <c r="J18" i="74"/>
  <c r="G18" i="74"/>
  <c r="T17" i="74"/>
  <c r="P17" i="74"/>
  <c r="M17" i="74"/>
  <c r="J17" i="74"/>
  <c r="G17" i="74"/>
  <c r="T16" i="74"/>
  <c r="P16" i="74"/>
  <c r="M16" i="74"/>
  <c r="J16" i="74"/>
  <c r="G16" i="74"/>
  <c r="T15" i="74"/>
  <c r="P15" i="74"/>
  <c r="M15" i="74"/>
  <c r="J15" i="74"/>
  <c r="G15" i="74"/>
  <c r="T14" i="74"/>
  <c r="P14" i="74"/>
  <c r="M14" i="74"/>
  <c r="J14" i="74"/>
  <c r="G14" i="74"/>
  <c r="W14" i="74"/>
  <c r="T13" i="74"/>
  <c r="P13" i="74"/>
  <c r="M13" i="74"/>
  <c r="J13" i="74"/>
  <c r="G13" i="74"/>
  <c r="T12" i="74"/>
  <c r="P12" i="74"/>
  <c r="M12" i="74"/>
  <c r="J12" i="74"/>
  <c r="G12" i="74"/>
  <c r="R12" i="74"/>
  <c r="T11" i="74"/>
  <c r="P11" i="74"/>
  <c r="M11" i="74"/>
  <c r="J11" i="74"/>
  <c r="G11" i="74"/>
  <c r="T10" i="74"/>
  <c r="P10" i="74"/>
  <c r="M10" i="74"/>
  <c r="J10" i="74"/>
  <c r="G10" i="74"/>
  <c r="T9" i="74"/>
  <c r="P9" i="74"/>
  <c r="M9" i="74"/>
  <c r="J9" i="74"/>
  <c r="G9" i="74"/>
  <c r="T8" i="74"/>
  <c r="P8" i="74"/>
  <c r="M8" i="74"/>
  <c r="J8" i="74"/>
  <c r="G8" i="74"/>
  <c r="T7" i="74"/>
  <c r="P7" i="74"/>
  <c r="M7" i="74"/>
  <c r="J7" i="74"/>
  <c r="G7" i="74"/>
  <c r="T6" i="74"/>
  <c r="P6" i="74"/>
  <c r="M6" i="74"/>
  <c r="J6" i="74"/>
  <c r="G6" i="74"/>
  <c r="T5" i="74"/>
  <c r="P5" i="74"/>
  <c r="M5" i="74"/>
  <c r="J5" i="74"/>
  <c r="G5" i="74"/>
  <c r="T4" i="74"/>
  <c r="P4" i="74"/>
  <c r="M4" i="74"/>
  <c r="J4" i="74"/>
  <c r="G4" i="74"/>
  <c r="K74" i="81" l="1"/>
  <c r="K75" i="87"/>
  <c r="O93" i="14" s="1"/>
  <c r="P93" i="14" s="1"/>
  <c r="K75" i="86"/>
  <c r="O92" i="14" s="1"/>
  <c r="K75" i="88"/>
  <c r="O94" i="14" s="1"/>
  <c r="K75" i="83"/>
  <c r="O89" i="14" s="1"/>
  <c r="K75" i="84"/>
  <c r="O90" i="14" s="1"/>
  <c r="K75" i="78"/>
  <c r="O84" i="14" s="1"/>
  <c r="K75" i="77"/>
  <c r="O83" i="14" s="1"/>
  <c r="K74" i="76"/>
  <c r="J66" i="14"/>
  <c r="J58" i="14"/>
  <c r="J42" i="14"/>
  <c r="J34" i="14"/>
  <c r="J26" i="14"/>
  <c r="J18" i="14"/>
  <c r="J50" i="14"/>
  <c r="M81" i="14"/>
  <c r="Q81" i="14" s="1"/>
  <c r="J10" i="14"/>
  <c r="J64" i="14"/>
  <c r="J48" i="14"/>
  <c r="J40" i="14"/>
  <c r="J24" i="14"/>
  <c r="J68" i="14"/>
  <c r="J60" i="14"/>
  <c r="J52" i="14"/>
  <c r="J44" i="14"/>
  <c r="J36" i="14"/>
  <c r="J28" i="14"/>
  <c r="J20" i="14"/>
  <c r="J12" i="14"/>
  <c r="J72" i="14"/>
  <c r="J32" i="14"/>
  <c r="J56" i="14"/>
  <c r="J16" i="14"/>
  <c r="J69" i="14"/>
  <c r="J61" i="14"/>
  <c r="J53" i="14"/>
  <c r="J45" i="14"/>
  <c r="J37" i="14"/>
  <c r="J29" i="14"/>
  <c r="J67" i="14"/>
  <c r="J59" i="14"/>
  <c r="J51" i="14"/>
  <c r="J43" i="14"/>
  <c r="J35" i="14"/>
  <c r="J27" i="14"/>
  <c r="J19" i="14"/>
  <c r="J11" i="14"/>
  <c r="J65" i="14"/>
  <c r="J57" i="14"/>
  <c r="J49" i="14"/>
  <c r="J41" i="14"/>
  <c r="J33" i="14"/>
  <c r="J25" i="14"/>
  <c r="J71" i="14"/>
  <c r="J63" i="14"/>
  <c r="J55" i="14"/>
  <c r="J47" i="14"/>
  <c r="J39" i="14"/>
  <c r="J31" i="14"/>
  <c r="J23" i="14"/>
  <c r="J15" i="14"/>
  <c r="J7" i="14"/>
  <c r="J21" i="14"/>
  <c r="J13" i="14"/>
  <c r="J17" i="14"/>
  <c r="J70" i="14"/>
  <c r="J62" i="14"/>
  <c r="J54" i="14"/>
  <c r="J46" i="14"/>
  <c r="J38" i="14"/>
  <c r="J30" i="14"/>
  <c r="J22" i="14"/>
  <c r="J14" i="14"/>
  <c r="J9" i="14"/>
  <c r="K75" i="75"/>
  <c r="O81" i="14" s="1"/>
  <c r="P81" i="14" s="1"/>
  <c r="J8" i="14"/>
  <c r="J6" i="14"/>
  <c r="J4" i="14"/>
  <c r="J5" i="14"/>
  <c r="I74" i="14"/>
  <c r="J74" i="88"/>
  <c r="J75" i="88"/>
  <c r="J94" i="14" s="1"/>
  <c r="M75" i="88"/>
  <c r="Q74" i="88"/>
  <c r="K74" i="88"/>
  <c r="M74" i="88"/>
  <c r="R4" i="88"/>
  <c r="J75" i="87"/>
  <c r="J93" i="14" s="1"/>
  <c r="K93" i="14" s="1"/>
  <c r="M75" i="87"/>
  <c r="Q74" i="87"/>
  <c r="J74" i="87"/>
  <c r="K74" i="87"/>
  <c r="M74" i="87"/>
  <c r="R4" i="87"/>
  <c r="J75" i="86"/>
  <c r="J92" i="14" s="1"/>
  <c r="Q74" i="86"/>
  <c r="M75" i="86"/>
  <c r="J74" i="86"/>
  <c r="K74" i="86"/>
  <c r="M74" i="86"/>
  <c r="R6" i="86"/>
  <c r="J74" i="85"/>
  <c r="J75" i="85"/>
  <c r="Q74" i="85"/>
  <c r="M74" i="85"/>
  <c r="K74" i="85"/>
  <c r="M75" i="85"/>
  <c r="R6" i="85"/>
  <c r="K74" i="83"/>
  <c r="K74" i="82"/>
  <c r="K75" i="82"/>
  <c r="O88" i="14" s="1"/>
  <c r="K75" i="81"/>
  <c r="O87" i="14" s="1"/>
  <c r="K74" i="80"/>
  <c r="K75" i="80"/>
  <c r="O86" i="14" s="1"/>
  <c r="K74" i="79"/>
  <c r="K75" i="79"/>
  <c r="O85" i="14" s="1"/>
  <c r="K75" i="76"/>
  <c r="O82" i="14" s="1"/>
  <c r="K74" i="75"/>
  <c r="J74" i="84"/>
  <c r="J75" i="84"/>
  <c r="J90" i="14" s="1"/>
  <c r="M75" i="84"/>
  <c r="Q74" i="84"/>
  <c r="K74" i="84"/>
  <c r="M74" i="84"/>
  <c r="R4" i="84"/>
  <c r="Q74" i="83"/>
  <c r="J74" i="83"/>
  <c r="J75" i="83"/>
  <c r="J89" i="14" s="1"/>
  <c r="M75" i="83"/>
  <c r="M74" i="83"/>
  <c r="R4" i="83"/>
  <c r="J74" i="82"/>
  <c r="M74" i="82"/>
  <c r="Q74" i="82"/>
  <c r="J75" i="82"/>
  <c r="J88" i="14" s="1"/>
  <c r="M75" i="82"/>
  <c r="M74" i="81"/>
  <c r="Q74" i="81"/>
  <c r="J74" i="81"/>
  <c r="J75" i="81"/>
  <c r="J87" i="14" s="1"/>
  <c r="M75" i="81"/>
  <c r="Q74" i="80"/>
  <c r="J74" i="80"/>
  <c r="J75" i="80"/>
  <c r="J86" i="14" s="1"/>
  <c r="M74" i="80"/>
  <c r="M75" i="80"/>
  <c r="R4" i="80"/>
  <c r="Q74" i="79"/>
  <c r="R4" i="79"/>
  <c r="J74" i="79"/>
  <c r="J75" i="79"/>
  <c r="J85" i="14" s="1"/>
  <c r="M75" i="79"/>
  <c r="M74" i="79"/>
  <c r="J75" i="78"/>
  <c r="J84" i="14" s="1"/>
  <c r="M75" i="78"/>
  <c r="Q74" i="78"/>
  <c r="J74" i="78"/>
  <c r="K74" i="78"/>
  <c r="M74" i="78"/>
  <c r="R4" i="78"/>
  <c r="J74" i="77"/>
  <c r="M75" i="77"/>
  <c r="J75" i="77"/>
  <c r="J83" i="14" s="1"/>
  <c r="Q74" i="77"/>
  <c r="K74" i="77"/>
  <c r="M74" i="77"/>
  <c r="R4" i="77"/>
  <c r="Q74" i="76"/>
  <c r="R4" i="76"/>
  <c r="J75" i="76"/>
  <c r="J82" i="14" s="1"/>
  <c r="J74" i="76"/>
  <c r="M74" i="76"/>
  <c r="M75" i="76"/>
  <c r="J74" i="75"/>
  <c r="M75" i="75"/>
  <c r="Q74" i="75"/>
  <c r="R4" i="75"/>
  <c r="J75" i="75"/>
  <c r="J81" i="14" s="1"/>
  <c r="K81" i="14" s="1"/>
  <c r="M74" i="75"/>
  <c r="U48" i="74"/>
  <c r="I48" i="74" s="1"/>
  <c r="K48" i="74" s="1"/>
  <c r="U8" i="74"/>
  <c r="F8" i="74" s="1"/>
  <c r="H8" i="74" s="1"/>
  <c r="U32" i="74"/>
  <c r="O32" i="74" s="1"/>
  <c r="Q32" i="74" s="1"/>
  <c r="R64" i="74"/>
  <c r="U64" i="74" s="1"/>
  <c r="U16" i="74"/>
  <c r="I16" i="74" s="1"/>
  <c r="K16" i="74" s="1"/>
  <c r="U24" i="74"/>
  <c r="O24" i="74" s="1"/>
  <c r="Q24" i="74" s="1"/>
  <c r="U40" i="74"/>
  <c r="F40" i="74" s="1"/>
  <c r="H40" i="74" s="1"/>
  <c r="U12" i="74"/>
  <c r="L12" i="74" s="1"/>
  <c r="N12" i="74" s="1"/>
  <c r="R60" i="74"/>
  <c r="U60" i="74" s="1"/>
  <c r="O60" i="74" s="1"/>
  <c r="Q60" i="74" s="1"/>
  <c r="R68" i="74"/>
  <c r="U68" i="74" s="1"/>
  <c r="O68" i="74" s="1"/>
  <c r="Q68" i="74" s="1"/>
  <c r="U72" i="74"/>
  <c r="O72" i="74" s="1"/>
  <c r="Q72" i="74" s="1"/>
  <c r="R6" i="74"/>
  <c r="U6" i="74" s="1"/>
  <c r="I6" i="74" s="1"/>
  <c r="K6" i="74" s="1"/>
  <c r="R15" i="74"/>
  <c r="U15" i="74" s="1"/>
  <c r="L15" i="74" s="1"/>
  <c r="N15" i="74" s="1"/>
  <c r="W15" i="74"/>
  <c r="W21" i="74"/>
  <c r="R21" i="74"/>
  <c r="U21" i="74" s="1"/>
  <c r="R28" i="74"/>
  <c r="U28" i="74" s="1"/>
  <c r="I28" i="74" s="1"/>
  <c r="K28" i="74" s="1"/>
  <c r="R31" i="74"/>
  <c r="U31" i="74" s="1"/>
  <c r="F31" i="74" s="1"/>
  <c r="H31" i="74" s="1"/>
  <c r="W31" i="74"/>
  <c r="W37" i="74"/>
  <c r="R37" i="74"/>
  <c r="U37" i="74" s="1"/>
  <c r="R44" i="74"/>
  <c r="U44" i="74" s="1"/>
  <c r="O44" i="74" s="1"/>
  <c r="Q44" i="74" s="1"/>
  <c r="R47" i="74"/>
  <c r="U47" i="74" s="1"/>
  <c r="W47" i="74"/>
  <c r="W61" i="74"/>
  <c r="R61" i="74"/>
  <c r="U61" i="74" s="1"/>
  <c r="O61" i="74" s="1"/>
  <c r="Q61" i="74" s="1"/>
  <c r="W5" i="74"/>
  <c r="R5" i="74"/>
  <c r="U5" i="74" s="1"/>
  <c r="O5" i="74" s="1"/>
  <c r="Q5" i="74" s="1"/>
  <c r="W9" i="74"/>
  <c r="R9" i="74"/>
  <c r="U9" i="74" s="1"/>
  <c r="F9" i="74" s="1"/>
  <c r="H9" i="74" s="1"/>
  <c r="W25" i="74"/>
  <c r="R25" i="74"/>
  <c r="U25" i="74" s="1"/>
  <c r="L25" i="74" s="1"/>
  <c r="N25" i="74" s="1"/>
  <c r="W12" i="74"/>
  <c r="R4" i="74"/>
  <c r="U4" i="74" s="1"/>
  <c r="F4" i="74" s="1"/>
  <c r="H4" i="74" s="1"/>
  <c r="W8" i="74"/>
  <c r="R14" i="74"/>
  <c r="U14" i="74" s="1"/>
  <c r="O14" i="74" s="1"/>
  <c r="Q14" i="74" s="1"/>
  <c r="W24" i="74"/>
  <c r="R30" i="74"/>
  <c r="U30" i="74" s="1"/>
  <c r="O30" i="74" s="1"/>
  <c r="Q30" i="74" s="1"/>
  <c r="W40" i="74"/>
  <c r="R46" i="74"/>
  <c r="U46" i="74" s="1"/>
  <c r="O46" i="74" s="1"/>
  <c r="Q46" i="74" s="1"/>
  <c r="W54" i="74"/>
  <c r="R54" i="74"/>
  <c r="U54" i="74" s="1"/>
  <c r="I54" i="74" s="1"/>
  <c r="K54" i="74" s="1"/>
  <c r="W57" i="74"/>
  <c r="R57" i="74"/>
  <c r="U57" i="74" s="1"/>
  <c r="L57" i="74" s="1"/>
  <c r="N57" i="74" s="1"/>
  <c r="W62" i="74"/>
  <c r="R62" i="74"/>
  <c r="U62" i="74" s="1"/>
  <c r="I62" i="74" s="1"/>
  <c r="K62" i="74" s="1"/>
  <c r="W17" i="74"/>
  <c r="R17" i="74"/>
  <c r="U17" i="74" s="1"/>
  <c r="I17" i="74" s="1"/>
  <c r="K17" i="74" s="1"/>
  <c r="R27" i="74"/>
  <c r="U27" i="74" s="1"/>
  <c r="F27" i="74" s="1"/>
  <c r="H27" i="74" s="1"/>
  <c r="W27" i="74"/>
  <c r="W33" i="74"/>
  <c r="R33" i="74"/>
  <c r="U33" i="74" s="1"/>
  <c r="O33" i="74" s="1"/>
  <c r="Q33" i="74" s="1"/>
  <c r="R43" i="74"/>
  <c r="U43" i="74" s="1"/>
  <c r="F43" i="74" s="1"/>
  <c r="H43" i="74" s="1"/>
  <c r="W43" i="74"/>
  <c r="W49" i="74"/>
  <c r="R49" i="74"/>
  <c r="U49" i="74" s="1"/>
  <c r="F49" i="74" s="1"/>
  <c r="H49" i="74" s="1"/>
  <c r="W58" i="74"/>
  <c r="R58" i="74"/>
  <c r="U58" i="74" s="1"/>
  <c r="I58" i="74" s="1"/>
  <c r="K58" i="74" s="1"/>
  <c r="R10" i="74"/>
  <c r="U10" i="74" s="1"/>
  <c r="I10" i="74" s="1"/>
  <c r="K10" i="74" s="1"/>
  <c r="W20" i="74"/>
  <c r="R26" i="74"/>
  <c r="U26" i="74" s="1"/>
  <c r="I26" i="74" s="1"/>
  <c r="K26" i="74" s="1"/>
  <c r="W36" i="74"/>
  <c r="R42" i="74"/>
  <c r="U42" i="74" s="1"/>
  <c r="I42" i="74" s="1"/>
  <c r="K42" i="74" s="1"/>
  <c r="R52" i="74"/>
  <c r="U52" i="74" s="1"/>
  <c r="O52" i="74" s="1"/>
  <c r="Q52" i="74" s="1"/>
  <c r="W52" i="74"/>
  <c r="W13" i="74"/>
  <c r="R13" i="74"/>
  <c r="U13" i="74" s="1"/>
  <c r="L13" i="74" s="1"/>
  <c r="N13" i="74" s="1"/>
  <c r="R36" i="74"/>
  <c r="U36" i="74" s="1"/>
  <c r="F36" i="74" s="1"/>
  <c r="H36" i="74" s="1"/>
  <c r="R39" i="74"/>
  <c r="U39" i="74" s="1"/>
  <c r="F39" i="74" s="1"/>
  <c r="H39" i="74" s="1"/>
  <c r="W39" i="74"/>
  <c r="W45" i="74"/>
  <c r="R45" i="74"/>
  <c r="U45" i="74" s="1"/>
  <c r="F45" i="74" s="1"/>
  <c r="H45" i="74" s="1"/>
  <c r="R11" i="74"/>
  <c r="U11" i="74" s="1"/>
  <c r="O11" i="74" s="1"/>
  <c r="Q11" i="74" s="1"/>
  <c r="W11" i="74"/>
  <c r="R7" i="74"/>
  <c r="U7" i="74" s="1"/>
  <c r="F7" i="74" s="1"/>
  <c r="H7" i="74" s="1"/>
  <c r="W7" i="74"/>
  <c r="R20" i="74"/>
  <c r="U20" i="74" s="1"/>
  <c r="I20" i="74" s="1"/>
  <c r="K20" i="74" s="1"/>
  <c r="R23" i="74"/>
  <c r="U23" i="74" s="1"/>
  <c r="L23" i="74" s="1"/>
  <c r="N23" i="74" s="1"/>
  <c r="W23" i="74"/>
  <c r="W29" i="74"/>
  <c r="R29" i="74"/>
  <c r="U29" i="74" s="1"/>
  <c r="L29" i="74" s="1"/>
  <c r="N29" i="74" s="1"/>
  <c r="W16" i="74"/>
  <c r="R22" i="74"/>
  <c r="U22" i="74" s="1"/>
  <c r="O22" i="74" s="1"/>
  <c r="Q22" i="74" s="1"/>
  <c r="W32" i="74"/>
  <c r="R38" i="74"/>
  <c r="U38" i="74" s="1"/>
  <c r="W48" i="74"/>
  <c r="R19" i="74"/>
  <c r="U19" i="74" s="1"/>
  <c r="O19" i="74" s="1"/>
  <c r="Q19" i="74" s="1"/>
  <c r="W19" i="74"/>
  <c r="R35" i="74"/>
  <c r="U35" i="74" s="1"/>
  <c r="I35" i="74" s="1"/>
  <c r="K35" i="74" s="1"/>
  <c r="W35" i="74"/>
  <c r="W41" i="74"/>
  <c r="R41" i="74"/>
  <c r="U41" i="74" s="1"/>
  <c r="O41" i="74" s="1"/>
  <c r="Q41" i="74" s="1"/>
  <c r="R51" i="74"/>
  <c r="U51" i="74" s="1"/>
  <c r="L51" i="74" s="1"/>
  <c r="N51" i="74" s="1"/>
  <c r="W51" i="74"/>
  <c r="R18" i="74"/>
  <c r="U18" i="74" s="1"/>
  <c r="I18" i="74" s="1"/>
  <c r="K18" i="74" s="1"/>
  <c r="W28" i="74"/>
  <c r="R34" i="74"/>
  <c r="U34" i="74" s="1"/>
  <c r="I34" i="74" s="1"/>
  <c r="K34" i="74" s="1"/>
  <c r="W44" i="74"/>
  <c r="R50" i="74"/>
  <c r="U50" i="74" s="1"/>
  <c r="F50" i="74" s="1"/>
  <c r="H50" i="74" s="1"/>
  <c r="W53" i="74"/>
  <c r="R53" i="74"/>
  <c r="U53" i="74" s="1"/>
  <c r="O53" i="74" s="1"/>
  <c r="Q53" i="74" s="1"/>
  <c r="R56" i="74"/>
  <c r="U56" i="74" s="1"/>
  <c r="O56" i="74" s="1"/>
  <c r="Q56" i="74" s="1"/>
  <c r="W56" i="74"/>
  <c r="W55" i="74"/>
  <c r="W59" i="74"/>
  <c r="W63" i="74"/>
  <c r="R65" i="74"/>
  <c r="U65" i="74" s="1"/>
  <c r="L65" i="74" s="1"/>
  <c r="N65" i="74" s="1"/>
  <c r="W67" i="74"/>
  <c r="R69" i="74"/>
  <c r="U69" i="74" s="1"/>
  <c r="O69" i="74" s="1"/>
  <c r="Q69" i="74" s="1"/>
  <c r="W71" i="74"/>
  <c r="R66" i="74"/>
  <c r="U66" i="74" s="1"/>
  <c r="O66" i="74" s="1"/>
  <c r="Q66" i="74" s="1"/>
  <c r="R70" i="74"/>
  <c r="U70" i="74" s="1"/>
  <c r="I70" i="74" s="1"/>
  <c r="K70" i="74" s="1"/>
  <c r="W72" i="74"/>
  <c r="R55" i="74"/>
  <c r="U55" i="74" s="1"/>
  <c r="F55" i="74" s="1"/>
  <c r="H55" i="74" s="1"/>
  <c r="R59" i="74"/>
  <c r="U59" i="74" s="1"/>
  <c r="I59" i="74" s="1"/>
  <c r="K59" i="74" s="1"/>
  <c r="R63" i="74"/>
  <c r="U63" i="74" s="1"/>
  <c r="I63" i="74" s="1"/>
  <c r="K63" i="74" s="1"/>
  <c r="W65" i="74"/>
  <c r="R67" i="74"/>
  <c r="U67" i="74" s="1"/>
  <c r="I67" i="74" s="1"/>
  <c r="K67" i="74" s="1"/>
  <c r="W69" i="74"/>
  <c r="R71" i="74"/>
  <c r="U71" i="74" s="1"/>
  <c r="I71" i="74" s="1"/>
  <c r="K71" i="74" s="1"/>
  <c r="X74" i="74"/>
  <c r="D80" i="74" s="1"/>
  <c r="U73" i="74"/>
  <c r="F73" i="74" s="1"/>
  <c r="H73" i="74" s="1"/>
  <c r="W73" i="74"/>
  <c r="N81" i="14" l="1"/>
  <c r="O48" i="74"/>
  <c r="Q48" i="74" s="1"/>
  <c r="L48" i="74"/>
  <c r="N48" i="74" s="1"/>
  <c r="L72" i="74"/>
  <c r="N72" i="74" s="1"/>
  <c r="F48" i="74"/>
  <c r="H48" i="74" s="1"/>
  <c r="F72" i="74"/>
  <c r="H72" i="74" s="1"/>
  <c r="O8" i="74"/>
  <c r="Q8" i="74" s="1"/>
  <c r="I27" i="74"/>
  <c r="K27" i="74" s="1"/>
  <c r="I8" i="74"/>
  <c r="K8" i="74" s="1"/>
  <c r="L8" i="74"/>
  <c r="N8" i="74" s="1"/>
  <c r="L68" i="74"/>
  <c r="N68" i="74" s="1"/>
  <c r="F32" i="74"/>
  <c r="H32" i="74" s="1"/>
  <c r="L44" i="74"/>
  <c r="N44" i="74" s="1"/>
  <c r="F44" i="74"/>
  <c r="H44" i="74" s="1"/>
  <c r="F69" i="74"/>
  <c r="H69" i="74" s="1"/>
  <c r="F24" i="74"/>
  <c r="H24" i="74" s="1"/>
  <c r="I33" i="74"/>
  <c r="K33" i="74" s="1"/>
  <c r="L40" i="74"/>
  <c r="N40" i="74" s="1"/>
  <c r="I32" i="74"/>
  <c r="K32" i="74" s="1"/>
  <c r="F16" i="74"/>
  <c r="H16" i="74" s="1"/>
  <c r="O40" i="74"/>
  <c r="Q40" i="74" s="1"/>
  <c r="F15" i="74"/>
  <c r="H15" i="74" s="1"/>
  <c r="F68" i="74"/>
  <c r="H68" i="74" s="1"/>
  <c r="L27" i="74"/>
  <c r="N27" i="74" s="1"/>
  <c r="I68" i="74"/>
  <c r="K68" i="74" s="1"/>
  <c r="I24" i="74"/>
  <c r="K24" i="74" s="1"/>
  <c r="F10" i="74"/>
  <c r="H10" i="74" s="1"/>
  <c r="L26" i="74"/>
  <c r="N26" i="74" s="1"/>
  <c r="F28" i="74"/>
  <c r="H28" i="74" s="1"/>
  <c r="I4" i="74"/>
  <c r="K4" i="74" s="1"/>
  <c r="L4" i="74"/>
  <c r="N4" i="74" s="1"/>
  <c r="O12" i="74"/>
  <c r="Q12" i="74" s="1"/>
  <c r="F12" i="74"/>
  <c r="H12" i="74" s="1"/>
  <c r="O4" i="74"/>
  <c r="Q4" i="74" s="1"/>
  <c r="I40" i="74"/>
  <c r="K40" i="74" s="1"/>
  <c r="L69" i="74"/>
  <c r="N69" i="74" s="1"/>
  <c r="I12" i="74"/>
  <c r="K12" i="74" s="1"/>
  <c r="L16" i="74"/>
  <c r="N16" i="74" s="1"/>
  <c r="O16" i="74"/>
  <c r="Q16" i="74" s="1"/>
  <c r="F70" i="74"/>
  <c r="H70" i="74" s="1"/>
  <c r="L53" i="74"/>
  <c r="N53" i="74" s="1"/>
  <c r="L32" i="74"/>
  <c r="N32" i="74" s="1"/>
  <c r="L45" i="74"/>
  <c r="N45" i="74" s="1"/>
  <c r="O58" i="74"/>
  <c r="Q58" i="74" s="1"/>
  <c r="I25" i="74"/>
  <c r="K25" i="74" s="1"/>
  <c r="L60" i="74"/>
  <c r="N60" i="74" s="1"/>
  <c r="O57" i="74"/>
  <c r="Q57" i="74" s="1"/>
  <c r="L58" i="74"/>
  <c r="N58" i="74" s="1"/>
  <c r="L33" i="74"/>
  <c r="N33" i="74" s="1"/>
  <c r="L31" i="74"/>
  <c r="N31" i="74" s="1"/>
  <c r="F58" i="74"/>
  <c r="H58" i="74" s="1"/>
  <c r="F33" i="74"/>
  <c r="H33" i="74" s="1"/>
  <c r="F25" i="74"/>
  <c r="H25" i="74" s="1"/>
  <c r="I60" i="74"/>
  <c r="K60" i="74" s="1"/>
  <c r="L64" i="74"/>
  <c r="N64" i="74" s="1"/>
  <c r="F64" i="74"/>
  <c r="H64" i="74" s="1"/>
  <c r="O25" i="74"/>
  <c r="Q25" i="74" s="1"/>
  <c r="F29" i="74"/>
  <c r="H29" i="74" s="1"/>
  <c r="I72" i="74"/>
  <c r="K72" i="74" s="1"/>
  <c r="L24" i="74"/>
  <c r="N24" i="74" s="1"/>
  <c r="F61" i="74"/>
  <c r="H61" i="74" s="1"/>
  <c r="F17" i="74"/>
  <c r="H17" i="74" s="1"/>
  <c r="I44" i="74"/>
  <c r="K44" i="74" s="1"/>
  <c r="L66" i="74"/>
  <c r="N66" i="74" s="1"/>
  <c r="O70" i="74"/>
  <c r="Q70" i="74" s="1"/>
  <c r="O6" i="74"/>
  <c r="Q6" i="74" s="1"/>
  <c r="L6" i="74"/>
  <c r="N6" i="74" s="1"/>
  <c r="F52" i="74"/>
  <c r="H52" i="74" s="1"/>
  <c r="F57" i="74"/>
  <c r="H57" i="74" s="1"/>
  <c r="F66" i="74"/>
  <c r="H66" i="74" s="1"/>
  <c r="I66" i="74"/>
  <c r="K66" i="74" s="1"/>
  <c r="L28" i="74"/>
  <c r="N28" i="74" s="1"/>
  <c r="I49" i="74"/>
  <c r="K49" i="74" s="1"/>
  <c r="F6" i="74"/>
  <c r="H6" i="74" s="1"/>
  <c r="I11" i="74"/>
  <c r="K11" i="74" s="1"/>
  <c r="L10" i="74"/>
  <c r="N10" i="74" s="1"/>
  <c r="W74" i="74"/>
  <c r="D79" i="74" s="1"/>
  <c r="E81" i="74" s="1"/>
  <c r="L70" i="74"/>
  <c r="N70" i="74" s="1"/>
  <c r="F60" i="74"/>
  <c r="H60" i="74" s="1"/>
  <c r="I69" i="74"/>
  <c r="K69" i="74" s="1"/>
  <c r="F53" i="74"/>
  <c r="H53" i="74" s="1"/>
  <c r="L43" i="74"/>
  <c r="N43" i="74" s="1"/>
  <c r="I52" i="74"/>
  <c r="K52" i="74" s="1"/>
  <c r="F23" i="74"/>
  <c r="H23" i="74" s="1"/>
  <c r="L52" i="74"/>
  <c r="N52" i="74" s="1"/>
  <c r="F20" i="74"/>
  <c r="H20" i="74" s="1"/>
  <c r="L14" i="74"/>
  <c r="N14" i="74" s="1"/>
  <c r="O67" i="74"/>
  <c r="Q67" i="74" s="1"/>
  <c r="O64" i="74"/>
  <c r="Q64" i="74" s="1"/>
  <c r="I64" i="74"/>
  <c r="K64" i="74" s="1"/>
  <c r="O50" i="74"/>
  <c r="Q50" i="74" s="1"/>
  <c r="F11" i="74"/>
  <c r="H11" i="74" s="1"/>
  <c r="F62" i="74"/>
  <c r="H62" i="74" s="1"/>
  <c r="L30" i="74"/>
  <c r="N30" i="74" s="1"/>
  <c r="I9" i="74"/>
  <c r="K9" i="74" s="1"/>
  <c r="F5" i="74"/>
  <c r="H5" i="74" s="1"/>
  <c r="F56" i="74"/>
  <c r="H56" i="74" s="1"/>
  <c r="F51" i="74"/>
  <c r="H51" i="74" s="1"/>
  <c r="I51" i="74"/>
  <c r="K51" i="74" s="1"/>
  <c r="O28" i="74"/>
  <c r="Q28" i="74" s="1"/>
  <c r="L50" i="74"/>
  <c r="N50" i="74" s="1"/>
  <c r="I57" i="74"/>
  <c r="K57" i="74" s="1"/>
  <c r="L46" i="74"/>
  <c r="N46" i="74" s="1"/>
  <c r="I36" i="74"/>
  <c r="K36" i="74" s="1"/>
  <c r="I19" i="74"/>
  <c r="K19" i="74" s="1"/>
  <c r="O71" i="74"/>
  <c r="Q71" i="74" s="1"/>
  <c r="F59" i="74"/>
  <c r="H59" i="74" s="1"/>
  <c r="F38" i="74"/>
  <c r="H38" i="74" s="1"/>
  <c r="I38" i="74"/>
  <c r="K38" i="74" s="1"/>
  <c r="O47" i="74"/>
  <c r="Q47" i="74" s="1"/>
  <c r="I47" i="74"/>
  <c r="K47" i="74" s="1"/>
  <c r="O36" i="74"/>
  <c r="Q36" i="74" s="1"/>
  <c r="I55" i="74"/>
  <c r="K55" i="74" s="1"/>
  <c r="O55" i="74"/>
  <c r="Q55" i="74" s="1"/>
  <c r="F67" i="74"/>
  <c r="H67" i="74" s="1"/>
  <c r="L56" i="74"/>
  <c r="N56" i="74" s="1"/>
  <c r="O34" i="74"/>
  <c r="Q34" i="74" s="1"/>
  <c r="L18" i="74"/>
  <c r="N18" i="74" s="1"/>
  <c r="F19" i="74"/>
  <c r="H19" i="74" s="1"/>
  <c r="L38" i="74"/>
  <c r="N38" i="74" s="1"/>
  <c r="I45" i="74"/>
  <c r="K45" i="74" s="1"/>
  <c r="O45" i="74"/>
  <c r="Q45" i="74" s="1"/>
  <c r="I39" i="74"/>
  <c r="K39" i="74" s="1"/>
  <c r="O39" i="74"/>
  <c r="Q39" i="74" s="1"/>
  <c r="L59" i="74"/>
  <c r="N59" i="74" s="1"/>
  <c r="L42" i="74"/>
  <c r="N42" i="74" s="1"/>
  <c r="L20" i="74"/>
  <c r="N20" i="74" s="1"/>
  <c r="I50" i="74"/>
  <c r="K50" i="74" s="1"/>
  <c r="L17" i="74"/>
  <c r="N17" i="74" s="1"/>
  <c r="L62" i="74"/>
  <c r="N62" i="74" s="1"/>
  <c r="O54" i="74"/>
  <c r="Q54" i="74" s="1"/>
  <c r="O18" i="74"/>
  <c r="Q18" i="74" s="1"/>
  <c r="L61" i="74"/>
  <c r="N61" i="74" s="1"/>
  <c r="F18" i="74"/>
  <c r="H18" i="74" s="1"/>
  <c r="O49" i="74"/>
  <c r="Q49" i="74" s="1"/>
  <c r="I65" i="74"/>
  <c r="K65" i="74" s="1"/>
  <c r="F22" i="74"/>
  <c r="H22" i="74" s="1"/>
  <c r="I22" i="74"/>
  <c r="K22" i="74" s="1"/>
  <c r="L36" i="74"/>
  <c r="N36" i="74" s="1"/>
  <c r="O65" i="74"/>
  <c r="Q65" i="74" s="1"/>
  <c r="I41" i="74"/>
  <c r="K41" i="74" s="1"/>
  <c r="I37" i="74"/>
  <c r="K37" i="74" s="1"/>
  <c r="O37" i="74"/>
  <c r="Q37" i="74" s="1"/>
  <c r="O31" i="74"/>
  <c r="Q31" i="74" s="1"/>
  <c r="I31" i="74"/>
  <c r="K31" i="74" s="1"/>
  <c r="O17" i="74"/>
  <c r="Q17" i="74" s="1"/>
  <c r="O27" i="74"/>
  <c r="Q27" i="74" s="1"/>
  <c r="O73" i="74"/>
  <c r="Q73" i="74" s="1"/>
  <c r="L73" i="74"/>
  <c r="N73" i="74" s="1"/>
  <c r="L34" i="74"/>
  <c r="N34" i="74" s="1"/>
  <c r="L41" i="74"/>
  <c r="N41" i="74" s="1"/>
  <c r="L22" i="74"/>
  <c r="N22" i="74" s="1"/>
  <c r="O9" i="74"/>
  <c r="Q9" i="74" s="1"/>
  <c r="F26" i="74"/>
  <c r="H26" i="74" s="1"/>
  <c r="O13" i="74"/>
  <c r="Q13" i="74" s="1"/>
  <c r="I13" i="74"/>
  <c r="K13" i="74" s="1"/>
  <c r="L49" i="74"/>
  <c r="N49" i="74" s="1"/>
  <c r="L54" i="74"/>
  <c r="N54" i="74" s="1"/>
  <c r="L9" i="74"/>
  <c r="N9" i="74" s="1"/>
  <c r="L37" i="74"/>
  <c r="N37" i="74" s="1"/>
  <c r="L39" i="74"/>
  <c r="N39" i="74" s="1"/>
  <c r="O51" i="74"/>
  <c r="Q51" i="74" s="1"/>
  <c r="O20" i="74"/>
  <c r="Q20" i="74" s="1"/>
  <c r="O63" i="74"/>
  <c r="Q63" i="74" s="1"/>
  <c r="F41" i="74"/>
  <c r="H41" i="74" s="1"/>
  <c r="I7" i="74"/>
  <c r="K7" i="74" s="1"/>
  <c r="O7" i="74"/>
  <c r="Q7" i="74" s="1"/>
  <c r="L19" i="74"/>
  <c r="N19" i="74" s="1"/>
  <c r="F54" i="74"/>
  <c r="H54" i="74" s="1"/>
  <c r="F37" i="74"/>
  <c r="H37" i="74" s="1"/>
  <c r="I21" i="74"/>
  <c r="K21" i="74" s="1"/>
  <c r="O21" i="74"/>
  <c r="Q21" i="74" s="1"/>
  <c r="I15" i="74"/>
  <c r="K15" i="74" s="1"/>
  <c r="O15" i="74"/>
  <c r="Q15" i="74" s="1"/>
  <c r="O43" i="74"/>
  <c r="Q43" i="74" s="1"/>
  <c r="O35" i="74"/>
  <c r="Q35" i="74" s="1"/>
  <c r="I73" i="74"/>
  <c r="K73" i="74" s="1"/>
  <c r="O59" i="74"/>
  <c r="Q59" i="74" s="1"/>
  <c r="F71" i="74"/>
  <c r="H71" i="74" s="1"/>
  <c r="F63" i="74"/>
  <c r="H63" i="74" s="1"/>
  <c r="I53" i="74"/>
  <c r="K53" i="74" s="1"/>
  <c r="L55" i="74"/>
  <c r="N55" i="74" s="1"/>
  <c r="I43" i="74"/>
  <c r="K43" i="74" s="1"/>
  <c r="F13" i="74"/>
  <c r="H13" i="74" s="1"/>
  <c r="L35" i="74"/>
  <c r="N35" i="74" s="1"/>
  <c r="O10" i="74"/>
  <c r="Q10" i="74" s="1"/>
  <c r="L63" i="74"/>
  <c r="N63" i="74" s="1"/>
  <c r="L21" i="74"/>
  <c r="N21" i="74" s="1"/>
  <c r="L11" i="74"/>
  <c r="N11" i="74" s="1"/>
  <c r="F65" i="74"/>
  <c r="H65" i="74" s="1"/>
  <c r="F35" i="74"/>
  <c r="H35" i="74" s="1"/>
  <c r="L47" i="74"/>
  <c r="N47" i="74" s="1"/>
  <c r="I29" i="74"/>
  <c r="K29" i="74" s="1"/>
  <c r="O29" i="74"/>
  <c r="Q29" i="74" s="1"/>
  <c r="O23" i="74"/>
  <c r="Q23" i="74" s="1"/>
  <c r="I23" i="74"/>
  <c r="K23" i="74" s="1"/>
  <c r="L5" i="74"/>
  <c r="N5" i="74" s="1"/>
  <c r="F42" i="74"/>
  <c r="H42" i="74" s="1"/>
  <c r="O26" i="74"/>
  <c r="Q26" i="74" s="1"/>
  <c r="O62" i="74"/>
  <c r="Q62" i="74" s="1"/>
  <c r="I5" i="74"/>
  <c r="K5" i="74" s="1"/>
  <c r="L67" i="74"/>
  <c r="N67" i="74" s="1"/>
  <c r="F47" i="74"/>
  <c r="H47" i="74" s="1"/>
  <c r="F21" i="74"/>
  <c r="H21" i="74" s="1"/>
  <c r="L71" i="74"/>
  <c r="N71" i="74" s="1"/>
  <c r="O38" i="74"/>
  <c r="Q38" i="74" s="1"/>
  <c r="O42" i="74"/>
  <c r="Q42" i="74" s="1"/>
  <c r="I46" i="74"/>
  <c r="K46" i="74" s="1"/>
  <c r="F46" i="74"/>
  <c r="H46" i="74" s="1"/>
  <c r="I30" i="74"/>
  <c r="K30" i="74" s="1"/>
  <c r="F30" i="74"/>
  <c r="H30" i="74" s="1"/>
  <c r="I14" i="74"/>
  <c r="K14" i="74" s="1"/>
  <c r="F14" i="74"/>
  <c r="H14" i="74" s="1"/>
  <c r="I61" i="74"/>
  <c r="K61" i="74" s="1"/>
  <c r="F34" i="74"/>
  <c r="H34" i="74" s="1"/>
  <c r="I56" i="74"/>
  <c r="K56" i="74" s="1"/>
  <c r="L7" i="74"/>
  <c r="N7" i="74" s="1"/>
  <c r="P58" i="14" l="1"/>
  <c r="Q58" i="14" s="1"/>
  <c r="P59" i="14"/>
  <c r="Q59" i="14" s="1"/>
  <c r="P60" i="14"/>
  <c r="Q60" i="14" s="1"/>
  <c r="P61" i="14"/>
  <c r="Q61" i="14" s="1"/>
  <c r="P62" i="14"/>
  <c r="Q62" i="14" s="1"/>
  <c r="P63" i="14"/>
  <c r="Q63" i="14" s="1"/>
  <c r="P64" i="14"/>
  <c r="Q64" i="14" s="1"/>
  <c r="P65" i="14"/>
  <c r="Q65" i="14" s="1"/>
  <c r="P66" i="14"/>
  <c r="Q66" i="14" s="1"/>
  <c r="P67" i="14"/>
  <c r="Q67" i="14" s="1"/>
  <c r="P68" i="14"/>
  <c r="Q68" i="14" s="1"/>
  <c r="P69" i="14"/>
  <c r="Q69" i="14" s="1"/>
  <c r="P70" i="14"/>
  <c r="Q70" i="14" s="1"/>
  <c r="P71" i="14"/>
  <c r="Q71" i="14" s="1"/>
  <c r="P72" i="14"/>
  <c r="Q72" i="14" s="1"/>
  <c r="P73" i="14"/>
  <c r="H74" i="14"/>
  <c r="O59" i="14"/>
  <c r="O60" i="14"/>
  <c r="O61" i="14"/>
  <c r="L62" i="14"/>
  <c r="O64" i="14"/>
  <c r="O65" i="14"/>
  <c r="O67" i="14"/>
  <c r="O68" i="14"/>
  <c r="O69" i="14"/>
  <c r="L70" i="14"/>
  <c r="O72" i="14"/>
  <c r="O71" i="14" l="1"/>
  <c r="L69" i="14"/>
  <c r="O66" i="14"/>
  <c r="L61" i="14"/>
  <c r="O63" i="14"/>
  <c r="O73" i="14"/>
  <c r="O58" i="14"/>
  <c r="L68" i="14"/>
  <c r="L60" i="14"/>
  <c r="O70" i="14"/>
  <c r="O62" i="14"/>
  <c r="L67" i="14"/>
  <c r="L59" i="14"/>
  <c r="L73" i="14"/>
  <c r="L66" i="14"/>
  <c r="L58" i="14"/>
  <c r="L65" i="14"/>
  <c r="L72" i="14"/>
  <c r="L71" i="14"/>
  <c r="L63" i="14"/>
  <c r="L64" i="14"/>
  <c r="Q59" i="1" l="1"/>
  <c r="R59" i="1" s="1"/>
  <c r="Q60" i="1"/>
  <c r="R60" i="1" s="1"/>
  <c r="Q61" i="1"/>
  <c r="R61" i="1" s="1"/>
  <c r="Q62" i="1"/>
  <c r="R62" i="1" s="1"/>
  <c r="Q63" i="1"/>
  <c r="R63" i="1" s="1"/>
  <c r="Q64" i="1"/>
  <c r="R64" i="1" s="1"/>
  <c r="Q65" i="1"/>
  <c r="R65" i="1" s="1"/>
  <c r="Q66" i="1"/>
  <c r="R66" i="1" s="1"/>
  <c r="Q67" i="1"/>
  <c r="R67" i="1" s="1"/>
  <c r="Q68" i="1"/>
  <c r="R68" i="1" s="1"/>
  <c r="Q69" i="1"/>
  <c r="R69" i="1" s="1"/>
  <c r="Q70" i="1"/>
  <c r="R70" i="1" s="1"/>
  <c r="Q71" i="1"/>
  <c r="R71" i="1" s="1"/>
  <c r="Q72" i="1"/>
  <c r="R72" i="1" s="1"/>
  <c r="Q73" i="1"/>
  <c r="R73" i="1" s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K59" i="1"/>
  <c r="K59" i="14" s="1"/>
  <c r="K60" i="1"/>
  <c r="K60" i="14" s="1"/>
  <c r="K61" i="1"/>
  <c r="K61" i="14" s="1"/>
  <c r="K62" i="1"/>
  <c r="K62" i="14" s="1"/>
  <c r="K63" i="1"/>
  <c r="K63" i="14" s="1"/>
  <c r="K64" i="1"/>
  <c r="K64" i="14" s="1"/>
  <c r="K65" i="1"/>
  <c r="K65" i="14" s="1"/>
  <c r="K66" i="1"/>
  <c r="K66" i="14" s="1"/>
  <c r="K67" i="1"/>
  <c r="K67" i="14" s="1"/>
  <c r="K68" i="1"/>
  <c r="K68" i="14" s="1"/>
  <c r="K69" i="1"/>
  <c r="K69" i="14" s="1"/>
  <c r="K70" i="1"/>
  <c r="K70" i="14" s="1"/>
  <c r="K71" i="1"/>
  <c r="K71" i="14" s="1"/>
  <c r="K72" i="1"/>
  <c r="K72" i="14" s="1"/>
  <c r="K73" i="1"/>
  <c r="K73" i="14" s="1"/>
  <c r="J73" i="1"/>
  <c r="J73" i="14" s="1"/>
  <c r="Q73" i="14" s="1"/>
  <c r="N73" i="14" l="1"/>
  <c r="N65" i="14"/>
  <c r="N72" i="14"/>
  <c r="N71" i="14"/>
  <c r="N63" i="14"/>
  <c r="N60" i="14"/>
  <c r="N70" i="14"/>
  <c r="N62" i="14"/>
  <c r="N68" i="14"/>
  <c r="N66" i="14"/>
  <c r="N64" i="14"/>
  <c r="N69" i="14"/>
  <c r="N61" i="14"/>
  <c r="N67" i="14"/>
  <c r="N59" i="14"/>
  <c r="S74" i="1"/>
  <c r="Q82" i="14" l="1"/>
  <c r="Q83" i="14"/>
  <c r="Q84" i="14"/>
  <c r="Q85" i="14"/>
  <c r="Q86" i="14"/>
  <c r="Q87" i="14"/>
  <c r="Q88" i="14"/>
  <c r="Q89" i="14"/>
  <c r="Q90" i="14"/>
  <c r="Q91" i="14"/>
  <c r="Q92" i="14"/>
  <c r="Q94" i="14"/>
  <c r="P82" i="14"/>
  <c r="P83" i="14"/>
  <c r="P84" i="14"/>
  <c r="P85" i="14"/>
  <c r="P86" i="14"/>
  <c r="P87" i="14"/>
  <c r="P88" i="14"/>
  <c r="P89" i="14"/>
  <c r="P90" i="14"/>
  <c r="P91" i="14"/>
  <c r="P92" i="14"/>
  <c r="P94" i="14"/>
  <c r="N82" i="14"/>
  <c r="N83" i="14"/>
  <c r="N84" i="14"/>
  <c r="N85" i="14"/>
  <c r="N86" i="14"/>
  <c r="N87" i="14"/>
  <c r="N88" i="14"/>
  <c r="N89" i="14"/>
  <c r="N90" i="14"/>
  <c r="N91" i="14"/>
  <c r="N92" i="14"/>
  <c r="N94" i="14"/>
  <c r="K82" i="14"/>
  <c r="K83" i="14"/>
  <c r="K84" i="14"/>
  <c r="K85" i="14"/>
  <c r="K86" i="14"/>
  <c r="K87" i="14"/>
  <c r="K88" i="14"/>
  <c r="K89" i="14"/>
  <c r="K90" i="14"/>
  <c r="K91" i="14"/>
  <c r="K92" i="14"/>
  <c r="K94" i="14"/>
  <c r="L75" i="1"/>
  <c r="L80" i="14" s="1"/>
  <c r="N75" i="1"/>
  <c r="O75" i="1"/>
  <c r="P75" i="1"/>
  <c r="I80" i="14"/>
  <c r="M80" i="14" l="1"/>
  <c r="Q80" i="14" s="1"/>
  <c r="N80" i="14" l="1"/>
  <c r="L74" i="1"/>
  <c r="N74" i="1"/>
  <c r="O74" i="1"/>
  <c r="P74" i="1"/>
  <c r="Q56" i="1"/>
  <c r="R56" i="1" s="1"/>
  <c r="Q57" i="1"/>
  <c r="R57" i="1" s="1"/>
  <c r="Q58" i="1"/>
  <c r="R58" i="1" s="1"/>
  <c r="M56" i="1"/>
  <c r="M57" i="1"/>
  <c r="M58" i="1"/>
  <c r="K56" i="1"/>
  <c r="K56" i="14" s="1"/>
  <c r="K57" i="1"/>
  <c r="K57" i="14" s="1"/>
  <c r="K58" i="1"/>
  <c r="K58" i="14" s="1"/>
  <c r="N58" i="14" l="1"/>
  <c r="L4" i="14"/>
  <c r="AN74" i="1"/>
  <c r="AO74" i="1"/>
  <c r="AP74" i="1"/>
  <c r="AQ74" i="1"/>
  <c r="AR74" i="1"/>
  <c r="AS74" i="1"/>
  <c r="AT74" i="1"/>
  <c r="AU74" i="1"/>
  <c r="AV74" i="1"/>
  <c r="Q4" i="1"/>
  <c r="L95" i="14" l="1"/>
  <c r="I95" i="14"/>
  <c r="M95" i="14"/>
  <c r="Q95" i="14" l="1"/>
  <c r="Q5" i="1" l="1"/>
  <c r="Q6" i="1"/>
  <c r="Q7" i="1"/>
  <c r="Q8" i="1"/>
  <c r="Q9" i="1"/>
  <c r="Q10" i="1"/>
  <c r="Q11" i="1"/>
  <c r="Q12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AX74" i="1"/>
  <c r="AW74" i="1"/>
  <c r="AM74" i="1"/>
  <c r="AL74" i="1"/>
  <c r="AF74" i="1"/>
  <c r="AG74" i="1"/>
  <c r="AH74" i="1"/>
  <c r="AI74" i="1"/>
  <c r="AJ74" i="1"/>
  <c r="AK74" i="1"/>
  <c r="Q74" i="1" l="1"/>
  <c r="P5" i="14"/>
  <c r="Q5" i="14" s="1"/>
  <c r="P6" i="14"/>
  <c r="Q6" i="14" s="1"/>
  <c r="P7" i="14"/>
  <c r="Q7" i="14" s="1"/>
  <c r="P8" i="14"/>
  <c r="Q8" i="14" s="1"/>
  <c r="P9" i="14"/>
  <c r="Q9" i="14" s="1"/>
  <c r="P10" i="14"/>
  <c r="Q10" i="14" s="1"/>
  <c r="P11" i="14"/>
  <c r="Q11" i="14" s="1"/>
  <c r="P12" i="14"/>
  <c r="Q12" i="14" s="1"/>
  <c r="P13" i="14"/>
  <c r="Q13" i="14" s="1"/>
  <c r="P14" i="14"/>
  <c r="Q14" i="14" s="1"/>
  <c r="P15" i="14"/>
  <c r="Q15" i="14" s="1"/>
  <c r="P16" i="14"/>
  <c r="Q16" i="14" s="1"/>
  <c r="P17" i="14"/>
  <c r="Q17" i="14" s="1"/>
  <c r="P18" i="14"/>
  <c r="Q18" i="14" s="1"/>
  <c r="P19" i="14"/>
  <c r="Q19" i="14" s="1"/>
  <c r="P20" i="14"/>
  <c r="Q20" i="14" s="1"/>
  <c r="P21" i="14"/>
  <c r="Q21" i="14" s="1"/>
  <c r="P22" i="14"/>
  <c r="Q22" i="14" s="1"/>
  <c r="P23" i="14"/>
  <c r="Q23" i="14" s="1"/>
  <c r="P24" i="14"/>
  <c r="Q24" i="14" s="1"/>
  <c r="P25" i="14"/>
  <c r="Q25" i="14" s="1"/>
  <c r="P26" i="14"/>
  <c r="Q26" i="14" s="1"/>
  <c r="P27" i="14"/>
  <c r="Q27" i="14" s="1"/>
  <c r="P28" i="14"/>
  <c r="Q28" i="14" s="1"/>
  <c r="P29" i="14"/>
  <c r="Q29" i="14" s="1"/>
  <c r="P30" i="14"/>
  <c r="Q30" i="14" s="1"/>
  <c r="P31" i="14"/>
  <c r="Q31" i="14" s="1"/>
  <c r="P32" i="14"/>
  <c r="Q32" i="14" s="1"/>
  <c r="P33" i="14"/>
  <c r="Q33" i="14" s="1"/>
  <c r="P34" i="14"/>
  <c r="Q34" i="14" s="1"/>
  <c r="P35" i="14"/>
  <c r="Q35" i="14" s="1"/>
  <c r="P36" i="14"/>
  <c r="Q36" i="14" s="1"/>
  <c r="P37" i="14"/>
  <c r="Q37" i="14" s="1"/>
  <c r="P38" i="14"/>
  <c r="Q38" i="14" s="1"/>
  <c r="P39" i="14"/>
  <c r="Q39" i="14" s="1"/>
  <c r="P40" i="14"/>
  <c r="Q40" i="14" s="1"/>
  <c r="P41" i="14"/>
  <c r="Q41" i="14" s="1"/>
  <c r="P42" i="14"/>
  <c r="Q42" i="14" s="1"/>
  <c r="P43" i="14"/>
  <c r="Q43" i="14" s="1"/>
  <c r="P44" i="14"/>
  <c r="Q44" i="14" s="1"/>
  <c r="P45" i="14"/>
  <c r="Q45" i="14" s="1"/>
  <c r="P46" i="14"/>
  <c r="Q46" i="14" s="1"/>
  <c r="P47" i="14"/>
  <c r="Q47" i="14" s="1"/>
  <c r="P48" i="14"/>
  <c r="Q48" i="14" s="1"/>
  <c r="P49" i="14"/>
  <c r="Q49" i="14" s="1"/>
  <c r="P50" i="14"/>
  <c r="Q50" i="14" s="1"/>
  <c r="P51" i="14"/>
  <c r="Q51" i="14" s="1"/>
  <c r="P52" i="14"/>
  <c r="Q52" i="14" s="1"/>
  <c r="P53" i="14"/>
  <c r="Q53" i="14" s="1"/>
  <c r="P54" i="14"/>
  <c r="Q54" i="14" s="1"/>
  <c r="P55" i="14"/>
  <c r="Q55" i="14" s="1"/>
  <c r="P56" i="14"/>
  <c r="Q56" i="14" s="1"/>
  <c r="P57" i="14"/>
  <c r="Q57" i="14" s="1"/>
  <c r="P4" i="14"/>
  <c r="Q4" i="14" s="1"/>
  <c r="K5" i="1"/>
  <c r="K5" i="14" s="1"/>
  <c r="K6" i="1"/>
  <c r="K6" i="14" s="1"/>
  <c r="K7" i="1"/>
  <c r="K7" i="14" s="1"/>
  <c r="K8" i="1"/>
  <c r="K8" i="14" s="1"/>
  <c r="K9" i="1"/>
  <c r="K9" i="14" s="1"/>
  <c r="M9" i="1"/>
  <c r="K10" i="1"/>
  <c r="K10" i="14" s="1"/>
  <c r="M10" i="1"/>
  <c r="K11" i="1"/>
  <c r="K11" i="14" s="1"/>
  <c r="M11" i="1"/>
  <c r="K12" i="1"/>
  <c r="K12" i="14" s="1"/>
  <c r="M12" i="1"/>
  <c r="K13" i="1"/>
  <c r="K13" i="14" s="1"/>
  <c r="M13" i="1"/>
  <c r="K14" i="1"/>
  <c r="K14" i="14" s="1"/>
  <c r="K15" i="1"/>
  <c r="K15" i="14" s="1"/>
  <c r="K16" i="1"/>
  <c r="K16" i="14" s="1"/>
  <c r="K17" i="1"/>
  <c r="K17" i="14" s="1"/>
  <c r="K18" i="1"/>
  <c r="K18" i="14" s="1"/>
  <c r="K19" i="1"/>
  <c r="K19" i="14" s="1"/>
  <c r="K20" i="1"/>
  <c r="K20" i="14" s="1"/>
  <c r="K21" i="1"/>
  <c r="K21" i="14" s="1"/>
  <c r="K22" i="1"/>
  <c r="K22" i="14" s="1"/>
  <c r="K23" i="1"/>
  <c r="K23" i="14" s="1"/>
  <c r="K24" i="1"/>
  <c r="K24" i="14" s="1"/>
  <c r="K25" i="1"/>
  <c r="K25" i="14" s="1"/>
  <c r="K26" i="1"/>
  <c r="K26" i="14" s="1"/>
  <c r="K27" i="1"/>
  <c r="K27" i="14" s="1"/>
  <c r="K28" i="1"/>
  <c r="K28" i="14" s="1"/>
  <c r="K29" i="1"/>
  <c r="K29" i="14" s="1"/>
  <c r="K30" i="1"/>
  <c r="K30" i="14" s="1"/>
  <c r="K31" i="1"/>
  <c r="K31" i="14" s="1"/>
  <c r="K32" i="1"/>
  <c r="K32" i="14" s="1"/>
  <c r="K33" i="1"/>
  <c r="K33" i="14" s="1"/>
  <c r="K34" i="1"/>
  <c r="K34" i="14" s="1"/>
  <c r="K35" i="1"/>
  <c r="K35" i="14" s="1"/>
  <c r="K36" i="1"/>
  <c r="K36" i="14" s="1"/>
  <c r="K37" i="1"/>
  <c r="K37" i="14" s="1"/>
  <c r="K38" i="1"/>
  <c r="K38" i="14" s="1"/>
  <c r="K39" i="1"/>
  <c r="K39" i="14" s="1"/>
  <c r="K40" i="1"/>
  <c r="K40" i="14" s="1"/>
  <c r="K41" i="1"/>
  <c r="K41" i="14" s="1"/>
  <c r="K42" i="1"/>
  <c r="K42" i="14" s="1"/>
  <c r="K43" i="1"/>
  <c r="K43" i="14" s="1"/>
  <c r="K44" i="1"/>
  <c r="K44" i="14" s="1"/>
  <c r="K45" i="1"/>
  <c r="K45" i="14" s="1"/>
  <c r="K46" i="1"/>
  <c r="K46" i="14" s="1"/>
  <c r="K47" i="1"/>
  <c r="K47" i="14" s="1"/>
  <c r="K48" i="1"/>
  <c r="K48" i="14" s="1"/>
  <c r="K49" i="1"/>
  <c r="K49" i="14" s="1"/>
  <c r="K50" i="1"/>
  <c r="K50" i="14" s="1"/>
  <c r="K51" i="1"/>
  <c r="K51" i="14" s="1"/>
  <c r="K52" i="1"/>
  <c r="K52" i="14" s="1"/>
  <c r="K53" i="1"/>
  <c r="K53" i="14" s="1"/>
  <c r="K54" i="1"/>
  <c r="K54" i="14" s="1"/>
  <c r="K55" i="1"/>
  <c r="K55" i="14" s="1"/>
  <c r="K4" i="1"/>
  <c r="K4" i="14" s="1"/>
  <c r="K75" i="1" l="1"/>
  <c r="O80" i="14" s="1"/>
  <c r="K74" i="1"/>
  <c r="P74" i="14"/>
  <c r="AA74" i="1"/>
  <c r="P80" i="14" l="1"/>
  <c r="O95" i="14"/>
  <c r="M42" i="1"/>
  <c r="M8" i="1" l="1"/>
  <c r="M44" i="1"/>
  <c r="M22" i="1"/>
  <c r="M45" i="1"/>
  <c r="M15" i="1"/>
  <c r="M37" i="1"/>
  <c r="M5" i="1"/>
  <c r="M16" i="1"/>
  <c r="M6" i="1"/>
  <c r="M19" i="1"/>
  <c r="M32" i="1"/>
  <c r="M41" i="1"/>
  <c r="M53" i="1"/>
  <c r="R53" i="1"/>
  <c r="M7" i="1"/>
  <c r="M20" i="1"/>
  <c r="M27" i="1"/>
  <c r="M31" i="1"/>
  <c r="M43" i="1"/>
  <c r="R52" i="1"/>
  <c r="M52" i="1"/>
  <c r="M30" i="1"/>
  <c r="M14" i="1"/>
  <c r="M28" i="1"/>
  <c r="M36" i="1"/>
  <c r="M18" i="1"/>
  <c r="M24" i="1"/>
  <c r="M35" i="1"/>
  <c r="M38" i="1"/>
  <c r="M48" i="1"/>
  <c r="M50" i="1"/>
  <c r="I74" i="1"/>
  <c r="M4" i="1"/>
  <c r="M17" i="1"/>
  <c r="M25" i="1"/>
  <c r="M34" i="1"/>
  <c r="M39" i="1"/>
  <c r="R55" i="1"/>
  <c r="M55" i="1"/>
  <c r="M47" i="1"/>
  <c r="M21" i="1"/>
  <c r="R51" i="1"/>
  <c r="M51" i="1"/>
  <c r="M23" i="1"/>
  <c r="M29" i="1"/>
  <c r="M26" i="1"/>
  <c r="M33" i="1"/>
  <c r="M40" i="1"/>
  <c r="M54" i="1"/>
  <c r="M46" i="1"/>
  <c r="M49" i="1"/>
  <c r="L17" i="14"/>
  <c r="L50" i="14"/>
  <c r="L14" i="14"/>
  <c r="L35" i="14"/>
  <c r="L23" i="14"/>
  <c r="L20" i="14"/>
  <c r="L48" i="14"/>
  <c r="L8" i="14"/>
  <c r="L25" i="14"/>
  <c r="L32" i="14"/>
  <c r="L51" i="14"/>
  <c r="L13" i="14"/>
  <c r="L33" i="14"/>
  <c r="L37" i="14"/>
  <c r="L21" i="14"/>
  <c r="L34" i="14"/>
  <c r="L10" i="14"/>
  <c r="L29" i="14"/>
  <c r="L36" i="14"/>
  <c r="L30" i="14"/>
  <c r="L42" i="14"/>
  <c r="L7" i="14"/>
  <c r="L24" i="14"/>
  <c r="L45" i="14"/>
  <c r="L43" i="14"/>
  <c r="L46" i="14"/>
  <c r="L49" i="14"/>
  <c r="L18" i="14"/>
  <c r="L22" i="14"/>
  <c r="L44" i="14"/>
  <c r="L38" i="14"/>
  <c r="L47" i="14"/>
  <c r="L31" i="14"/>
  <c r="L39" i="14"/>
  <c r="L28" i="14"/>
  <c r="L57" i="14"/>
  <c r="L56" i="14"/>
  <c r="L41" i="14"/>
  <c r="L5" i="14"/>
  <c r="L16" i="14"/>
  <c r="L26" i="14"/>
  <c r="L6" i="14"/>
  <c r="L19" i="14"/>
  <c r="L27" i="14"/>
  <c r="L40" i="14"/>
  <c r="L53" i="14"/>
  <c r="L52" i="14"/>
  <c r="L12" i="14"/>
  <c r="L55" i="14"/>
  <c r="L11" i="14"/>
  <c r="L9" i="14"/>
  <c r="L54" i="14"/>
  <c r="L15" i="14"/>
  <c r="T74" i="1"/>
  <c r="U74" i="1"/>
  <c r="V74" i="1"/>
  <c r="W74" i="1"/>
  <c r="X74" i="1"/>
  <c r="Y74" i="1"/>
  <c r="Z74" i="1"/>
  <c r="AB74" i="1"/>
  <c r="AC74" i="1"/>
  <c r="AD74" i="1"/>
  <c r="AE74" i="1"/>
  <c r="M75" i="1" l="1"/>
  <c r="J75" i="1"/>
  <c r="J80" i="14" s="1"/>
  <c r="K80" i="14" s="1"/>
  <c r="M74" i="1"/>
  <c r="J74" i="1"/>
  <c r="N53" i="14"/>
  <c r="R54" i="1"/>
  <c r="O57" i="14"/>
  <c r="O55" i="14"/>
  <c r="O54" i="14"/>
  <c r="N54" i="14"/>
  <c r="O56" i="14"/>
  <c r="N57" i="14"/>
  <c r="N52" i="14"/>
  <c r="O48" i="14"/>
  <c r="O49" i="14"/>
  <c r="O50" i="14"/>
  <c r="O51" i="14"/>
  <c r="R50" i="1"/>
  <c r="J95" i="14" l="1"/>
  <c r="N56" i="14"/>
  <c r="N55" i="14"/>
  <c r="R14" i="1"/>
  <c r="R40" i="1"/>
  <c r="N42" i="14"/>
  <c r="R34" i="1"/>
  <c r="N36" i="14"/>
  <c r="R24" i="1"/>
  <c r="N24" i="14"/>
  <c r="R18" i="1"/>
  <c r="N18" i="14"/>
  <c r="R12" i="1"/>
  <c r="N12" i="14"/>
  <c r="R6" i="1"/>
  <c r="N6" i="14"/>
  <c r="R46" i="1"/>
  <c r="R39" i="1"/>
  <c r="N41" i="14"/>
  <c r="R33" i="1"/>
  <c r="N35" i="14"/>
  <c r="N29" i="14"/>
  <c r="R23" i="1"/>
  <c r="N23" i="14"/>
  <c r="R17" i="1"/>
  <c r="N17" i="14"/>
  <c r="R11" i="1"/>
  <c r="N11" i="14"/>
  <c r="R5" i="1"/>
  <c r="N5" i="14"/>
  <c r="R45" i="1"/>
  <c r="R38" i="1"/>
  <c r="N40" i="14"/>
  <c r="R32" i="1"/>
  <c r="N34" i="14"/>
  <c r="R27" i="1"/>
  <c r="N28" i="14"/>
  <c r="R22" i="1"/>
  <c r="N22" i="14"/>
  <c r="R16" i="1"/>
  <c r="N16" i="14"/>
  <c r="R10" i="1"/>
  <c r="N10" i="14"/>
  <c r="R44" i="1"/>
  <c r="R4" i="1"/>
  <c r="R43" i="1"/>
  <c r="N45" i="14"/>
  <c r="R37" i="1"/>
  <c r="N39" i="14"/>
  <c r="R31" i="1"/>
  <c r="N33" i="14"/>
  <c r="N27" i="14"/>
  <c r="R21" i="1"/>
  <c r="N21" i="14"/>
  <c r="R15" i="1"/>
  <c r="N15" i="14"/>
  <c r="R9" i="1"/>
  <c r="N9" i="14"/>
  <c r="R49" i="1"/>
  <c r="N51" i="14"/>
  <c r="R36" i="1"/>
  <c r="N38" i="14"/>
  <c r="R30" i="1"/>
  <c r="N32" i="14"/>
  <c r="R26" i="1"/>
  <c r="N26" i="14"/>
  <c r="R20" i="1"/>
  <c r="N20" i="14"/>
  <c r="R8" i="1"/>
  <c r="N8" i="14"/>
  <c r="R48" i="1"/>
  <c r="N14" i="14"/>
  <c r="R41" i="1"/>
  <c r="N43" i="14"/>
  <c r="R35" i="1"/>
  <c r="N37" i="14"/>
  <c r="R29" i="1"/>
  <c r="N31" i="14"/>
  <c r="R25" i="1"/>
  <c r="N25" i="14"/>
  <c r="R19" i="1"/>
  <c r="N19" i="14"/>
  <c r="R13" i="1"/>
  <c r="N13" i="14"/>
  <c r="R7" i="1"/>
  <c r="N7" i="14"/>
  <c r="R47" i="1"/>
  <c r="N49" i="14"/>
  <c r="R28" i="1"/>
  <c r="N30" i="14"/>
  <c r="R42" i="1"/>
  <c r="N44" i="14"/>
  <c r="O47" i="14"/>
  <c r="O53" i="14"/>
  <c r="O52" i="14"/>
  <c r="O46" i="14"/>
  <c r="O11" i="14"/>
  <c r="O33" i="14"/>
  <c r="O34" i="14"/>
  <c r="K95" i="14" l="1"/>
  <c r="N95" i="14"/>
  <c r="P95" i="14"/>
  <c r="N47" i="14"/>
  <c r="N50" i="14"/>
  <c r="N46" i="14"/>
  <c r="N48" i="14"/>
  <c r="O35" i="14"/>
  <c r="O36" i="14"/>
  <c r="O23" i="14" l="1"/>
  <c r="O25" i="14"/>
  <c r="O26" i="14"/>
  <c r="O28" i="14"/>
  <c r="O29" i="14"/>
  <c r="O31" i="14"/>
  <c r="O32" i="14"/>
  <c r="O38" i="14"/>
  <c r="O39" i="14"/>
  <c r="O41" i="14"/>
  <c r="O42" i="14"/>
  <c r="O44" i="14"/>
  <c r="O45" i="14"/>
  <c r="O43" i="14" l="1"/>
  <c r="O37" i="14"/>
  <c r="O27" i="14"/>
  <c r="O40" i="14"/>
  <c r="O30" i="14"/>
  <c r="O24" i="14"/>
  <c r="O13" i="14"/>
  <c r="O14" i="14"/>
  <c r="O15" i="14"/>
  <c r="O16" i="14"/>
  <c r="O18" i="14"/>
  <c r="O19" i="14"/>
  <c r="O20" i="14"/>
  <c r="O21" i="14"/>
  <c r="O22" i="14"/>
  <c r="O17" i="14" l="1"/>
  <c r="O8" i="14" l="1"/>
  <c r="O7" i="14"/>
  <c r="O6" i="14"/>
  <c r="O12" i="14"/>
  <c r="O5" i="14"/>
  <c r="O10" i="14"/>
  <c r="O9" i="14"/>
  <c r="H77" i="14" l="1"/>
  <c r="Q74" i="14" l="1"/>
  <c r="O4" i="14" l="1"/>
  <c r="O74" i="14" s="1"/>
  <c r="N4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I1" authorId="0" shapeId="0" xr:uid="{5633255F-7440-4C48-9865-651AF0780D39}">
      <text>
        <r>
          <rPr>
            <b/>
            <sz val="10"/>
            <color indexed="81"/>
            <rFont val="Segoe UI"/>
            <family val="2"/>
          </rPr>
          <t>LETÍCIA-SEGECON/FPOLIS: 
OBS:</t>
        </r>
        <r>
          <rPr>
            <sz val="10"/>
            <color indexed="81"/>
            <rFont val="Segoe UI"/>
            <family val="2"/>
          </rPr>
          <t xml:space="preserve"> DATA LIMITE PARA </t>
        </r>
        <r>
          <rPr>
            <b/>
            <sz val="10"/>
            <color indexed="81"/>
            <rFont val="Segoe UI"/>
            <family val="2"/>
          </rPr>
          <t>ABRIR O EMPENHO</t>
        </r>
        <r>
          <rPr>
            <sz val="10"/>
            <color indexed="81"/>
            <rFont val="Segoe UI"/>
            <family val="2"/>
          </rPr>
          <t xml:space="preserve">; PORÉM, O RECEBIMENTO DA AF É ATÉ 31/12/2025.
</t>
        </r>
      </text>
    </comment>
    <comment ref="S1" authorId="0" shapeId="0" xr:uid="{271BB903-EEB6-43AE-965E-AE2732300135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OBS: ESTORNO PARCIAL, DE  R$ 40.000,00.</t>
        </r>
      </text>
    </comment>
    <comment ref="T1" authorId="0" shapeId="0" xr:uid="{9B50E129-E046-4C6E-A567-11E8142BCFE0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OBS: ESTORNO PARCIAL, DE  R$ 6.000,00.</t>
        </r>
      </text>
    </comment>
    <comment ref="L3" authorId="0" shapeId="0" xr:uid="{4CB73966-82FD-4BCC-9342-95142CA7B584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INSERIR CADA </t>
        </r>
        <r>
          <rPr>
            <b/>
            <sz val="10"/>
            <color indexed="81"/>
            <rFont val="Segoe UI"/>
            <family val="2"/>
          </rPr>
          <t>CEDÊNCIA OU RECEBIMENTO</t>
        </r>
        <r>
          <rPr>
            <sz val="10"/>
            <color indexed="81"/>
            <rFont val="Segoe UI"/>
            <family val="2"/>
          </rPr>
          <t xml:space="preserve"> DE QUANTITATIVO: 
EXEMPLO 1: </t>
        </r>
        <r>
          <rPr>
            <b/>
            <sz val="10"/>
            <color indexed="81"/>
            <rFont val="Segoe UI"/>
            <family val="2"/>
          </rPr>
          <t xml:space="preserve">=+02+03 </t>
        </r>
        <r>
          <rPr>
            <sz val="10"/>
            <color indexed="81"/>
            <rFont val="Segoe UI"/>
            <family val="2"/>
          </rPr>
          <t xml:space="preserve">(PARA ITENS RECEBIDOS).
EXEMPLO 2: </t>
        </r>
        <r>
          <rPr>
            <b/>
            <sz val="10"/>
            <color indexed="81"/>
            <rFont val="Segoe UI"/>
            <family val="2"/>
          </rPr>
          <t>=-05-01</t>
        </r>
        <r>
          <rPr>
            <sz val="10"/>
            <color indexed="81"/>
            <rFont val="Segoe UI"/>
            <family val="2"/>
          </rPr>
          <t xml:space="preserve"> (PARA ITENS CEDIDOS).
EXEMPLO 3: </t>
        </r>
        <r>
          <rPr>
            <b/>
            <sz val="10"/>
            <color indexed="81"/>
            <rFont val="Segoe UI"/>
            <family val="2"/>
          </rPr>
          <t>=+04-06</t>
        </r>
        <r>
          <rPr>
            <sz val="10"/>
            <color indexed="81"/>
            <rFont val="Segoe UI"/>
            <family val="2"/>
          </rPr>
          <t xml:space="preserve"> (PARA ITENS RECEBIDOS E CEDIDOS).</t>
        </r>
      </text>
    </comment>
    <comment ref="Q3" authorId="0" shapeId="0" xr:uid="{C36CA1D6-86E3-4A4C-AD2B-A626FA90B3D7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 xml:space="preserve">QUANTIDADE </t>
        </r>
        <r>
          <rPr>
            <b/>
            <sz val="10"/>
            <color indexed="81"/>
            <rFont val="Segoe UI"/>
            <family val="2"/>
          </rPr>
          <t xml:space="preserve">DISPONÍVEL </t>
        </r>
        <r>
          <rPr>
            <sz val="10"/>
            <color indexed="81"/>
            <rFont val="Segoe UI"/>
            <family val="2"/>
          </rPr>
          <t>PARA AF.</t>
        </r>
      </text>
    </comment>
    <comment ref="S4" authorId="0" shapeId="0" xr:uid="{0CCB153C-538F-45A3-92FA-3F865D4E42B6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05/02/2026: estorno do email.</t>
        </r>
      </text>
    </comment>
    <comment ref="S5" authorId="0" shapeId="0" xr:uid="{8073E11C-8683-4A0F-BCD8-D074037DC804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05/02/2026: estorno do email.</t>
        </r>
      </text>
    </comment>
    <comment ref="S6" authorId="0" shapeId="0" xr:uid="{4832D935-44C8-4F59-8362-87299BE2C1D7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05/02/2026: estorno do email.</t>
        </r>
      </text>
    </comment>
    <comment ref="S7" authorId="0" shapeId="0" xr:uid="{9C2616FB-5588-4F9B-99AA-E04B12E6B190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05/02/2026: estorno do email.</t>
        </r>
      </text>
    </comment>
    <comment ref="L8" authorId="0" shapeId="0" xr:uid="{E7EE246D-B711-4AB5-9DA0-621A723EEB96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22/10/2025: CEDIDO AO CEAD: 750.</t>
        </r>
      </text>
    </comment>
    <comment ref="S8" authorId="0" shapeId="0" xr:uid="{AD396997-BBE4-46AF-801A-C7CC80D7E34C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05/02/2026: estorno do email.</t>
        </r>
      </text>
    </comment>
    <comment ref="U8" authorId="0" shapeId="0" xr:uid="{25C4E08E-C7D2-4F26-9652-773DCD6EA1BB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06/02/2026: Demanda reajustada, c.f. email pág. 25-26, SGPE 38711/2025.</t>
        </r>
      </text>
    </comment>
    <comment ref="S9" authorId="0" shapeId="0" xr:uid="{C63148F0-703D-48D8-835D-529C5C4C0F31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05/02/2026: estorno do email.</t>
        </r>
      </text>
    </comment>
    <comment ref="L10" authorId="0" shapeId="0" xr:uid="{56C55DF2-4FDC-427D-BE3D-67F92BFD1140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22/10/2025: CEDIDO AO CEAD: 750.</t>
        </r>
      </text>
    </comment>
    <comment ref="S10" authorId="0" shapeId="0" xr:uid="{76B89D2B-A582-4E53-AA62-28813FADB995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05/02/2026: estorno do email.</t>
        </r>
      </text>
    </comment>
    <comment ref="U10" authorId="0" shapeId="0" xr:uid="{51972557-7F16-45FB-A25E-25C269C7A0EF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06/02/2026: Demanda reajustada, c.f. email pág. 25-26, SGPE 38711/2025.</t>
        </r>
      </text>
    </comment>
    <comment ref="S11" authorId="0" shapeId="0" xr:uid="{EF956ED0-F4C0-4F32-A313-536A09F861D2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05/02/2026: estorno do email.</t>
        </r>
      </text>
    </comment>
    <comment ref="T12" authorId="0" shapeId="0" xr:uid="{2C0C850D-E6B5-4F86-8579-577B8ABE47B9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09/02/2026: estorno do email.</t>
        </r>
      </text>
    </comment>
    <comment ref="T13" authorId="0" shapeId="0" xr:uid="{A84A43C9-5176-46B0-A9DE-0DCFE37BBB90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09/02/2026: estorno do email.</t>
        </r>
      </text>
    </comment>
    <comment ref="L15" authorId="0" shapeId="0" xr:uid="{409A325B-020E-492A-BDB5-B7A766C364EA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04/03/2026: RECEBIDO DA PROEX: 01.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I1" authorId="0" shapeId="0" xr:uid="{EF537E1C-D664-43C2-8D44-0F2F1FCDAA0E}">
      <text>
        <r>
          <rPr>
            <b/>
            <sz val="10"/>
            <color indexed="81"/>
            <rFont val="Segoe UI"/>
            <family val="2"/>
          </rPr>
          <t>LETÍCIA-SEGECON/FPOLIS: 
OBS:</t>
        </r>
        <r>
          <rPr>
            <sz val="10"/>
            <color indexed="81"/>
            <rFont val="Segoe UI"/>
            <family val="2"/>
          </rPr>
          <t xml:space="preserve"> DATA LIMITE PARA </t>
        </r>
        <r>
          <rPr>
            <b/>
            <sz val="10"/>
            <color indexed="81"/>
            <rFont val="Segoe UI"/>
            <family val="2"/>
          </rPr>
          <t>ABRIR O EMPENHO</t>
        </r>
        <r>
          <rPr>
            <sz val="10"/>
            <color indexed="81"/>
            <rFont val="Segoe UI"/>
            <family val="2"/>
          </rPr>
          <t xml:space="preserve">; PORÉM, O RECEBIMENTO DA AF É ATÉ 31/12/2025.
</t>
        </r>
      </text>
    </comment>
    <comment ref="L3" authorId="0" shapeId="0" xr:uid="{218CD121-A7F9-4916-B739-D9166EEB8330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INSERIR CADA </t>
        </r>
        <r>
          <rPr>
            <b/>
            <sz val="10"/>
            <color indexed="81"/>
            <rFont val="Segoe UI"/>
            <family val="2"/>
          </rPr>
          <t>CEDÊNCIA OU RECEBIMENTO</t>
        </r>
        <r>
          <rPr>
            <sz val="10"/>
            <color indexed="81"/>
            <rFont val="Segoe UI"/>
            <family val="2"/>
          </rPr>
          <t xml:space="preserve"> DE QUANTITATIVO: 
EXEMPLO 1: </t>
        </r>
        <r>
          <rPr>
            <b/>
            <sz val="10"/>
            <color indexed="81"/>
            <rFont val="Segoe UI"/>
            <family val="2"/>
          </rPr>
          <t xml:space="preserve">=+02+03 </t>
        </r>
        <r>
          <rPr>
            <sz val="10"/>
            <color indexed="81"/>
            <rFont val="Segoe UI"/>
            <family val="2"/>
          </rPr>
          <t xml:space="preserve">(PARA ITENS RECEBIDOS).
EXEMPLO 2: </t>
        </r>
        <r>
          <rPr>
            <b/>
            <sz val="10"/>
            <color indexed="81"/>
            <rFont val="Segoe UI"/>
            <family val="2"/>
          </rPr>
          <t>=-05-01</t>
        </r>
        <r>
          <rPr>
            <sz val="10"/>
            <color indexed="81"/>
            <rFont val="Segoe UI"/>
            <family val="2"/>
          </rPr>
          <t xml:space="preserve"> (PARA ITENS CEDIDOS).
EXEMPLO 3: </t>
        </r>
        <r>
          <rPr>
            <b/>
            <sz val="10"/>
            <color indexed="81"/>
            <rFont val="Segoe UI"/>
            <family val="2"/>
          </rPr>
          <t>=+04-06</t>
        </r>
        <r>
          <rPr>
            <sz val="10"/>
            <color indexed="81"/>
            <rFont val="Segoe UI"/>
            <family val="2"/>
          </rPr>
          <t xml:space="preserve"> (PARA ITENS RECEBIDOS E CEDIDOS).</t>
        </r>
      </text>
    </comment>
    <comment ref="Q3" authorId="0" shapeId="0" xr:uid="{57326FF8-98C1-45D0-AC36-A9DB3F1AAD23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 xml:space="preserve">QUANTIDADE </t>
        </r>
        <r>
          <rPr>
            <b/>
            <sz val="10"/>
            <color indexed="81"/>
            <rFont val="Segoe UI"/>
            <family val="2"/>
          </rPr>
          <t xml:space="preserve">DISPONÍVEL </t>
        </r>
        <r>
          <rPr>
            <sz val="10"/>
            <color indexed="81"/>
            <rFont val="Segoe UI"/>
            <family val="2"/>
          </rPr>
          <t>PARA AF.</t>
        </r>
      </text>
    </comment>
    <comment ref="S3" authorId="0" shapeId="0" xr:uid="{4BC61351-D003-4C33-B410-294CE3B42E42}">
      <text>
        <r>
          <rPr>
            <b/>
            <sz val="10"/>
            <color indexed="81"/>
            <rFont val="Segoe UI"/>
            <family val="2"/>
          </rPr>
          <t>LETÍCIA-SEGECON/FPOLIS:
OBS:</t>
        </r>
        <r>
          <rPr>
            <sz val="10"/>
            <color indexed="81"/>
            <rFont val="Segoe UI"/>
            <family val="2"/>
          </rPr>
          <t xml:space="preserve"> CAMPO PARA </t>
        </r>
        <r>
          <rPr>
            <b/>
            <sz val="10"/>
            <color indexed="81"/>
            <rFont val="Segoe UI"/>
            <family val="2"/>
          </rPr>
          <t>DATA</t>
        </r>
        <r>
          <rPr>
            <sz val="10"/>
            <color indexed="81"/>
            <rFont val="Segoe UI"/>
            <family val="2"/>
          </rPr>
          <t xml:space="preserve"> DA AF.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I1" authorId="0" shapeId="0" xr:uid="{43BD8664-D108-4DF1-A29D-391C725A5BC1}">
      <text>
        <r>
          <rPr>
            <b/>
            <sz val="10"/>
            <color indexed="81"/>
            <rFont val="Segoe UI"/>
            <family val="2"/>
          </rPr>
          <t>LETÍCIA-SEGECON/FPOLIS: 
OBS:</t>
        </r>
        <r>
          <rPr>
            <sz val="10"/>
            <color indexed="81"/>
            <rFont val="Segoe UI"/>
            <family val="2"/>
          </rPr>
          <t xml:space="preserve"> DATA LIMITE PARA </t>
        </r>
        <r>
          <rPr>
            <b/>
            <sz val="10"/>
            <color indexed="81"/>
            <rFont val="Segoe UI"/>
            <family val="2"/>
          </rPr>
          <t>ABRIR O EMPENHO</t>
        </r>
        <r>
          <rPr>
            <sz val="10"/>
            <color indexed="81"/>
            <rFont val="Segoe UI"/>
            <family val="2"/>
          </rPr>
          <t xml:space="preserve">; PORÉM, O RECEBIMENTO DA AF É ATÉ 31/12/2025.
</t>
        </r>
      </text>
    </comment>
    <comment ref="L3" authorId="0" shapeId="0" xr:uid="{5F38E370-1229-4B8E-BAC0-57D882C93DEB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INSERIR CADA </t>
        </r>
        <r>
          <rPr>
            <b/>
            <sz val="10"/>
            <color indexed="81"/>
            <rFont val="Segoe UI"/>
            <family val="2"/>
          </rPr>
          <t>CEDÊNCIA OU RECEBIMENTO</t>
        </r>
        <r>
          <rPr>
            <sz val="10"/>
            <color indexed="81"/>
            <rFont val="Segoe UI"/>
            <family val="2"/>
          </rPr>
          <t xml:space="preserve"> DE QUANTITATIVO: 
EXEMPLO 1: </t>
        </r>
        <r>
          <rPr>
            <b/>
            <sz val="10"/>
            <color indexed="81"/>
            <rFont val="Segoe UI"/>
            <family val="2"/>
          </rPr>
          <t xml:space="preserve">=+02+03 </t>
        </r>
        <r>
          <rPr>
            <sz val="10"/>
            <color indexed="81"/>
            <rFont val="Segoe UI"/>
            <family val="2"/>
          </rPr>
          <t xml:space="preserve">(PARA ITENS RECEBIDOS).
EXEMPLO 2: </t>
        </r>
        <r>
          <rPr>
            <b/>
            <sz val="10"/>
            <color indexed="81"/>
            <rFont val="Segoe UI"/>
            <family val="2"/>
          </rPr>
          <t>=-05-01</t>
        </r>
        <r>
          <rPr>
            <sz val="10"/>
            <color indexed="81"/>
            <rFont val="Segoe UI"/>
            <family val="2"/>
          </rPr>
          <t xml:space="preserve"> (PARA ITENS CEDIDOS).
EXEMPLO 3: </t>
        </r>
        <r>
          <rPr>
            <b/>
            <sz val="10"/>
            <color indexed="81"/>
            <rFont val="Segoe UI"/>
            <family val="2"/>
          </rPr>
          <t>=+04-06</t>
        </r>
        <r>
          <rPr>
            <sz val="10"/>
            <color indexed="81"/>
            <rFont val="Segoe UI"/>
            <family val="2"/>
          </rPr>
          <t xml:space="preserve"> (PARA ITENS RECEBIDOS E CEDIDOS).</t>
        </r>
      </text>
    </comment>
    <comment ref="Q3" authorId="0" shapeId="0" xr:uid="{A41B9A5D-35F3-42E3-A445-9EECD8DC9C3A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 xml:space="preserve">QUANTIDADE </t>
        </r>
        <r>
          <rPr>
            <b/>
            <sz val="10"/>
            <color indexed="81"/>
            <rFont val="Segoe UI"/>
            <family val="2"/>
          </rPr>
          <t xml:space="preserve">DISPONÍVEL </t>
        </r>
        <r>
          <rPr>
            <sz val="10"/>
            <color indexed="81"/>
            <rFont val="Segoe UI"/>
            <family val="2"/>
          </rPr>
          <t>PARA AF.</t>
        </r>
      </text>
    </comment>
    <comment ref="S3" authorId="0" shapeId="0" xr:uid="{A0B42B20-D435-4FD2-821D-2A859AC0511C}">
      <text>
        <r>
          <rPr>
            <b/>
            <sz val="10"/>
            <color indexed="81"/>
            <rFont val="Segoe UI"/>
            <family val="2"/>
          </rPr>
          <t>LETÍCIA-SEGECON/FPOLIS:
OBS:</t>
        </r>
        <r>
          <rPr>
            <sz val="10"/>
            <color indexed="81"/>
            <rFont val="Segoe UI"/>
            <family val="2"/>
          </rPr>
          <t xml:space="preserve"> CAMPO PARA </t>
        </r>
        <r>
          <rPr>
            <b/>
            <sz val="10"/>
            <color indexed="81"/>
            <rFont val="Segoe UI"/>
            <family val="2"/>
          </rPr>
          <t>DATA</t>
        </r>
        <r>
          <rPr>
            <sz val="10"/>
            <color indexed="81"/>
            <rFont val="Segoe UI"/>
            <family val="2"/>
          </rPr>
          <t xml:space="preserve"> DA AF.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I1" authorId="0" shapeId="0" xr:uid="{20D8BE03-6D10-403A-B077-3ECB1AF36548}">
      <text>
        <r>
          <rPr>
            <b/>
            <sz val="10"/>
            <color indexed="81"/>
            <rFont val="Segoe UI"/>
            <family val="2"/>
          </rPr>
          <t>LETÍCIA-SEGECON/FPOLIS: 
OBS:</t>
        </r>
        <r>
          <rPr>
            <sz val="10"/>
            <color indexed="81"/>
            <rFont val="Segoe UI"/>
            <family val="2"/>
          </rPr>
          <t xml:space="preserve"> DATA LIMITE PARA </t>
        </r>
        <r>
          <rPr>
            <b/>
            <sz val="10"/>
            <color indexed="81"/>
            <rFont val="Segoe UI"/>
            <family val="2"/>
          </rPr>
          <t>ABRIR O EMPENHO</t>
        </r>
        <r>
          <rPr>
            <sz val="10"/>
            <color indexed="81"/>
            <rFont val="Segoe UI"/>
            <family val="2"/>
          </rPr>
          <t xml:space="preserve">; PORÉM, O RECEBIMENTO DA AF É ATÉ 31/12/2025.
</t>
        </r>
      </text>
    </comment>
    <comment ref="L3" authorId="0" shapeId="0" xr:uid="{7C6D9781-9178-43B3-B155-B5C7772F56EC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INSERIR CADA </t>
        </r>
        <r>
          <rPr>
            <b/>
            <sz val="10"/>
            <color indexed="81"/>
            <rFont val="Segoe UI"/>
            <family val="2"/>
          </rPr>
          <t>CEDÊNCIA OU RECEBIMENTO</t>
        </r>
        <r>
          <rPr>
            <sz val="10"/>
            <color indexed="81"/>
            <rFont val="Segoe UI"/>
            <family val="2"/>
          </rPr>
          <t xml:space="preserve"> DE QUANTITATIVO: 
EXEMPLO 1: </t>
        </r>
        <r>
          <rPr>
            <b/>
            <sz val="10"/>
            <color indexed="81"/>
            <rFont val="Segoe UI"/>
            <family val="2"/>
          </rPr>
          <t xml:space="preserve">=+02+03 </t>
        </r>
        <r>
          <rPr>
            <sz val="10"/>
            <color indexed="81"/>
            <rFont val="Segoe UI"/>
            <family val="2"/>
          </rPr>
          <t xml:space="preserve">(PARA ITENS RECEBIDOS).
EXEMPLO 2: </t>
        </r>
        <r>
          <rPr>
            <b/>
            <sz val="10"/>
            <color indexed="81"/>
            <rFont val="Segoe UI"/>
            <family val="2"/>
          </rPr>
          <t>=-05-01</t>
        </r>
        <r>
          <rPr>
            <sz val="10"/>
            <color indexed="81"/>
            <rFont val="Segoe UI"/>
            <family val="2"/>
          </rPr>
          <t xml:space="preserve"> (PARA ITENS CEDIDOS).
EXEMPLO 3: </t>
        </r>
        <r>
          <rPr>
            <b/>
            <sz val="10"/>
            <color indexed="81"/>
            <rFont val="Segoe UI"/>
            <family val="2"/>
          </rPr>
          <t>=+04-06</t>
        </r>
        <r>
          <rPr>
            <sz val="10"/>
            <color indexed="81"/>
            <rFont val="Segoe UI"/>
            <family val="2"/>
          </rPr>
          <t xml:space="preserve"> (PARA ITENS RECEBIDOS E CEDIDOS).</t>
        </r>
      </text>
    </comment>
    <comment ref="Q3" authorId="0" shapeId="0" xr:uid="{587DA059-9947-46C3-B093-BEF7D75F5C0C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 xml:space="preserve">QUANTIDADE </t>
        </r>
        <r>
          <rPr>
            <b/>
            <sz val="10"/>
            <color indexed="81"/>
            <rFont val="Segoe UI"/>
            <family val="2"/>
          </rPr>
          <t xml:space="preserve">DISPONÍVEL </t>
        </r>
        <r>
          <rPr>
            <sz val="10"/>
            <color indexed="81"/>
            <rFont val="Segoe UI"/>
            <family val="2"/>
          </rPr>
          <t>PARA AF.</t>
        </r>
      </text>
    </comment>
    <comment ref="S3" authorId="0" shapeId="0" xr:uid="{30E3BBDC-0626-4B46-B8FC-8492C3797E27}">
      <text>
        <r>
          <rPr>
            <b/>
            <sz val="10"/>
            <color indexed="81"/>
            <rFont val="Segoe UI"/>
            <family val="2"/>
          </rPr>
          <t>LETÍCIA-SEGECON/FPOLIS:
OBS:</t>
        </r>
        <r>
          <rPr>
            <sz val="10"/>
            <color indexed="81"/>
            <rFont val="Segoe UI"/>
            <family val="2"/>
          </rPr>
          <t xml:space="preserve"> CAMPO PARA </t>
        </r>
        <r>
          <rPr>
            <b/>
            <sz val="10"/>
            <color indexed="81"/>
            <rFont val="Segoe UI"/>
            <family val="2"/>
          </rPr>
          <t>DATA</t>
        </r>
        <r>
          <rPr>
            <sz val="10"/>
            <color indexed="81"/>
            <rFont val="Segoe UI"/>
            <family val="2"/>
          </rPr>
          <t xml:space="preserve"> DA AF.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I1" authorId="0" shapeId="0" xr:uid="{D96F52A9-E34D-46D6-B28A-5C5EE5F34B87}">
      <text>
        <r>
          <rPr>
            <b/>
            <sz val="10"/>
            <color indexed="81"/>
            <rFont val="Segoe UI"/>
            <family val="2"/>
          </rPr>
          <t>LETÍCIA-SEGECON/FPOLIS: 
OBS:</t>
        </r>
        <r>
          <rPr>
            <sz val="10"/>
            <color indexed="81"/>
            <rFont val="Segoe UI"/>
            <family val="2"/>
          </rPr>
          <t xml:space="preserve"> DATA LIMITE PARA </t>
        </r>
        <r>
          <rPr>
            <b/>
            <sz val="10"/>
            <color indexed="81"/>
            <rFont val="Segoe UI"/>
            <family val="2"/>
          </rPr>
          <t>ABRIR O EMPENHO</t>
        </r>
        <r>
          <rPr>
            <sz val="10"/>
            <color indexed="81"/>
            <rFont val="Segoe UI"/>
            <family val="2"/>
          </rPr>
          <t xml:space="preserve">; PORÉM, O RECEBIMENTO DA AF É ATÉ 31/12/2025.
</t>
        </r>
      </text>
    </comment>
    <comment ref="L3" authorId="0" shapeId="0" xr:uid="{7866FC42-7427-4F74-889B-68E6FD5FDEA3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INSERIR CADA </t>
        </r>
        <r>
          <rPr>
            <b/>
            <sz val="10"/>
            <color indexed="81"/>
            <rFont val="Segoe UI"/>
            <family val="2"/>
          </rPr>
          <t>CEDÊNCIA OU RECEBIMENTO</t>
        </r>
        <r>
          <rPr>
            <sz val="10"/>
            <color indexed="81"/>
            <rFont val="Segoe UI"/>
            <family val="2"/>
          </rPr>
          <t xml:space="preserve"> DE QUANTITATIVO: 
EXEMPLO 1: </t>
        </r>
        <r>
          <rPr>
            <b/>
            <sz val="10"/>
            <color indexed="81"/>
            <rFont val="Segoe UI"/>
            <family val="2"/>
          </rPr>
          <t xml:space="preserve">=+02+03 </t>
        </r>
        <r>
          <rPr>
            <sz val="10"/>
            <color indexed="81"/>
            <rFont val="Segoe UI"/>
            <family val="2"/>
          </rPr>
          <t xml:space="preserve">(PARA ITENS RECEBIDOS).
EXEMPLO 2: </t>
        </r>
        <r>
          <rPr>
            <b/>
            <sz val="10"/>
            <color indexed="81"/>
            <rFont val="Segoe UI"/>
            <family val="2"/>
          </rPr>
          <t>=-05-01</t>
        </r>
        <r>
          <rPr>
            <sz val="10"/>
            <color indexed="81"/>
            <rFont val="Segoe UI"/>
            <family val="2"/>
          </rPr>
          <t xml:space="preserve"> (PARA ITENS CEDIDOS).
EXEMPLO 3: </t>
        </r>
        <r>
          <rPr>
            <b/>
            <sz val="10"/>
            <color indexed="81"/>
            <rFont val="Segoe UI"/>
            <family val="2"/>
          </rPr>
          <t>=+04-06</t>
        </r>
        <r>
          <rPr>
            <sz val="10"/>
            <color indexed="81"/>
            <rFont val="Segoe UI"/>
            <family val="2"/>
          </rPr>
          <t xml:space="preserve"> (PARA ITENS RECEBIDOS E CEDIDOS).</t>
        </r>
      </text>
    </comment>
    <comment ref="Q3" authorId="0" shapeId="0" xr:uid="{E0028326-AA0D-41F9-92A5-22F12BDE5347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 xml:space="preserve">QUANTIDADE </t>
        </r>
        <r>
          <rPr>
            <b/>
            <sz val="10"/>
            <color indexed="81"/>
            <rFont val="Segoe UI"/>
            <family val="2"/>
          </rPr>
          <t xml:space="preserve">DISPONÍVEL </t>
        </r>
        <r>
          <rPr>
            <sz val="10"/>
            <color indexed="81"/>
            <rFont val="Segoe UI"/>
            <family val="2"/>
          </rPr>
          <t>PARA AF.</t>
        </r>
      </text>
    </comment>
    <comment ref="S3" authorId="0" shapeId="0" xr:uid="{6296450D-0937-4F74-9873-A498568E33A5}">
      <text>
        <r>
          <rPr>
            <b/>
            <sz val="10"/>
            <color indexed="81"/>
            <rFont val="Segoe UI"/>
            <family val="2"/>
          </rPr>
          <t>LETÍCIA-SEGECON/FPOLIS:
OBS:</t>
        </r>
        <r>
          <rPr>
            <sz val="10"/>
            <color indexed="81"/>
            <rFont val="Segoe UI"/>
            <family val="2"/>
          </rPr>
          <t xml:space="preserve"> CAMPO PARA </t>
        </r>
        <r>
          <rPr>
            <b/>
            <sz val="10"/>
            <color indexed="81"/>
            <rFont val="Segoe UI"/>
            <family val="2"/>
          </rPr>
          <t>DATA</t>
        </r>
        <r>
          <rPr>
            <sz val="10"/>
            <color indexed="81"/>
            <rFont val="Segoe UI"/>
            <family val="2"/>
          </rPr>
          <t xml:space="preserve"> DA AF.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I1" authorId="0" shapeId="0" xr:uid="{8A4714E8-BD7E-4F18-91F3-9C14EED0D6ED}">
      <text>
        <r>
          <rPr>
            <b/>
            <sz val="10"/>
            <color indexed="81"/>
            <rFont val="Segoe UI"/>
            <family val="2"/>
          </rPr>
          <t>LETÍCIA-SEGECON/FPOLIS: 
OBS:</t>
        </r>
        <r>
          <rPr>
            <sz val="10"/>
            <color indexed="81"/>
            <rFont val="Segoe UI"/>
            <family val="2"/>
          </rPr>
          <t xml:space="preserve"> DATA LIMITE PARA </t>
        </r>
        <r>
          <rPr>
            <b/>
            <sz val="10"/>
            <color indexed="81"/>
            <rFont val="Segoe UI"/>
            <family val="2"/>
          </rPr>
          <t>ABRIR O EMPENHO</t>
        </r>
        <r>
          <rPr>
            <sz val="10"/>
            <color indexed="81"/>
            <rFont val="Segoe UI"/>
            <family val="2"/>
          </rPr>
          <t xml:space="preserve">; PORÉM, O RECEBIMENTO DA AF É ATÉ 31/12/2025.
</t>
        </r>
      </text>
    </comment>
    <comment ref="L3" authorId="0" shapeId="0" xr:uid="{F6109665-2C02-48CD-9E18-A613A8EBAA65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INSERIR CADA </t>
        </r>
        <r>
          <rPr>
            <b/>
            <sz val="10"/>
            <color indexed="81"/>
            <rFont val="Segoe UI"/>
            <family val="2"/>
          </rPr>
          <t>CEDÊNCIA OU RECEBIMENTO</t>
        </r>
        <r>
          <rPr>
            <sz val="10"/>
            <color indexed="81"/>
            <rFont val="Segoe UI"/>
            <family val="2"/>
          </rPr>
          <t xml:space="preserve"> DE QUANTITATIVO: 
EXEMPLO 1: </t>
        </r>
        <r>
          <rPr>
            <b/>
            <sz val="10"/>
            <color indexed="81"/>
            <rFont val="Segoe UI"/>
            <family val="2"/>
          </rPr>
          <t xml:space="preserve">=+02+03 </t>
        </r>
        <r>
          <rPr>
            <sz val="10"/>
            <color indexed="81"/>
            <rFont val="Segoe UI"/>
            <family val="2"/>
          </rPr>
          <t xml:space="preserve">(PARA ITENS RECEBIDOS).
EXEMPLO 2: </t>
        </r>
        <r>
          <rPr>
            <b/>
            <sz val="10"/>
            <color indexed="81"/>
            <rFont val="Segoe UI"/>
            <family val="2"/>
          </rPr>
          <t>=-05-01</t>
        </r>
        <r>
          <rPr>
            <sz val="10"/>
            <color indexed="81"/>
            <rFont val="Segoe UI"/>
            <family val="2"/>
          </rPr>
          <t xml:space="preserve"> (PARA ITENS CEDIDOS).
EXEMPLO 3: </t>
        </r>
        <r>
          <rPr>
            <b/>
            <sz val="10"/>
            <color indexed="81"/>
            <rFont val="Segoe UI"/>
            <family val="2"/>
          </rPr>
          <t>=+04-06</t>
        </r>
        <r>
          <rPr>
            <sz val="10"/>
            <color indexed="81"/>
            <rFont val="Segoe UI"/>
            <family val="2"/>
          </rPr>
          <t xml:space="preserve"> (PARA ITENS RECEBIDOS E CEDIDOS).</t>
        </r>
      </text>
    </comment>
    <comment ref="Q3" authorId="0" shapeId="0" xr:uid="{BEDDAC74-E720-4E89-ACF7-87D74C7DAD67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 xml:space="preserve">QUANTIDADE </t>
        </r>
        <r>
          <rPr>
            <b/>
            <sz val="10"/>
            <color indexed="81"/>
            <rFont val="Segoe UI"/>
            <family val="2"/>
          </rPr>
          <t xml:space="preserve">DISPONÍVEL </t>
        </r>
        <r>
          <rPr>
            <sz val="10"/>
            <color indexed="81"/>
            <rFont val="Segoe UI"/>
            <family val="2"/>
          </rPr>
          <t>PARA AF.</t>
        </r>
      </text>
    </comment>
    <comment ref="S3" authorId="0" shapeId="0" xr:uid="{8C254DDB-3DA8-4D7D-88AA-9EAD64E5FD91}">
      <text>
        <r>
          <rPr>
            <b/>
            <sz val="10"/>
            <color indexed="81"/>
            <rFont val="Segoe UI"/>
            <family val="2"/>
          </rPr>
          <t>LETÍCIA-SEGECON/FPOLIS:
OBS:</t>
        </r>
        <r>
          <rPr>
            <sz val="10"/>
            <color indexed="81"/>
            <rFont val="Segoe UI"/>
            <family val="2"/>
          </rPr>
          <t xml:space="preserve"> CAMPO PARA </t>
        </r>
        <r>
          <rPr>
            <b/>
            <sz val="10"/>
            <color indexed="81"/>
            <rFont val="Segoe UI"/>
            <family val="2"/>
          </rPr>
          <t>DATA</t>
        </r>
        <r>
          <rPr>
            <sz val="10"/>
            <color indexed="81"/>
            <rFont val="Segoe UI"/>
            <family val="2"/>
          </rPr>
          <t xml:space="preserve"> DA AF.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I1" authorId="0" shapeId="0" xr:uid="{5B7AC180-8E38-41E9-9ADB-DF2C0F0C8DD7}">
      <text>
        <r>
          <rPr>
            <b/>
            <sz val="10"/>
            <color indexed="81"/>
            <rFont val="Segoe UI"/>
            <family val="2"/>
          </rPr>
          <t>LETÍCIA-SEGECON/FPOLIS: 
OBS:</t>
        </r>
        <r>
          <rPr>
            <sz val="10"/>
            <color indexed="81"/>
            <rFont val="Segoe UI"/>
            <family val="2"/>
          </rPr>
          <t xml:space="preserve"> DATA LIMITE PARA </t>
        </r>
        <r>
          <rPr>
            <b/>
            <sz val="10"/>
            <color indexed="81"/>
            <rFont val="Segoe UI"/>
            <family val="2"/>
          </rPr>
          <t>ABRIR O EMPENHO</t>
        </r>
        <r>
          <rPr>
            <sz val="10"/>
            <color indexed="81"/>
            <rFont val="Segoe UI"/>
            <family val="2"/>
          </rPr>
          <t xml:space="preserve">; PORÉM, O RECEBIMENTO DA AF É ATÉ 31/12/2025.
</t>
        </r>
      </text>
    </comment>
    <comment ref="L3" authorId="0" shapeId="0" xr:uid="{41C250D0-E431-40F3-A743-8A2F8209DBB7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INSERIR CADA </t>
        </r>
        <r>
          <rPr>
            <b/>
            <sz val="10"/>
            <color indexed="81"/>
            <rFont val="Segoe UI"/>
            <family val="2"/>
          </rPr>
          <t>CEDÊNCIA OU RECEBIMENTO</t>
        </r>
        <r>
          <rPr>
            <sz val="10"/>
            <color indexed="81"/>
            <rFont val="Segoe UI"/>
            <family val="2"/>
          </rPr>
          <t xml:space="preserve"> DE QUANTITATIVO: 
EXEMPLO 1: </t>
        </r>
        <r>
          <rPr>
            <b/>
            <sz val="10"/>
            <color indexed="81"/>
            <rFont val="Segoe UI"/>
            <family val="2"/>
          </rPr>
          <t xml:space="preserve">=+02+03 </t>
        </r>
        <r>
          <rPr>
            <sz val="10"/>
            <color indexed="81"/>
            <rFont val="Segoe UI"/>
            <family val="2"/>
          </rPr>
          <t xml:space="preserve">(PARA ITENS RECEBIDOS).
EXEMPLO 2: </t>
        </r>
        <r>
          <rPr>
            <b/>
            <sz val="10"/>
            <color indexed="81"/>
            <rFont val="Segoe UI"/>
            <family val="2"/>
          </rPr>
          <t>=-05-01</t>
        </r>
        <r>
          <rPr>
            <sz val="10"/>
            <color indexed="81"/>
            <rFont val="Segoe UI"/>
            <family val="2"/>
          </rPr>
          <t xml:space="preserve"> (PARA ITENS CEDIDOS).
EXEMPLO 3: </t>
        </r>
        <r>
          <rPr>
            <b/>
            <sz val="10"/>
            <color indexed="81"/>
            <rFont val="Segoe UI"/>
            <family val="2"/>
          </rPr>
          <t>=+04-06</t>
        </r>
        <r>
          <rPr>
            <sz val="10"/>
            <color indexed="81"/>
            <rFont val="Segoe UI"/>
            <family val="2"/>
          </rPr>
          <t xml:space="preserve"> (PARA ITENS RECEBIDOS E CEDIDOS).</t>
        </r>
      </text>
    </comment>
    <comment ref="Q3" authorId="0" shapeId="0" xr:uid="{1E9201D4-4D56-4EF3-A7F9-8902C2F335BB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 xml:space="preserve">QUANTIDADE </t>
        </r>
        <r>
          <rPr>
            <b/>
            <sz val="10"/>
            <color indexed="81"/>
            <rFont val="Segoe UI"/>
            <family val="2"/>
          </rPr>
          <t xml:space="preserve">DISPONÍVEL </t>
        </r>
        <r>
          <rPr>
            <sz val="10"/>
            <color indexed="81"/>
            <rFont val="Segoe UI"/>
            <family val="2"/>
          </rPr>
          <t>PARA AF.</t>
        </r>
      </text>
    </comment>
    <comment ref="S3" authorId="0" shapeId="0" xr:uid="{E46C2B33-81A2-4BCB-A4EB-250A80AD7D0C}">
      <text>
        <r>
          <rPr>
            <b/>
            <sz val="10"/>
            <color indexed="81"/>
            <rFont val="Segoe UI"/>
            <family val="2"/>
          </rPr>
          <t>LETÍCIA-SEGECON/FPOLIS:
OBS:</t>
        </r>
        <r>
          <rPr>
            <sz val="10"/>
            <color indexed="81"/>
            <rFont val="Segoe UI"/>
            <family val="2"/>
          </rPr>
          <t xml:space="preserve"> CAMPO PARA </t>
        </r>
        <r>
          <rPr>
            <b/>
            <sz val="10"/>
            <color indexed="81"/>
            <rFont val="Segoe UI"/>
            <family val="2"/>
          </rPr>
          <t>DATA</t>
        </r>
        <r>
          <rPr>
            <sz val="10"/>
            <color indexed="81"/>
            <rFont val="Segoe UI"/>
            <family val="2"/>
          </rPr>
          <t xml:space="preserve"> DA AF.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I1" authorId="0" shapeId="0" xr:uid="{B5E96A09-2FE5-4B81-A9F8-9A9A95760FA8}">
      <text>
        <r>
          <rPr>
            <b/>
            <sz val="10"/>
            <color indexed="81"/>
            <rFont val="Segoe UI"/>
            <family val="2"/>
          </rPr>
          <t>LETÍCIA-SEGECON/FPOLIS: 
OBS:</t>
        </r>
        <r>
          <rPr>
            <sz val="10"/>
            <color indexed="81"/>
            <rFont val="Segoe UI"/>
            <family val="2"/>
          </rPr>
          <t xml:space="preserve"> DATA LIMITE PARA </t>
        </r>
        <r>
          <rPr>
            <b/>
            <sz val="10"/>
            <color indexed="81"/>
            <rFont val="Segoe UI"/>
            <family val="2"/>
          </rPr>
          <t>ABRIR O EMPENHO</t>
        </r>
        <r>
          <rPr>
            <sz val="10"/>
            <color indexed="81"/>
            <rFont val="Segoe UI"/>
            <family val="2"/>
          </rPr>
          <t xml:space="preserve">; PORÉM, O RECEBIMENTO DA AF É ATÉ 31/12/2025.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- SEGECON FPOLIS</author>
  </authors>
  <commentList>
    <comment ref="E3" authorId="0" shapeId="0" xr:uid="{88521269-F336-4579-B6D9-8E3AF8432957}">
      <text>
        <r>
          <rPr>
            <b/>
            <sz val="9"/>
            <color indexed="81"/>
            <rFont val="Segoe UI"/>
            <family val="2"/>
          </rPr>
          <t>LETICIA - SEGECON: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u/>
            <sz val="9"/>
            <color indexed="81"/>
            <rFont val="Segoe UI"/>
            <family val="2"/>
          </rPr>
          <t>CUIDAR</t>
        </r>
        <r>
          <rPr>
            <sz val="9"/>
            <color indexed="81"/>
            <rFont val="Segoe UI"/>
            <family val="2"/>
          </rPr>
          <t xml:space="preserve"> -</t>
        </r>
        <r>
          <rPr>
            <b/>
            <sz val="9"/>
            <color indexed="81"/>
            <rFont val="Segoe UI"/>
            <family val="2"/>
          </rPr>
          <t xml:space="preserve"> MÁXIMO</t>
        </r>
        <r>
          <rPr>
            <sz val="9"/>
            <color indexed="81"/>
            <rFont val="Segoe UI"/>
            <family val="2"/>
          </rPr>
          <t xml:space="preserve"> </t>
        </r>
        <r>
          <rPr>
            <b/>
            <sz val="9"/>
            <color indexed="81"/>
            <rFont val="Segoe UI"/>
            <family val="2"/>
          </rPr>
          <t>50%</t>
        </r>
        <r>
          <rPr>
            <sz val="9"/>
            <color indexed="81"/>
            <rFont val="Segoe UI"/>
            <family val="2"/>
          </rPr>
          <t xml:space="preserve"> </t>
        </r>
        <r>
          <rPr>
            <u/>
            <sz val="9"/>
            <color indexed="81"/>
            <rFont val="Segoe UI"/>
            <family val="2"/>
          </rPr>
          <t>POR ÓRGÃO</t>
        </r>
        <r>
          <rPr>
            <sz val="9"/>
            <color indexed="81"/>
            <rFont val="Segoe UI"/>
            <family val="2"/>
          </rPr>
          <t>!!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I1" authorId="0" shapeId="0" xr:uid="{550C85D7-D538-46FA-AD9F-BAFE3C42EFE1}">
      <text>
        <r>
          <rPr>
            <b/>
            <sz val="10"/>
            <color indexed="81"/>
            <rFont val="Segoe UI"/>
            <family val="2"/>
          </rPr>
          <t>LETÍCIA-SEGECON/FPOLIS: 
OBS:</t>
        </r>
        <r>
          <rPr>
            <sz val="10"/>
            <color indexed="81"/>
            <rFont val="Segoe UI"/>
            <family val="2"/>
          </rPr>
          <t xml:space="preserve"> DATA LIMITE PARA </t>
        </r>
        <r>
          <rPr>
            <b/>
            <sz val="10"/>
            <color indexed="81"/>
            <rFont val="Segoe UI"/>
            <family val="2"/>
          </rPr>
          <t>ABRIR O EMPENHO</t>
        </r>
        <r>
          <rPr>
            <sz val="10"/>
            <color indexed="81"/>
            <rFont val="Segoe UI"/>
            <family val="2"/>
          </rPr>
          <t xml:space="preserve">; PORÉM, O RECEBIMENTO DA AF É ATÉ 31/12/2025.
</t>
        </r>
      </text>
    </comment>
    <comment ref="S1" authorId="0" shapeId="0" xr:uid="{F1D4E2D8-1092-43BA-8F2C-B2513CFF7D21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21/01/2026: ESTORNOS PARCIAIS. [PLANILHA E RESTOS Ñ USADOS-EMAIL].</t>
        </r>
      </text>
    </comment>
    <comment ref="W1" authorId="0" shapeId="0" xr:uid="{82EDDF1A-CE54-49E0-B5B9-93EA85C89876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12/03/2026: ESTORNO PARCIAIS - RESTOS Ñ USADOS [EMAIL].</t>
        </r>
      </text>
    </comment>
    <comment ref="AA1" authorId="0" shapeId="0" xr:uid="{71044277-D3DF-4ED8-940C-3D67B2D7B591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10/03/2026: TRANSPORTE SEXTA, 13/03/26.</t>
        </r>
      </text>
    </comment>
    <comment ref="L3" authorId="0" shapeId="0" xr:uid="{D9B86450-B09F-46E8-A872-966A780E609B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INSERIR CADA </t>
        </r>
        <r>
          <rPr>
            <b/>
            <sz val="10"/>
            <color indexed="81"/>
            <rFont val="Segoe UI"/>
            <family val="2"/>
          </rPr>
          <t>CEDÊNCIA OU RECEBIMENTO</t>
        </r>
        <r>
          <rPr>
            <sz val="10"/>
            <color indexed="81"/>
            <rFont val="Segoe UI"/>
            <family val="2"/>
          </rPr>
          <t xml:space="preserve"> DE QUANTITATIVO: 
EXEMPLO 1: </t>
        </r>
        <r>
          <rPr>
            <b/>
            <sz val="10"/>
            <color indexed="81"/>
            <rFont val="Segoe UI"/>
            <family val="2"/>
          </rPr>
          <t xml:space="preserve">=+02+03 </t>
        </r>
        <r>
          <rPr>
            <sz val="10"/>
            <color indexed="81"/>
            <rFont val="Segoe UI"/>
            <family val="2"/>
          </rPr>
          <t xml:space="preserve">(PARA ITENS RECEBIDOS).
EXEMPLO 2: </t>
        </r>
        <r>
          <rPr>
            <b/>
            <sz val="10"/>
            <color indexed="81"/>
            <rFont val="Segoe UI"/>
            <family val="2"/>
          </rPr>
          <t>=-05-01</t>
        </r>
        <r>
          <rPr>
            <sz val="10"/>
            <color indexed="81"/>
            <rFont val="Segoe UI"/>
            <family val="2"/>
          </rPr>
          <t xml:space="preserve"> (PARA ITENS CEDIDOS).
EXEMPLO 3: </t>
        </r>
        <r>
          <rPr>
            <b/>
            <sz val="10"/>
            <color indexed="81"/>
            <rFont val="Segoe UI"/>
            <family val="2"/>
          </rPr>
          <t>=+04-06</t>
        </r>
        <r>
          <rPr>
            <sz val="10"/>
            <color indexed="81"/>
            <rFont val="Segoe UI"/>
            <family val="2"/>
          </rPr>
          <t xml:space="preserve"> (PARA ITENS RECEBIDOS E CEDIDOS).</t>
        </r>
      </text>
    </comment>
    <comment ref="Q3" authorId="0" shapeId="0" xr:uid="{DD0827A7-31DC-49C3-A178-B3D0A7EA1CA0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 xml:space="preserve">QUANTIDADE </t>
        </r>
        <r>
          <rPr>
            <b/>
            <sz val="10"/>
            <color indexed="81"/>
            <rFont val="Segoe UI"/>
            <family val="2"/>
          </rPr>
          <t xml:space="preserve">DISPONÍVEL </t>
        </r>
        <r>
          <rPr>
            <sz val="10"/>
            <color indexed="81"/>
            <rFont val="Segoe UI"/>
            <family val="2"/>
          </rPr>
          <t>PARA AF.</t>
        </r>
      </text>
    </comment>
    <comment ref="T5" authorId="0" shapeId="0" xr:uid="{800BC83A-E5D2-4AD1-95D9-7EF4867C9663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21/01/2026: ESTORNADO 747,86 [C.F EMAIL PROEX 18/12/25].</t>
        </r>
      </text>
    </comment>
    <comment ref="L15" authorId="0" shapeId="0" xr:uid="{9A9C70FA-7971-4625-88BE-3BEDCF977299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04/03/2026: CEDIDO AO SETRAN: 02.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I1" authorId="0" shapeId="0" xr:uid="{1B458451-8FF7-4739-802C-F0A2A52A9671}">
      <text>
        <r>
          <rPr>
            <b/>
            <sz val="10"/>
            <color indexed="81"/>
            <rFont val="Segoe UI"/>
            <family val="2"/>
          </rPr>
          <t>LETÍCIA-SEGECON/FPOLIS: 
OBS:</t>
        </r>
        <r>
          <rPr>
            <sz val="10"/>
            <color indexed="81"/>
            <rFont val="Segoe UI"/>
            <family val="2"/>
          </rPr>
          <t xml:space="preserve"> DATA LIMITE PARA </t>
        </r>
        <r>
          <rPr>
            <b/>
            <sz val="10"/>
            <color indexed="81"/>
            <rFont val="Segoe UI"/>
            <family val="2"/>
          </rPr>
          <t>ABRIR O EMPENHO</t>
        </r>
        <r>
          <rPr>
            <sz val="10"/>
            <color indexed="81"/>
            <rFont val="Segoe UI"/>
            <family val="2"/>
          </rPr>
          <t xml:space="preserve">; PORÉM, O RECEBIMENTO DA AF É ATÉ 31/12/2025.
</t>
        </r>
      </text>
    </comment>
    <comment ref="L3" authorId="0" shapeId="0" xr:uid="{81E44B80-E332-4BD6-9582-F325121E12FD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INSERIR CADA </t>
        </r>
        <r>
          <rPr>
            <b/>
            <sz val="10"/>
            <color indexed="81"/>
            <rFont val="Segoe UI"/>
            <family val="2"/>
          </rPr>
          <t>CEDÊNCIA OU RECEBIMENTO</t>
        </r>
        <r>
          <rPr>
            <sz val="10"/>
            <color indexed="81"/>
            <rFont val="Segoe UI"/>
            <family val="2"/>
          </rPr>
          <t xml:space="preserve"> DE QUANTITATIVO: 
EXEMPLO 1: </t>
        </r>
        <r>
          <rPr>
            <b/>
            <sz val="10"/>
            <color indexed="81"/>
            <rFont val="Segoe UI"/>
            <family val="2"/>
          </rPr>
          <t xml:space="preserve">=+02+03 </t>
        </r>
        <r>
          <rPr>
            <sz val="10"/>
            <color indexed="81"/>
            <rFont val="Segoe UI"/>
            <family val="2"/>
          </rPr>
          <t xml:space="preserve">(PARA ITENS RECEBIDOS).
EXEMPLO 2: </t>
        </r>
        <r>
          <rPr>
            <b/>
            <sz val="10"/>
            <color indexed="81"/>
            <rFont val="Segoe UI"/>
            <family val="2"/>
          </rPr>
          <t>=-05-01</t>
        </r>
        <r>
          <rPr>
            <sz val="10"/>
            <color indexed="81"/>
            <rFont val="Segoe UI"/>
            <family val="2"/>
          </rPr>
          <t xml:space="preserve"> (PARA ITENS CEDIDOS).
EXEMPLO 3: </t>
        </r>
        <r>
          <rPr>
            <b/>
            <sz val="10"/>
            <color indexed="81"/>
            <rFont val="Segoe UI"/>
            <family val="2"/>
          </rPr>
          <t>=+04-06</t>
        </r>
        <r>
          <rPr>
            <sz val="10"/>
            <color indexed="81"/>
            <rFont val="Segoe UI"/>
            <family val="2"/>
          </rPr>
          <t xml:space="preserve"> (PARA ITENS RECEBIDOS E CEDIDOS).</t>
        </r>
      </text>
    </comment>
    <comment ref="Q3" authorId="0" shapeId="0" xr:uid="{4420456F-496F-4D72-9AC0-193EF2B9F892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 xml:space="preserve">QUANTIDADE </t>
        </r>
        <r>
          <rPr>
            <b/>
            <sz val="10"/>
            <color indexed="81"/>
            <rFont val="Segoe UI"/>
            <family val="2"/>
          </rPr>
          <t xml:space="preserve">DISPONÍVEL </t>
        </r>
        <r>
          <rPr>
            <sz val="10"/>
            <color indexed="81"/>
            <rFont val="Segoe UI"/>
            <family val="2"/>
          </rPr>
          <t>PARA AF.</t>
        </r>
      </text>
    </comment>
    <comment ref="S3" authorId="0" shapeId="0" xr:uid="{867B471D-3B61-4F1C-AF05-B2234C52BA89}">
      <text>
        <r>
          <rPr>
            <b/>
            <sz val="10"/>
            <color indexed="81"/>
            <rFont val="Segoe UI"/>
            <family val="2"/>
          </rPr>
          <t>LETÍCIA-SEGECON/FPOLIS:
OBS:</t>
        </r>
        <r>
          <rPr>
            <sz val="10"/>
            <color indexed="81"/>
            <rFont val="Segoe UI"/>
            <family val="2"/>
          </rPr>
          <t xml:space="preserve"> CAMPO PARA </t>
        </r>
        <r>
          <rPr>
            <b/>
            <sz val="10"/>
            <color indexed="81"/>
            <rFont val="Segoe UI"/>
            <family val="2"/>
          </rPr>
          <t>DATA</t>
        </r>
        <r>
          <rPr>
            <sz val="10"/>
            <color indexed="81"/>
            <rFont val="Segoe UI"/>
            <family val="2"/>
          </rPr>
          <t xml:space="preserve"> DA AF.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I1" authorId="0" shapeId="0" xr:uid="{756CB5A7-184D-4ADA-B30C-28E21EFADB17}">
      <text>
        <r>
          <rPr>
            <b/>
            <sz val="10"/>
            <color indexed="81"/>
            <rFont val="Segoe UI"/>
            <family val="2"/>
          </rPr>
          <t>LETÍCIA-SEGECON/FPOLIS: 
OBS:</t>
        </r>
        <r>
          <rPr>
            <sz val="10"/>
            <color indexed="81"/>
            <rFont val="Segoe UI"/>
            <family val="2"/>
          </rPr>
          <t xml:space="preserve"> DATA LIMITE PARA </t>
        </r>
        <r>
          <rPr>
            <b/>
            <sz val="10"/>
            <color indexed="81"/>
            <rFont val="Segoe UI"/>
            <family val="2"/>
          </rPr>
          <t>ABRIR O EMPENHO</t>
        </r>
        <r>
          <rPr>
            <sz val="10"/>
            <color indexed="81"/>
            <rFont val="Segoe UI"/>
            <family val="2"/>
          </rPr>
          <t xml:space="preserve">; PORÉM, O RECEBIMENTO DA AF É ATÉ 31/12/2025.
</t>
        </r>
      </text>
    </comment>
    <comment ref="L3" authorId="0" shapeId="0" xr:uid="{B889EC1C-BCA8-4E54-AF71-99770E1DA552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INSERIR CADA </t>
        </r>
        <r>
          <rPr>
            <b/>
            <sz val="10"/>
            <color indexed="81"/>
            <rFont val="Segoe UI"/>
            <family val="2"/>
          </rPr>
          <t>CEDÊNCIA OU RECEBIMENTO</t>
        </r>
        <r>
          <rPr>
            <sz val="10"/>
            <color indexed="81"/>
            <rFont val="Segoe UI"/>
            <family val="2"/>
          </rPr>
          <t xml:space="preserve"> DE QUANTITATIVO: 
EXEMPLO 1: </t>
        </r>
        <r>
          <rPr>
            <b/>
            <sz val="10"/>
            <color indexed="81"/>
            <rFont val="Segoe UI"/>
            <family val="2"/>
          </rPr>
          <t xml:space="preserve">=+02+03 </t>
        </r>
        <r>
          <rPr>
            <sz val="10"/>
            <color indexed="81"/>
            <rFont val="Segoe UI"/>
            <family val="2"/>
          </rPr>
          <t xml:space="preserve">(PARA ITENS RECEBIDOS).
EXEMPLO 2: </t>
        </r>
        <r>
          <rPr>
            <b/>
            <sz val="10"/>
            <color indexed="81"/>
            <rFont val="Segoe UI"/>
            <family val="2"/>
          </rPr>
          <t>=-05-01</t>
        </r>
        <r>
          <rPr>
            <sz val="10"/>
            <color indexed="81"/>
            <rFont val="Segoe UI"/>
            <family val="2"/>
          </rPr>
          <t xml:space="preserve"> (PARA ITENS CEDIDOS).
EXEMPLO 3: </t>
        </r>
        <r>
          <rPr>
            <b/>
            <sz val="10"/>
            <color indexed="81"/>
            <rFont val="Segoe UI"/>
            <family val="2"/>
          </rPr>
          <t>=+04-06</t>
        </r>
        <r>
          <rPr>
            <sz val="10"/>
            <color indexed="81"/>
            <rFont val="Segoe UI"/>
            <family val="2"/>
          </rPr>
          <t xml:space="preserve"> (PARA ITENS RECEBIDOS E CEDIDOS).</t>
        </r>
      </text>
    </comment>
    <comment ref="Q3" authorId="0" shapeId="0" xr:uid="{3DD31E35-4649-422F-80BF-A90253663C16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 xml:space="preserve">QUANTIDADE </t>
        </r>
        <r>
          <rPr>
            <b/>
            <sz val="10"/>
            <color indexed="81"/>
            <rFont val="Segoe UI"/>
            <family val="2"/>
          </rPr>
          <t xml:space="preserve">DISPONÍVEL </t>
        </r>
        <r>
          <rPr>
            <sz val="10"/>
            <color indexed="81"/>
            <rFont val="Segoe UI"/>
            <family val="2"/>
          </rPr>
          <t>PARA AF.</t>
        </r>
      </text>
    </comment>
    <comment ref="S3" authorId="0" shapeId="0" xr:uid="{D039D59D-F34C-46DF-9628-065E3EA2EE04}">
      <text>
        <r>
          <rPr>
            <b/>
            <sz val="10"/>
            <color indexed="81"/>
            <rFont val="Segoe UI"/>
            <family val="2"/>
          </rPr>
          <t>LETÍCIA-SEGECON/FPOLIS:
OBS:</t>
        </r>
        <r>
          <rPr>
            <sz val="10"/>
            <color indexed="81"/>
            <rFont val="Segoe UI"/>
            <family val="2"/>
          </rPr>
          <t xml:space="preserve"> CAMPO PARA </t>
        </r>
        <r>
          <rPr>
            <b/>
            <sz val="10"/>
            <color indexed="81"/>
            <rFont val="Segoe UI"/>
            <family val="2"/>
          </rPr>
          <t>DATA</t>
        </r>
        <r>
          <rPr>
            <sz val="10"/>
            <color indexed="81"/>
            <rFont val="Segoe UI"/>
            <family val="2"/>
          </rPr>
          <t xml:space="preserve"> DA AF.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I1" authorId="0" shapeId="0" xr:uid="{7E93A73F-E28C-480A-867C-E9D7D29E565F}">
      <text>
        <r>
          <rPr>
            <b/>
            <sz val="10"/>
            <color indexed="81"/>
            <rFont val="Segoe UI"/>
            <family val="2"/>
          </rPr>
          <t>LETÍCIA-SEGECON/FPOLIS: 
OBS:</t>
        </r>
        <r>
          <rPr>
            <sz val="10"/>
            <color indexed="81"/>
            <rFont val="Segoe UI"/>
            <family val="2"/>
          </rPr>
          <t xml:space="preserve"> DATA LIMITE PARA </t>
        </r>
        <r>
          <rPr>
            <b/>
            <sz val="10"/>
            <color indexed="81"/>
            <rFont val="Segoe UI"/>
            <family val="2"/>
          </rPr>
          <t>ABRIR O EMPENHO</t>
        </r>
        <r>
          <rPr>
            <sz val="10"/>
            <color indexed="81"/>
            <rFont val="Segoe UI"/>
            <family val="2"/>
          </rPr>
          <t xml:space="preserve">; PORÉM, O RECEBIMENTO DA AF É ATÉ 31/12/2025.
</t>
        </r>
      </text>
    </comment>
    <comment ref="T1" authorId="0" shapeId="0" xr:uid="{8DB65C52-C089-402A-8C44-0DFECF2ED095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ESTORNO PARCIAL.</t>
        </r>
      </text>
    </comment>
    <comment ref="L3" authorId="0" shapeId="0" xr:uid="{A2159546-16C5-4CE8-AF91-472DD7F7027D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INSERIR CADA </t>
        </r>
        <r>
          <rPr>
            <b/>
            <sz val="10"/>
            <color indexed="81"/>
            <rFont val="Segoe UI"/>
            <family val="2"/>
          </rPr>
          <t>CEDÊNCIA OU RECEBIMENTO</t>
        </r>
        <r>
          <rPr>
            <sz val="10"/>
            <color indexed="81"/>
            <rFont val="Segoe UI"/>
            <family val="2"/>
          </rPr>
          <t xml:space="preserve"> DE QUANTITATIVO: 
EXEMPLO 1: </t>
        </r>
        <r>
          <rPr>
            <b/>
            <sz val="10"/>
            <color indexed="81"/>
            <rFont val="Segoe UI"/>
            <family val="2"/>
          </rPr>
          <t xml:space="preserve">=+02+03 </t>
        </r>
        <r>
          <rPr>
            <sz val="10"/>
            <color indexed="81"/>
            <rFont val="Segoe UI"/>
            <family val="2"/>
          </rPr>
          <t xml:space="preserve">(PARA ITENS RECEBIDOS).
EXEMPLO 2: </t>
        </r>
        <r>
          <rPr>
            <b/>
            <sz val="10"/>
            <color indexed="81"/>
            <rFont val="Segoe UI"/>
            <family val="2"/>
          </rPr>
          <t>=-05-01</t>
        </r>
        <r>
          <rPr>
            <sz val="10"/>
            <color indexed="81"/>
            <rFont val="Segoe UI"/>
            <family val="2"/>
          </rPr>
          <t xml:space="preserve"> (PARA ITENS CEDIDOS).
EXEMPLO 3: </t>
        </r>
        <r>
          <rPr>
            <b/>
            <sz val="10"/>
            <color indexed="81"/>
            <rFont val="Segoe UI"/>
            <family val="2"/>
          </rPr>
          <t>=+04-06</t>
        </r>
        <r>
          <rPr>
            <sz val="10"/>
            <color indexed="81"/>
            <rFont val="Segoe UI"/>
            <family val="2"/>
          </rPr>
          <t xml:space="preserve"> (PARA ITENS RECEBIDOS E CEDIDOS).</t>
        </r>
      </text>
    </comment>
    <comment ref="Q3" authorId="0" shapeId="0" xr:uid="{EFC0CD3F-0002-4D6D-8724-CD5C695EE2C7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 xml:space="preserve">QUANTIDADE </t>
        </r>
        <r>
          <rPr>
            <b/>
            <sz val="10"/>
            <color indexed="81"/>
            <rFont val="Segoe UI"/>
            <family val="2"/>
          </rPr>
          <t xml:space="preserve">DISPONÍVEL </t>
        </r>
        <r>
          <rPr>
            <sz val="10"/>
            <color indexed="81"/>
            <rFont val="Segoe UI"/>
            <family val="2"/>
          </rPr>
          <t>PARA AF.</t>
        </r>
      </text>
    </comment>
    <comment ref="S3" authorId="0" shapeId="0" xr:uid="{CB7EDA10-5412-4BFE-BB78-ED25D0ECEDB4}">
      <text>
        <r>
          <rPr>
            <b/>
            <sz val="10"/>
            <color indexed="81"/>
            <rFont val="Segoe UI"/>
            <family val="2"/>
          </rPr>
          <t>LETÍCIA-SEGECON/FPOLIS:
OBS:</t>
        </r>
        <r>
          <rPr>
            <sz val="10"/>
            <color indexed="81"/>
            <rFont val="Segoe UI"/>
            <family val="2"/>
          </rPr>
          <t xml:space="preserve"> CAMPO PARA </t>
        </r>
        <r>
          <rPr>
            <b/>
            <sz val="10"/>
            <color indexed="81"/>
            <rFont val="Segoe UI"/>
            <family val="2"/>
          </rPr>
          <t>DATA</t>
        </r>
        <r>
          <rPr>
            <sz val="10"/>
            <color indexed="81"/>
            <rFont val="Segoe UI"/>
            <family val="2"/>
          </rPr>
          <t xml:space="preserve"> DA AF.</t>
        </r>
      </text>
    </comment>
    <comment ref="L8" authorId="0" shapeId="0" xr:uid="{6F5D6096-F8B3-4E71-AAE1-CAABC87ED971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22/10/2025: RECEBIDO DA REITORIA: 750.</t>
        </r>
      </text>
    </comment>
    <comment ref="L10" authorId="0" shapeId="0" xr:uid="{5E4F2079-CA72-4B44-8B0A-AEB8120BA850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22/10/2025: RECEBIDO DA REITORIA: 750.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I1" authorId="0" shapeId="0" xr:uid="{306B80DA-9F15-4CD7-836B-B91552862B4F}">
      <text>
        <r>
          <rPr>
            <b/>
            <sz val="10"/>
            <color indexed="81"/>
            <rFont val="Segoe UI"/>
            <family val="2"/>
          </rPr>
          <t>LETÍCIA-SEGECON/FPOLIS: 
OBS:</t>
        </r>
        <r>
          <rPr>
            <sz val="10"/>
            <color indexed="81"/>
            <rFont val="Segoe UI"/>
            <family val="2"/>
          </rPr>
          <t xml:space="preserve"> DATA LIMITE PARA </t>
        </r>
        <r>
          <rPr>
            <b/>
            <sz val="10"/>
            <color indexed="81"/>
            <rFont val="Segoe UI"/>
            <family val="2"/>
          </rPr>
          <t>ABRIR O EMPENHO</t>
        </r>
        <r>
          <rPr>
            <sz val="10"/>
            <color indexed="81"/>
            <rFont val="Segoe UI"/>
            <family val="2"/>
          </rPr>
          <t xml:space="preserve">; PORÉM, O RECEBIMENTO DA AF É ATÉ 31/12/2025.
</t>
        </r>
      </text>
    </comment>
    <comment ref="L3" authorId="0" shapeId="0" xr:uid="{8B92AFC4-F6F4-444F-8B76-6F902D9E9068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INSERIR CADA </t>
        </r>
        <r>
          <rPr>
            <b/>
            <sz val="10"/>
            <color indexed="81"/>
            <rFont val="Segoe UI"/>
            <family val="2"/>
          </rPr>
          <t>CEDÊNCIA OU RECEBIMENTO</t>
        </r>
        <r>
          <rPr>
            <sz val="10"/>
            <color indexed="81"/>
            <rFont val="Segoe UI"/>
            <family val="2"/>
          </rPr>
          <t xml:space="preserve"> DE QUANTITATIVO: 
EXEMPLO 1: </t>
        </r>
        <r>
          <rPr>
            <b/>
            <sz val="10"/>
            <color indexed="81"/>
            <rFont val="Segoe UI"/>
            <family val="2"/>
          </rPr>
          <t xml:space="preserve">=+02+03 </t>
        </r>
        <r>
          <rPr>
            <sz val="10"/>
            <color indexed="81"/>
            <rFont val="Segoe UI"/>
            <family val="2"/>
          </rPr>
          <t xml:space="preserve">(PARA ITENS RECEBIDOS).
EXEMPLO 2: </t>
        </r>
        <r>
          <rPr>
            <b/>
            <sz val="10"/>
            <color indexed="81"/>
            <rFont val="Segoe UI"/>
            <family val="2"/>
          </rPr>
          <t>=-05-01</t>
        </r>
        <r>
          <rPr>
            <sz val="10"/>
            <color indexed="81"/>
            <rFont val="Segoe UI"/>
            <family val="2"/>
          </rPr>
          <t xml:space="preserve"> (PARA ITENS CEDIDOS).
EXEMPLO 3: </t>
        </r>
        <r>
          <rPr>
            <b/>
            <sz val="10"/>
            <color indexed="81"/>
            <rFont val="Segoe UI"/>
            <family val="2"/>
          </rPr>
          <t>=+04-06</t>
        </r>
        <r>
          <rPr>
            <sz val="10"/>
            <color indexed="81"/>
            <rFont val="Segoe UI"/>
            <family val="2"/>
          </rPr>
          <t xml:space="preserve"> (PARA ITENS RECEBIDOS E CEDIDOS).</t>
        </r>
      </text>
    </comment>
    <comment ref="Q3" authorId="0" shapeId="0" xr:uid="{CC296A18-D68B-40EF-A1F0-9A014BBB5149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 xml:space="preserve">QUANTIDADE </t>
        </r>
        <r>
          <rPr>
            <b/>
            <sz val="10"/>
            <color indexed="81"/>
            <rFont val="Segoe UI"/>
            <family val="2"/>
          </rPr>
          <t xml:space="preserve">DISPONÍVEL </t>
        </r>
        <r>
          <rPr>
            <sz val="10"/>
            <color indexed="81"/>
            <rFont val="Segoe UI"/>
            <family val="2"/>
          </rPr>
          <t>PARA AF.</t>
        </r>
      </text>
    </comment>
    <comment ref="S3" authorId="0" shapeId="0" xr:uid="{D2DFF148-EBF3-4453-BA2B-7DE447C3545C}">
      <text>
        <r>
          <rPr>
            <b/>
            <sz val="10"/>
            <color indexed="81"/>
            <rFont val="Segoe UI"/>
            <family val="2"/>
          </rPr>
          <t>LETÍCIA-SEGECON/FPOLIS:
OBS:</t>
        </r>
        <r>
          <rPr>
            <sz val="10"/>
            <color indexed="81"/>
            <rFont val="Segoe UI"/>
            <family val="2"/>
          </rPr>
          <t xml:space="preserve"> CAMPO PARA </t>
        </r>
        <r>
          <rPr>
            <b/>
            <sz val="10"/>
            <color indexed="81"/>
            <rFont val="Segoe UI"/>
            <family val="2"/>
          </rPr>
          <t>DATA</t>
        </r>
        <r>
          <rPr>
            <sz val="10"/>
            <color indexed="81"/>
            <rFont val="Segoe UI"/>
            <family val="2"/>
          </rPr>
          <t xml:space="preserve"> DA AF.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I1" authorId="0" shapeId="0" xr:uid="{EAC85638-DA07-476B-B264-D362C85BD1C6}">
      <text>
        <r>
          <rPr>
            <b/>
            <sz val="10"/>
            <color indexed="81"/>
            <rFont val="Segoe UI"/>
            <family val="2"/>
          </rPr>
          <t>LETÍCIA-SEGECON/FPOLIS: 
OBS:</t>
        </r>
        <r>
          <rPr>
            <sz val="10"/>
            <color indexed="81"/>
            <rFont val="Segoe UI"/>
            <family val="2"/>
          </rPr>
          <t xml:space="preserve"> DATA LIMITE PARA </t>
        </r>
        <r>
          <rPr>
            <b/>
            <sz val="10"/>
            <color indexed="81"/>
            <rFont val="Segoe UI"/>
            <family val="2"/>
          </rPr>
          <t>ABRIR O EMPENHO</t>
        </r>
        <r>
          <rPr>
            <sz val="10"/>
            <color indexed="81"/>
            <rFont val="Segoe UI"/>
            <family val="2"/>
          </rPr>
          <t xml:space="preserve">; PORÉM, O RECEBIMENTO DA AF É ATÉ 31/12/2025.
</t>
        </r>
      </text>
    </comment>
    <comment ref="L3" authorId="0" shapeId="0" xr:uid="{EA873803-C6B2-46F8-BA6B-E4E99BD4A9D4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INSERIR CADA </t>
        </r>
        <r>
          <rPr>
            <b/>
            <sz val="10"/>
            <color indexed="81"/>
            <rFont val="Segoe UI"/>
            <family val="2"/>
          </rPr>
          <t>CEDÊNCIA OU RECEBIMENTO</t>
        </r>
        <r>
          <rPr>
            <sz val="10"/>
            <color indexed="81"/>
            <rFont val="Segoe UI"/>
            <family val="2"/>
          </rPr>
          <t xml:space="preserve"> DE QUANTITATIVO: 
EXEMPLO 1: </t>
        </r>
        <r>
          <rPr>
            <b/>
            <sz val="10"/>
            <color indexed="81"/>
            <rFont val="Segoe UI"/>
            <family val="2"/>
          </rPr>
          <t xml:space="preserve">=+02+03 </t>
        </r>
        <r>
          <rPr>
            <sz val="10"/>
            <color indexed="81"/>
            <rFont val="Segoe UI"/>
            <family val="2"/>
          </rPr>
          <t xml:space="preserve">(PARA ITENS RECEBIDOS).
EXEMPLO 2: </t>
        </r>
        <r>
          <rPr>
            <b/>
            <sz val="10"/>
            <color indexed="81"/>
            <rFont val="Segoe UI"/>
            <family val="2"/>
          </rPr>
          <t>=-05-01</t>
        </r>
        <r>
          <rPr>
            <sz val="10"/>
            <color indexed="81"/>
            <rFont val="Segoe UI"/>
            <family val="2"/>
          </rPr>
          <t xml:space="preserve"> (PARA ITENS CEDIDOS).
EXEMPLO 3: </t>
        </r>
        <r>
          <rPr>
            <b/>
            <sz val="10"/>
            <color indexed="81"/>
            <rFont val="Segoe UI"/>
            <family val="2"/>
          </rPr>
          <t>=+04-06</t>
        </r>
        <r>
          <rPr>
            <sz val="10"/>
            <color indexed="81"/>
            <rFont val="Segoe UI"/>
            <family val="2"/>
          </rPr>
          <t xml:space="preserve"> (PARA ITENS RECEBIDOS E CEDIDOS).</t>
        </r>
      </text>
    </comment>
    <comment ref="Q3" authorId="0" shapeId="0" xr:uid="{8B96407B-DA58-480D-9847-AC8905378B8C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 xml:space="preserve">QUANTIDADE </t>
        </r>
        <r>
          <rPr>
            <b/>
            <sz val="10"/>
            <color indexed="81"/>
            <rFont val="Segoe UI"/>
            <family val="2"/>
          </rPr>
          <t xml:space="preserve">DISPONÍVEL </t>
        </r>
        <r>
          <rPr>
            <sz val="10"/>
            <color indexed="81"/>
            <rFont val="Segoe UI"/>
            <family val="2"/>
          </rPr>
          <t>PARA AF.</t>
        </r>
      </text>
    </comment>
    <comment ref="S3" authorId="0" shapeId="0" xr:uid="{96DEB330-2985-4AB4-B083-540C76E56C19}">
      <text>
        <r>
          <rPr>
            <b/>
            <sz val="10"/>
            <color indexed="81"/>
            <rFont val="Segoe UI"/>
            <family val="2"/>
          </rPr>
          <t>LETÍCIA-SEGECON/FPOLIS:
OBS:</t>
        </r>
        <r>
          <rPr>
            <sz val="10"/>
            <color indexed="81"/>
            <rFont val="Segoe UI"/>
            <family val="2"/>
          </rPr>
          <t xml:space="preserve"> CAMPO PARA </t>
        </r>
        <r>
          <rPr>
            <b/>
            <sz val="10"/>
            <color indexed="81"/>
            <rFont val="Segoe UI"/>
            <family val="2"/>
          </rPr>
          <t>DATA</t>
        </r>
        <r>
          <rPr>
            <sz val="10"/>
            <color indexed="81"/>
            <rFont val="Segoe UI"/>
            <family val="2"/>
          </rPr>
          <t xml:space="preserve"> DA AF.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I1" authorId="0" shapeId="0" xr:uid="{54393F96-3144-4B65-B0D8-E63C3F7B213E}">
      <text>
        <r>
          <rPr>
            <b/>
            <sz val="10"/>
            <color indexed="81"/>
            <rFont val="Segoe UI"/>
            <family val="2"/>
          </rPr>
          <t>LETÍCIA-SEGECON/FPOLIS: 
OBS:</t>
        </r>
        <r>
          <rPr>
            <sz val="10"/>
            <color indexed="81"/>
            <rFont val="Segoe UI"/>
            <family val="2"/>
          </rPr>
          <t xml:space="preserve"> DATA LIMITE PARA </t>
        </r>
        <r>
          <rPr>
            <b/>
            <sz val="10"/>
            <color indexed="81"/>
            <rFont val="Segoe UI"/>
            <family val="2"/>
          </rPr>
          <t>ABRIR O EMPENHO</t>
        </r>
        <r>
          <rPr>
            <sz val="10"/>
            <color indexed="81"/>
            <rFont val="Segoe UI"/>
            <family val="2"/>
          </rPr>
          <t xml:space="preserve">; PORÉM, O RECEBIMENTO DA AF É ATÉ 31/12/2025.
</t>
        </r>
      </text>
    </comment>
    <comment ref="L3" authorId="0" shapeId="0" xr:uid="{CA2F51A1-B12E-4973-91E3-84F9A7FFB76A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INSERIR CADA </t>
        </r>
        <r>
          <rPr>
            <b/>
            <sz val="10"/>
            <color indexed="81"/>
            <rFont val="Segoe UI"/>
            <family val="2"/>
          </rPr>
          <t>CEDÊNCIA OU RECEBIMENTO</t>
        </r>
        <r>
          <rPr>
            <sz val="10"/>
            <color indexed="81"/>
            <rFont val="Segoe UI"/>
            <family val="2"/>
          </rPr>
          <t xml:space="preserve"> DE QUANTITATIVO: 
EXEMPLO 1: </t>
        </r>
        <r>
          <rPr>
            <b/>
            <sz val="10"/>
            <color indexed="81"/>
            <rFont val="Segoe UI"/>
            <family val="2"/>
          </rPr>
          <t xml:space="preserve">=+02+03 </t>
        </r>
        <r>
          <rPr>
            <sz val="10"/>
            <color indexed="81"/>
            <rFont val="Segoe UI"/>
            <family val="2"/>
          </rPr>
          <t xml:space="preserve">(PARA ITENS RECEBIDOS).
EXEMPLO 2: </t>
        </r>
        <r>
          <rPr>
            <b/>
            <sz val="10"/>
            <color indexed="81"/>
            <rFont val="Segoe UI"/>
            <family val="2"/>
          </rPr>
          <t>=-05-01</t>
        </r>
        <r>
          <rPr>
            <sz val="10"/>
            <color indexed="81"/>
            <rFont val="Segoe UI"/>
            <family val="2"/>
          </rPr>
          <t xml:space="preserve"> (PARA ITENS CEDIDOS).
EXEMPLO 3: </t>
        </r>
        <r>
          <rPr>
            <b/>
            <sz val="10"/>
            <color indexed="81"/>
            <rFont val="Segoe UI"/>
            <family val="2"/>
          </rPr>
          <t>=+04-06</t>
        </r>
        <r>
          <rPr>
            <sz val="10"/>
            <color indexed="81"/>
            <rFont val="Segoe UI"/>
            <family val="2"/>
          </rPr>
          <t xml:space="preserve"> (PARA ITENS RECEBIDOS E CEDIDOS).</t>
        </r>
      </text>
    </comment>
    <comment ref="Q3" authorId="0" shapeId="0" xr:uid="{CA085C7D-7DDC-44E1-A369-84066528CC3A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 xml:space="preserve">QUANTIDADE </t>
        </r>
        <r>
          <rPr>
            <b/>
            <sz val="10"/>
            <color indexed="81"/>
            <rFont val="Segoe UI"/>
            <family val="2"/>
          </rPr>
          <t xml:space="preserve">DISPONÍVEL </t>
        </r>
        <r>
          <rPr>
            <sz val="10"/>
            <color indexed="81"/>
            <rFont val="Segoe UI"/>
            <family val="2"/>
          </rPr>
          <t>PARA AF.</t>
        </r>
      </text>
    </comment>
    <comment ref="S3" authorId="0" shapeId="0" xr:uid="{CE646036-2D1F-450F-B29C-AA0438505403}">
      <text>
        <r>
          <rPr>
            <b/>
            <sz val="10"/>
            <color indexed="81"/>
            <rFont val="Segoe UI"/>
            <family val="2"/>
          </rPr>
          <t>LETÍCIA-SEGECON/FPOLIS:
OBS:</t>
        </r>
        <r>
          <rPr>
            <sz val="10"/>
            <color indexed="81"/>
            <rFont val="Segoe UI"/>
            <family val="2"/>
          </rPr>
          <t xml:space="preserve"> CAMPO PARA </t>
        </r>
        <r>
          <rPr>
            <b/>
            <sz val="10"/>
            <color indexed="81"/>
            <rFont val="Segoe UI"/>
            <family val="2"/>
          </rPr>
          <t>DATA</t>
        </r>
        <r>
          <rPr>
            <sz val="10"/>
            <color indexed="81"/>
            <rFont val="Segoe UI"/>
            <family val="2"/>
          </rPr>
          <t xml:space="preserve"> DA AF.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I1" authorId="0" shapeId="0" xr:uid="{4EE3480A-C16A-4EDA-B0C4-D6A476A7A0A2}">
      <text>
        <r>
          <rPr>
            <b/>
            <sz val="10"/>
            <color indexed="81"/>
            <rFont val="Segoe UI"/>
            <family val="2"/>
          </rPr>
          <t>LETÍCIA-SEGECON/FPOLIS: 
OBS:</t>
        </r>
        <r>
          <rPr>
            <sz val="10"/>
            <color indexed="81"/>
            <rFont val="Segoe UI"/>
            <family val="2"/>
          </rPr>
          <t xml:space="preserve"> DATA LIMITE PARA </t>
        </r>
        <r>
          <rPr>
            <b/>
            <sz val="10"/>
            <color indexed="81"/>
            <rFont val="Segoe UI"/>
            <family val="2"/>
          </rPr>
          <t>ABRIR O EMPENHO</t>
        </r>
        <r>
          <rPr>
            <sz val="10"/>
            <color indexed="81"/>
            <rFont val="Segoe UI"/>
            <family val="2"/>
          </rPr>
          <t xml:space="preserve">; PORÉM, O RECEBIMENTO DA AF É ATÉ 31/12/2025.
</t>
        </r>
      </text>
    </comment>
    <comment ref="L3" authorId="0" shapeId="0" xr:uid="{5FA2A2D2-FA1C-4DE9-9496-2AB4370114A8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INSERIR CADA </t>
        </r>
        <r>
          <rPr>
            <b/>
            <sz val="10"/>
            <color indexed="81"/>
            <rFont val="Segoe UI"/>
            <family val="2"/>
          </rPr>
          <t>CEDÊNCIA OU RECEBIMENTO</t>
        </r>
        <r>
          <rPr>
            <sz val="10"/>
            <color indexed="81"/>
            <rFont val="Segoe UI"/>
            <family val="2"/>
          </rPr>
          <t xml:space="preserve"> DE QUANTITATIVO: 
EXEMPLO 1: </t>
        </r>
        <r>
          <rPr>
            <b/>
            <sz val="10"/>
            <color indexed="81"/>
            <rFont val="Segoe UI"/>
            <family val="2"/>
          </rPr>
          <t xml:space="preserve">=+02+03 </t>
        </r>
        <r>
          <rPr>
            <sz val="10"/>
            <color indexed="81"/>
            <rFont val="Segoe UI"/>
            <family val="2"/>
          </rPr>
          <t xml:space="preserve">(PARA ITENS RECEBIDOS).
EXEMPLO 2: </t>
        </r>
        <r>
          <rPr>
            <b/>
            <sz val="10"/>
            <color indexed="81"/>
            <rFont val="Segoe UI"/>
            <family val="2"/>
          </rPr>
          <t>=-05-01</t>
        </r>
        <r>
          <rPr>
            <sz val="10"/>
            <color indexed="81"/>
            <rFont val="Segoe UI"/>
            <family val="2"/>
          </rPr>
          <t xml:space="preserve"> (PARA ITENS CEDIDOS).
EXEMPLO 3: </t>
        </r>
        <r>
          <rPr>
            <b/>
            <sz val="10"/>
            <color indexed="81"/>
            <rFont val="Segoe UI"/>
            <family val="2"/>
          </rPr>
          <t>=+04-06</t>
        </r>
        <r>
          <rPr>
            <sz val="10"/>
            <color indexed="81"/>
            <rFont val="Segoe UI"/>
            <family val="2"/>
          </rPr>
          <t xml:space="preserve"> (PARA ITENS RECEBIDOS E CEDIDOS).</t>
        </r>
      </text>
    </comment>
    <comment ref="Q3" authorId="0" shapeId="0" xr:uid="{9EFF892A-4E26-4029-B5CD-29AD6A5B64BB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 xml:space="preserve">QUANTIDADE </t>
        </r>
        <r>
          <rPr>
            <b/>
            <sz val="10"/>
            <color indexed="81"/>
            <rFont val="Segoe UI"/>
            <family val="2"/>
          </rPr>
          <t xml:space="preserve">DISPONÍVEL </t>
        </r>
        <r>
          <rPr>
            <sz val="10"/>
            <color indexed="81"/>
            <rFont val="Segoe UI"/>
            <family val="2"/>
          </rPr>
          <t>PARA AF.</t>
        </r>
      </text>
    </comment>
    <comment ref="S3" authorId="0" shapeId="0" xr:uid="{1E9BB284-B756-4CD9-8D7C-E969C4AE345B}">
      <text>
        <r>
          <rPr>
            <b/>
            <sz val="10"/>
            <color indexed="81"/>
            <rFont val="Segoe UI"/>
            <family val="2"/>
          </rPr>
          <t>LETÍCIA-SEGECON/FPOLIS:
OBS:</t>
        </r>
        <r>
          <rPr>
            <sz val="10"/>
            <color indexed="81"/>
            <rFont val="Segoe UI"/>
            <family val="2"/>
          </rPr>
          <t xml:space="preserve"> CAMPO PARA </t>
        </r>
        <r>
          <rPr>
            <b/>
            <sz val="10"/>
            <color indexed="81"/>
            <rFont val="Segoe UI"/>
            <family val="2"/>
          </rPr>
          <t>DATA</t>
        </r>
        <r>
          <rPr>
            <sz val="10"/>
            <color indexed="81"/>
            <rFont val="Segoe UI"/>
            <family val="2"/>
          </rPr>
          <t xml:space="preserve"> DA AF.</t>
        </r>
      </text>
    </comment>
  </commentList>
</comments>
</file>

<file path=xl/sharedStrings.xml><?xml version="1.0" encoding="utf-8"?>
<sst xmlns="http://schemas.openxmlformats.org/spreadsheetml/2006/main" count="5049" uniqueCount="211">
  <si>
    <t>Saldo / Automático</t>
  </si>
  <si>
    <t>ALERTA</t>
  </si>
  <si>
    <t>Lote</t>
  </si>
  <si>
    <t>TOTAL</t>
  </si>
  <si>
    <t>Preço UNITÁRIO</t>
  </si>
  <si>
    <t>Item</t>
  </si>
  <si>
    <t>Empresa</t>
  </si>
  <si>
    <t>Descrição</t>
  </si>
  <si>
    <t>Unidade</t>
  </si>
  <si>
    <t>Detalhamento</t>
  </si>
  <si>
    <t xml:space="preserve">QUANTIDADE UTILIZADA da Ata </t>
  </si>
  <si>
    <t>QUANTIDADE UTILIZADA Total</t>
  </si>
  <si>
    <t>QUANTIDADE DISPONÍVEL PARA ADITIVAR</t>
  </si>
  <si>
    <t>Quantidade Aditivada Própria</t>
  </si>
  <si>
    <t>Quantidade Aditivos Recebidos</t>
  </si>
  <si>
    <t>Quantidade Aditivos Cedidos</t>
  </si>
  <si>
    <t>Valor Total Aditivado</t>
  </si>
  <si>
    <t>Qtde Utilizada Ata</t>
  </si>
  <si>
    <t>Qtde Utilizada Total</t>
  </si>
  <si>
    <t>Quantidade disponível para aditivar</t>
  </si>
  <si>
    <t>Qtde Aditivada</t>
  </si>
  <si>
    <t>SALDO</t>
  </si>
  <si>
    <t xml:space="preserve">Total Registrado </t>
  </si>
  <si>
    <t>Centro</t>
  </si>
  <si>
    <t>Total Registrado</t>
  </si>
  <si>
    <t>Total Gasto da Ata</t>
  </si>
  <si>
    <t>% Gasto da Ata</t>
  </si>
  <si>
    <t>Total Aditivado</t>
  </si>
  <si>
    <t>% Aditivado</t>
  </si>
  <si>
    <t>Total Gasto Com Aditivo</t>
  </si>
  <si>
    <t>% Gasto com Aditivos</t>
  </si>
  <si>
    <t>Total Registado + Aditivo</t>
  </si>
  <si>
    <t>CESFI</t>
  </si>
  <si>
    <t>ESAG</t>
  </si>
  <si>
    <t>CEART</t>
  </si>
  <si>
    <t>FAED</t>
  </si>
  <si>
    <t>CEAD</t>
  </si>
  <si>
    <t>CEFID</t>
  </si>
  <si>
    <t>CERES</t>
  </si>
  <si>
    <t>CCT</t>
  </si>
  <si>
    <t>CEPLAN</t>
  </si>
  <si>
    <t>CEAVI</t>
  </si>
  <si>
    <t>CAV</t>
  </si>
  <si>
    <t>CEO</t>
  </si>
  <si>
    <t>Total Cedência Recebida</t>
  </si>
  <si>
    <t>___/___/____</t>
  </si>
  <si>
    <t>CONTROLE DO GESTOR:</t>
  </si>
  <si>
    <t xml:space="preserve">AF nº xxxx/2025 (Quantidade)                                                                                                                       </t>
  </si>
  <si>
    <t>OBS:</t>
  </si>
  <si>
    <t>Quantidade RECEBIDA/ CEDIDA</t>
  </si>
  <si>
    <t>QUANTIDADE REGISTRADA</t>
  </si>
  <si>
    <r>
      <t xml:space="preserve">CENTRO PARTICIPANTE: </t>
    </r>
    <r>
      <rPr>
        <b/>
        <sz val="11"/>
        <rFont val="Calibri"/>
        <family val="2"/>
        <scheme val="minor"/>
      </rPr>
      <t>CEFID</t>
    </r>
  </si>
  <si>
    <r>
      <t xml:space="preserve">CENTRO PARTICIPANTE: </t>
    </r>
    <r>
      <rPr>
        <b/>
        <sz val="11"/>
        <rFont val="Calibri"/>
        <family val="2"/>
        <scheme val="minor"/>
      </rPr>
      <t>CESFI</t>
    </r>
  </si>
  <si>
    <r>
      <t xml:space="preserve">CENTRO PARTICIPANTE: </t>
    </r>
    <r>
      <rPr>
        <b/>
        <sz val="11"/>
        <rFont val="Calibri"/>
        <family val="2"/>
        <scheme val="minor"/>
      </rPr>
      <t>CAV</t>
    </r>
  </si>
  <si>
    <r>
      <t xml:space="preserve">CENTRO PARTICIPANTE: </t>
    </r>
    <r>
      <rPr>
        <b/>
        <sz val="11"/>
        <rFont val="Calibri"/>
        <family val="2"/>
        <scheme val="minor"/>
      </rPr>
      <t>CCT</t>
    </r>
  </si>
  <si>
    <r>
      <t xml:space="preserve">CENTRO PARTICIPANTE: </t>
    </r>
    <r>
      <rPr>
        <b/>
        <sz val="11"/>
        <rFont val="Calibri"/>
        <family val="2"/>
        <scheme val="minor"/>
      </rPr>
      <t>CEART</t>
    </r>
  </si>
  <si>
    <r>
      <t xml:space="preserve">CENTRO PARTICIPANTE: </t>
    </r>
    <r>
      <rPr>
        <b/>
        <sz val="11"/>
        <rFont val="Calibri"/>
        <family val="2"/>
        <scheme val="minor"/>
      </rPr>
      <t>ESAG</t>
    </r>
  </si>
  <si>
    <r>
      <t xml:space="preserve">CENTRO PARTICIPANTE: </t>
    </r>
    <r>
      <rPr>
        <b/>
        <sz val="11"/>
        <rFont val="Calibri"/>
        <family val="2"/>
        <scheme val="minor"/>
      </rPr>
      <t>CEAD</t>
    </r>
  </si>
  <si>
    <r>
      <t xml:space="preserve">CENTRO PARTICIPANTE: </t>
    </r>
    <r>
      <rPr>
        <b/>
        <sz val="11"/>
        <rFont val="Calibri"/>
        <family val="2"/>
        <scheme val="minor"/>
      </rPr>
      <t>CEPLAN</t>
    </r>
  </si>
  <si>
    <r>
      <t xml:space="preserve">CENTRO PARTICIPANTE: </t>
    </r>
    <r>
      <rPr>
        <b/>
        <sz val="11"/>
        <rFont val="Calibri"/>
        <family val="2"/>
        <scheme val="minor"/>
      </rPr>
      <t>CEAVI</t>
    </r>
  </si>
  <si>
    <r>
      <t xml:space="preserve">CENTRO PARTICIPANTE: </t>
    </r>
    <r>
      <rPr>
        <b/>
        <sz val="11"/>
        <rFont val="Calibri"/>
        <family val="2"/>
        <scheme val="minor"/>
      </rPr>
      <t>CERES</t>
    </r>
  </si>
  <si>
    <r>
      <t xml:space="preserve">CENTRO PARTICIPANTE: </t>
    </r>
    <r>
      <rPr>
        <b/>
        <sz val="11"/>
        <rFont val="Calibri"/>
        <family val="2"/>
        <scheme val="minor"/>
      </rPr>
      <t>FAED</t>
    </r>
  </si>
  <si>
    <r>
      <t xml:space="preserve">CENTRO PARTICIPANTE: </t>
    </r>
    <r>
      <rPr>
        <b/>
        <sz val="11"/>
        <rFont val="Calibri"/>
        <family val="2"/>
        <scheme val="minor"/>
      </rPr>
      <t>CEO</t>
    </r>
  </si>
  <si>
    <t>Qtde Registrada TOTAL</t>
  </si>
  <si>
    <r>
      <t xml:space="preserve"> </t>
    </r>
    <r>
      <rPr>
        <u/>
        <sz val="11"/>
        <rFont val="Calibri"/>
        <family val="2"/>
        <scheme val="minor"/>
      </rPr>
      <t>Quantidade cedida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por Solicitação</t>
    </r>
  </si>
  <si>
    <r>
      <t xml:space="preserve">REGISTRO DE CARONA PARA OUTROS ÓRGÃOS:  </t>
    </r>
    <r>
      <rPr>
        <sz val="11"/>
        <rFont val="Calibri"/>
        <family val="2"/>
        <scheme val="minor"/>
      </rPr>
      <t>(</t>
    </r>
    <r>
      <rPr>
        <u/>
        <sz val="11"/>
        <rFont val="Calibri"/>
        <family val="2"/>
        <scheme val="minor"/>
      </rPr>
      <t xml:space="preserve">Obs: Itens com só </t>
    </r>
    <r>
      <rPr>
        <u/>
        <sz val="11"/>
        <color rgb="FFFF0000"/>
        <rFont val="Calibri"/>
        <family val="2"/>
        <scheme val="minor"/>
      </rPr>
      <t>01 unidade</t>
    </r>
    <r>
      <rPr>
        <u/>
        <sz val="11"/>
        <rFont val="Calibri"/>
        <family val="2"/>
        <scheme val="minor"/>
      </rPr>
      <t xml:space="preserve"> registrada - </t>
    </r>
    <r>
      <rPr>
        <u/>
        <sz val="11"/>
        <color rgb="FFFF0000"/>
        <rFont val="Calibri"/>
        <family val="2"/>
        <scheme val="minor"/>
      </rPr>
      <t>INDISPONÍVEIS PARA CARONA</t>
    </r>
    <r>
      <rPr>
        <sz val="11"/>
        <rFont val="Calibri"/>
        <family val="2"/>
        <scheme val="minor"/>
      </rPr>
      <t>!)</t>
    </r>
  </si>
  <si>
    <t>ÓRGÃO B</t>
  </si>
  <si>
    <t>ÓRGÃO C</t>
  </si>
  <si>
    <t>ÓRGÃO D</t>
  </si>
  <si>
    <t>PREÇOS</t>
  </si>
  <si>
    <t>INSERIR ÓRGÃO</t>
  </si>
  <si>
    <t>Qtde Registrada UDESC</t>
  </si>
  <si>
    <t xml:space="preserve">Passível de Carona </t>
  </si>
  <si>
    <t xml:space="preserve">Quantidade utilizada Carona </t>
  </si>
  <si>
    <t xml:space="preserve">Saldo RESTANTE para CARONA </t>
  </si>
  <si>
    <t>Quantidade Aditivada</t>
  </si>
  <si>
    <t xml:space="preserve">Quantidade TOTAL Carona </t>
  </si>
  <si>
    <t xml:space="preserve">Valor Unitário </t>
  </si>
  <si>
    <t>SGPe (ÓRGÃO) XXX/202X - (Ofício nº XX)</t>
  </si>
  <si>
    <t xml:space="preserve">Valor Total da Ata </t>
  </si>
  <si>
    <t>Valor cedido para carona</t>
  </si>
  <si>
    <t>% cedido para carona</t>
  </si>
  <si>
    <r>
      <rPr>
        <b/>
        <u/>
        <sz val="11"/>
        <rFont val="Calibri"/>
        <family val="2"/>
        <scheme val="minor"/>
      </rPr>
      <t>VIGÊNCIA DA ATA</t>
    </r>
    <r>
      <rPr>
        <b/>
        <sz val="11"/>
        <rFont val="Calibri"/>
        <family val="2"/>
        <scheme val="minor"/>
      </rPr>
      <t>:</t>
    </r>
    <r>
      <rPr>
        <sz val="11"/>
        <rFont val="Calibri"/>
        <family val="2"/>
        <scheme val="minor"/>
      </rPr>
      <t xml:space="preserve">  23/09/2025 </t>
    </r>
    <r>
      <rPr>
        <b/>
        <sz val="11"/>
        <rFont val="Calibri"/>
        <family val="2"/>
        <scheme val="minor"/>
      </rPr>
      <t>até 23/09/2026</t>
    </r>
  </si>
  <si>
    <r>
      <t xml:space="preserve">CENTRO PARTICIPANTE: </t>
    </r>
    <r>
      <rPr>
        <b/>
        <sz val="11"/>
        <rFont val="Calibri"/>
        <family val="2"/>
        <scheme val="minor"/>
      </rPr>
      <t>REITORIA/SETRAN</t>
    </r>
  </si>
  <si>
    <r>
      <rPr>
        <b/>
        <sz val="11"/>
        <rFont val="Calibri"/>
        <family val="2"/>
        <scheme val="minor"/>
      </rPr>
      <t>PE 1184/2025 SRP</t>
    </r>
    <r>
      <rPr>
        <sz val="11"/>
        <rFont val="Calibri"/>
        <family val="2"/>
        <scheme val="minor"/>
      </rPr>
      <t xml:space="preserve"> - (SGPE DE ORIGEM: 16580/2025)</t>
    </r>
  </si>
  <si>
    <r>
      <rPr>
        <u/>
        <sz val="11"/>
        <rFont val="Calibri"/>
        <family val="2"/>
        <scheme val="minor"/>
      </rPr>
      <t>Prazo de serviço: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03 dias</t>
    </r>
  </si>
  <si>
    <r>
      <rPr>
        <u/>
        <sz val="11"/>
        <rFont val="Calibri"/>
        <family val="2"/>
        <scheme val="minor"/>
      </rPr>
      <t>Prazo de pagamento</t>
    </r>
    <r>
      <rPr>
        <sz val="11"/>
        <rFont val="Calibri"/>
        <family val="2"/>
        <scheme val="minor"/>
      </rPr>
      <t>: 30 dias</t>
    </r>
  </si>
  <si>
    <t>Local</t>
  </si>
  <si>
    <t>CAMPUS 1 - Florianópolis, CERES-Laguna, CESFI-Balneário Camboriú</t>
  </si>
  <si>
    <t>FLN TURISMO LTDA
CNPJ: 33.488.660/0001-12</t>
  </si>
  <si>
    <t>Van</t>
  </si>
  <si>
    <t>km rodado</t>
  </si>
  <si>
    <t>diária</t>
  </si>
  <si>
    <t>Micro-ônibus</t>
  </si>
  <si>
    <t>Ônibus Executivo</t>
  </si>
  <si>
    <t>Ônibus Convencional</t>
  </si>
  <si>
    <t>SILVETUR AGENCIA DE VIAGEM E TURISMO LTDA - ME
CNPJ: 00.517.288/0001-76</t>
  </si>
  <si>
    <t>Carro de Passeio</t>
  </si>
  <si>
    <t>Caminhão Baú 3/4</t>
  </si>
  <si>
    <t>339039.47</t>
  </si>
  <si>
    <t>CEAVI - Ibirama</t>
  </si>
  <si>
    <t>LUA TUR TURISMO LTDA
CNPJ: 04.047.851/0001-40</t>
  </si>
  <si>
    <t>RENOTUR AGENCIA DE VIAGENS LTDA EPP
CNPJ: 03.365.222/0001-04</t>
  </si>
  <si>
    <t>CCT-Joinville, CEPLAN-São Bento do Sul</t>
  </si>
  <si>
    <t>CANTUR TURISMO LTDA - EPP
CNPJ: 15.336.818/0001-57</t>
  </si>
  <si>
    <t>CAV - Lages</t>
  </si>
  <si>
    <t>REUNIDAS TRANSPORTES S/A
CNPJ: 04.176.082/0001-80</t>
  </si>
  <si>
    <t>CESMO - Caçador</t>
  </si>
  <si>
    <t>CEO - Chapecó</t>
  </si>
  <si>
    <t>CHAPECO OESTE TURISMO LTDA
CNPJ: 73.321.564/0001-08</t>
  </si>
  <si>
    <t>Ônibus Convencional para viagem interior</t>
  </si>
  <si>
    <t>CEO - Pinhalzinho</t>
  </si>
  <si>
    <r>
      <rPr>
        <b/>
        <sz val="11"/>
        <rFont val="Calibri"/>
        <family val="2"/>
        <scheme val="minor"/>
      </rPr>
      <t>OBJETO:</t>
    </r>
    <r>
      <rPr>
        <sz val="11"/>
        <rFont val="Calibri"/>
        <family val="2"/>
        <scheme val="minor"/>
      </rPr>
      <t xml:space="preserve"> LOCAÇÃO DE VEÍCULOS COM MOTORISTA (VAN, MICRO-ÔNIBUS, ÔNIBUS CONVENCIONAL E ÔNIBUS EXECUTIVO) – CAMPUS I, CERES E CESFI. CEAVI - CCT- CEPLAN - CAV - CEO/FECEO</t>
    </r>
  </si>
  <si>
    <t>339033.03</t>
  </si>
  <si>
    <t>339039.27</t>
  </si>
  <si>
    <r>
      <t xml:space="preserve">CENTRO PARTICIPANTE: </t>
    </r>
    <r>
      <rPr>
        <b/>
        <sz val="11"/>
        <rFont val="Calibri"/>
        <family val="2"/>
        <scheme val="minor"/>
      </rPr>
      <t>REITORIA/PROEX</t>
    </r>
  </si>
  <si>
    <t>* Quando o veículo ficar até 6 (seis) horas à disposição da UDESC será considerado meia diária, devendo ser cobrado o valor de 1/2 diária, descontando 0,5 diária do quantitativo contratado.</t>
  </si>
  <si>
    <t>Quantidade RECEBIDA/CEDIDA</t>
  </si>
  <si>
    <r>
      <t xml:space="preserve">CENTRO PARTICIPANTE: </t>
    </r>
    <r>
      <rPr>
        <b/>
        <sz val="11"/>
        <rFont val="Calibri"/>
        <family val="2"/>
        <scheme val="minor"/>
      </rPr>
      <t>CESMO</t>
    </r>
  </si>
  <si>
    <r>
      <rPr>
        <b/>
        <sz val="14"/>
        <rFont val="Calibri"/>
        <family val="2"/>
        <scheme val="minor"/>
      </rPr>
      <t>PE 1184/2025 SRP</t>
    </r>
    <r>
      <rPr>
        <sz val="14"/>
        <rFont val="Calibri"/>
        <family val="2"/>
        <scheme val="minor"/>
      </rPr>
      <t xml:space="preserve"> - (SGPE DE ORIGEM: 16580/2025)</t>
    </r>
  </si>
  <si>
    <r>
      <rPr>
        <b/>
        <sz val="14"/>
        <rFont val="Calibri"/>
        <family val="2"/>
        <scheme val="minor"/>
      </rPr>
      <t>OBJETO:</t>
    </r>
    <r>
      <rPr>
        <sz val="14"/>
        <rFont val="Calibri"/>
        <family val="2"/>
        <scheme val="minor"/>
      </rPr>
      <t xml:space="preserve"> LOCAÇÃO DE VEÍCULOS COM MOTORISTA (VAN, MICRO-ÔNIBUS, ÔNIBUS CONVENCIONAL E ÔNIBUS EXECUTIVO) – CAMPUS I, CERES E CESFI. CEAVI - CCT- CEPLAN - CAV - CEO/FECEO</t>
    </r>
  </si>
  <si>
    <r>
      <rPr>
        <b/>
        <u/>
        <sz val="14"/>
        <rFont val="Calibri"/>
        <family val="2"/>
        <scheme val="minor"/>
      </rPr>
      <t>VIGÊNCIA DA ATA</t>
    </r>
    <r>
      <rPr>
        <b/>
        <sz val="14"/>
        <rFont val="Calibri"/>
        <family val="2"/>
        <scheme val="minor"/>
      </rPr>
      <t>:</t>
    </r>
    <r>
      <rPr>
        <sz val="14"/>
        <rFont val="Calibri"/>
        <family val="2"/>
        <scheme val="minor"/>
      </rPr>
      <t xml:space="preserve">  23/09/2025 </t>
    </r>
    <r>
      <rPr>
        <b/>
        <sz val="14"/>
        <rFont val="Calibri"/>
        <family val="2"/>
        <scheme val="minor"/>
      </rPr>
      <t>até 23/09/2026</t>
    </r>
  </si>
  <si>
    <t>PE 1184/2025 SRP - (SGPE DE ORIGEM: 16580/2025)</t>
  </si>
  <si>
    <t>OBJETO: LOCAÇÃO DE VEÍCULOS COM MOTORISTA (VAN, MICRO-ÔNIBUS, ÔNIBUS CONVENCIONAL E ÔNIBUS EXECUTIVO) – CAMPUS I, CERES E CESFI. CEAVI - CCT- CEPLAN - CAV - CEO/FECEO</t>
  </si>
  <si>
    <t>VIGÊNCIA DA ATA:  23/09/2025 até 23/09/2026</t>
  </si>
  <si>
    <t>Descrição (conforme especificação em edital)</t>
  </si>
  <si>
    <t>ÓRGÃO A</t>
  </si>
  <si>
    <t>[TOTAL I75]</t>
  </si>
  <si>
    <t>[TOTAL J75]</t>
  </si>
  <si>
    <t>[TOTAL L75]</t>
  </si>
  <si>
    <t>[total N75+O75]</t>
  </si>
  <si>
    <t>[TOTAL K75]</t>
  </si>
  <si>
    <t>REITORIA/SETRAN</t>
  </si>
  <si>
    <t>REITORIA/PROEX</t>
  </si>
  <si>
    <t>CESMO</t>
  </si>
  <si>
    <t>Resumo Atualizado em 24/09/2025</t>
  </si>
  <si>
    <t xml:space="preserve">OS nº 2079/2025 (Quantidade)                                                                                                                       </t>
  </si>
  <si>
    <t xml:space="preserve">OS nº xxxx/2025 (Quantidade)                                                                                                                       </t>
  </si>
  <si>
    <t xml:space="preserve">OS nº 1983/2025 (Quantidade)                                                                                                                       </t>
  </si>
  <si>
    <t xml:space="preserve">OS nº 2004/2025 (Quantidade)                                                                                                                       </t>
  </si>
  <si>
    <t xml:space="preserve">OS nº 2126/2025 (Quantidade)                                                                                                                       </t>
  </si>
  <si>
    <t xml:space="preserve">OS nº 2341/2025 (Quantidade)                                                                                                                       </t>
  </si>
  <si>
    <t xml:space="preserve">OS nº 2343/2025 (Quantidade)                                                                                                                       </t>
  </si>
  <si>
    <t xml:space="preserve">OS nº 2647/2025 (Quantidade)                                                                                                                       </t>
  </si>
  <si>
    <t xml:space="preserve">OS nº 2794/2025 (Quantidade)                                                                                                                       </t>
  </si>
  <si>
    <t>SILVETUR AGENCIA DE VIAGEM E TURISMO LTDA - ME, CNPJ: 00.517.288/0001-76</t>
  </si>
  <si>
    <t>Valor Total Utilizado (com aditivo)</t>
  </si>
  <si>
    <t xml:space="preserve">OS nº xxxx/2026 (Quantidade)                                                                                                                       </t>
  </si>
  <si>
    <t xml:space="preserve">OS nº 101/2026 (Quantidade)                                                                                                                       </t>
  </si>
  <si>
    <t xml:space="preserve">OS nº 119/2026 (Quantidade)                                                                                                                       </t>
  </si>
  <si>
    <t xml:space="preserve">OS nº 124/2026 (Quantidade)                                                                                                                       </t>
  </si>
  <si>
    <t xml:space="preserve">OS nº 125/2026 (Quantidade)                                                                                                                       </t>
  </si>
  <si>
    <t>AGUARD. ORÇTO</t>
  </si>
  <si>
    <t xml:space="preserve">OS nº 316/2026 (Quantidade)                                                                                                                       </t>
  </si>
  <si>
    <t>FLN TURISMO LTDA, CNPJ: 33.488.660/0001-12</t>
  </si>
  <si>
    <t xml:space="preserve">OS nº 312/2026 (Quantidade)                                                                                                                       </t>
  </si>
  <si>
    <t xml:space="preserve">OS nº 349/2026 (Quantidade)                                                                                                                       </t>
  </si>
  <si>
    <t xml:space="preserve">OS nº 350/2026 (Quantidade)                                                                                                                       </t>
  </si>
  <si>
    <t xml:space="preserve">OS nº 2120/2025      FLN                                                                                                                       </t>
  </si>
  <si>
    <t>OS nº 111/2026</t>
  </si>
  <si>
    <t>SILVETUR</t>
  </si>
  <si>
    <t xml:space="preserve">AF nº 2065/2025 FLN TURISMO  SGPE 40042/2025                                                                                                                    </t>
  </si>
  <si>
    <t xml:space="preserve">AF nº  2626/2025 FLN turismo                                                                                                                       </t>
  </si>
  <si>
    <t xml:space="preserve">AF nº  2681/2025 FLN turismo                                                                                                                             </t>
  </si>
  <si>
    <t xml:space="preserve">AF nº 2260/2025 (Quantidade)                                                                                                                       </t>
  </si>
  <si>
    <t xml:space="preserve">AF nº 2502/2025 (Quantidade)                                                                                                                       </t>
  </si>
  <si>
    <t xml:space="preserve">AF nº 2100/2025 (Quantidade)                                                                                                                       </t>
  </si>
  <si>
    <t xml:space="preserve">AF nº 2140/2025 (Quantidade)                                                                                                                       </t>
  </si>
  <si>
    <t xml:space="preserve">AF nº 2272/2025 (Quantidade)                                                                                                                       </t>
  </si>
  <si>
    <t xml:space="preserve">AF nº 2826/2025 (Quantidade)                                                                                                                       </t>
  </si>
  <si>
    <t xml:space="preserve">AF nº 87/2026 (Quantidade)                                                                                                                       </t>
  </si>
  <si>
    <t xml:space="preserve">AF nº 287/2026 (Quantidade)                                                                                                                       </t>
  </si>
  <si>
    <t xml:space="preserve">AF nº 2199/2025                                                                                                                       </t>
  </si>
  <si>
    <t xml:space="preserve">AF nº 2251/2025                                                                                                                       </t>
  </si>
  <si>
    <t xml:space="preserve">AF nº2321/2025                                                                                                                       </t>
  </si>
  <si>
    <t xml:space="preserve">AF nº 2474/2025                                                                                                                       </t>
  </si>
  <si>
    <t xml:space="preserve">AF nº 2734/2025                                                                                                                     </t>
  </si>
  <si>
    <t xml:space="preserve">AF nº 40/2026                                                                                                                       </t>
  </si>
  <si>
    <t xml:space="preserve">AF nº 186/2026                                                                                                                       </t>
  </si>
  <si>
    <t xml:space="preserve">AF nº 2411/2025 (Quantidade)                                                                                                                       </t>
  </si>
  <si>
    <t xml:space="preserve">AF nº 2048/2025 (Quantidade)                                                                                                                       </t>
  </si>
  <si>
    <t xml:space="preserve">AF nº 2296/2025 (Quantidade)                                                                                                                       </t>
  </si>
  <si>
    <t xml:space="preserve">AF nº 2027/2025 (Quantidade)                                                                                                                       </t>
  </si>
  <si>
    <t xml:space="preserve">AF nº 2101/2025 (Quantidade)                                                                                                                       </t>
  </si>
  <si>
    <t xml:space="preserve">AF nº 2269/2025 (Quantidade)                                                                                                                       </t>
  </si>
  <si>
    <t xml:space="preserve">AF nº 2270/2025 (Quantidade)                                                                                                                       </t>
  </si>
  <si>
    <t xml:space="preserve">AF nº 2271/2025 (Quantidade)                                                                                                                       </t>
  </si>
  <si>
    <t xml:space="preserve">AF nº 2503/2025 (Quantidade)                                                                                                                       </t>
  </si>
  <si>
    <t xml:space="preserve">AF nº 2795/2025 (Quantidade)                                                                                                                       </t>
  </si>
  <si>
    <t xml:space="preserve">AF nº 2799/2025 (Quantidade)                                                                                                                       </t>
  </si>
  <si>
    <t xml:space="preserve">AF nº 2803/2025 (Quantidade)                                                                                                                       </t>
  </si>
  <si>
    <t xml:space="preserve">AF nº 209/2026 (Quantidade)                                                                                                                       </t>
  </si>
  <si>
    <t xml:space="preserve">AF nº 221/2026 (Quantidade)                                                                                                                       </t>
  </si>
  <si>
    <t xml:space="preserve">AF nº 0323/2026 (Quantidade)                                                                                                                       </t>
  </si>
  <si>
    <t xml:space="preserve">AF nº 0324/2026 (Quantidade)                                                                                                                       </t>
  </si>
  <si>
    <t>27/11/2025 Estornada</t>
  </si>
  <si>
    <t xml:space="preserve">AF nº 1990/2025 (Quantidade)                                                                                                                       </t>
  </si>
  <si>
    <t xml:space="preserve">AF nº 1992/2025 (Quantidade)                                                                                                                       </t>
  </si>
  <si>
    <t xml:space="preserve">AF nº 2132/2025 (Quantidade)                                                                                                                       </t>
  </si>
  <si>
    <t xml:space="preserve">AF nº 2572/2025 (Quantidade)                                                                                                                       </t>
  </si>
  <si>
    <t xml:space="preserve">AF nº 1939/2025 (Quantidade)                                                                                                                       </t>
  </si>
  <si>
    <t xml:space="preserve">AF nº 1938/2025 (Quantidade)                                                                                                                       </t>
  </si>
  <si>
    <t xml:space="preserve">AF nº 1947/2025 (Quantidade)                                                                                                                       </t>
  </si>
  <si>
    <t xml:space="preserve">AF nº 1960/2025 (Quantidade)                                                                                                                       </t>
  </si>
  <si>
    <t xml:space="preserve">AF nº 2287/2025 (Quantidade)                                                                                                                       </t>
  </si>
  <si>
    <t xml:space="preserve">AF nº 155/2026 (Quantidade)                                                                                                                       </t>
  </si>
  <si>
    <t xml:space="preserve">AF nº 300/20265 (Quantidade)                                                                                                                       </t>
  </si>
  <si>
    <t xml:space="preserve">AF nº 2434/2025 (Quantidade)                                                                                                                       </t>
  </si>
  <si>
    <t xml:space="preserve">AF nº 2338/2025 (Quantidade)                                                                                                                       </t>
  </si>
  <si>
    <t xml:space="preserve">AF nº 216/2026 (Quantidade)                                                                                                                       </t>
  </si>
  <si>
    <t>Atualizado em 17/03/2026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</si>
</sst>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&quot;R$&quot;\ #,##0.00"/>
    <numFmt numFmtId="170" formatCode="#,##0_ ;[Red]\-#,##0\ "/>
    <numFmt numFmtId="171" formatCode="0000"/>
    <numFmt numFmtId="172" formatCode="_-* #,##0_-;\-* #,##0_-;_-* &quot;-&quot;_-;_-@"/>
    <numFmt numFmtId="173" formatCode="0.0"/>
    <numFmt numFmtId="174" formatCode="#,##0.0_ ;[Red]\-#,##0.0\ 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0"/>
      <color indexed="81"/>
      <name val="Segoe UI"/>
      <family val="2"/>
    </font>
    <font>
      <b/>
      <sz val="10"/>
      <color indexed="81"/>
      <name val="Segoe UI"/>
      <family val="2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u/>
      <sz val="9"/>
      <color indexed="81"/>
      <name val="Segoe UI"/>
      <family val="2"/>
    </font>
    <font>
      <sz val="8"/>
      <name val="Arial"/>
      <family val="2"/>
    </font>
    <font>
      <b/>
      <u/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99"/>
        <bgColor indexed="26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26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000000"/>
      </patternFill>
    </fill>
    <fill>
      <patternFill patternType="solid">
        <fgColor rgb="FFFFFF66"/>
        <bgColor rgb="FF000000"/>
      </patternFill>
    </fill>
    <fill>
      <patternFill patternType="solid">
        <fgColor theme="0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62">
    <xf numFmtId="0" fontId="0" fillId="0" borderId="0"/>
    <xf numFmtId="0" fontId="3" fillId="0" borderId="0"/>
    <xf numFmtId="164" fontId="3" fillId="0" borderId="0" applyFill="0" applyBorder="0" applyAlignment="0" applyProtection="0"/>
    <xf numFmtId="165" fontId="3" fillId="0" borderId="0" applyFill="0" applyBorder="0" applyAlignment="0" applyProtection="0"/>
    <xf numFmtId="0" fontId="4" fillId="0" borderId="0" applyNumberFormat="0" applyFill="0" applyBorder="0" applyAlignment="0" applyProtection="0"/>
    <xf numFmtId="167" fontId="6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9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9" fontId="10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0" fontId="3" fillId="0" borderId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9" fontId="12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</cellStyleXfs>
  <cellXfs count="247">
    <xf numFmtId="0" fontId="0" fillId="0" borderId="0" xfId="0"/>
    <xf numFmtId="0" fontId="5" fillId="0" borderId="0" xfId="1" applyFont="1" applyFill="1" applyAlignment="1">
      <alignment horizontal="center" vertical="center" wrapText="1"/>
    </xf>
    <xf numFmtId="0" fontId="5" fillId="0" borderId="0" xfId="1" applyFont="1" applyAlignment="1">
      <alignment wrapText="1"/>
    </xf>
    <xf numFmtId="0" fontId="5" fillId="0" borderId="0" xfId="1" applyFont="1" applyFill="1" applyAlignment="1">
      <alignment vertical="center" wrapText="1"/>
    </xf>
    <xf numFmtId="0" fontId="5" fillId="0" borderId="0" xfId="1" applyFont="1" applyFill="1" applyAlignment="1" applyProtection="1">
      <alignment wrapText="1"/>
      <protection locked="0"/>
    </xf>
    <xf numFmtId="3" fontId="5" fillId="0" borderId="0" xfId="1" applyNumberFormat="1" applyFont="1" applyAlignment="1" applyProtection="1">
      <alignment wrapText="1"/>
      <protection locked="0"/>
    </xf>
    <xf numFmtId="0" fontId="5" fillId="0" borderId="0" xfId="1" applyFont="1" applyAlignment="1" applyProtection="1">
      <alignment wrapText="1"/>
      <protection locked="0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 applyProtection="1">
      <alignment horizontal="center" vertical="center" wrapText="1"/>
    </xf>
    <xf numFmtId="166" fontId="5" fillId="2" borderId="1" xfId="1" applyNumberFormat="1" applyFont="1" applyFill="1" applyBorder="1" applyAlignment="1">
      <alignment horizontal="center" vertical="center" wrapText="1"/>
    </xf>
    <xf numFmtId="166" fontId="5" fillId="0" borderId="0" xfId="0" applyNumberFormat="1" applyFont="1" applyFill="1" applyAlignment="1">
      <alignment horizontal="center" vertical="center" wrapText="1"/>
    </xf>
    <xf numFmtId="166" fontId="5" fillId="4" borderId="1" xfId="0" applyNumberFormat="1" applyFont="1" applyFill="1" applyBorder="1" applyAlignment="1">
      <alignment horizontal="center" vertical="center" wrapText="1"/>
    </xf>
    <xf numFmtId="0" fontId="5" fillId="3" borderId="1" xfId="13" applyNumberFormat="1" applyFont="1" applyFill="1" applyBorder="1" applyAlignment="1" applyProtection="1">
      <alignment horizontal="center" vertical="center" wrapText="1"/>
      <protection locked="0"/>
    </xf>
    <xf numFmtId="3" fontId="5" fillId="6" borderId="6" xfId="1" applyNumberFormat="1" applyFont="1" applyFill="1" applyBorder="1" applyAlignment="1" applyProtection="1">
      <alignment horizontal="center" vertical="center" wrapText="1"/>
      <protection locked="0"/>
    </xf>
    <xf numFmtId="44" fontId="5" fillId="5" borderId="1" xfId="14" applyFont="1" applyFill="1" applyBorder="1" applyAlignment="1">
      <alignment vertical="center" wrapText="1"/>
    </xf>
    <xf numFmtId="44" fontId="5" fillId="0" borderId="11" xfId="1" applyNumberFormat="1" applyFont="1" applyBorder="1" applyAlignment="1">
      <alignment wrapText="1"/>
    </xf>
    <xf numFmtId="3" fontId="5" fillId="8" borderId="1" xfId="1" applyNumberFormat="1" applyFont="1" applyFill="1" applyBorder="1" applyAlignment="1" applyProtection="1">
      <alignment horizontal="center" vertical="center" wrapText="1"/>
      <protection locked="0"/>
    </xf>
    <xf numFmtId="44" fontId="5" fillId="0" borderId="0" xfId="14" applyFont="1" applyAlignment="1" applyProtection="1">
      <alignment wrapText="1"/>
      <protection locked="0"/>
    </xf>
    <xf numFmtId="0" fontId="5" fillId="0" borderId="11" xfId="1" applyFont="1" applyFill="1" applyBorder="1" applyAlignment="1" applyProtection="1">
      <alignment wrapText="1"/>
      <protection locked="0"/>
    </xf>
    <xf numFmtId="0" fontId="13" fillId="12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11" fillId="0" borderId="0" xfId="1" applyFont="1" applyAlignment="1" applyProtection="1">
      <alignment wrapText="1"/>
      <protection locked="0"/>
    </xf>
    <xf numFmtId="166" fontId="5" fillId="0" borderId="0" xfId="13" applyNumberFormat="1" applyFont="1" applyFill="1" applyBorder="1" applyAlignment="1" applyProtection="1">
      <alignment horizontal="center" vertical="center" wrapText="1"/>
      <protection locked="0"/>
    </xf>
    <xf numFmtId="3" fontId="5" fillId="14" borderId="1" xfId="0" applyNumberFormat="1" applyFont="1" applyFill="1" applyBorder="1" applyAlignment="1">
      <alignment horizontal="center" vertical="center" wrapText="1"/>
    </xf>
    <xf numFmtId="3" fontId="5" fillId="15" borderId="1" xfId="0" applyNumberFormat="1" applyFont="1" applyFill="1" applyBorder="1" applyAlignment="1">
      <alignment horizontal="center" vertical="center" wrapText="1"/>
    </xf>
    <xf numFmtId="3" fontId="5" fillId="6" borderId="1" xfId="0" applyNumberFormat="1" applyFont="1" applyFill="1" applyBorder="1" applyAlignment="1">
      <alignment horizontal="center" vertical="center" wrapText="1"/>
    </xf>
    <xf numFmtId="166" fontId="11" fillId="12" borderId="1" xfId="1" applyNumberFormat="1" applyFont="1" applyFill="1" applyBorder="1" applyAlignment="1">
      <alignment horizontal="center" vertical="center" wrapText="1"/>
    </xf>
    <xf numFmtId="0" fontId="11" fillId="12" borderId="1" xfId="1" applyFont="1" applyFill="1" applyBorder="1" applyAlignment="1" applyProtection="1">
      <alignment horizontal="center" vertical="center" wrapText="1"/>
      <protection locked="0"/>
    </xf>
    <xf numFmtId="169" fontId="5" fillId="0" borderId="0" xfId="14" applyNumberFormat="1" applyFont="1" applyFill="1" applyAlignment="1" applyProtection="1">
      <alignment wrapText="1"/>
      <protection locked="0"/>
    </xf>
    <xf numFmtId="1" fontId="5" fillId="16" borderId="6" xfId="0" applyNumberFormat="1" applyFont="1" applyFill="1" applyBorder="1" applyAlignment="1">
      <alignment horizontal="center" vertical="center" wrapText="1"/>
    </xf>
    <xf numFmtId="3" fontId="5" fillId="17" borderId="6" xfId="0" applyNumberFormat="1" applyFont="1" applyFill="1" applyBorder="1" applyAlignment="1">
      <alignment horizontal="center" vertical="center" wrapText="1"/>
    </xf>
    <xf numFmtId="168" fontId="5" fillId="2" borderId="1" xfId="3" applyNumberFormat="1" applyFont="1" applyFill="1" applyBorder="1" applyAlignment="1" applyProtection="1">
      <alignment horizontal="center" vertical="center" wrapText="1"/>
    </xf>
    <xf numFmtId="166" fontId="5" fillId="18" borderId="1" xfId="0" applyNumberFormat="1" applyFont="1" applyFill="1" applyBorder="1" applyAlignment="1">
      <alignment horizontal="center" vertical="center" wrapText="1"/>
    </xf>
    <xf numFmtId="1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Alignment="1">
      <alignment wrapText="1"/>
    </xf>
    <xf numFmtId="170" fontId="5" fillId="9" borderId="1" xfId="0" applyNumberFormat="1" applyFont="1" applyFill="1" applyBorder="1" applyAlignment="1">
      <alignment horizontal="center" vertical="center" wrapText="1"/>
    </xf>
    <xf numFmtId="10" fontId="17" fillId="19" borderId="9" xfId="24" applyNumberFormat="1" applyFont="1" applyFill="1" applyBorder="1" applyAlignment="1" applyProtection="1">
      <alignment horizontal="center" vertical="center"/>
      <protection locked="0"/>
    </xf>
    <xf numFmtId="44" fontId="7" fillId="19" borderId="4" xfId="1" applyNumberFormat="1" applyFont="1" applyFill="1" applyBorder="1" applyAlignment="1" applyProtection="1">
      <alignment horizontal="center" vertical="center"/>
      <protection locked="0"/>
    </xf>
    <xf numFmtId="10" fontId="7" fillId="19" borderId="4" xfId="24" applyNumberFormat="1" applyFont="1" applyFill="1" applyBorder="1" applyAlignment="1" applyProtection="1">
      <alignment horizontal="center" vertical="center"/>
      <protection locked="0"/>
    </xf>
    <xf numFmtId="168" fontId="7" fillId="19" borderId="4" xfId="1" applyNumberFormat="1" applyFont="1" applyFill="1" applyBorder="1" applyAlignment="1" applyProtection="1">
      <alignment horizontal="center" vertical="center"/>
      <protection locked="0"/>
    </xf>
    <xf numFmtId="0" fontId="17" fillId="19" borderId="1" xfId="1" applyFont="1" applyFill="1" applyBorder="1" applyAlignment="1" applyProtection="1">
      <alignment horizontal="center" vertical="center"/>
      <protection locked="0"/>
    </xf>
    <xf numFmtId="44" fontId="17" fillId="19" borderId="1" xfId="1" applyNumberFormat="1" applyFont="1" applyFill="1" applyBorder="1" applyAlignment="1" applyProtection="1">
      <alignment horizontal="center" vertical="center"/>
      <protection locked="0"/>
    </xf>
    <xf numFmtId="44" fontId="17" fillId="19" borderId="1" xfId="410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wrapText="1"/>
      <protection locked="0"/>
    </xf>
    <xf numFmtId="44" fontId="17" fillId="19" borderId="1" xfId="24" applyNumberFormat="1" applyFont="1" applyFill="1" applyBorder="1" applyAlignment="1" applyProtection="1">
      <alignment horizontal="center" vertical="center"/>
      <protection locked="0"/>
    </xf>
    <xf numFmtId="10" fontId="7" fillId="19" borderId="7" xfId="24" applyNumberFormat="1" applyFont="1" applyFill="1" applyBorder="1" applyAlignment="1" applyProtection="1">
      <alignment horizontal="center" vertical="center"/>
      <protection locked="0"/>
    </xf>
    <xf numFmtId="44" fontId="17" fillId="19" borderId="5" xfId="1" applyNumberFormat="1" applyFont="1" applyFill="1" applyBorder="1" applyAlignment="1" applyProtection="1">
      <alignment horizontal="center" vertical="center"/>
      <protection locked="0"/>
    </xf>
    <xf numFmtId="168" fontId="7" fillId="19" borderId="5" xfId="1" applyNumberFormat="1" applyFont="1" applyFill="1" applyBorder="1" applyAlignment="1" applyProtection="1">
      <alignment horizontal="center" vertical="center"/>
      <protection locked="0"/>
    </xf>
    <xf numFmtId="0" fontId="18" fillId="0" borderId="0" xfId="1" applyFont="1" applyFill="1" applyAlignment="1" applyProtection="1">
      <alignment wrapText="1"/>
      <protection locked="0"/>
    </xf>
    <xf numFmtId="166" fontId="18" fillId="0" borderId="0" xfId="0" applyNumberFormat="1" applyFont="1" applyFill="1" applyAlignment="1">
      <alignment horizontal="center" vertical="center" wrapText="1"/>
    </xf>
    <xf numFmtId="166" fontId="5" fillId="13" borderId="1" xfId="1" applyNumberFormat="1" applyFont="1" applyFill="1" applyBorder="1" applyAlignment="1">
      <alignment horizontal="center" vertical="center" wrapText="1"/>
    </xf>
    <xf numFmtId="44" fontId="7" fillId="19" borderId="0" xfId="1" applyNumberFormat="1" applyFont="1" applyFill="1" applyBorder="1" applyAlignment="1" applyProtection="1">
      <alignment horizontal="center" vertical="center"/>
      <protection locked="0"/>
    </xf>
    <xf numFmtId="0" fontId="7" fillId="19" borderId="7" xfId="1" applyFont="1" applyFill="1" applyBorder="1" applyAlignment="1" applyProtection="1">
      <alignment horizontal="center" vertical="center"/>
      <protection locked="0"/>
    </xf>
    <xf numFmtId="0" fontId="7" fillId="19" borderId="7" xfId="1" applyFont="1" applyFill="1" applyBorder="1" applyAlignment="1">
      <alignment horizontal="center" vertical="center" wrapText="1"/>
    </xf>
    <xf numFmtId="44" fontId="7" fillId="19" borderId="10" xfId="1" applyNumberFormat="1" applyFont="1" applyFill="1" applyBorder="1" applyAlignment="1" applyProtection="1">
      <alignment horizontal="center" vertical="center"/>
      <protection locked="0"/>
    </xf>
    <xf numFmtId="44" fontId="18" fillId="0" borderId="0" xfId="14" applyFont="1" applyFill="1" applyAlignment="1" applyProtection="1">
      <alignment wrapText="1"/>
      <protection locked="0"/>
    </xf>
    <xf numFmtId="44" fontId="7" fillId="19" borderId="10" xfId="24" applyNumberFormat="1" applyFont="1" applyFill="1" applyBorder="1" applyAlignment="1" applyProtection="1">
      <alignment horizontal="center" vertical="center"/>
      <protection locked="0"/>
    </xf>
    <xf numFmtId="10" fontId="17" fillId="19" borderId="5" xfId="24" applyNumberFormat="1" applyFont="1" applyFill="1" applyBorder="1" applyAlignment="1" applyProtection="1">
      <alignment horizontal="center" vertical="center"/>
      <protection locked="0"/>
    </xf>
    <xf numFmtId="10" fontId="7" fillId="19" borderId="5" xfId="24" applyNumberFormat="1" applyFont="1" applyFill="1" applyBorder="1" applyAlignment="1" applyProtection="1">
      <alignment horizontal="center" vertical="center"/>
      <protection locked="0"/>
    </xf>
    <xf numFmtId="44" fontId="7" fillId="19" borderId="7" xfId="41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7" fillId="19" borderId="9" xfId="1" applyFont="1" applyFill="1" applyBorder="1" applyAlignment="1">
      <alignment horizontal="center" vertical="center" wrapText="1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171" fontId="5" fillId="21" borderId="1" xfId="0" applyNumberFormat="1" applyFont="1" applyFill="1" applyBorder="1" applyAlignment="1" applyProtection="1">
      <alignment horizontal="center" vertical="center"/>
      <protection locked="0"/>
    </xf>
    <xf numFmtId="0" fontId="5" fillId="21" borderId="1" xfId="0" applyFont="1" applyFill="1" applyBorder="1" applyAlignment="1">
      <alignment horizontal="center" vertical="center" wrapText="1"/>
    </xf>
    <xf numFmtId="0" fontId="5" fillId="21" borderId="1" xfId="0" applyFont="1" applyFill="1" applyBorder="1" applyAlignment="1">
      <alignment horizontal="center" vertical="center"/>
    </xf>
    <xf numFmtId="172" fontId="5" fillId="21" borderId="1" xfId="0" applyNumberFormat="1" applyFont="1" applyFill="1" applyBorder="1" applyAlignment="1">
      <alignment horizontal="center" vertical="center" wrapText="1"/>
    </xf>
    <xf numFmtId="168" fontId="5" fillId="21" borderId="1" xfId="24" applyNumberFormat="1" applyFont="1" applyFill="1" applyBorder="1" applyAlignment="1" applyProtection="1">
      <alignment horizontal="center" vertical="center"/>
      <protection locked="0"/>
    </xf>
    <xf numFmtId="0" fontId="5" fillId="20" borderId="1" xfId="0" applyFont="1" applyFill="1" applyBorder="1" applyAlignment="1" applyProtection="1">
      <alignment horizontal="center" vertical="center"/>
      <protection locked="0"/>
    </xf>
    <xf numFmtId="0" fontId="5" fillId="20" borderId="1" xfId="0" applyFont="1" applyFill="1" applyBorder="1" applyAlignment="1">
      <alignment horizontal="center" vertical="center" wrapText="1"/>
    </xf>
    <xf numFmtId="0" fontId="21" fillId="22" borderId="1" xfId="1" applyFont="1" applyFill="1" applyBorder="1" applyAlignment="1">
      <alignment horizontal="center" vertical="center" wrapText="1"/>
    </xf>
    <xf numFmtId="0" fontId="21" fillId="21" borderId="1" xfId="1" applyFont="1" applyFill="1" applyBorder="1" applyAlignment="1">
      <alignment horizontal="center" vertical="center" wrapText="1"/>
    </xf>
    <xf numFmtId="0" fontId="22" fillId="22" borderId="1" xfId="1" applyFont="1" applyFill="1" applyBorder="1" applyAlignment="1">
      <alignment horizontal="center" vertical="center" wrapText="1"/>
    </xf>
    <xf numFmtId="168" fontId="21" fillId="22" borderId="1" xfId="1" applyNumberFormat="1" applyFont="1" applyFill="1" applyBorder="1" applyAlignment="1">
      <alignment horizontal="center" vertical="center" wrapText="1"/>
    </xf>
    <xf numFmtId="168" fontId="5" fillId="0" borderId="11" xfId="1" applyNumberFormat="1" applyFont="1" applyFill="1" applyBorder="1" applyAlignment="1" applyProtection="1">
      <alignment wrapText="1"/>
      <protection locked="0"/>
    </xf>
    <xf numFmtId="0" fontId="7" fillId="19" borderId="1" xfId="1" applyFont="1" applyFill="1" applyBorder="1" applyAlignment="1">
      <alignment horizontal="center" vertical="center" wrapText="1"/>
    </xf>
    <xf numFmtId="0" fontId="15" fillId="19" borderId="1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 applyProtection="1">
      <alignment wrapText="1"/>
      <protection locked="0"/>
    </xf>
    <xf numFmtId="168" fontId="5" fillId="21" borderId="1" xfId="14" applyNumberFormat="1" applyFont="1" applyFill="1" applyBorder="1" applyAlignment="1" applyProtection="1">
      <alignment horizontal="center" vertical="center"/>
      <protection locked="0"/>
    </xf>
    <xf numFmtId="168" fontId="5" fillId="0" borderId="0" xfId="1" applyNumberFormat="1" applyFont="1" applyFill="1" applyAlignment="1">
      <alignment vertical="center" wrapText="1"/>
    </xf>
    <xf numFmtId="0" fontId="5" fillId="21" borderId="1" xfId="0" applyFont="1" applyFill="1" applyBorder="1" applyAlignment="1" applyProtection="1">
      <alignment horizontal="center" vertical="center" wrapText="1"/>
      <protection locked="0"/>
    </xf>
    <xf numFmtId="3" fontId="5" fillId="24" borderId="1" xfId="1" applyNumberFormat="1" applyFont="1" applyFill="1" applyBorder="1" applyAlignment="1" applyProtection="1">
      <alignment horizontal="center" vertical="center" wrapText="1"/>
      <protection locked="0"/>
    </xf>
    <xf numFmtId="3" fontId="5" fillId="30" borderId="5" xfId="1" applyNumberFormat="1" applyFont="1" applyFill="1" applyBorder="1" applyAlignment="1" applyProtection="1">
      <alignment horizontal="center" vertical="center" wrapText="1"/>
      <protection locked="0"/>
    </xf>
    <xf numFmtId="0" fontId="2" fillId="12" borderId="1" xfId="0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25" borderId="1" xfId="1" applyFont="1" applyFill="1" applyBorder="1" applyAlignment="1">
      <alignment horizontal="center" vertical="center" wrapText="1"/>
    </xf>
    <xf numFmtId="0" fontId="5" fillId="26" borderId="1" xfId="1" applyFont="1" applyFill="1" applyBorder="1" applyAlignment="1">
      <alignment horizontal="center" vertical="center" wrapText="1"/>
    </xf>
    <xf numFmtId="0" fontId="5" fillId="27" borderId="1" xfId="1" applyFont="1" applyFill="1" applyBorder="1" applyAlignment="1">
      <alignment horizontal="center" vertical="center" wrapText="1"/>
    </xf>
    <xf numFmtId="0" fontId="5" fillId="28" borderId="1" xfId="1" applyFont="1" applyFill="1" applyBorder="1" applyAlignment="1">
      <alignment horizontal="center" vertical="center" wrapText="1"/>
    </xf>
    <xf numFmtId="0" fontId="5" fillId="29" borderId="1" xfId="1" applyFont="1" applyFill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5" fillId="25" borderId="1" xfId="0" applyFont="1" applyFill="1" applyBorder="1" applyAlignment="1">
      <alignment horizontal="center" vertical="center" wrapText="1"/>
    </xf>
    <xf numFmtId="0" fontId="5" fillId="26" borderId="1" xfId="0" applyFont="1" applyFill="1" applyBorder="1" applyAlignment="1">
      <alignment horizontal="center" vertical="center" wrapText="1"/>
    </xf>
    <xf numFmtId="0" fontId="5" fillId="27" borderId="1" xfId="0" applyFont="1" applyFill="1" applyBorder="1" applyAlignment="1">
      <alignment horizontal="center" vertical="center" wrapText="1"/>
    </xf>
    <xf numFmtId="0" fontId="5" fillId="28" borderId="1" xfId="0" applyFont="1" applyFill="1" applyBorder="1" applyAlignment="1">
      <alignment horizontal="center" vertical="center" wrapText="1"/>
    </xf>
    <xf numFmtId="0" fontId="5" fillId="29" borderId="1" xfId="0" applyFont="1" applyFill="1" applyBorder="1" applyAlignment="1">
      <alignment horizontal="center" vertical="center" wrapText="1"/>
    </xf>
    <xf numFmtId="44" fontId="5" fillId="7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5" fillId="0" borderId="1" xfId="17" applyNumberFormat="1" applyFont="1" applyBorder="1" applyAlignment="1" applyProtection="1">
      <alignment horizontal="center" vertical="center" wrapText="1"/>
      <protection locked="0"/>
    </xf>
    <xf numFmtId="4" fontId="5" fillId="0" borderId="0" xfId="1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44" fontId="5" fillId="0" borderId="0" xfId="1" applyNumberFormat="1" applyFont="1" applyAlignment="1">
      <alignment wrapText="1"/>
    </xf>
    <xf numFmtId="44" fontId="5" fillId="0" borderId="0" xfId="410" applyFont="1" applyAlignment="1" applyProtection="1">
      <alignment wrapText="1"/>
      <protection locked="0"/>
    </xf>
    <xf numFmtId="0" fontId="11" fillId="29" borderId="1" xfId="1" applyFont="1" applyFill="1" applyBorder="1" applyAlignment="1">
      <alignment horizontal="center" vertical="center" wrapText="1"/>
    </xf>
    <xf numFmtId="168" fontId="11" fillId="2" borderId="1" xfId="3" applyNumberFormat="1" applyFont="1" applyFill="1" applyBorder="1" applyAlignment="1" applyProtection="1">
      <alignment horizontal="center" vertical="center" wrapText="1"/>
    </xf>
    <xf numFmtId="0" fontId="5" fillId="2" borderId="3" xfId="1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>
      <alignment horizontal="center" vertical="center" wrapText="1"/>
    </xf>
    <xf numFmtId="168" fontId="5" fillId="2" borderId="3" xfId="3" applyNumberFormat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>
      <alignment vertical="center" wrapText="1"/>
    </xf>
    <xf numFmtId="0" fontId="11" fillId="0" borderId="0" xfId="1" applyFont="1" applyFill="1" applyBorder="1" applyAlignment="1">
      <alignment vertical="center" wrapText="1"/>
    </xf>
    <xf numFmtId="169" fontId="5" fillId="0" borderId="0" xfId="14" applyNumberFormat="1" applyFont="1" applyFill="1" applyBorder="1" applyAlignment="1" applyProtection="1">
      <alignment wrapText="1"/>
      <protection locked="0"/>
    </xf>
    <xf numFmtId="0" fontId="5" fillId="0" borderId="0" xfId="1" applyFont="1" applyFill="1" applyBorder="1" applyAlignment="1" applyProtection="1">
      <alignment wrapText="1"/>
      <protection locked="0"/>
    </xf>
    <xf numFmtId="1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31" borderId="1" xfId="0" applyFont="1" applyFill="1" applyBorder="1" applyAlignment="1">
      <alignment horizontal="center" vertical="center"/>
    </xf>
    <xf numFmtId="0" fontId="5" fillId="31" borderId="1" xfId="0" applyFont="1" applyFill="1" applyBorder="1" applyAlignment="1">
      <alignment horizontal="center" vertical="center" wrapText="1"/>
    </xf>
    <xf numFmtId="168" fontId="5" fillId="31" borderId="1" xfId="14" applyNumberFormat="1" applyFont="1" applyFill="1" applyBorder="1" applyAlignment="1" applyProtection="1">
      <alignment horizontal="center" vertical="center"/>
      <protection locked="0"/>
    </xf>
    <xf numFmtId="0" fontId="5" fillId="31" borderId="1" xfId="0" applyFont="1" applyFill="1" applyBorder="1" applyAlignment="1" applyProtection="1">
      <alignment horizontal="center" vertical="center" wrapText="1"/>
      <protection locked="0"/>
    </xf>
    <xf numFmtId="168" fontId="5" fillId="31" borderId="1" xfId="24" applyNumberFormat="1" applyFont="1" applyFill="1" applyBorder="1" applyAlignment="1" applyProtection="1">
      <alignment horizontal="center" vertical="center"/>
      <protection locked="0"/>
    </xf>
    <xf numFmtId="0" fontId="1" fillId="12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top" wrapText="1"/>
    </xf>
    <xf numFmtId="0" fontId="5" fillId="0" borderId="0" xfId="1" applyFont="1" applyAlignment="1">
      <alignment horizontal="center" vertical="top" wrapText="1"/>
    </xf>
    <xf numFmtId="10" fontId="5" fillId="4" borderId="14" xfId="12" applyNumberFormat="1" applyFont="1" applyFill="1" applyBorder="1" applyAlignment="1" applyProtection="1">
      <alignment horizontal="left" wrapText="1"/>
      <protection locked="0"/>
    </xf>
    <xf numFmtId="14" fontId="11" fillId="2" borderId="1" xfId="1" applyNumberFormat="1" applyFont="1" applyFill="1" applyBorder="1" applyAlignment="1" applyProtection="1">
      <alignment horizontal="center" vertical="center" wrapText="1"/>
      <protection locked="0"/>
    </xf>
    <xf numFmtId="14" fontId="5" fillId="0" borderId="0" xfId="1" applyNumberFormat="1" applyFont="1" applyFill="1" applyAlignment="1" applyProtection="1">
      <alignment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168" fontId="5" fillId="0" borderId="0" xfId="1" applyNumberFormat="1" applyFont="1" applyAlignment="1" applyProtection="1">
      <alignment wrapText="1"/>
      <protection locked="0"/>
    </xf>
    <xf numFmtId="168" fontId="5" fillId="14" borderId="0" xfId="1" applyNumberFormat="1" applyFont="1" applyFill="1" applyAlignment="1" applyProtection="1">
      <alignment wrapText="1"/>
      <protection locked="0"/>
    </xf>
    <xf numFmtId="0" fontId="30" fillId="0" borderId="0" xfId="1" applyFont="1" applyAlignment="1" applyProtection="1">
      <alignment wrapText="1"/>
      <protection locked="0"/>
    </xf>
    <xf numFmtId="168" fontId="30" fillId="0" borderId="0" xfId="1" applyNumberFormat="1" applyFont="1" applyAlignment="1" applyProtection="1">
      <alignment wrapText="1"/>
      <protection locked="0"/>
    </xf>
    <xf numFmtId="44" fontId="5" fillId="14" borderId="0" xfId="14" applyFont="1" applyFill="1" applyAlignment="1" applyProtection="1">
      <alignment wrapText="1"/>
      <protection locked="0"/>
    </xf>
    <xf numFmtId="168" fontId="5" fillId="3" borderId="0" xfId="1" applyNumberFormat="1" applyFont="1" applyFill="1" applyAlignment="1" applyProtection="1">
      <alignment wrapText="1"/>
      <protection locked="0"/>
    </xf>
    <xf numFmtId="168" fontId="5" fillId="21" borderId="0" xfId="1" applyNumberFormat="1" applyFont="1" applyFill="1" applyAlignment="1" applyProtection="1">
      <alignment wrapText="1"/>
      <protection locked="0"/>
    </xf>
    <xf numFmtId="0" fontId="5" fillId="21" borderId="1" xfId="0" applyFont="1" applyFill="1" applyBorder="1" applyAlignment="1">
      <alignment horizontal="center" vertical="center" wrapText="1"/>
    </xf>
    <xf numFmtId="14" fontId="3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31" borderId="1" xfId="0" applyFont="1" applyFill="1" applyBorder="1" applyAlignment="1">
      <alignment horizontal="center" vertical="center"/>
    </xf>
    <xf numFmtId="0" fontId="5" fillId="31" borderId="1" xfId="0" applyFont="1" applyFill="1" applyBorder="1" applyAlignment="1">
      <alignment horizontal="center" vertical="center" wrapText="1"/>
    </xf>
    <xf numFmtId="2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21" borderId="1" xfId="0" applyFont="1" applyFill="1" applyBorder="1" applyAlignment="1">
      <alignment horizontal="center" vertical="center"/>
    </xf>
    <xf numFmtId="0" fontId="5" fillId="21" borderId="1" xfId="0" applyFont="1" applyFill="1" applyBorder="1" applyAlignment="1">
      <alignment horizontal="center" vertical="center" wrapText="1"/>
    </xf>
    <xf numFmtId="0" fontId="5" fillId="21" borderId="1" xfId="0" applyFont="1" applyFill="1" applyBorder="1" applyAlignment="1">
      <alignment horizontal="center" vertical="center"/>
    </xf>
    <xf numFmtId="174" fontId="5" fillId="9" borderId="1" xfId="0" applyNumberFormat="1" applyFont="1" applyFill="1" applyBorder="1" applyAlignment="1">
      <alignment horizontal="center" vertical="center" wrapText="1"/>
    </xf>
    <xf numFmtId="173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2" fillId="33" borderId="3" xfId="0" applyFont="1" applyFill="1" applyBorder="1" applyAlignment="1">
      <alignment horizontal="center" vertical="center" wrapText="1"/>
    </xf>
    <xf numFmtId="0" fontId="32" fillId="33" borderId="4" xfId="0" applyFont="1" applyFill="1" applyBorder="1" applyAlignment="1">
      <alignment horizontal="center" vertical="center" wrapText="1"/>
    </xf>
    <xf numFmtId="14" fontId="32" fillId="34" borderId="1" xfId="0" applyNumberFormat="1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3" fillId="35" borderId="1" xfId="0" applyFont="1" applyFill="1" applyBorder="1" applyAlignment="1">
      <alignment horizontal="center" vertical="center" wrapText="1"/>
    </xf>
    <xf numFmtId="0" fontId="32" fillId="35" borderId="1" xfId="0" applyFont="1" applyFill="1" applyBorder="1" applyAlignment="1">
      <alignment horizontal="center" vertical="center" wrapText="1"/>
    </xf>
    <xf numFmtId="8" fontId="33" fillId="0" borderId="0" xfId="0" applyNumberFormat="1" applyFont="1" applyAlignment="1">
      <alignment wrapText="1"/>
    </xf>
    <xf numFmtId="0" fontId="33" fillId="0" borderId="0" xfId="0" applyFont="1" applyAlignment="1">
      <alignment wrapText="1"/>
    </xf>
    <xf numFmtId="0" fontId="32" fillId="0" borderId="0" xfId="0" applyFont="1" applyAlignment="1">
      <alignment wrapText="1"/>
    </xf>
    <xf numFmtId="0" fontId="33" fillId="36" borderId="1" xfId="0" applyFont="1" applyFill="1" applyBorder="1" applyAlignment="1">
      <alignment horizontal="center" vertical="center" wrapText="1"/>
    </xf>
    <xf numFmtId="0" fontId="32" fillId="36" borderId="1" xfId="0" applyFont="1" applyFill="1" applyBorder="1" applyAlignment="1">
      <alignment horizontal="center" vertical="center" wrapText="1"/>
    </xf>
    <xf numFmtId="0" fontId="33" fillId="21" borderId="1" xfId="0" applyFont="1" applyFill="1" applyBorder="1" applyAlignment="1">
      <alignment horizontal="center" vertical="center" wrapText="1"/>
    </xf>
    <xf numFmtId="0" fontId="32" fillId="21" borderId="1" xfId="0" applyFont="1" applyFill="1" applyBorder="1" applyAlignment="1">
      <alignment horizontal="center" vertical="center" wrapText="1"/>
    </xf>
    <xf numFmtId="8" fontId="33" fillId="36" borderId="0" xfId="0" applyNumberFormat="1" applyFont="1" applyFill="1" applyAlignment="1">
      <alignment wrapText="1"/>
    </xf>
    <xf numFmtId="0" fontId="33" fillId="21" borderId="0" xfId="0" applyFont="1" applyFill="1" applyAlignment="1">
      <alignment wrapText="1"/>
    </xf>
    <xf numFmtId="0" fontId="32" fillId="21" borderId="0" xfId="0" applyFont="1" applyFill="1" applyAlignment="1">
      <alignment wrapText="1"/>
    </xf>
    <xf numFmtId="0" fontId="33" fillId="36" borderId="0" xfId="0" applyFont="1" applyFill="1" applyAlignment="1">
      <alignment wrapText="1"/>
    </xf>
    <xf numFmtId="0" fontId="5" fillId="21" borderId="0" xfId="1" applyFont="1" applyFill="1" applyAlignment="1" applyProtection="1">
      <alignment wrapText="1"/>
      <protection locked="0"/>
    </xf>
    <xf numFmtId="0" fontId="11" fillId="21" borderId="0" xfId="1" applyFont="1" applyFill="1" applyAlignment="1" applyProtection="1">
      <alignment wrapText="1"/>
      <protection locked="0"/>
    </xf>
    <xf numFmtId="0" fontId="32" fillId="34" borderId="1" xfId="0" applyFont="1" applyFill="1" applyBorder="1" applyAlignment="1">
      <alignment horizontal="center" vertical="center" wrapText="1"/>
    </xf>
    <xf numFmtId="3" fontId="5" fillId="10" borderId="3" xfId="1" applyNumberFormat="1" applyFont="1" applyFill="1" applyBorder="1" applyAlignment="1" applyProtection="1">
      <alignment horizontal="center" vertical="center" wrapText="1"/>
      <protection locked="0"/>
    </xf>
    <xf numFmtId="3" fontId="5" fillId="10" borderId="5" xfId="1" applyNumberFormat="1" applyFont="1" applyFill="1" applyBorder="1" applyAlignment="1" applyProtection="1">
      <alignment horizontal="center" vertical="center" wrapText="1"/>
      <protection locked="0"/>
    </xf>
    <xf numFmtId="3" fontId="11" fillId="10" borderId="3" xfId="1" applyNumberFormat="1" applyFont="1" applyFill="1" applyBorder="1" applyAlignment="1" applyProtection="1">
      <alignment horizontal="center" vertical="center" wrapText="1"/>
      <protection locked="0"/>
    </xf>
    <xf numFmtId="3" fontId="11" fillId="10" borderId="5" xfId="1" applyNumberFormat="1" applyFont="1" applyFill="1" applyBorder="1" applyAlignment="1" applyProtection="1">
      <alignment horizontal="center" vertical="center" wrapText="1"/>
      <protection locked="0"/>
    </xf>
    <xf numFmtId="3" fontId="31" fillId="10" borderId="3" xfId="1" applyNumberFormat="1" applyFont="1" applyFill="1" applyBorder="1" applyAlignment="1" applyProtection="1">
      <alignment horizontal="center" vertical="center" wrapText="1"/>
      <protection locked="0"/>
    </xf>
    <xf numFmtId="3" fontId="31" fillId="10" borderId="5" xfId="1" applyNumberFormat="1" applyFont="1" applyFill="1" applyBorder="1" applyAlignment="1" applyProtection="1">
      <alignment horizontal="center" vertical="center" wrapText="1"/>
      <protection locked="0"/>
    </xf>
    <xf numFmtId="0" fontId="5" fillId="21" borderId="1" xfId="0" applyFont="1" applyFill="1" applyBorder="1" applyAlignment="1">
      <alignment horizontal="center" vertical="center" textRotation="90" wrapText="1"/>
    </xf>
    <xf numFmtId="0" fontId="5" fillId="21" borderId="1" xfId="0" applyFont="1" applyFill="1" applyBorder="1" applyAlignment="1">
      <alignment horizontal="center" vertical="center" wrapText="1"/>
    </xf>
    <xf numFmtId="0" fontId="5" fillId="7" borderId="8" xfId="0" applyNumberFormat="1" applyFont="1" applyFill="1" applyBorder="1" applyAlignment="1">
      <alignment vertical="center" wrapText="1"/>
    </xf>
    <xf numFmtId="0" fontId="5" fillId="7" borderId="9" xfId="0" applyNumberFormat="1" applyFont="1" applyFill="1" applyBorder="1" applyAlignment="1">
      <alignment vertical="center" wrapText="1"/>
    </xf>
    <xf numFmtId="0" fontId="5" fillId="21" borderId="1" xfId="0" applyFont="1" applyFill="1" applyBorder="1" applyAlignment="1">
      <alignment horizontal="center" vertical="center"/>
    </xf>
    <xf numFmtId="0" fontId="5" fillId="31" borderId="1" xfId="0" applyFont="1" applyFill="1" applyBorder="1" applyAlignment="1">
      <alignment horizontal="center" vertical="center"/>
    </xf>
    <xf numFmtId="0" fontId="5" fillId="31" borderId="1" xfId="0" applyFont="1" applyFill="1" applyBorder="1" applyAlignment="1">
      <alignment horizontal="center" vertical="center" wrapText="1"/>
    </xf>
    <xf numFmtId="0" fontId="5" fillId="7" borderId="6" xfId="0" applyNumberFormat="1" applyFont="1" applyFill="1" applyBorder="1" applyAlignment="1">
      <alignment horizontal="center" vertical="center" wrapText="1"/>
    </xf>
    <xf numFmtId="0" fontId="5" fillId="7" borderId="9" xfId="0" applyNumberFormat="1" applyFont="1" applyFill="1" applyBorder="1" applyAlignment="1">
      <alignment horizontal="center" vertical="center" wrapText="1"/>
    </xf>
    <xf numFmtId="0" fontId="5" fillId="7" borderId="6" xfId="0" applyNumberFormat="1" applyFont="1" applyFill="1" applyBorder="1" applyAlignment="1">
      <alignment vertical="center" wrapText="1"/>
    </xf>
    <xf numFmtId="0" fontId="5" fillId="7" borderId="1" xfId="0" applyNumberFormat="1" applyFont="1" applyFill="1" applyBorder="1" applyAlignment="1">
      <alignment horizontal="left" vertical="center" wrapText="1"/>
    </xf>
    <xf numFmtId="0" fontId="5" fillId="31" borderId="13" xfId="1" applyFont="1" applyFill="1" applyBorder="1" applyAlignment="1">
      <alignment horizontal="center" vertical="center" wrapText="1"/>
    </xf>
    <xf numFmtId="0" fontId="5" fillId="31" borderId="2" xfId="1" applyFont="1" applyFill="1" applyBorder="1" applyAlignment="1">
      <alignment horizontal="center" vertical="center" wrapText="1"/>
    </xf>
    <xf numFmtId="0" fontId="5" fillId="31" borderId="14" xfId="1" applyFont="1" applyFill="1" applyBorder="1" applyAlignment="1">
      <alignment horizontal="center" vertical="center" wrapText="1"/>
    </xf>
    <xf numFmtId="0" fontId="5" fillId="20" borderId="15" xfId="1" applyFont="1" applyFill="1" applyBorder="1" applyAlignment="1">
      <alignment horizontal="center" vertical="center" wrapText="1"/>
    </xf>
    <xf numFmtId="0" fontId="5" fillId="20" borderId="16" xfId="1" applyFont="1" applyFill="1" applyBorder="1" applyAlignment="1">
      <alignment horizontal="center" vertical="center" wrapText="1"/>
    </xf>
    <xf numFmtId="0" fontId="5" fillId="20" borderId="17" xfId="1" applyFont="1" applyFill="1" applyBorder="1" applyAlignment="1">
      <alignment horizontal="center" vertical="center" wrapText="1"/>
    </xf>
    <xf numFmtId="0" fontId="5" fillId="20" borderId="13" xfId="1" applyFont="1" applyFill="1" applyBorder="1" applyAlignment="1">
      <alignment horizontal="center" vertical="center" wrapText="1"/>
    </xf>
    <xf numFmtId="0" fontId="5" fillId="20" borderId="2" xfId="1" applyFont="1" applyFill="1" applyBorder="1" applyAlignment="1">
      <alignment horizontal="center" vertical="center" wrapText="1"/>
    </xf>
    <xf numFmtId="0" fontId="5" fillId="20" borderId="14" xfId="1" applyFont="1" applyFill="1" applyBorder="1" applyAlignment="1">
      <alignment horizontal="center" vertical="center" wrapText="1"/>
    </xf>
    <xf numFmtId="0" fontId="11" fillId="31" borderId="6" xfId="1" applyFont="1" applyFill="1" applyBorder="1" applyAlignment="1">
      <alignment horizontal="center" vertical="center" wrapText="1"/>
    </xf>
    <xf numFmtId="0" fontId="11" fillId="31" borderId="8" xfId="1" applyFont="1" applyFill="1" applyBorder="1" applyAlignment="1">
      <alignment horizontal="center" vertical="center" wrapText="1"/>
    </xf>
    <xf numFmtId="0" fontId="11" fillId="31" borderId="9" xfId="1" applyFont="1" applyFill="1" applyBorder="1" applyAlignment="1">
      <alignment horizontal="center" vertical="center" wrapText="1"/>
    </xf>
    <xf numFmtId="0" fontId="5" fillId="31" borderId="7" xfId="1" applyFont="1" applyFill="1" applyBorder="1" applyAlignment="1">
      <alignment horizontal="center" vertical="center" wrapText="1"/>
    </xf>
    <xf numFmtId="0" fontId="5" fillId="31" borderId="0" xfId="1" applyFont="1" applyFill="1" applyBorder="1" applyAlignment="1">
      <alignment horizontal="center" vertical="center" wrapText="1"/>
    </xf>
    <xf numFmtId="0" fontId="5" fillId="31" borderId="10" xfId="1" applyFont="1" applyFill="1" applyBorder="1" applyAlignment="1">
      <alignment horizontal="center" vertical="center" wrapText="1"/>
    </xf>
    <xf numFmtId="3" fontId="11" fillId="32" borderId="3" xfId="1" applyNumberFormat="1" applyFont="1" applyFill="1" applyBorder="1" applyAlignment="1" applyProtection="1">
      <alignment horizontal="center" vertical="center" wrapText="1"/>
      <protection locked="0"/>
    </xf>
    <xf numFmtId="3" fontId="11" fillId="32" borderId="5" xfId="1" applyNumberFormat="1" applyFont="1" applyFill="1" applyBorder="1" applyAlignment="1" applyProtection="1">
      <alignment horizontal="center" vertical="center" wrapText="1"/>
      <protection locked="0"/>
    </xf>
    <xf numFmtId="0" fontId="32" fillId="33" borderId="3" xfId="0" applyFont="1" applyFill="1" applyBorder="1" applyAlignment="1">
      <alignment horizontal="center" vertical="center" wrapText="1"/>
    </xf>
    <xf numFmtId="0" fontId="32" fillId="33" borderId="5" xfId="0" applyFont="1" applyFill="1" applyBorder="1" applyAlignment="1">
      <alignment horizontal="center" vertical="center" wrapText="1"/>
    </xf>
    <xf numFmtId="0" fontId="24" fillId="11" borderId="6" xfId="0" applyNumberFormat="1" applyFont="1" applyFill="1" applyBorder="1" applyAlignment="1">
      <alignment horizontal="center" vertical="center" wrapText="1"/>
    </xf>
    <xf numFmtId="0" fontId="24" fillId="11" borderId="9" xfId="0" applyNumberFormat="1" applyFont="1" applyFill="1" applyBorder="1" applyAlignment="1">
      <alignment horizontal="center" vertical="center" wrapText="1"/>
    </xf>
    <xf numFmtId="0" fontId="24" fillId="11" borderId="8" xfId="0" applyNumberFormat="1" applyFont="1" applyFill="1" applyBorder="1" applyAlignment="1">
      <alignment horizontal="center" vertical="center" wrapText="1"/>
    </xf>
    <xf numFmtId="0" fontId="11" fillId="19" borderId="6" xfId="1" applyFont="1" applyFill="1" applyBorder="1" applyAlignment="1">
      <alignment vertical="center" wrapText="1"/>
    </xf>
    <xf numFmtId="0" fontId="11" fillId="19" borderId="8" xfId="1" applyFont="1" applyFill="1" applyBorder="1" applyAlignment="1">
      <alignment vertical="center" wrapText="1"/>
    </xf>
    <xf numFmtId="0" fontId="11" fillId="19" borderId="9" xfId="1" applyFont="1" applyFill="1" applyBorder="1" applyAlignment="1">
      <alignment vertical="center" wrapText="1"/>
    </xf>
    <xf numFmtId="0" fontId="7" fillId="19" borderId="13" xfId="1" applyFont="1" applyFill="1" applyBorder="1" applyAlignment="1">
      <alignment horizontal="center" vertical="center" wrapText="1"/>
    </xf>
    <xf numFmtId="0" fontId="7" fillId="19" borderId="8" xfId="1" applyFont="1" applyFill="1" applyBorder="1" applyAlignment="1">
      <alignment horizontal="center" vertical="center" wrapText="1"/>
    </xf>
    <xf numFmtId="0" fontId="7" fillId="19" borderId="9" xfId="1" applyFont="1" applyFill="1" applyBorder="1" applyAlignment="1">
      <alignment horizontal="center" vertical="center" wrapText="1"/>
    </xf>
    <xf numFmtId="0" fontId="7" fillId="19" borderId="6" xfId="1" applyFont="1" applyFill="1" applyBorder="1" applyAlignment="1">
      <alignment horizontal="center" vertical="center" wrapText="1"/>
    </xf>
    <xf numFmtId="0" fontId="29" fillId="11" borderId="8" xfId="0" applyNumberFormat="1" applyFont="1" applyFill="1" applyBorder="1" applyAlignment="1">
      <alignment horizontal="center" vertical="center" wrapText="1"/>
    </xf>
    <xf numFmtId="0" fontId="29" fillId="11" borderId="9" xfId="0" applyNumberFormat="1" applyFont="1" applyFill="1" applyBorder="1" applyAlignment="1">
      <alignment horizontal="center" vertical="center" wrapText="1"/>
    </xf>
    <xf numFmtId="0" fontId="11" fillId="4" borderId="13" xfId="1" applyFont="1" applyFill="1" applyBorder="1" applyAlignment="1" applyProtection="1">
      <alignment horizontal="left" wrapText="1"/>
      <protection locked="0"/>
    </xf>
    <xf numFmtId="0" fontId="11" fillId="4" borderId="2" xfId="1" applyFont="1" applyFill="1" applyBorder="1" applyAlignment="1" applyProtection="1">
      <alignment horizontal="left" wrapText="1"/>
      <protection locked="0"/>
    </xf>
    <xf numFmtId="0" fontId="11" fillId="4" borderId="14" xfId="1" applyFont="1" applyFill="1" applyBorder="1" applyAlignment="1" applyProtection="1">
      <alignment horizontal="left" wrapText="1"/>
      <protection locked="0"/>
    </xf>
    <xf numFmtId="44" fontId="5" fillId="4" borderId="0" xfId="410" applyFont="1" applyFill="1" applyBorder="1" applyAlignment="1" applyProtection="1">
      <alignment horizontal="left" wrapText="1"/>
      <protection locked="0"/>
    </xf>
    <xf numFmtId="44" fontId="5" fillId="4" borderId="10" xfId="410" applyFont="1" applyFill="1" applyBorder="1" applyAlignment="1" applyProtection="1">
      <alignment horizontal="left" wrapText="1"/>
      <protection locked="0"/>
    </xf>
    <xf numFmtId="44" fontId="11" fillId="4" borderId="0" xfId="410" applyFont="1" applyFill="1" applyBorder="1" applyAlignment="1" applyProtection="1">
      <alignment horizontal="left" wrapText="1"/>
      <protection locked="0"/>
    </xf>
    <xf numFmtId="44" fontId="11" fillId="4" borderId="10" xfId="410" applyFont="1" applyFill="1" applyBorder="1" applyAlignment="1" applyProtection="1">
      <alignment horizontal="left" wrapText="1"/>
      <protection locked="0"/>
    </xf>
    <xf numFmtId="0" fontId="17" fillId="23" borderId="6" xfId="0" quotePrefix="1" applyFont="1" applyFill="1" applyBorder="1" applyAlignment="1">
      <alignment horizontal="center" vertical="center" wrapText="1"/>
    </xf>
    <xf numFmtId="0" fontId="17" fillId="23" borderId="8" xfId="0" quotePrefix="1" applyFont="1" applyFill="1" applyBorder="1" applyAlignment="1">
      <alignment horizontal="center" vertical="center" wrapText="1"/>
    </xf>
    <xf numFmtId="0" fontId="17" fillId="23" borderId="9" xfId="0" quotePrefix="1" applyFont="1" applyFill="1" applyBorder="1" applyAlignment="1">
      <alignment horizontal="center" vertical="center" wrapText="1"/>
    </xf>
    <xf numFmtId="0" fontId="11" fillId="23" borderId="2" xfId="0" applyFont="1" applyFill="1" applyBorder="1" applyAlignment="1">
      <alignment horizontal="center" vertical="center" wrapText="1"/>
    </xf>
    <xf numFmtId="0" fontId="11" fillId="23" borderId="14" xfId="0" applyFont="1" applyFill="1" applyBorder="1" applyAlignment="1">
      <alignment horizontal="center" vertical="center" wrapText="1"/>
    </xf>
    <xf numFmtId="0" fontId="11" fillId="23" borderId="13" xfId="0" applyFont="1" applyFill="1" applyBorder="1" applyAlignment="1">
      <alignment vertical="center" wrapText="1"/>
    </xf>
    <xf numFmtId="0" fontId="11" fillId="23" borderId="2" xfId="0" applyFont="1" applyFill="1" applyBorder="1" applyAlignment="1">
      <alignment vertical="center" wrapText="1"/>
    </xf>
    <xf numFmtId="0" fontId="11" fillId="23" borderId="6" xfId="0" applyFont="1" applyFill="1" applyBorder="1" applyAlignment="1">
      <alignment horizontal="left" vertical="center" wrapText="1"/>
    </xf>
    <xf numFmtId="0" fontId="11" fillId="23" borderId="8" xfId="0" applyFont="1" applyFill="1" applyBorder="1" applyAlignment="1">
      <alignment horizontal="left" vertical="center" wrapText="1"/>
    </xf>
    <xf numFmtId="0" fontId="11" fillId="23" borderId="9" xfId="0" applyFont="1" applyFill="1" applyBorder="1" applyAlignment="1">
      <alignment horizontal="left" vertical="center" wrapText="1"/>
    </xf>
    <xf numFmtId="0" fontId="17" fillId="25" borderId="1" xfId="0" quotePrefix="1" applyFont="1" applyFill="1" applyBorder="1" applyAlignment="1">
      <alignment horizontal="center" vertical="center" wrapText="1"/>
    </xf>
    <xf numFmtId="0" fontId="17" fillId="26" borderId="1" xfId="0" quotePrefix="1" applyFont="1" applyFill="1" applyBorder="1" applyAlignment="1">
      <alignment horizontal="center" vertical="center" wrapText="1"/>
    </xf>
    <xf numFmtId="0" fontId="17" fillId="27" borderId="1" xfId="0" quotePrefix="1" applyFont="1" applyFill="1" applyBorder="1" applyAlignment="1">
      <alignment horizontal="center" vertical="center" wrapText="1"/>
    </xf>
    <xf numFmtId="0" fontId="17" fillId="28" borderId="1" xfId="0" quotePrefix="1" applyFont="1" applyFill="1" applyBorder="1" applyAlignment="1">
      <alignment horizontal="center" vertical="center" wrapText="1"/>
    </xf>
    <xf numFmtId="0" fontId="24" fillId="29" borderId="1" xfId="0" quotePrefix="1" applyFont="1" applyFill="1" applyBorder="1" applyAlignment="1">
      <alignment horizontal="center" vertical="center" wrapText="1"/>
    </xf>
    <xf numFmtId="0" fontId="24" fillId="23" borderId="8" xfId="0" quotePrefix="1" applyFont="1" applyFill="1" applyBorder="1" applyAlignment="1">
      <alignment horizontal="center" vertical="center" wrapText="1"/>
    </xf>
    <xf numFmtId="0" fontId="24" fillId="23" borderId="9" xfId="0" quotePrefix="1" applyFont="1" applyFill="1" applyBorder="1" applyAlignment="1">
      <alignment horizontal="center" vertical="center" wrapText="1"/>
    </xf>
    <xf numFmtId="0" fontId="5" fillId="21" borderId="1" xfId="0" applyFont="1" applyFill="1" applyBorder="1" applyAlignment="1">
      <alignment horizontal="center" vertical="top" wrapText="1"/>
    </xf>
    <xf numFmtId="0" fontId="5" fillId="31" borderId="1" xfId="0" applyFont="1" applyFill="1" applyBorder="1" applyAlignment="1">
      <alignment horizontal="center" vertical="top" wrapText="1"/>
    </xf>
    <xf numFmtId="0" fontId="5" fillId="4" borderId="13" xfId="1" applyFont="1" applyFill="1" applyBorder="1" applyAlignment="1" applyProtection="1">
      <alignment horizontal="left" wrapText="1"/>
      <protection locked="0"/>
    </xf>
    <xf numFmtId="0" fontId="5" fillId="4" borderId="2" xfId="1" applyFont="1" applyFill="1" applyBorder="1" applyAlignment="1" applyProtection="1">
      <alignment horizontal="left" wrapText="1"/>
      <protection locked="0"/>
    </xf>
    <xf numFmtId="0" fontId="5" fillId="4" borderId="6" xfId="1" applyFont="1" applyFill="1" applyBorder="1" applyAlignment="1">
      <alignment horizontal="center" vertical="center" wrapText="1"/>
    </xf>
    <xf numFmtId="0" fontId="5" fillId="4" borderId="8" xfId="1" applyFont="1" applyFill="1" applyBorder="1" applyAlignment="1">
      <alignment horizontal="center" vertical="center" wrapText="1"/>
    </xf>
    <xf numFmtId="0" fontId="5" fillId="4" borderId="9" xfId="1" applyFont="1" applyFill="1" applyBorder="1" applyAlignment="1">
      <alignment horizontal="center" vertical="center" wrapText="1"/>
    </xf>
    <xf numFmtId="0" fontId="5" fillId="4" borderId="13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4" borderId="14" xfId="1" applyFont="1" applyFill="1" applyBorder="1" applyAlignment="1">
      <alignment horizontal="center" vertical="center" wrapText="1"/>
    </xf>
    <xf numFmtId="0" fontId="5" fillId="4" borderId="7" xfId="1" applyFont="1" applyFill="1" applyBorder="1" applyAlignment="1" applyProtection="1">
      <alignment horizontal="left" wrapText="1"/>
      <protection locked="0"/>
    </xf>
    <xf numFmtId="0" fontId="5" fillId="4" borderId="0" xfId="1" applyFont="1" applyFill="1" applyBorder="1" applyAlignment="1" applyProtection="1">
      <alignment horizontal="left" wrapText="1"/>
      <protection locked="0"/>
    </xf>
  </cellXfs>
  <cellStyles count="1662">
    <cellStyle name="Moeda" xfId="14" builtinId="4"/>
    <cellStyle name="Moeda 10" xfId="410" xr:uid="{00000000-0005-0000-0000-0000BF010000}"/>
    <cellStyle name="Moeda 10 2" xfId="961" xr:uid="{372ACDED-0377-4803-95AD-98DB583CD6A9}"/>
    <cellStyle name="Moeda 10 3" xfId="1511" xr:uid="{1637500B-6B32-447B-B962-60A7A4609F50}"/>
    <cellStyle name="Moeda 11" xfId="567" xr:uid="{8970EA90-0213-4782-B477-05C8E27909ED}"/>
    <cellStyle name="Moeda 12" xfId="1118" xr:uid="{C276CAB7-9723-495F-9A48-BE80D922959A}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10" xfId="406" xr:uid="{00000000-0005-0000-0000-000003000000}"/>
    <cellStyle name="Moeda 3 10 2" xfId="957" xr:uid="{98E3FAD0-4FB7-4000-94F3-14195994039F}"/>
    <cellStyle name="Moeda 3 10 3" xfId="1507" xr:uid="{9D2F4267-0250-462B-93CE-A522D05BA893}"/>
    <cellStyle name="Moeda 3 11" xfId="485" xr:uid="{00000000-0005-0000-0000-000003000000}"/>
    <cellStyle name="Moeda 3 11 2" xfId="1036" xr:uid="{8503AE0D-1E41-4515-A043-5BA97BBA4B8A}"/>
    <cellStyle name="Moeda 3 11 3" xfId="1586" xr:uid="{8CC08879-74DA-4EFF-92BD-585FFB10B2BF}"/>
    <cellStyle name="Moeda 3 12" xfId="563" xr:uid="{4445D727-53FC-473C-9458-839E5BD3BD5C}"/>
    <cellStyle name="Moeda 3 13" xfId="1114" xr:uid="{F4CC42E8-BD9E-4943-BB4C-E793BE22D8D1}"/>
    <cellStyle name="Moeda 3 2" xfId="17" xr:uid="{00000000-0005-0000-0000-000004000000}"/>
    <cellStyle name="Moeda 3 2 10" xfId="491" xr:uid="{00000000-0005-0000-0000-000004000000}"/>
    <cellStyle name="Moeda 3 2 10 2" xfId="1042" xr:uid="{C002378C-1ADD-4D18-8F5C-ADED7D9BBE32}"/>
    <cellStyle name="Moeda 3 2 10 3" xfId="1592" xr:uid="{B7A7B88B-911C-4BFF-AD29-33D3F496E28E}"/>
    <cellStyle name="Moeda 3 2 11" xfId="570" xr:uid="{E665BEA5-71CE-41F0-9E08-1C78D18F7186}"/>
    <cellStyle name="Moeda 3 2 12" xfId="1121" xr:uid="{DBCFA150-1875-47BA-AAD3-6461C9D2E290}"/>
    <cellStyle name="Moeda 3 2 2" xfId="34" xr:uid="{00000000-0005-0000-0000-000004000000}"/>
    <cellStyle name="Moeda 3 2 2 10" xfId="1137" xr:uid="{C9A42A79-607B-4DFD-9A90-0E47358D0169}"/>
    <cellStyle name="Moeda 3 2 2 2" xfId="66" xr:uid="{00000000-0005-0000-0000-000005000000}"/>
    <cellStyle name="Moeda 3 2 2 2 2" xfId="145" xr:uid="{00000000-0005-0000-0000-000005000000}"/>
    <cellStyle name="Moeda 3 2 2 2 2 2" xfId="696" xr:uid="{0BD2AA81-2507-4068-97CF-42D55C46DE30}"/>
    <cellStyle name="Moeda 3 2 2 2 2 3" xfId="1247" xr:uid="{2736C385-8748-42E1-9B52-DA4436C95AD0}"/>
    <cellStyle name="Moeda 3 2 2 2 3" xfId="224" xr:uid="{00000000-0005-0000-0000-000005000000}"/>
    <cellStyle name="Moeda 3 2 2 2 3 2" xfId="775" xr:uid="{2368D2C8-9C17-41ED-B9C5-A92EC6786F21}"/>
    <cellStyle name="Moeda 3 2 2 2 3 3" xfId="1326" xr:uid="{1DF8A9A2-F335-43E0-844A-0526FA2B5BA5}"/>
    <cellStyle name="Moeda 3 2 2 2 4" xfId="304" xr:uid="{00000000-0005-0000-0000-000005000000}"/>
    <cellStyle name="Moeda 3 2 2 2 4 2" xfId="855" xr:uid="{0E92BE46-9BDB-4938-8005-85140CA07586}"/>
    <cellStyle name="Moeda 3 2 2 2 4 3" xfId="1405" xr:uid="{0AE684FD-40AD-4E30-981A-331291D0CBDC}"/>
    <cellStyle name="Moeda 3 2 2 2 5" xfId="382" xr:uid="{00000000-0005-0000-0000-000005000000}"/>
    <cellStyle name="Moeda 3 2 2 2 5 2" xfId="933" xr:uid="{0813E732-FFE1-4D65-B5D7-9A3A2B281692}"/>
    <cellStyle name="Moeda 3 2 2 2 5 3" xfId="1483" xr:uid="{54E5882C-FF12-4118-AE85-EABED9F7ABBF}"/>
    <cellStyle name="Moeda 3 2 2 2 6" xfId="461" xr:uid="{00000000-0005-0000-0000-000005000000}"/>
    <cellStyle name="Moeda 3 2 2 2 6 2" xfId="1012" xr:uid="{02F1BF25-6F4F-4B1E-8AF8-46AFBBF22980}"/>
    <cellStyle name="Moeda 3 2 2 2 6 3" xfId="1562" xr:uid="{67AC4289-B365-4FCF-9D8F-983FCB177521}"/>
    <cellStyle name="Moeda 3 2 2 2 7" xfId="539" xr:uid="{00000000-0005-0000-0000-000005000000}"/>
    <cellStyle name="Moeda 3 2 2 2 7 2" xfId="1090" xr:uid="{3F39858E-5498-4123-84AF-3B180CC251C8}"/>
    <cellStyle name="Moeda 3 2 2 2 7 3" xfId="1640" xr:uid="{262C9F84-D2E3-4704-B2DF-876DC41FA1FA}"/>
    <cellStyle name="Moeda 3 2 2 2 8" xfId="618" xr:uid="{82CD1FCF-EF36-409F-82DB-B21D1E44EECE}"/>
    <cellStyle name="Moeda 3 2 2 2 9" xfId="1169" xr:uid="{6CF73062-B2AF-4E99-9CEF-B6560CF5B88E}"/>
    <cellStyle name="Moeda 3 2 2 3" xfId="113" xr:uid="{00000000-0005-0000-0000-000004000000}"/>
    <cellStyle name="Moeda 3 2 2 3 2" xfId="664" xr:uid="{693F20B1-D35B-4B18-89A4-E92D77B28E78}"/>
    <cellStyle name="Moeda 3 2 2 3 3" xfId="1215" xr:uid="{70052CB0-C670-4F04-B2F6-017F569C4E38}"/>
    <cellStyle name="Moeda 3 2 2 4" xfId="192" xr:uid="{00000000-0005-0000-0000-000004000000}"/>
    <cellStyle name="Moeda 3 2 2 4 2" xfId="743" xr:uid="{54AADB86-75CA-4B06-9375-4BF4EF488AD6}"/>
    <cellStyle name="Moeda 3 2 2 4 3" xfId="1294" xr:uid="{5694B147-2792-4991-B4D4-DDDA1D81A36D}"/>
    <cellStyle name="Moeda 3 2 2 5" xfId="272" xr:uid="{00000000-0005-0000-0000-000004000000}"/>
    <cellStyle name="Moeda 3 2 2 5 2" xfId="823" xr:uid="{14CD74A2-9396-410F-AA08-F845A1A02C48}"/>
    <cellStyle name="Moeda 3 2 2 5 3" xfId="1373" xr:uid="{F43E6CB1-6D8E-44E2-BFA2-F5198D9CEF7B}"/>
    <cellStyle name="Moeda 3 2 2 6" xfId="350" xr:uid="{00000000-0005-0000-0000-000004000000}"/>
    <cellStyle name="Moeda 3 2 2 6 2" xfId="901" xr:uid="{B3EB5C28-8116-4654-A925-57A726AB4009}"/>
    <cellStyle name="Moeda 3 2 2 6 3" xfId="1451" xr:uid="{452C793F-B09C-4192-8748-614C92D5DC21}"/>
    <cellStyle name="Moeda 3 2 2 7" xfId="429" xr:uid="{00000000-0005-0000-0000-000004000000}"/>
    <cellStyle name="Moeda 3 2 2 7 2" xfId="980" xr:uid="{44DB9D8D-C211-4A42-82CC-AD32B26C54DF}"/>
    <cellStyle name="Moeda 3 2 2 7 3" xfId="1530" xr:uid="{DC04E9E2-6696-499F-83F9-0A559A2205CD}"/>
    <cellStyle name="Moeda 3 2 2 8" xfId="507" xr:uid="{00000000-0005-0000-0000-000004000000}"/>
    <cellStyle name="Moeda 3 2 2 8 2" xfId="1058" xr:uid="{7774D03F-DDC0-49FE-8B33-731A4E0BCDD8}"/>
    <cellStyle name="Moeda 3 2 2 8 3" xfId="1608" xr:uid="{EA324A2D-7DEB-475F-A5E2-777EAE5E26D4}"/>
    <cellStyle name="Moeda 3 2 2 9" xfId="586" xr:uid="{97E62318-43F6-4067-9ED6-EEC5E70AE8F9}"/>
    <cellStyle name="Moeda 3 2 3" xfId="50" xr:uid="{00000000-0005-0000-0000-000004000000}"/>
    <cellStyle name="Moeda 3 2 3 2" xfId="129" xr:uid="{00000000-0005-0000-0000-000004000000}"/>
    <cellStyle name="Moeda 3 2 3 2 2" xfId="680" xr:uid="{DB2422EC-9F03-403F-9BB2-D575A83CC835}"/>
    <cellStyle name="Moeda 3 2 3 2 3" xfId="1231" xr:uid="{7FFCD633-F52E-4F23-B245-0928B33A9A2F}"/>
    <cellStyle name="Moeda 3 2 3 3" xfId="208" xr:uid="{00000000-0005-0000-0000-000004000000}"/>
    <cellStyle name="Moeda 3 2 3 3 2" xfId="759" xr:uid="{01EDE516-8B81-4E67-B458-B13761599D0D}"/>
    <cellStyle name="Moeda 3 2 3 3 3" xfId="1310" xr:uid="{3121B867-884A-48E0-9DD8-E782C8840464}"/>
    <cellStyle name="Moeda 3 2 3 4" xfId="288" xr:uid="{00000000-0005-0000-0000-000004000000}"/>
    <cellStyle name="Moeda 3 2 3 4 2" xfId="839" xr:uid="{B9352B41-8BD9-4883-8D66-1A584A7B8DCE}"/>
    <cellStyle name="Moeda 3 2 3 4 3" xfId="1389" xr:uid="{692E42A2-E01A-479A-B406-054EAED0EC1C}"/>
    <cellStyle name="Moeda 3 2 3 5" xfId="366" xr:uid="{00000000-0005-0000-0000-000004000000}"/>
    <cellStyle name="Moeda 3 2 3 5 2" xfId="917" xr:uid="{E958D5A9-745C-49E6-8AC8-5B36246FADA5}"/>
    <cellStyle name="Moeda 3 2 3 5 3" xfId="1467" xr:uid="{55DE986C-D693-435D-A53F-5303A31F7C8C}"/>
    <cellStyle name="Moeda 3 2 3 6" xfId="445" xr:uid="{00000000-0005-0000-0000-000004000000}"/>
    <cellStyle name="Moeda 3 2 3 6 2" xfId="996" xr:uid="{93A5A168-6B06-480D-A709-E9F2C9C72B24}"/>
    <cellStyle name="Moeda 3 2 3 6 3" xfId="1546" xr:uid="{871EA7FA-3D85-4879-A835-F8CDBC910905}"/>
    <cellStyle name="Moeda 3 2 3 7" xfId="523" xr:uid="{00000000-0005-0000-0000-000004000000}"/>
    <cellStyle name="Moeda 3 2 3 7 2" xfId="1074" xr:uid="{F5E42D49-759E-4131-B27A-083B653C5B26}"/>
    <cellStyle name="Moeda 3 2 3 7 3" xfId="1624" xr:uid="{E791495C-6E8A-40AE-843E-ACE7EAD08204}"/>
    <cellStyle name="Moeda 3 2 3 8" xfId="602" xr:uid="{21837706-9C91-46F0-BBFC-BFA6B3481D6F}"/>
    <cellStyle name="Moeda 3 2 3 9" xfId="1153" xr:uid="{641C994D-0472-4D11-8FB2-769688349EAD}"/>
    <cellStyle name="Moeda 3 2 4" xfId="81" xr:uid="{00000000-0005-0000-0000-000003000000}"/>
    <cellStyle name="Moeda 3 2 4 2" xfId="160" xr:uid="{00000000-0005-0000-0000-000003000000}"/>
    <cellStyle name="Moeda 3 2 4 2 2" xfId="711" xr:uid="{FBECDEDF-801D-4E8C-A4CA-A6979F48A2E2}"/>
    <cellStyle name="Moeda 3 2 4 2 3" xfId="1262" xr:uid="{528F6DDB-85A6-4BD5-A10C-1ABAD46414FF}"/>
    <cellStyle name="Moeda 3 2 4 3" xfId="239" xr:uid="{00000000-0005-0000-0000-000003000000}"/>
    <cellStyle name="Moeda 3 2 4 3 2" xfId="790" xr:uid="{98E7A0A5-62BC-4708-B574-84E31CF12D4A}"/>
    <cellStyle name="Moeda 3 2 4 3 3" xfId="1341" xr:uid="{88655ADA-EE36-42D5-9821-D13EE783D2DD}"/>
    <cellStyle name="Moeda 3 2 4 4" xfId="319" xr:uid="{00000000-0005-0000-0000-000003000000}"/>
    <cellStyle name="Moeda 3 2 4 4 2" xfId="870" xr:uid="{205E174E-6419-400F-9DB1-47287C21384A}"/>
    <cellStyle name="Moeda 3 2 4 4 3" xfId="1420" xr:uid="{5B11C179-5DB5-43C0-98E8-2EBBECAA11D2}"/>
    <cellStyle name="Moeda 3 2 4 5" xfId="397" xr:uid="{00000000-0005-0000-0000-000003000000}"/>
    <cellStyle name="Moeda 3 2 4 5 2" xfId="948" xr:uid="{AC228859-F4BE-4417-BF3E-2A3AB4CEAF06}"/>
    <cellStyle name="Moeda 3 2 4 5 3" xfId="1498" xr:uid="{D526235A-87F6-46EF-BA22-601239499448}"/>
    <cellStyle name="Moeda 3 2 4 6" xfId="476" xr:uid="{00000000-0005-0000-0000-000003000000}"/>
    <cellStyle name="Moeda 3 2 4 6 2" xfId="1027" xr:uid="{E9332E71-16E6-4700-9E91-E698A976B33B}"/>
    <cellStyle name="Moeda 3 2 4 6 3" xfId="1577" xr:uid="{8AF97379-0AEF-40B5-8757-EC07D7497E0D}"/>
    <cellStyle name="Moeda 3 2 4 7" xfId="554" xr:uid="{00000000-0005-0000-0000-000003000000}"/>
    <cellStyle name="Moeda 3 2 4 7 2" xfId="1105" xr:uid="{5BF80701-E8CE-4E17-B64E-E38B781BC3ED}"/>
    <cellStyle name="Moeda 3 2 4 7 3" xfId="1655" xr:uid="{C2F03476-F9C2-43E3-B160-A9AAFEF34C13}"/>
    <cellStyle name="Moeda 3 2 4 8" xfId="633" xr:uid="{9421FEDB-DC21-409B-8CC2-CE1C950C5CA2}"/>
    <cellStyle name="Moeda 3 2 4 9" xfId="1184" xr:uid="{D5692A34-0B00-4AF8-A525-997C85AFCF78}"/>
    <cellStyle name="Moeda 3 2 5" xfId="97" xr:uid="{00000000-0005-0000-0000-000004000000}"/>
    <cellStyle name="Moeda 3 2 5 2" xfId="648" xr:uid="{7F2DE087-540D-444E-82C3-670D3B6C9FF8}"/>
    <cellStyle name="Moeda 3 2 5 3" xfId="1199" xr:uid="{BA67FB64-2CF9-45D7-B4F1-F98B32607D69}"/>
    <cellStyle name="Moeda 3 2 6" xfId="176" xr:uid="{00000000-0005-0000-0000-000004000000}"/>
    <cellStyle name="Moeda 3 2 6 2" xfId="727" xr:uid="{12319B5B-32EC-4911-AFDE-9C85AA2A69BE}"/>
    <cellStyle name="Moeda 3 2 6 3" xfId="1278" xr:uid="{D142C584-9319-4F55-96BE-FD2B56A8AE10}"/>
    <cellStyle name="Moeda 3 2 7" xfId="255" xr:uid="{00000000-0005-0000-0000-000004000000}"/>
    <cellStyle name="Moeda 3 2 7 2" xfId="806" xr:uid="{ECFD2D0D-E1C1-45EA-AB61-121803818243}"/>
    <cellStyle name="Moeda 3 2 7 3" xfId="1357" xr:uid="{432011E9-B578-4B42-8002-1F8DD3A56BEF}"/>
    <cellStyle name="Moeda 3 2 8" xfId="334" xr:uid="{00000000-0005-0000-0000-000004000000}"/>
    <cellStyle name="Moeda 3 2 8 2" xfId="885" xr:uid="{1BAE1DC3-3A9E-4EDF-8133-9457D1CA6288}"/>
    <cellStyle name="Moeda 3 2 8 3" xfId="1435" xr:uid="{D2300CD9-44D4-4BB0-A13D-DD62EEDA908B}"/>
    <cellStyle name="Moeda 3 2 9" xfId="413" xr:uid="{00000000-0005-0000-0000-000004000000}"/>
    <cellStyle name="Moeda 3 2 9 2" xfId="964" xr:uid="{08CB3881-8808-42AE-AD43-BFE8525B25FA}"/>
    <cellStyle name="Moeda 3 2 9 3" xfId="1514" xr:uid="{57475FB9-2A5C-409E-9732-919B6BD74234}"/>
    <cellStyle name="Moeda 3 3" xfId="27" xr:uid="{00000000-0005-0000-0000-000003000000}"/>
    <cellStyle name="Moeda 3 3 10" xfId="1130" xr:uid="{627B0C53-AAB4-45EB-83CA-83C605C575DF}"/>
    <cellStyle name="Moeda 3 3 2" xfId="59" xr:uid="{00000000-0005-0000-0000-000006000000}"/>
    <cellStyle name="Moeda 3 3 2 2" xfId="138" xr:uid="{00000000-0005-0000-0000-000006000000}"/>
    <cellStyle name="Moeda 3 3 2 2 2" xfId="689" xr:uid="{4927573B-786B-47A3-9427-93D760DE1F8B}"/>
    <cellStyle name="Moeda 3 3 2 2 3" xfId="1240" xr:uid="{F9B9BA24-CCC0-4C28-B870-89F7DE4DE420}"/>
    <cellStyle name="Moeda 3 3 2 3" xfId="217" xr:uid="{00000000-0005-0000-0000-000006000000}"/>
    <cellStyle name="Moeda 3 3 2 3 2" xfId="768" xr:uid="{F34A329D-DA7A-4098-A68D-ECF87C8CBC67}"/>
    <cellStyle name="Moeda 3 3 2 3 3" xfId="1319" xr:uid="{7C33E801-F0BA-4CAD-A3CE-75238D4C730C}"/>
    <cellStyle name="Moeda 3 3 2 4" xfId="297" xr:uid="{00000000-0005-0000-0000-000006000000}"/>
    <cellStyle name="Moeda 3 3 2 4 2" xfId="848" xr:uid="{6DBE0D8D-1703-47DB-8C67-DA1E1C5474B3}"/>
    <cellStyle name="Moeda 3 3 2 4 3" xfId="1398" xr:uid="{F660FA81-3B5C-496F-B4FC-B56760DECB5E}"/>
    <cellStyle name="Moeda 3 3 2 5" xfId="375" xr:uid="{00000000-0005-0000-0000-000006000000}"/>
    <cellStyle name="Moeda 3 3 2 5 2" xfId="926" xr:uid="{2D0DF9B8-B865-4DA6-926B-2F38E5FA58AC}"/>
    <cellStyle name="Moeda 3 3 2 5 3" xfId="1476" xr:uid="{1A5D5524-50AD-49DF-A21E-DA181B219A75}"/>
    <cellStyle name="Moeda 3 3 2 6" xfId="454" xr:uid="{00000000-0005-0000-0000-000006000000}"/>
    <cellStyle name="Moeda 3 3 2 6 2" xfId="1005" xr:uid="{DCB7D21C-01AC-4473-904E-40A211C3CB64}"/>
    <cellStyle name="Moeda 3 3 2 6 3" xfId="1555" xr:uid="{372785D1-C5C2-4F1E-873B-99C98E131B09}"/>
    <cellStyle name="Moeda 3 3 2 7" xfId="532" xr:uid="{00000000-0005-0000-0000-000006000000}"/>
    <cellStyle name="Moeda 3 3 2 7 2" xfId="1083" xr:uid="{99676368-8047-422C-81B8-24C768850D0C}"/>
    <cellStyle name="Moeda 3 3 2 7 3" xfId="1633" xr:uid="{2A08718D-BE2E-410B-B1D6-6678CE5F63FA}"/>
    <cellStyle name="Moeda 3 3 2 8" xfId="611" xr:uid="{8AC41DA6-1D8B-4C36-90B4-4029D245E4EB}"/>
    <cellStyle name="Moeda 3 3 2 9" xfId="1162" xr:uid="{F4E1289D-4F5E-4F91-B1A4-8E91B94CC7F7}"/>
    <cellStyle name="Moeda 3 3 3" xfId="106" xr:uid="{00000000-0005-0000-0000-000003000000}"/>
    <cellStyle name="Moeda 3 3 3 2" xfId="657" xr:uid="{9FCF479B-DBD5-4693-A8D0-AC4AEE7E4696}"/>
    <cellStyle name="Moeda 3 3 3 3" xfId="1208" xr:uid="{170B701E-0DFC-4039-85A2-2B613751F1D1}"/>
    <cellStyle name="Moeda 3 3 4" xfId="185" xr:uid="{00000000-0005-0000-0000-000003000000}"/>
    <cellStyle name="Moeda 3 3 4 2" xfId="736" xr:uid="{17FE90F3-DF74-4C68-B938-F1C3280B713B}"/>
    <cellStyle name="Moeda 3 3 4 3" xfId="1287" xr:uid="{967AD4D8-01FD-4A54-BB84-441335158C31}"/>
    <cellStyle name="Moeda 3 3 5" xfId="265" xr:uid="{00000000-0005-0000-0000-000003000000}"/>
    <cellStyle name="Moeda 3 3 5 2" xfId="816" xr:uid="{5D465F64-02A0-4233-94E0-BBE4CB182FEF}"/>
    <cellStyle name="Moeda 3 3 5 3" xfId="1366" xr:uid="{75276DE0-93A1-4675-8BDA-7E4D3501B2CB}"/>
    <cellStyle name="Moeda 3 3 6" xfId="343" xr:uid="{00000000-0005-0000-0000-000003000000}"/>
    <cellStyle name="Moeda 3 3 6 2" xfId="894" xr:uid="{F14E4E5F-19AE-4A26-8BA8-783924F8A298}"/>
    <cellStyle name="Moeda 3 3 6 3" xfId="1444" xr:uid="{160252B9-315A-4CD2-B232-D3B1CB1F21FC}"/>
    <cellStyle name="Moeda 3 3 7" xfId="422" xr:uid="{00000000-0005-0000-0000-000003000000}"/>
    <cellStyle name="Moeda 3 3 7 2" xfId="973" xr:uid="{51FCA755-64CC-461C-B399-66F0F6BE6FAA}"/>
    <cellStyle name="Moeda 3 3 7 3" xfId="1523" xr:uid="{5DE02FAC-134F-4398-8170-43EC851D19FE}"/>
    <cellStyle name="Moeda 3 3 8" xfId="500" xr:uid="{00000000-0005-0000-0000-000003000000}"/>
    <cellStyle name="Moeda 3 3 8 2" xfId="1051" xr:uid="{CC38870E-5444-4907-BEA2-5703F0039E2C}"/>
    <cellStyle name="Moeda 3 3 8 3" xfId="1601" xr:uid="{46B66E79-4950-486E-A15B-8F8884C99321}"/>
    <cellStyle name="Moeda 3 3 9" xfId="579" xr:uid="{2BDEB628-224B-432E-B2E2-B023B4A10009}"/>
    <cellStyle name="Moeda 3 4" xfId="43" xr:uid="{00000000-0005-0000-0000-000003000000}"/>
    <cellStyle name="Moeda 3 4 2" xfId="122" xr:uid="{00000000-0005-0000-0000-000003000000}"/>
    <cellStyle name="Moeda 3 4 2 2" xfId="673" xr:uid="{6E0E310F-691A-40E5-9D97-12459CD49EDD}"/>
    <cellStyle name="Moeda 3 4 2 3" xfId="1224" xr:uid="{1B9AD943-F02B-4A36-9636-B097EBC95EB8}"/>
    <cellStyle name="Moeda 3 4 3" xfId="201" xr:uid="{00000000-0005-0000-0000-000003000000}"/>
    <cellStyle name="Moeda 3 4 3 2" xfId="752" xr:uid="{8B63E9E8-77CD-4A30-A29B-1C535A46F68B}"/>
    <cellStyle name="Moeda 3 4 3 3" xfId="1303" xr:uid="{F715D131-AE7F-4876-9DB6-9DD0936DA28E}"/>
    <cellStyle name="Moeda 3 4 4" xfId="281" xr:uid="{00000000-0005-0000-0000-000003000000}"/>
    <cellStyle name="Moeda 3 4 4 2" xfId="832" xr:uid="{B4841E9B-5725-4F4A-B0F6-6315876F9355}"/>
    <cellStyle name="Moeda 3 4 4 3" xfId="1382" xr:uid="{A42B38CE-D216-4E0D-AE07-7B42E34EE6F3}"/>
    <cellStyle name="Moeda 3 4 5" xfId="359" xr:uid="{00000000-0005-0000-0000-000003000000}"/>
    <cellStyle name="Moeda 3 4 5 2" xfId="910" xr:uid="{A547CBA7-8027-4ED1-B754-86FCD024035E}"/>
    <cellStyle name="Moeda 3 4 5 3" xfId="1460" xr:uid="{2886840D-6667-402C-8836-E6B7E5465692}"/>
    <cellStyle name="Moeda 3 4 6" xfId="438" xr:uid="{00000000-0005-0000-0000-000003000000}"/>
    <cellStyle name="Moeda 3 4 6 2" xfId="989" xr:uid="{6D41A123-188D-4420-AAF5-7FFDEFEA207E}"/>
    <cellStyle name="Moeda 3 4 6 3" xfId="1539" xr:uid="{68E3E746-E82A-493C-9773-91EAC785718A}"/>
    <cellStyle name="Moeda 3 4 7" xfId="516" xr:uid="{00000000-0005-0000-0000-000003000000}"/>
    <cellStyle name="Moeda 3 4 7 2" xfId="1067" xr:uid="{1F6580A2-22DB-4FC3-9589-E990E2A27C36}"/>
    <cellStyle name="Moeda 3 4 7 3" xfId="1617" xr:uid="{0B51DEF6-7B01-4C0C-9EDB-BC94B6A1B5E5}"/>
    <cellStyle name="Moeda 3 4 8" xfId="595" xr:uid="{6327E19C-ABB5-47EB-8F5E-9FC0E97EC691}"/>
    <cellStyle name="Moeda 3 4 9" xfId="1146" xr:uid="{CD980B90-66FA-42D6-9D42-CF700A866BA9}"/>
    <cellStyle name="Moeda 3 5" xfId="75" xr:uid="{00000000-0005-0000-0000-000002000000}"/>
    <cellStyle name="Moeda 3 5 2" xfId="154" xr:uid="{00000000-0005-0000-0000-000002000000}"/>
    <cellStyle name="Moeda 3 5 2 2" xfId="705" xr:uid="{DB633012-C18B-4A99-B725-9B88AEB04AF3}"/>
    <cellStyle name="Moeda 3 5 2 3" xfId="1256" xr:uid="{F6BCBF32-6E38-4AB4-9920-E61B018712EB}"/>
    <cellStyle name="Moeda 3 5 3" xfId="233" xr:uid="{00000000-0005-0000-0000-000002000000}"/>
    <cellStyle name="Moeda 3 5 3 2" xfId="784" xr:uid="{560285CD-DF92-40BA-B6F6-FBC761AED581}"/>
    <cellStyle name="Moeda 3 5 3 3" xfId="1335" xr:uid="{6B5D3B29-4C36-45BB-AF11-FBA9D4052CD4}"/>
    <cellStyle name="Moeda 3 5 4" xfId="313" xr:uid="{00000000-0005-0000-0000-000002000000}"/>
    <cellStyle name="Moeda 3 5 4 2" xfId="864" xr:uid="{1B63E3CB-6BBE-4E6A-B153-7C182749D781}"/>
    <cellStyle name="Moeda 3 5 4 3" xfId="1414" xr:uid="{2473931F-3250-480F-8F7A-4B93CC2A655F}"/>
    <cellStyle name="Moeda 3 5 5" xfId="391" xr:uid="{00000000-0005-0000-0000-000002000000}"/>
    <cellStyle name="Moeda 3 5 5 2" xfId="942" xr:uid="{97B6130C-C9A1-4098-A359-E7F938F91C9A}"/>
    <cellStyle name="Moeda 3 5 5 3" xfId="1492" xr:uid="{203FDDF6-789B-40D3-9608-4A304C3D8B10}"/>
    <cellStyle name="Moeda 3 5 6" xfId="470" xr:uid="{00000000-0005-0000-0000-000002000000}"/>
    <cellStyle name="Moeda 3 5 6 2" xfId="1021" xr:uid="{2EB16B90-B721-4E28-8D50-EEFBA938F55D}"/>
    <cellStyle name="Moeda 3 5 6 3" xfId="1571" xr:uid="{FEA99F48-D708-483B-97DD-5A8F79346485}"/>
    <cellStyle name="Moeda 3 5 7" xfId="548" xr:uid="{00000000-0005-0000-0000-000002000000}"/>
    <cellStyle name="Moeda 3 5 7 2" xfId="1099" xr:uid="{6007CCB6-C7BF-4B3C-8452-F1AF140DA475}"/>
    <cellStyle name="Moeda 3 5 7 3" xfId="1649" xr:uid="{739D4610-A0C6-4387-925F-9E59DCC32594}"/>
    <cellStyle name="Moeda 3 5 8" xfId="627" xr:uid="{074E8D30-E5FC-4746-BE4E-427A6296C740}"/>
    <cellStyle name="Moeda 3 5 9" xfId="1178" xr:uid="{8E332C92-09D2-4A6C-A422-98A0184F8336}"/>
    <cellStyle name="Moeda 3 6" xfId="91" xr:uid="{00000000-0005-0000-0000-000003000000}"/>
    <cellStyle name="Moeda 3 6 2" xfId="642" xr:uid="{FF40312A-9B8D-4D86-9BDF-2C0016740E1B}"/>
    <cellStyle name="Moeda 3 6 3" xfId="1193" xr:uid="{26DA4B23-AFA3-4D18-83A1-B900AA127127}"/>
    <cellStyle name="Moeda 3 7" xfId="169" xr:uid="{00000000-0005-0000-0000-000003000000}"/>
    <cellStyle name="Moeda 3 7 2" xfId="720" xr:uid="{A13FB6D3-DD63-48A6-AF30-0420D08916DB}"/>
    <cellStyle name="Moeda 3 7 3" xfId="1271" xr:uid="{5C7A7CFB-0CB1-4A46-9C37-3E3B88BF7ED3}"/>
    <cellStyle name="Moeda 3 8" xfId="248" xr:uid="{00000000-0005-0000-0000-000003000000}"/>
    <cellStyle name="Moeda 3 8 2" xfId="799" xr:uid="{37E27892-0E48-4CFF-A054-6FCD1B26C7A2}"/>
    <cellStyle name="Moeda 3 8 3" xfId="1350" xr:uid="{E2F9FBD9-0B9F-44B5-8721-B3051552587F}"/>
    <cellStyle name="Moeda 3 9" xfId="328" xr:uid="{00000000-0005-0000-0000-000003000000}"/>
    <cellStyle name="Moeda 3 9 2" xfId="879" xr:uid="{A06B3816-E154-415D-A1C3-FBF466E1D412}"/>
    <cellStyle name="Moeda 3 9 3" xfId="1429" xr:uid="{3FA2B28D-1EFA-4F38-A617-A863EBAABF14}"/>
    <cellStyle name="Moeda 4" xfId="21" xr:uid="{00000000-0005-0000-0000-000005000000}"/>
    <cellStyle name="Moeda 4 10" xfId="495" xr:uid="{00000000-0005-0000-0000-000005000000}"/>
    <cellStyle name="Moeda 4 10 2" xfId="1046" xr:uid="{ACAC98EE-3B1B-465C-9F60-16C37A9CC142}"/>
    <cellStyle name="Moeda 4 10 3" xfId="1596" xr:uid="{525B10D3-1F67-4826-9D19-BAAF3E72F226}"/>
    <cellStyle name="Moeda 4 11" xfId="574" xr:uid="{31D13986-E849-47AA-9965-715D0AAF9502}"/>
    <cellStyle name="Moeda 4 12" xfId="1125" xr:uid="{8523A14A-DEE0-43BE-A222-D77F47E36CFD}"/>
    <cellStyle name="Moeda 4 2" xfId="38" xr:uid="{00000000-0005-0000-0000-000005000000}"/>
    <cellStyle name="Moeda 4 2 10" xfId="1141" xr:uid="{5747E6E6-A6DC-4405-8BAD-5C4FA8BFB4C6}"/>
    <cellStyle name="Moeda 4 2 2" xfId="70" xr:uid="{00000000-0005-0000-0000-000008000000}"/>
    <cellStyle name="Moeda 4 2 2 2" xfId="149" xr:uid="{00000000-0005-0000-0000-000008000000}"/>
    <cellStyle name="Moeda 4 2 2 2 2" xfId="700" xr:uid="{95AD7656-DA71-4EA6-95D6-D21075B83E7F}"/>
    <cellStyle name="Moeda 4 2 2 2 3" xfId="1251" xr:uid="{E6CA614C-CAFE-4A69-8E3F-52E3F9AC51C6}"/>
    <cellStyle name="Moeda 4 2 2 3" xfId="228" xr:uid="{00000000-0005-0000-0000-000008000000}"/>
    <cellStyle name="Moeda 4 2 2 3 2" xfId="779" xr:uid="{2D5E2342-EAEE-4C15-BE4E-F43E303BA0FE}"/>
    <cellStyle name="Moeda 4 2 2 3 3" xfId="1330" xr:uid="{F963685B-FC62-4DB1-9CB4-9BEF8251B1AB}"/>
    <cellStyle name="Moeda 4 2 2 4" xfId="308" xr:uid="{00000000-0005-0000-0000-000008000000}"/>
    <cellStyle name="Moeda 4 2 2 4 2" xfId="859" xr:uid="{D89F9FDD-B7B0-4416-B845-A4673CA78150}"/>
    <cellStyle name="Moeda 4 2 2 4 3" xfId="1409" xr:uid="{0BC88A9E-FB07-4C56-A42E-B2BB83E21D63}"/>
    <cellStyle name="Moeda 4 2 2 5" xfId="386" xr:uid="{00000000-0005-0000-0000-000008000000}"/>
    <cellStyle name="Moeda 4 2 2 5 2" xfId="937" xr:uid="{087025C0-88B4-479F-B13D-1372F36F1028}"/>
    <cellStyle name="Moeda 4 2 2 5 3" xfId="1487" xr:uid="{D7123789-7AB4-4A24-A979-73A3F5174815}"/>
    <cellStyle name="Moeda 4 2 2 6" xfId="465" xr:uid="{00000000-0005-0000-0000-000008000000}"/>
    <cellStyle name="Moeda 4 2 2 6 2" xfId="1016" xr:uid="{82B75EE6-5220-4C92-964A-392958AE66A3}"/>
    <cellStyle name="Moeda 4 2 2 6 3" xfId="1566" xr:uid="{BF0CD999-C48A-431D-BE81-8E52DCF9F1A9}"/>
    <cellStyle name="Moeda 4 2 2 7" xfId="543" xr:uid="{00000000-0005-0000-0000-000008000000}"/>
    <cellStyle name="Moeda 4 2 2 7 2" xfId="1094" xr:uid="{EF8EBC1F-C465-4AFD-9EEE-DF4DEB7B8E71}"/>
    <cellStyle name="Moeda 4 2 2 7 3" xfId="1644" xr:uid="{1DA89194-52F3-4F9E-8A21-D3908E24B936}"/>
    <cellStyle name="Moeda 4 2 2 8" xfId="622" xr:uid="{1ADCCAAB-4850-4091-898C-5B4EF6348EF8}"/>
    <cellStyle name="Moeda 4 2 2 9" xfId="1173" xr:uid="{A4FB40D4-9BA9-4D86-B988-8EE375929282}"/>
    <cellStyle name="Moeda 4 2 3" xfId="117" xr:uid="{00000000-0005-0000-0000-000005000000}"/>
    <cellStyle name="Moeda 4 2 3 2" xfId="668" xr:uid="{7AFC46E7-3245-4E02-BC73-89D1D79B4767}"/>
    <cellStyle name="Moeda 4 2 3 3" xfId="1219" xr:uid="{DF7BFEE8-8AF5-4308-8638-A09A11B61833}"/>
    <cellStyle name="Moeda 4 2 4" xfId="196" xr:uid="{00000000-0005-0000-0000-000005000000}"/>
    <cellStyle name="Moeda 4 2 4 2" xfId="747" xr:uid="{60F5AA36-6ADD-4927-A0A9-3E36400E5625}"/>
    <cellStyle name="Moeda 4 2 4 3" xfId="1298" xr:uid="{331DD559-352A-4CC1-8A50-6E099E7EA170}"/>
    <cellStyle name="Moeda 4 2 5" xfId="276" xr:uid="{00000000-0005-0000-0000-000005000000}"/>
    <cellStyle name="Moeda 4 2 5 2" xfId="827" xr:uid="{D07F3000-B25C-493A-8FB7-37F6CD043F68}"/>
    <cellStyle name="Moeda 4 2 5 3" xfId="1377" xr:uid="{0062B54B-8C8E-4E0D-A2DE-29151AEDEBBD}"/>
    <cellStyle name="Moeda 4 2 6" xfId="354" xr:uid="{00000000-0005-0000-0000-000005000000}"/>
    <cellStyle name="Moeda 4 2 6 2" xfId="905" xr:uid="{CB4579AA-48B8-4ABA-9FD6-B4F72C3FF9C2}"/>
    <cellStyle name="Moeda 4 2 6 3" xfId="1455" xr:uid="{BCBA1C07-33AA-4453-B5CC-E8E3D911C078}"/>
    <cellStyle name="Moeda 4 2 7" xfId="433" xr:uid="{00000000-0005-0000-0000-000005000000}"/>
    <cellStyle name="Moeda 4 2 7 2" xfId="984" xr:uid="{0ECD66C1-3FE3-41F8-9558-E9617B22B0FE}"/>
    <cellStyle name="Moeda 4 2 7 3" xfId="1534" xr:uid="{CB315E09-E301-4BCA-BCE4-0575A81F778D}"/>
    <cellStyle name="Moeda 4 2 8" xfId="511" xr:uid="{00000000-0005-0000-0000-000005000000}"/>
    <cellStyle name="Moeda 4 2 8 2" xfId="1062" xr:uid="{2229E085-F2CE-47C9-AE45-0E5AE74FED14}"/>
    <cellStyle name="Moeda 4 2 8 3" xfId="1612" xr:uid="{0B092FF8-E2DB-4038-BC9C-2F198D6C5414}"/>
    <cellStyle name="Moeda 4 2 9" xfId="590" xr:uid="{F805F682-47EF-4D51-B703-CBBF4D6D31D7}"/>
    <cellStyle name="Moeda 4 3" xfId="54" xr:uid="{00000000-0005-0000-0000-000005000000}"/>
    <cellStyle name="Moeda 4 3 2" xfId="133" xr:uid="{00000000-0005-0000-0000-000005000000}"/>
    <cellStyle name="Moeda 4 3 2 2" xfId="684" xr:uid="{41AB77D7-B4A0-40F5-BCD6-BFDC9A02D133}"/>
    <cellStyle name="Moeda 4 3 2 3" xfId="1235" xr:uid="{EFE3401D-C6F3-44CD-881F-1947CC2990E9}"/>
    <cellStyle name="Moeda 4 3 3" xfId="212" xr:uid="{00000000-0005-0000-0000-000005000000}"/>
    <cellStyle name="Moeda 4 3 3 2" xfId="763" xr:uid="{B6F01163-D5DC-4E40-B30B-54DC1DFF9962}"/>
    <cellStyle name="Moeda 4 3 3 3" xfId="1314" xr:uid="{8939FAAA-4D5F-4910-B7B2-111ECFDB6F25}"/>
    <cellStyle name="Moeda 4 3 4" xfId="292" xr:uid="{00000000-0005-0000-0000-000005000000}"/>
    <cellStyle name="Moeda 4 3 4 2" xfId="843" xr:uid="{61B30D03-68FF-4076-AB14-67322E961389}"/>
    <cellStyle name="Moeda 4 3 4 3" xfId="1393" xr:uid="{FE382850-4074-46FF-982B-68B97E5F7048}"/>
    <cellStyle name="Moeda 4 3 5" xfId="370" xr:uid="{00000000-0005-0000-0000-000005000000}"/>
    <cellStyle name="Moeda 4 3 5 2" xfId="921" xr:uid="{776092BC-E0F0-48B7-BBB6-491E294047A4}"/>
    <cellStyle name="Moeda 4 3 5 3" xfId="1471" xr:uid="{8B7E46F0-DF4E-427A-AA8B-2C6CFEB37627}"/>
    <cellStyle name="Moeda 4 3 6" xfId="449" xr:uid="{00000000-0005-0000-0000-000005000000}"/>
    <cellStyle name="Moeda 4 3 6 2" xfId="1000" xr:uid="{71501DF9-051A-4E50-86FB-C95AFED2DF3A}"/>
    <cellStyle name="Moeda 4 3 6 3" xfId="1550" xr:uid="{CF26A5FB-5F56-4442-92FF-2316D01EA256}"/>
    <cellStyle name="Moeda 4 3 7" xfId="527" xr:uid="{00000000-0005-0000-0000-000005000000}"/>
    <cellStyle name="Moeda 4 3 7 2" xfId="1078" xr:uid="{9FE3A3AA-06D7-43E9-86A8-F7DC506A36E6}"/>
    <cellStyle name="Moeda 4 3 7 3" xfId="1628" xr:uid="{EBF76EFE-1A75-41CC-8F7D-149CE10B7604}"/>
    <cellStyle name="Moeda 4 3 8" xfId="606" xr:uid="{5ED7AD0D-41D0-4BDB-A054-03992FD56FF2}"/>
    <cellStyle name="Moeda 4 3 9" xfId="1157" xr:uid="{CBB2361A-FD3E-40E2-9DC8-59BE2C574CFA}"/>
    <cellStyle name="Moeda 4 4" xfId="85" xr:uid="{00000000-0005-0000-0000-000004000000}"/>
    <cellStyle name="Moeda 4 4 2" xfId="164" xr:uid="{00000000-0005-0000-0000-000004000000}"/>
    <cellStyle name="Moeda 4 4 2 2" xfId="715" xr:uid="{367C3043-8BF2-450F-BD68-50542B7CA74E}"/>
    <cellStyle name="Moeda 4 4 2 3" xfId="1266" xr:uid="{3253E120-90DC-480E-93F8-0B75DD77AB41}"/>
    <cellStyle name="Moeda 4 4 3" xfId="243" xr:uid="{00000000-0005-0000-0000-000004000000}"/>
    <cellStyle name="Moeda 4 4 3 2" xfId="794" xr:uid="{5DF85F17-4BCB-419F-A0E6-8722AE922E68}"/>
    <cellStyle name="Moeda 4 4 3 3" xfId="1345" xr:uid="{F173CDB3-8BB6-4559-9B11-75CA1C73E950}"/>
    <cellStyle name="Moeda 4 4 4" xfId="323" xr:uid="{00000000-0005-0000-0000-000004000000}"/>
    <cellStyle name="Moeda 4 4 4 2" xfId="874" xr:uid="{D8DCD62A-62A0-4C04-977E-3DA72A73CE22}"/>
    <cellStyle name="Moeda 4 4 4 3" xfId="1424" xr:uid="{632667F1-2BDC-48F3-863A-FF5C0E6588D2}"/>
    <cellStyle name="Moeda 4 4 5" xfId="401" xr:uid="{00000000-0005-0000-0000-000004000000}"/>
    <cellStyle name="Moeda 4 4 5 2" xfId="952" xr:uid="{D8ADEE33-987E-41D6-9FD0-EC96E127AE63}"/>
    <cellStyle name="Moeda 4 4 5 3" xfId="1502" xr:uid="{C5F5E69C-F662-438E-BD5B-60872A9F7D03}"/>
    <cellStyle name="Moeda 4 4 6" xfId="480" xr:uid="{00000000-0005-0000-0000-000004000000}"/>
    <cellStyle name="Moeda 4 4 6 2" xfId="1031" xr:uid="{78E82BF6-0DDD-40F8-A23A-89D7A25F52C8}"/>
    <cellStyle name="Moeda 4 4 6 3" xfId="1581" xr:uid="{8F616370-C53E-4025-B4B0-B10D60F2DE22}"/>
    <cellStyle name="Moeda 4 4 7" xfId="558" xr:uid="{00000000-0005-0000-0000-000004000000}"/>
    <cellStyle name="Moeda 4 4 7 2" xfId="1109" xr:uid="{4F8DC78A-AE1C-4E8A-9888-445569BE0AA3}"/>
    <cellStyle name="Moeda 4 4 7 3" xfId="1659" xr:uid="{163EB97F-D832-4175-A9D0-631FA88B5F16}"/>
    <cellStyle name="Moeda 4 4 8" xfId="637" xr:uid="{EDBDDA14-38DE-43F2-8B13-3CC5818D3433}"/>
    <cellStyle name="Moeda 4 4 9" xfId="1188" xr:uid="{6938E842-D159-4F00-A2C4-F9D13A16C82B}"/>
    <cellStyle name="Moeda 4 5" xfId="101" xr:uid="{00000000-0005-0000-0000-000005000000}"/>
    <cellStyle name="Moeda 4 5 2" xfId="652" xr:uid="{1BE933C5-4DA1-44A7-8132-7C7D6CCA7323}"/>
    <cellStyle name="Moeda 4 5 3" xfId="1203" xr:uid="{EC12A23C-0F07-4B24-8A0B-1F5DBE14CD75}"/>
    <cellStyle name="Moeda 4 6" xfId="180" xr:uid="{00000000-0005-0000-0000-000005000000}"/>
    <cellStyle name="Moeda 4 6 2" xfId="731" xr:uid="{D2A56DA3-861D-4FA5-8432-ED74A59E600C}"/>
    <cellStyle name="Moeda 4 6 3" xfId="1282" xr:uid="{62CE7BED-5989-4E33-BD42-0D3614598722}"/>
    <cellStyle name="Moeda 4 7" xfId="259" xr:uid="{00000000-0005-0000-0000-000005000000}"/>
    <cellStyle name="Moeda 4 7 2" xfId="810" xr:uid="{46B62AB6-53F7-4E4B-9869-81AD3AB45789}"/>
    <cellStyle name="Moeda 4 7 3" xfId="1361" xr:uid="{FA3D0FE6-935F-4FFD-A0AF-4AA6FAA0AE19}"/>
    <cellStyle name="Moeda 4 8" xfId="338" xr:uid="{00000000-0005-0000-0000-000005000000}"/>
    <cellStyle name="Moeda 4 8 2" xfId="889" xr:uid="{152B5722-B3E5-49CF-A37B-5F8E0A581D07}"/>
    <cellStyle name="Moeda 4 8 3" xfId="1439" xr:uid="{E232204E-8922-4335-AA35-60B536BCC6D5}"/>
    <cellStyle name="Moeda 4 9" xfId="417" xr:uid="{00000000-0005-0000-0000-000005000000}"/>
    <cellStyle name="Moeda 4 9 2" xfId="968" xr:uid="{FBDBA00E-C775-4F99-B426-616B77B7272C}"/>
    <cellStyle name="Moeda 4 9 3" xfId="1518" xr:uid="{EDC1A8E7-1448-4067-A8F3-2B5FBC9640C2}"/>
    <cellStyle name="Moeda 5" xfId="20" xr:uid="{00000000-0005-0000-0000-000006000000}"/>
    <cellStyle name="Moeda 5 10" xfId="494" xr:uid="{00000000-0005-0000-0000-000006000000}"/>
    <cellStyle name="Moeda 5 10 2" xfId="1045" xr:uid="{2B171AC1-C142-4183-A12D-03AFC5A3EA15}"/>
    <cellStyle name="Moeda 5 10 3" xfId="1595" xr:uid="{3433A978-2391-42AD-8EC9-98683956BC84}"/>
    <cellStyle name="Moeda 5 11" xfId="573" xr:uid="{869A6C22-1ADF-4F5D-8526-C3D4ADB011C7}"/>
    <cellStyle name="Moeda 5 12" xfId="1124" xr:uid="{81ED4FE7-3EF5-4683-B636-CECDE02872C1}"/>
    <cellStyle name="Moeda 5 2" xfId="37" xr:uid="{00000000-0005-0000-0000-000006000000}"/>
    <cellStyle name="Moeda 5 2 10" xfId="1140" xr:uid="{DA50FA87-3DB4-490A-BD4D-0AFEA6750F89}"/>
    <cellStyle name="Moeda 5 2 2" xfId="69" xr:uid="{00000000-0005-0000-0000-00000A000000}"/>
    <cellStyle name="Moeda 5 2 2 2" xfId="148" xr:uid="{00000000-0005-0000-0000-00000A000000}"/>
    <cellStyle name="Moeda 5 2 2 2 2" xfId="699" xr:uid="{9626E107-6B04-4B5B-A005-B828A13F4437}"/>
    <cellStyle name="Moeda 5 2 2 2 3" xfId="1250" xr:uid="{400AA91C-BBE2-419A-AFF8-C357AC81F34A}"/>
    <cellStyle name="Moeda 5 2 2 3" xfId="227" xr:uid="{00000000-0005-0000-0000-00000A000000}"/>
    <cellStyle name="Moeda 5 2 2 3 2" xfId="778" xr:uid="{E37397F3-2980-4DBA-8A20-80ECC1EA9A98}"/>
    <cellStyle name="Moeda 5 2 2 3 3" xfId="1329" xr:uid="{535D5662-8221-4812-BE29-377341A570FC}"/>
    <cellStyle name="Moeda 5 2 2 4" xfId="307" xr:uid="{00000000-0005-0000-0000-00000A000000}"/>
    <cellStyle name="Moeda 5 2 2 4 2" xfId="858" xr:uid="{B9D4B44D-ED5D-4921-AA35-94430C1CBD41}"/>
    <cellStyle name="Moeda 5 2 2 4 3" xfId="1408" xr:uid="{4B456F6E-2D66-4049-B7A3-1BA9D8C1A28A}"/>
    <cellStyle name="Moeda 5 2 2 5" xfId="385" xr:uid="{00000000-0005-0000-0000-00000A000000}"/>
    <cellStyle name="Moeda 5 2 2 5 2" xfId="936" xr:uid="{3186EAE4-2C2B-46E8-A545-A4833E14C555}"/>
    <cellStyle name="Moeda 5 2 2 5 3" xfId="1486" xr:uid="{4537D3D3-F571-43FC-980F-B47D9D324957}"/>
    <cellStyle name="Moeda 5 2 2 6" xfId="464" xr:uid="{00000000-0005-0000-0000-00000A000000}"/>
    <cellStyle name="Moeda 5 2 2 6 2" xfId="1015" xr:uid="{A95DC028-35EE-4E42-8729-3FA992BD3389}"/>
    <cellStyle name="Moeda 5 2 2 6 3" xfId="1565" xr:uid="{EC8B30D8-A2ED-4187-98F4-1D7F2584EAC1}"/>
    <cellStyle name="Moeda 5 2 2 7" xfId="542" xr:uid="{00000000-0005-0000-0000-00000A000000}"/>
    <cellStyle name="Moeda 5 2 2 7 2" xfId="1093" xr:uid="{918513A6-3B29-471C-8FCC-DCF200AB2EF0}"/>
    <cellStyle name="Moeda 5 2 2 7 3" xfId="1643" xr:uid="{7E573B43-A8A3-4106-8DA2-1C8AC677E137}"/>
    <cellStyle name="Moeda 5 2 2 8" xfId="621" xr:uid="{0D165BD5-CC87-4AF5-88B7-C87E9CB7BC21}"/>
    <cellStyle name="Moeda 5 2 2 9" xfId="1172" xr:uid="{601EF50E-AB25-4EA8-A70F-F4028E2F180B}"/>
    <cellStyle name="Moeda 5 2 3" xfId="116" xr:uid="{00000000-0005-0000-0000-000006000000}"/>
    <cellStyle name="Moeda 5 2 3 2" xfId="667" xr:uid="{B4857442-148D-4B58-B62D-F2544D747B9C}"/>
    <cellStyle name="Moeda 5 2 3 3" xfId="1218" xr:uid="{7593FE4E-8068-4FE4-998E-654853BA2C88}"/>
    <cellStyle name="Moeda 5 2 4" xfId="195" xr:uid="{00000000-0005-0000-0000-000006000000}"/>
    <cellStyle name="Moeda 5 2 4 2" xfId="746" xr:uid="{C4AB207E-4491-488A-8D8F-690AE9867813}"/>
    <cellStyle name="Moeda 5 2 4 3" xfId="1297" xr:uid="{22222A59-AF5B-4FB8-BACF-83863C05818F}"/>
    <cellStyle name="Moeda 5 2 5" xfId="275" xr:uid="{00000000-0005-0000-0000-000006000000}"/>
    <cellStyle name="Moeda 5 2 5 2" xfId="826" xr:uid="{3AE428D7-478C-4139-BDC5-38341B8BE01B}"/>
    <cellStyle name="Moeda 5 2 5 3" xfId="1376" xr:uid="{EA4EDCBE-C60C-4F1C-ADBF-ECE36D3C95A1}"/>
    <cellStyle name="Moeda 5 2 6" xfId="353" xr:uid="{00000000-0005-0000-0000-000006000000}"/>
    <cellStyle name="Moeda 5 2 6 2" xfId="904" xr:uid="{70AC69FC-346A-472E-93B0-15EB1ED39453}"/>
    <cellStyle name="Moeda 5 2 6 3" xfId="1454" xr:uid="{B229D7FC-EB77-41FE-B853-6A45426C9566}"/>
    <cellStyle name="Moeda 5 2 7" xfId="432" xr:uid="{00000000-0005-0000-0000-000006000000}"/>
    <cellStyle name="Moeda 5 2 7 2" xfId="983" xr:uid="{C85EA350-1B59-4625-9D8D-330CB0ADFC99}"/>
    <cellStyle name="Moeda 5 2 7 3" xfId="1533" xr:uid="{F4DF02A0-FA08-4651-8045-B77DDF5A9F39}"/>
    <cellStyle name="Moeda 5 2 8" xfId="510" xr:uid="{00000000-0005-0000-0000-000006000000}"/>
    <cellStyle name="Moeda 5 2 8 2" xfId="1061" xr:uid="{01FC4A5F-A442-4AA8-8222-44547740E629}"/>
    <cellStyle name="Moeda 5 2 8 3" xfId="1611" xr:uid="{9CD60797-0A4D-4E61-A13E-ABD178C3491D}"/>
    <cellStyle name="Moeda 5 2 9" xfId="589" xr:uid="{26DAC8A9-3C0C-4AA7-9812-57437BA5CEA8}"/>
    <cellStyle name="Moeda 5 3" xfId="53" xr:uid="{00000000-0005-0000-0000-000006000000}"/>
    <cellStyle name="Moeda 5 3 2" xfId="132" xr:uid="{00000000-0005-0000-0000-000006000000}"/>
    <cellStyle name="Moeda 5 3 2 2" xfId="683" xr:uid="{F8E67218-8CE4-4984-A361-6F4AC566B0A5}"/>
    <cellStyle name="Moeda 5 3 2 3" xfId="1234" xr:uid="{D7FD0A0D-5726-46D9-855F-59B3CF70BC9E}"/>
    <cellStyle name="Moeda 5 3 3" xfId="211" xr:uid="{00000000-0005-0000-0000-000006000000}"/>
    <cellStyle name="Moeda 5 3 3 2" xfId="762" xr:uid="{8BD3869D-0BAF-4E72-AD09-C4E2018A4A45}"/>
    <cellStyle name="Moeda 5 3 3 3" xfId="1313" xr:uid="{E4E856FB-8679-46D7-B302-220FCF9D68A2}"/>
    <cellStyle name="Moeda 5 3 4" xfId="291" xr:uid="{00000000-0005-0000-0000-000006000000}"/>
    <cellStyle name="Moeda 5 3 4 2" xfId="842" xr:uid="{16E92BB2-0E6D-466F-8028-E25C51A51283}"/>
    <cellStyle name="Moeda 5 3 4 3" xfId="1392" xr:uid="{35EBE065-FDE5-46AB-92BB-C3062FA0D02B}"/>
    <cellStyle name="Moeda 5 3 5" xfId="369" xr:uid="{00000000-0005-0000-0000-000006000000}"/>
    <cellStyle name="Moeda 5 3 5 2" xfId="920" xr:uid="{9878298E-56AF-4C63-A974-E4C3FDAC3A88}"/>
    <cellStyle name="Moeda 5 3 5 3" xfId="1470" xr:uid="{C81902D4-2F1D-49D8-B3D4-770DFB823010}"/>
    <cellStyle name="Moeda 5 3 6" xfId="448" xr:uid="{00000000-0005-0000-0000-000006000000}"/>
    <cellStyle name="Moeda 5 3 6 2" xfId="999" xr:uid="{5BC5C473-5C12-41C6-9DF9-55A1483B0928}"/>
    <cellStyle name="Moeda 5 3 6 3" xfId="1549" xr:uid="{97919A4E-783D-4B42-8FE2-A3AE98AF51B5}"/>
    <cellStyle name="Moeda 5 3 7" xfId="526" xr:uid="{00000000-0005-0000-0000-000006000000}"/>
    <cellStyle name="Moeda 5 3 7 2" xfId="1077" xr:uid="{1812D707-D032-4D4A-941B-387D9D556879}"/>
    <cellStyle name="Moeda 5 3 7 3" xfId="1627" xr:uid="{84FF702D-D00F-4A77-BB9B-18C74A4093FD}"/>
    <cellStyle name="Moeda 5 3 8" xfId="605" xr:uid="{23C69CDC-9E17-48CE-AC8C-C34E21A9CBBD}"/>
    <cellStyle name="Moeda 5 3 9" xfId="1156" xr:uid="{49ABA1CD-1A6C-4CBB-8113-657E85EB4654}"/>
    <cellStyle name="Moeda 5 4" xfId="84" xr:uid="{00000000-0005-0000-0000-000005000000}"/>
    <cellStyle name="Moeda 5 4 2" xfId="163" xr:uid="{00000000-0005-0000-0000-000005000000}"/>
    <cellStyle name="Moeda 5 4 2 2" xfId="714" xr:uid="{915753C8-2457-4B29-B15C-390898923DA9}"/>
    <cellStyle name="Moeda 5 4 2 3" xfId="1265" xr:uid="{4170D45B-F021-41B7-9207-1A42FDA85551}"/>
    <cellStyle name="Moeda 5 4 3" xfId="242" xr:uid="{00000000-0005-0000-0000-000005000000}"/>
    <cellStyle name="Moeda 5 4 3 2" xfId="793" xr:uid="{1AF1B2EF-92A8-45F3-9B4E-4C07FC9DD74A}"/>
    <cellStyle name="Moeda 5 4 3 3" xfId="1344" xr:uid="{263D13E7-CA85-447A-8DE0-AD0706D9ACF5}"/>
    <cellStyle name="Moeda 5 4 4" xfId="322" xr:uid="{00000000-0005-0000-0000-000005000000}"/>
    <cellStyle name="Moeda 5 4 4 2" xfId="873" xr:uid="{E2E67791-75E1-4932-8880-91072153CF66}"/>
    <cellStyle name="Moeda 5 4 4 3" xfId="1423" xr:uid="{3314B5BF-1B64-40E9-9D71-2D8785508163}"/>
    <cellStyle name="Moeda 5 4 5" xfId="400" xr:uid="{00000000-0005-0000-0000-000005000000}"/>
    <cellStyle name="Moeda 5 4 5 2" xfId="951" xr:uid="{EEE0BF53-E175-4685-B82F-C98779347F15}"/>
    <cellStyle name="Moeda 5 4 5 3" xfId="1501" xr:uid="{6F7ADCCD-5391-47A8-A2DD-DB8A5B8ADFDF}"/>
    <cellStyle name="Moeda 5 4 6" xfId="479" xr:uid="{00000000-0005-0000-0000-000005000000}"/>
    <cellStyle name="Moeda 5 4 6 2" xfId="1030" xr:uid="{A95A1B15-0311-4718-867B-1F534C63FB62}"/>
    <cellStyle name="Moeda 5 4 6 3" xfId="1580" xr:uid="{FAD091F5-4465-466C-8568-F13B9AEFEAEC}"/>
    <cellStyle name="Moeda 5 4 7" xfId="557" xr:uid="{00000000-0005-0000-0000-000005000000}"/>
    <cellStyle name="Moeda 5 4 7 2" xfId="1108" xr:uid="{FDEB47CB-4944-43FC-B491-8AED190CEA0A}"/>
    <cellStyle name="Moeda 5 4 7 3" xfId="1658" xr:uid="{64EAF8B3-AB75-41EA-9ADD-C429ACBCAD7B}"/>
    <cellStyle name="Moeda 5 4 8" xfId="636" xr:uid="{200EEED9-26A1-43EE-9C85-21FD75D38513}"/>
    <cellStyle name="Moeda 5 4 9" xfId="1187" xr:uid="{3B2B2C92-CE10-4447-B235-13583A731314}"/>
    <cellStyle name="Moeda 5 5" xfId="100" xr:uid="{00000000-0005-0000-0000-000006000000}"/>
    <cellStyle name="Moeda 5 5 2" xfId="651" xr:uid="{71749536-62ED-44AE-BB75-8D471234C006}"/>
    <cellStyle name="Moeda 5 5 3" xfId="1202" xr:uid="{378B2F7A-1ACC-4675-B1BB-4C8A16BD7E00}"/>
    <cellStyle name="Moeda 5 6" xfId="179" xr:uid="{00000000-0005-0000-0000-000006000000}"/>
    <cellStyle name="Moeda 5 6 2" xfId="730" xr:uid="{4387D5C4-462E-43EE-96A1-16A14FC974BD}"/>
    <cellStyle name="Moeda 5 6 3" xfId="1281" xr:uid="{9479132A-A7BE-4647-9F14-4D8365A07E93}"/>
    <cellStyle name="Moeda 5 7" xfId="258" xr:uid="{00000000-0005-0000-0000-000006000000}"/>
    <cellStyle name="Moeda 5 7 2" xfId="809" xr:uid="{F8C80A40-20E0-4C5F-9A48-E6BD946055D1}"/>
    <cellStyle name="Moeda 5 7 3" xfId="1360" xr:uid="{7BD8078E-3D48-4084-8DAE-0919E47DDB3C}"/>
    <cellStyle name="Moeda 5 8" xfId="337" xr:uid="{00000000-0005-0000-0000-000006000000}"/>
    <cellStyle name="Moeda 5 8 2" xfId="888" xr:uid="{C7526934-B1CD-4F72-9FCE-F97825BB4359}"/>
    <cellStyle name="Moeda 5 8 3" xfId="1438" xr:uid="{1628D8E9-C599-47AA-8EA3-DF2A9C19604B}"/>
    <cellStyle name="Moeda 5 9" xfId="416" xr:uid="{00000000-0005-0000-0000-000006000000}"/>
    <cellStyle name="Moeda 5 9 2" xfId="967" xr:uid="{30570A34-94F8-452C-A281-8D859CE971B8}"/>
    <cellStyle name="Moeda 5 9 3" xfId="1517" xr:uid="{0394FC28-5ED1-4A0F-A6BE-5A81BEC62518}"/>
    <cellStyle name="Moeda 6" xfId="31" xr:uid="{00000000-0005-0000-0000-000044000000}"/>
    <cellStyle name="Moeda 6 10" xfId="1134" xr:uid="{E226062E-27D0-47A4-B054-C45138E62344}"/>
    <cellStyle name="Moeda 6 2" xfId="63" xr:uid="{00000000-0005-0000-0000-00000B000000}"/>
    <cellStyle name="Moeda 6 2 2" xfId="142" xr:uid="{00000000-0005-0000-0000-00000B000000}"/>
    <cellStyle name="Moeda 6 2 2 2" xfId="693" xr:uid="{AAD9E3CD-B763-4472-BADE-D946ADD3AB57}"/>
    <cellStyle name="Moeda 6 2 2 3" xfId="1244" xr:uid="{71AD4FA7-68D2-4030-AC8A-06A670DA49D9}"/>
    <cellStyle name="Moeda 6 2 3" xfId="221" xr:uid="{00000000-0005-0000-0000-00000B000000}"/>
    <cellStyle name="Moeda 6 2 3 2" xfId="772" xr:uid="{4C5C564F-A955-45FC-8891-6FD5B7574563}"/>
    <cellStyle name="Moeda 6 2 3 3" xfId="1323" xr:uid="{71AFDC5F-89D0-4060-B49D-6B529E23630C}"/>
    <cellStyle name="Moeda 6 2 4" xfId="301" xr:uid="{00000000-0005-0000-0000-00000B000000}"/>
    <cellStyle name="Moeda 6 2 4 2" xfId="852" xr:uid="{8F5FCF8D-0522-4B0A-BFF9-146A120C827A}"/>
    <cellStyle name="Moeda 6 2 4 3" xfId="1402" xr:uid="{C5F494F0-650B-4EDD-A57E-2BE794B345DB}"/>
    <cellStyle name="Moeda 6 2 5" xfId="379" xr:uid="{00000000-0005-0000-0000-00000B000000}"/>
    <cellStyle name="Moeda 6 2 5 2" xfId="930" xr:uid="{3DF0AD70-D802-48E1-B031-6C9A0EC7FCDD}"/>
    <cellStyle name="Moeda 6 2 5 3" xfId="1480" xr:uid="{319B8E3D-8908-4A60-9044-34B402B18F9E}"/>
    <cellStyle name="Moeda 6 2 6" xfId="458" xr:uid="{00000000-0005-0000-0000-00000B000000}"/>
    <cellStyle name="Moeda 6 2 6 2" xfId="1009" xr:uid="{70F6F51A-E416-46AC-8FE4-E4EA22807A87}"/>
    <cellStyle name="Moeda 6 2 6 3" xfId="1559" xr:uid="{9363240E-2548-44C8-A58F-98F9ED32B976}"/>
    <cellStyle name="Moeda 6 2 7" xfId="536" xr:uid="{00000000-0005-0000-0000-00000B000000}"/>
    <cellStyle name="Moeda 6 2 7 2" xfId="1087" xr:uid="{834A0514-61A8-4B43-9915-AC1C83739E17}"/>
    <cellStyle name="Moeda 6 2 7 3" xfId="1637" xr:uid="{51C5317A-4BEA-4B24-9FB1-9ADF6DD5F1D1}"/>
    <cellStyle name="Moeda 6 2 8" xfId="615" xr:uid="{9C61EE76-6328-422B-8E25-93E25079B078}"/>
    <cellStyle name="Moeda 6 2 9" xfId="1166" xr:uid="{07951C86-1EBF-44B8-8C06-5420C2CF52A7}"/>
    <cellStyle name="Moeda 6 3" xfId="110" xr:uid="{00000000-0005-0000-0000-000044000000}"/>
    <cellStyle name="Moeda 6 3 2" xfId="661" xr:uid="{DED90CE5-BD24-451C-82DF-1D0CA04859F8}"/>
    <cellStyle name="Moeda 6 3 3" xfId="1212" xr:uid="{B7ACF662-EA64-4C22-BFC9-087C2D95654A}"/>
    <cellStyle name="Moeda 6 4" xfId="189" xr:uid="{00000000-0005-0000-0000-000044000000}"/>
    <cellStyle name="Moeda 6 4 2" xfId="740" xr:uid="{F716F49C-154C-420F-AA38-B06886588C44}"/>
    <cellStyle name="Moeda 6 4 3" xfId="1291" xr:uid="{788DC667-4D10-4C99-B02A-D62CC4E9FE30}"/>
    <cellStyle name="Moeda 6 5" xfId="269" xr:uid="{00000000-0005-0000-0000-000044000000}"/>
    <cellStyle name="Moeda 6 5 2" xfId="820" xr:uid="{9F0F00B3-29D6-4EF5-B8FE-AC7BF898D9D0}"/>
    <cellStyle name="Moeda 6 5 3" xfId="1370" xr:uid="{3E5ECDF4-1A18-41E5-AB9F-50CDC30B3490}"/>
    <cellStyle name="Moeda 6 6" xfId="347" xr:uid="{00000000-0005-0000-0000-000044000000}"/>
    <cellStyle name="Moeda 6 6 2" xfId="898" xr:uid="{BE4D4DB6-CE2C-41F7-B170-232AC52BC957}"/>
    <cellStyle name="Moeda 6 6 3" xfId="1448" xr:uid="{A20A4054-4AE8-471B-A9C2-55B757FB6670}"/>
    <cellStyle name="Moeda 6 7" xfId="426" xr:uid="{00000000-0005-0000-0000-000044000000}"/>
    <cellStyle name="Moeda 6 7 2" xfId="977" xr:uid="{6174E63F-5C43-4C78-87A8-2B12E21AED5E}"/>
    <cellStyle name="Moeda 6 7 3" xfId="1527" xr:uid="{0503E062-9570-4CA4-A074-CE3ACB6210D6}"/>
    <cellStyle name="Moeda 6 8" xfId="504" xr:uid="{00000000-0005-0000-0000-000044000000}"/>
    <cellStyle name="Moeda 6 8 2" xfId="1055" xr:uid="{259F7117-D8F2-4A11-98A4-71A502C25B06}"/>
    <cellStyle name="Moeda 6 8 3" xfId="1605" xr:uid="{221F9DF2-561B-44DE-85A7-E24900A7B706}"/>
    <cellStyle name="Moeda 6 9" xfId="583" xr:uid="{BAE65583-EF0E-46B3-B09B-65391A9D34E3}"/>
    <cellStyle name="Moeda 7" xfId="47" xr:uid="{00000000-0005-0000-0000-000054000000}"/>
    <cellStyle name="Moeda 7 2" xfId="126" xr:uid="{00000000-0005-0000-0000-000054000000}"/>
    <cellStyle name="Moeda 7 2 2" xfId="677" xr:uid="{0765EA7B-5900-46D7-9E82-3659AB224663}"/>
    <cellStyle name="Moeda 7 2 3" xfId="1228" xr:uid="{71C15342-F171-40E0-9103-60C842FB9039}"/>
    <cellStyle name="Moeda 7 3" xfId="205" xr:uid="{00000000-0005-0000-0000-000054000000}"/>
    <cellStyle name="Moeda 7 3 2" xfId="756" xr:uid="{A79185EC-42F7-41FE-B3BA-C8C3DF023BC1}"/>
    <cellStyle name="Moeda 7 3 3" xfId="1307" xr:uid="{2D0CA30A-84C6-4059-BCD6-717BED168F9E}"/>
    <cellStyle name="Moeda 7 4" xfId="285" xr:uid="{00000000-0005-0000-0000-000054000000}"/>
    <cellStyle name="Moeda 7 4 2" xfId="836" xr:uid="{2916F2B1-EA60-49D8-B146-1027B38CB67E}"/>
    <cellStyle name="Moeda 7 4 3" xfId="1386" xr:uid="{E9B50338-3FA5-4BB8-AC8C-5844FCA0B643}"/>
    <cellStyle name="Moeda 7 5" xfId="363" xr:uid="{00000000-0005-0000-0000-000054000000}"/>
    <cellStyle name="Moeda 7 5 2" xfId="914" xr:uid="{CD2CD5D6-F22B-4941-B5E5-00B40329E44A}"/>
    <cellStyle name="Moeda 7 5 3" xfId="1464" xr:uid="{343C174D-BBA2-4F07-8247-69C1E2260C65}"/>
    <cellStyle name="Moeda 7 6" xfId="442" xr:uid="{00000000-0005-0000-0000-000054000000}"/>
    <cellStyle name="Moeda 7 6 2" xfId="993" xr:uid="{8F228927-CF59-4307-A2BE-3F455A522108}"/>
    <cellStyle name="Moeda 7 6 3" xfId="1543" xr:uid="{ABC90750-4E9D-4395-8281-8C2FAFB69983}"/>
    <cellStyle name="Moeda 7 7" xfId="520" xr:uid="{00000000-0005-0000-0000-000054000000}"/>
    <cellStyle name="Moeda 7 7 2" xfId="1071" xr:uid="{2CF75CAA-7116-4F87-92B8-6B26427CEC3C}"/>
    <cellStyle name="Moeda 7 7 3" xfId="1621" xr:uid="{BAC1C0BB-CDF3-444D-B770-63EB5AC50004}"/>
    <cellStyle name="Moeda 7 8" xfId="599" xr:uid="{084689FC-91F7-43F7-A10B-2044031D9C3D}"/>
    <cellStyle name="Moeda 7 9" xfId="1150" xr:uid="{FE6F45BA-461E-415B-9AFC-F3CAF9BBB6A6}"/>
    <cellStyle name="Moeda 8" xfId="173" xr:uid="{00000000-0005-0000-0000-0000D2000000}"/>
    <cellStyle name="Moeda 8 2" xfId="724" xr:uid="{08F2C760-C0A1-4D5C-A0A6-C231C5C98209}"/>
    <cellStyle name="Moeda 8 3" xfId="1275" xr:uid="{F46D9667-1B7C-4896-9EB4-485C4F19A359}"/>
    <cellStyle name="Moeda 9" xfId="252" xr:uid="{00000000-0005-0000-0000-000021010000}"/>
    <cellStyle name="Moeda 9 2" xfId="803" xr:uid="{30AA553E-D73D-4744-A882-5D357DA8CACB}"/>
    <cellStyle name="Moeda 9 3" xfId="1354" xr:uid="{A59AB2F3-4119-4AA3-917E-B984AA12EB9F}"/>
    <cellStyle name="Normal" xfId="0" builtinId="0"/>
    <cellStyle name="Normal 2" xfId="1" xr:uid="{00000000-0005-0000-0000-000008000000}"/>
    <cellStyle name="Normal 2 2" xfId="88" xr:uid="{4C514277-CCFA-41D3-B4F0-CFE60B14EC40}"/>
    <cellStyle name="Porcentagem" xfId="24" builtinId="5"/>
    <cellStyle name="Porcentagem 2" xfId="12" xr:uid="{00000000-0005-0000-0000-000009000000}"/>
    <cellStyle name="Porcentagem 3" xfId="262" xr:uid="{00000000-0005-0000-0000-000039010000}"/>
    <cellStyle name="Porcentagem 3 2" xfId="813" xr:uid="{AAED6366-85BF-4B0D-A9EF-A52B4ABD04D4}"/>
    <cellStyle name="Separador de milhares 2" xfId="2" xr:uid="{00000000-0005-0000-0000-00000A000000}"/>
    <cellStyle name="Separador de milhares 2 2" xfId="7" xr:uid="{00000000-0005-0000-0000-00000B000000}"/>
    <cellStyle name="Separador de milhares 2 2 10" xfId="247" xr:uid="{00000000-0005-0000-0000-00000B000000}"/>
    <cellStyle name="Separador de milhares 2 2 10 2" xfId="798" xr:uid="{DE35C3DB-65E8-4D86-BFD1-548947341B0D}"/>
    <cellStyle name="Separador de milhares 2 2 10 3" xfId="1349" xr:uid="{A2DAC899-D7DA-4E37-B46B-4CC08D9B395B}"/>
    <cellStyle name="Separador de milhares 2 2 11" xfId="327" xr:uid="{00000000-0005-0000-0000-00000B000000}"/>
    <cellStyle name="Separador de milhares 2 2 11 2" xfId="878" xr:uid="{D7555DE3-9C17-4587-A127-E736FB9D9289}"/>
    <cellStyle name="Separador de milhares 2 2 11 3" xfId="1428" xr:uid="{2BBB2F71-75B6-4B00-98D2-598FA0DFCE00}"/>
    <cellStyle name="Separador de milhares 2 2 12" xfId="405" xr:uid="{00000000-0005-0000-0000-00000B000000}"/>
    <cellStyle name="Separador de milhares 2 2 12 2" xfId="956" xr:uid="{63A527CC-081B-475A-8BF4-9E384D2BE283}"/>
    <cellStyle name="Separador de milhares 2 2 12 3" xfId="1506" xr:uid="{E63113BE-5741-4120-86EE-B45968054F16}"/>
    <cellStyle name="Separador de milhares 2 2 13" xfId="484" xr:uid="{00000000-0005-0000-0000-00000B000000}"/>
    <cellStyle name="Separador de milhares 2 2 13 2" xfId="1035" xr:uid="{B65FBC2A-74F9-4864-87B7-90912829047E}"/>
    <cellStyle name="Separador de milhares 2 2 13 3" xfId="1585" xr:uid="{DA239C19-ED76-4643-AD2E-8855552590B1}"/>
    <cellStyle name="Separador de milhares 2 2 14" xfId="562" xr:uid="{DB1DE1ED-44FF-462D-AA5B-3433133977CA}"/>
    <cellStyle name="Separador de milhares 2 2 15" xfId="1113" xr:uid="{B3AD85BE-E89B-4348-8200-1CE2F03F8B8D}"/>
    <cellStyle name="Separador de milhares 2 2 2" xfId="11" xr:uid="{00000000-0005-0000-0000-00000C000000}"/>
    <cellStyle name="Separador de milhares 2 2 2 10" xfId="408" xr:uid="{00000000-0005-0000-0000-00000C000000}"/>
    <cellStyle name="Separador de milhares 2 2 2 10 2" xfId="959" xr:uid="{6D8C763F-6E0A-4E75-82A0-CF05663609AA}"/>
    <cellStyle name="Separador de milhares 2 2 2 10 3" xfId="1509" xr:uid="{4B2B6251-92FB-4A57-A5BB-801931E4FCCD}"/>
    <cellStyle name="Separador de milhares 2 2 2 11" xfId="487" xr:uid="{00000000-0005-0000-0000-00000C000000}"/>
    <cellStyle name="Separador de milhares 2 2 2 11 2" xfId="1038" xr:uid="{94C3DACE-D7EC-412E-9E2C-8EFD74232044}"/>
    <cellStyle name="Separador de milhares 2 2 2 11 3" xfId="1588" xr:uid="{86E403E4-D724-40A5-BFF3-3E66A35FAAAB}"/>
    <cellStyle name="Separador de milhares 2 2 2 12" xfId="565" xr:uid="{3F84F49C-E10D-46AB-8FE5-305BFD3C51C5}"/>
    <cellStyle name="Separador de milhares 2 2 2 13" xfId="1116" xr:uid="{C2BFCB79-373C-4702-A21E-1F7C18F6929F}"/>
    <cellStyle name="Separador de milhares 2 2 2 2" xfId="19" xr:uid="{00000000-0005-0000-0000-00000D000000}"/>
    <cellStyle name="Separador de milhares 2 2 2 2 10" xfId="493" xr:uid="{00000000-0005-0000-0000-00000D000000}"/>
    <cellStyle name="Separador de milhares 2 2 2 2 10 2" xfId="1044" xr:uid="{27BF2B17-A8C2-40FE-9929-FDE4FD2AF7E1}"/>
    <cellStyle name="Separador de milhares 2 2 2 2 10 3" xfId="1594" xr:uid="{9F062016-0E23-4D7A-BAC0-8B8C27B67D86}"/>
    <cellStyle name="Separador de milhares 2 2 2 2 11" xfId="572" xr:uid="{C1947B39-6A7D-4257-8AEB-7CAD37B0D226}"/>
    <cellStyle name="Separador de milhares 2 2 2 2 12" xfId="1123" xr:uid="{441D3E46-A76D-49C9-B2FF-3F123A221B8A}"/>
    <cellStyle name="Separador de milhares 2 2 2 2 2" xfId="36" xr:uid="{00000000-0005-0000-0000-00000D000000}"/>
    <cellStyle name="Separador de milhares 2 2 2 2 2 10" xfId="1139" xr:uid="{B74DC9C6-BE19-4B69-8830-14D1613BD6C9}"/>
    <cellStyle name="Separador de milhares 2 2 2 2 2 2" xfId="68" xr:uid="{00000000-0005-0000-0000-000014000000}"/>
    <cellStyle name="Separador de milhares 2 2 2 2 2 2 2" xfId="147" xr:uid="{00000000-0005-0000-0000-000014000000}"/>
    <cellStyle name="Separador de milhares 2 2 2 2 2 2 2 2" xfId="698" xr:uid="{F28C307B-1F8E-4000-B3FE-B9F529E7E47F}"/>
    <cellStyle name="Separador de milhares 2 2 2 2 2 2 2 3" xfId="1249" xr:uid="{79F0C795-BF8B-409A-8980-7A0FE5D76E5A}"/>
    <cellStyle name="Separador de milhares 2 2 2 2 2 2 3" xfId="226" xr:uid="{00000000-0005-0000-0000-000014000000}"/>
    <cellStyle name="Separador de milhares 2 2 2 2 2 2 3 2" xfId="777" xr:uid="{371E5C80-5D27-4D75-B53C-36D5CFCBBF9B}"/>
    <cellStyle name="Separador de milhares 2 2 2 2 2 2 3 3" xfId="1328" xr:uid="{7C33DF03-D163-4143-9D81-C8FDB01A0E72}"/>
    <cellStyle name="Separador de milhares 2 2 2 2 2 2 4" xfId="306" xr:uid="{00000000-0005-0000-0000-000014000000}"/>
    <cellStyle name="Separador de milhares 2 2 2 2 2 2 4 2" xfId="857" xr:uid="{903CD614-BA1D-42C4-8B48-56161A6547ED}"/>
    <cellStyle name="Separador de milhares 2 2 2 2 2 2 4 3" xfId="1407" xr:uid="{35F8C7E1-1970-4991-B655-3BFA77151C7E}"/>
    <cellStyle name="Separador de milhares 2 2 2 2 2 2 5" xfId="384" xr:uid="{00000000-0005-0000-0000-000014000000}"/>
    <cellStyle name="Separador de milhares 2 2 2 2 2 2 5 2" xfId="935" xr:uid="{E51B0160-1244-4AC7-A071-A22716ACB77A}"/>
    <cellStyle name="Separador de milhares 2 2 2 2 2 2 5 3" xfId="1485" xr:uid="{41DEFAD0-CDF5-43EE-9AFA-0791B779111D}"/>
    <cellStyle name="Separador de milhares 2 2 2 2 2 2 6" xfId="463" xr:uid="{00000000-0005-0000-0000-000014000000}"/>
    <cellStyle name="Separador de milhares 2 2 2 2 2 2 6 2" xfId="1014" xr:uid="{37B2CF09-3BFF-4C3E-9886-824CB5984933}"/>
    <cellStyle name="Separador de milhares 2 2 2 2 2 2 6 3" xfId="1564" xr:uid="{1E261905-4C42-49ED-A2D6-ED4CC0AF949A}"/>
    <cellStyle name="Separador de milhares 2 2 2 2 2 2 7" xfId="541" xr:uid="{00000000-0005-0000-0000-000014000000}"/>
    <cellStyle name="Separador de milhares 2 2 2 2 2 2 7 2" xfId="1092" xr:uid="{A1344349-5B3B-4F4C-9169-F3B9923BC6E6}"/>
    <cellStyle name="Separador de milhares 2 2 2 2 2 2 7 3" xfId="1642" xr:uid="{B886D977-8939-4570-9C22-E9399124B128}"/>
    <cellStyle name="Separador de milhares 2 2 2 2 2 2 8" xfId="620" xr:uid="{6468C2EC-BF86-40BD-A433-8AEB580C04A2}"/>
    <cellStyle name="Separador de milhares 2 2 2 2 2 2 9" xfId="1171" xr:uid="{E77A5161-5434-4C04-8B25-07AEE57F0043}"/>
    <cellStyle name="Separador de milhares 2 2 2 2 2 3" xfId="115" xr:uid="{00000000-0005-0000-0000-00000D000000}"/>
    <cellStyle name="Separador de milhares 2 2 2 2 2 3 2" xfId="666" xr:uid="{DE424B04-1B97-4961-BE30-9859D22D7C37}"/>
    <cellStyle name="Separador de milhares 2 2 2 2 2 3 3" xfId="1217" xr:uid="{DE2C718F-4FCB-4FB2-9610-9BD6D490864B}"/>
    <cellStyle name="Separador de milhares 2 2 2 2 2 4" xfId="194" xr:uid="{00000000-0005-0000-0000-00000D000000}"/>
    <cellStyle name="Separador de milhares 2 2 2 2 2 4 2" xfId="745" xr:uid="{679EB809-65B3-4DD7-A78D-61F4288ACF79}"/>
    <cellStyle name="Separador de milhares 2 2 2 2 2 4 3" xfId="1296" xr:uid="{4B99DC31-A28F-4543-9BFC-4698F097B392}"/>
    <cellStyle name="Separador de milhares 2 2 2 2 2 5" xfId="274" xr:uid="{00000000-0005-0000-0000-00000D000000}"/>
    <cellStyle name="Separador de milhares 2 2 2 2 2 5 2" xfId="825" xr:uid="{89E9EFBA-2B7C-49FD-BBF4-8911F80FC1E7}"/>
    <cellStyle name="Separador de milhares 2 2 2 2 2 5 3" xfId="1375" xr:uid="{F374D38E-2816-476B-B49E-846F9BBA1B74}"/>
    <cellStyle name="Separador de milhares 2 2 2 2 2 6" xfId="352" xr:uid="{00000000-0005-0000-0000-00000D000000}"/>
    <cellStyle name="Separador de milhares 2 2 2 2 2 6 2" xfId="903" xr:uid="{00A8FF65-D527-4B51-9C2C-4E1634ADA3E6}"/>
    <cellStyle name="Separador de milhares 2 2 2 2 2 6 3" xfId="1453" xr:uid="{B5400D7A-2384-46FC-A908-49CE036BAC6B}"/>
    <cellStyle name="Separador de milhares 2 2 2 2 2 7" xfId="431" xr:uid="{00000000-0005-0000-0000-00000D000000}"/>
    <cellStyle name="Separador de milhares 2 2 2 2 2 7 2" xfId="982" xr:uid="{0D754DCC-FB24-4C01-8B35-0D5C34D820F8}"/>
    <cellStyle name="Separador de milhares 2 2 2 2 2 7 3" xfId="1532" xr:uid="{FDF05496-8607-4AF1-B64C-77D29E2CD402}"/>
    <cellStyle name="Separador de milhares 2 2 2 2 2 8" xfId="509" xr:uid="{00000000-0005-0000-0000-00000D000000}"/>
    <cellStyle name="Separador de milhares 2 2 2 2 2 8 2" xfId="1060" xr:uid="{64C6504B-B5DD-4D70-A986-B682DFCF78D7}"/>
    <cellStyle name="Separador de milhares 2 2 2 2 2 8 3" xfId="1610" xr:uid="{B00F9931-4459-4C46-8E3D-CF7AC32065DC}"/>
    <cellStyle name="Separador de milhares 2 2 2 2 2 9" xfId="588" xr:uid="{3D96F5F4-23C2-4390-8552-7B3C0DA24850}"/>
    <cellStyle name="Separador de milhares 2 2 2 2 3" xfId="52" xr:uid="{00000000-0005-0000-0000-00000D000000}"/>
    <cellStyle name="Separador de milhares 2 2 2 2 3 2" xfId="131" xr:uid="{00000000-0005-0000-0000-00000D000000}"/>
    <cellStyle name="Separador de milhares 2 2 2 2 3 2 2" xfId="682" xr:uid="{CD0C43F8-B042-41AC-89F9-50B1353C13B5}"/>
    <cellStyle name="Separador de milhares 2 2 2 2 3 2 3" xfId="1233" xr:uid="{337E273E-2377-43E4-ABB1-CB29423DB265}"/>
    <cellStyle name="Separador de milhares 2 2 2 2 3 3" xfId="210" xr:uid="{00000000-0005-0000-0000-00000D000000}"/>
    <cellStyle name="Separador de milhares 2 2 2 2 3 3 2" xfId="761" xr:uid="{CD25B2CD-82E4-4736-9775-3B1648A3E7DF}"/>
    <cellStyle name="Separador de milhares 2 2 2 2 3 3 3" xfId="1312" xr:uid="{1EDD90F0-D316-4739-B143-C14891F7B117}"/>
    <cellStyle name="Separador de milhares 2 2 2 2 3 4" xfId="290" xr:uid="{00000000-0005-0000-0000-00000D000000}"/>
    <cellStyle name="Separador de milhares 2 2 2 2 3 4 2" xfId="841" xr:uid="{A6C510C3-2DD2-4F02-AE14-5FF1AFDF3564}"/>
    <cellStyle name="Separador de milhares 2 2 2 2 3 4 3" xfId="1391" xr:uid="{79745F95-995B-482B-AE39-02720B4B1C51}"/>
    <cellStyle name="Separador de milhares 2 2 2 2 3 5" xfId="368" xr:uid="{00000000-0005-0000-0000-00000D000000}"/>
    <cellStyle name="Separador de milhares 2 2 2 2 3 5 2" xfId="919" xr:uid="{032310B0-538B-48A4-BF4D-631BD30F7A0F}"/>
    <cellStyle name="Separador de milhares 2 2 2 2 3 5 3" xfId="1469" xr:uid="{B687F1A0-C756-4717-A514-36EC6365E51C}"/>
    <cellStyle name="Separador de milhares 2 2 2 2 3 6" xfId="447" xr:uid="{00000000-0005-0000-0000-00000D000000}"/>
    <cellStyle name="Separador de milhares 2 2 2 2 3 6 2" xfId="998" xr:uid="{DDA2E8F5-C44B-47F2-8FCF-C349E3773D05}"/>
    <cellStyle name="Separador de milhares 2 2 2 2 3 6 3" xfId="1548" xr:uid="{B3827D28-3B4A-4FC2-8213-61098BD8C768}"/>
    <cellStyle name="Separador de milhares 2 2 2 2 3 7" xfId="525" xr:uid="{00000000-0005-0000-0000-00000D000000}"/>
    <cellStyle name="Separador de milhares 2 2 2 2 3 7 2" xfId="1076" xr:uid="{65CD4EA3-AD59-4992-9D26-3525E027A786}"/>
    <cellStyle name="Separador de milhares 2 2 2 2 3 7 3" xfId="1626" xr:uid="{C5443F69-62C8-4A02-A373-94E21D86E03A}"/>
    <cellStyle name="Separador de milhares 2 2 2 2 3 8" xfId="604" xr:uid="{EC493E5F-459E-4539-9BD3-1C2B76C3B212}"/>
    <cellStyle name="Separador de milhares 2 2 2 2 3 9" xfId="1155" xr:uid="{644664AC-01F9-46AA-83A3-84A0FCDD96FE}"/>
    <cellStyle name="Separador de milhares 2 2 2 2 4" xfId="83" xr:uid="{00000000-0005-0000-0000-00000C000000}"/>
    <cellStyle name="Separador de milhares 2 2 2 2 4 2" xfId="162" xr:uid="{00000000-0005-0000-0000-00000C000000}"/>
    <cellStyle name="Separador de milhares 2 2 2 2 4 2 2" xfId="713" xr:uid="{F14601D3-3D56-4990-9A6F-41A6B6CB6275}"/>
    <cellStyle name="Separador de milhares 2 2 2 2 4 2 3" xfId="1264" xr:uid="{DA0317FE-3D0F-4D3C-8989-E1FF37B46001}"/>
    <cellStyle name="Separador de milhares 2 2 2 2 4 3" xfId="241" xr:uid="{00000000-0005-0000-0000-00000C000000}"/>
    <cellStyle name="Separador de milhares 2 2 2 2 4 3 2" xfId="792" xr:uid="{9C5DC444-8BA8-4723-81C4-3D644384BF78}"/>
    <cellStyle name="Separador de milhares 2 2 2 2 4 3 3" xfId="1343" xr:uid="{C307F8AB-0B20-4F71-94C2-B1A24E3C3C9C}"/>
    <cellStyle name="Separador de milhares 2 2 2 2 4 4" xfId="321" xr:uid="{00000000-0005-0000-0000-00000C000000}"/>
    <cellStyle name="Separador de milhares 2 2 2 2 4 4 2" xfId="872" xr:uid="{EF5ED699-472F-4B77-87FC-FE375A5BC2A2}"/>
    <cellStyle name="Separador de milhares 2 2 2 2 4 4 3" xfId="1422" xr:uid="{29B669BB-FCD0-4A04-AE0E-4CE6E94049E0}"/>
    <cellStyle name="Separador de milhares 2 2 2 2 4 5" xfId="399" xr:uid="{00000000-0005-0000-0000-00000C000000}"/>
    <cellStyle name="Separador de milhares 2 2 2 2 4 5 2" xfId="950" xr:uid="{75E95B04-CB20-417A-84E0-B38A04E529BB}"/>
    <cellStyle name="Separador de milhares 2 2 2 2 4 5 3" xfId="1500" xr:uid="{8CB8DC54-323C-44BF-980F-999FE7F13918}"/>
    <cellStyle name="Separador de milhares 2 2 2 2 4 6" xfId="478" xr:uid="{00000000-0005-0000-0000-00000C000000}"/>
    <cellStyle name="Separador de milhares 2 2 2 2 4 6 2" xfId="1029" xr:uid="{8947155E-F138-4340-8AC2-F7B724BEFA51}"/>
    <cellStyle name="Separador de milhares 2 2 2 2 4 6 3" xfId="1579" xr:uid="{3EA1EB66-922F-4377-A834-56B9C90D22F2}"/>
    <cellStyle name="Separador de milhares 2 2 2 2 4 7" xfId="556" xr:uid="{00000000-0005-0000-0000-00000C000000}"/>
    <cellStyle name="Separador de milhares 2 2 2 2 4 7 2" xfId="1107" xr:uid="{73BA7566-B63B-4E5D-8F1F-7845EEF39191}"/>
    <cellStyle name="Separador de milhares 2 2 2 2 4 7 3" xfId="1657" xr:uid="{2EA74D52-D11C-4541-9CB4-3CB86FC33851}"/>
    <cellStyle name="Separador de milhares 2 2 2 2 4 8" xfId="635" xr:uid="{5E5EE5C4-0F65-44ED-8E9C-DD464441A90D}"/>
    <cellStyle name="Separador de milhares 2 2 2 2 4 9" xfId="1186" xr:uid="{7D1BEA6A-CCE1-4D2D-9315-85701565ED7E}"/>
    <cellStyle name="Separador de milhares 2 2 2 2 5" xfId="99" xr:uid="{00000000-0005-0000-0000-00000D000000}"/>
    <cellStyle name="Separador de milhares 2 2 2 2 5 2" xfId="650" xr:uid="{1A0F8FAB-3F54-47CF-A224-C0EFA2ED1544}"/>
    <cellStyle name="Separador de milhares 2 2 2 2 5 3" xfId="1201" xr:uid="{F524B07B-29E8-43F7-9922-17D37927C6FA}"/>
    <cellStyle name="Separador de milhares 2 2 2 2 6" xfId="178" xr:uid="{00000000-0005-0000-0000-00000D000000}"/>
    <cellStyle name="Separador de milhares 2 2 2 2 6 2" xfId="729" xr:uid="{6CAF03AF-F446-4CD9-9F06-D5445D191D68}"/>
    <cellStyle name="Separador de milhares 2 2 2 2 6 3" xfId="1280" xr:uid="{ECC6931B-C6B8-4F38-95C2-6BB11981DA5D}"/>
    <cellStyle name="Separador de milhares 2 2 2 2 7" xfId="257" xr:uid="{00000000-0005-0000-0000-00000D000000}"/>
    <cellStyle name="Separador de milhares 2 2 2 2 7 2" xfId="808" xr:uid="{CBFDE2F7-6B1A-4F4A-A542-F396C2D1F7B6}"/>
    <cellStyle name="Separador de milhares 2 2 2 2 7 3" xfId="1359" xr:uid="{D6A8C8CC-2DDD-478E-956E-B2EAD0DD423C}"/>
    <cellStyle name="Separador de milhares 2 2 2 2 8" xfId="336" xr:uid="{00000000-0005-0000-0000-00000D000000}"/>
    <cellStyle name="Separador de milhares 2 2 2 2 8 2" xfId="887" xr:uid="{EDC880E9-74AB-498E-A24F-83FA4A3029C9}"/>
    <cellStyle name="Separador de milhares 2 2 2 2 8 3" xfId="1437" xr:uid="{BCF2CC9D-4733-4D80-96F3-2329530CE8AE}"/>
    <cellStyle name="Separador de milhares 2 2 2 2 9" xfId="415" xr:uid="{00000000-0005-0000-0000-00000D000000}"/>
    <cellStyle name="Separador de milhares 2 2 2 2 9 2" xfId="966" xr:uid="{10257E9D-16CD-4217-9DCD-9BC7CEF5A577}"/>
    <cellStyle name="Separador de milhares 2 2 2 2 9 3" xfId="1516" xr:uid="{586D294D-3B36-44BF-BA91-3DED52553065}"/>
    <cellStyle name="Separador de milhares 2 2 2 3" xfId="29" xr:uid="{00000000-0005-0000-0000-00000C000000}"/>
    <cellStyle name="Separador de milhares 2 2 2 3 10" xfId="1132" xr:uid="{7AAF66B2-86CB-4DEC-A33D-D2125ABBB158}"/>
    <cellStyle name="Separador de milhares 2 2 2 3 2" xfId="61" xr:uid="{00000000-0005-0000-0000-000015000000}"/>
    <cellStyle name="Separador de milhares 2 2 2 3 2 2" xfId="140" xr:uid="{00000000-0005-0000-0000-000015000000}"/>
    <cellStyle name="Separador de milhares 2 2 2 3 2 2 2" xfId="691" xr:uid="{F406ED7C-1C1D-405C-97D2-AB71FD279F10}"/>
    <cellStyle name="Separador de milhares 2 2 2 3 2 2 3" xfId="1242" xr:uid="{9A4FD6C1-387A-416C-A980-B715F91E3DBF}"/>
    <cellStyle name="Separador de milhares 2 2 2 3 2 3" xfId="219" xr:uid="{00000000-0005-0000-0000-000015000000}"/>
    <cellStyle name="Separador de milhares 2 2 2 3 2 3 2" xfId="770" xr:uid="{2438696F-D065-47A8-BDAA-18EFF67CD3D6}"/>
    <cellStyle name="Separador de milhares 2 2 2 3 2 3 3" xfId="1321" xr:uid="{71132926-8972-4CCE-A241-EC19A7F6D9BB}"/>
    <cellStyle name="Separador de milhares 2 2 2 3 2 4" xfId="299" xr:uid="{00000000-0005-0000-0000-000015000000}"/>
    <cellStyle name="Separador de milhares 2 2 2 3 2 4 2" xfId="850" xr:uid="{3CE2228E-0691-4A07-8D6B-7F5CFD04A17F}"/>
    <cellStyle name="Separador de milhares 2 2 2 3 2 4 3" xfId="1400" xr:uid="{62235D77-CC33-4F46-90F9-D20DA80E921D}"/>
    <cellStyle name="Separador de milhares 2 2 2 3 2 5" xfId="377" xr:uid="{00000000-0005-0000-0000-000015000000}"/>
    <cellStyle name="Separador de milhares 2 2 2 3 2 5 2" xfId="928" xr:uid="{25D96996-0044-4F6A-AF07-4EB4D64469D4}"/>
    <cellStyle name="Separador de milhares 2 2 2 3 2 5 3" xfId="1478" xr:uid="{F2F4EC46-35EC-4E70-B3F6-92B3B34551B4}"/>
    <cellStyle name="Separador de milhares 2 2 2 3 2 6" xfId="456" xr:uid="{00000000-0005-0000-0000-000015000000}"/>
    <cellStyle name="Separador de milhares 2 2 2 3 2 6 2" xfId="1007" xr:uid="{D8D4F9D5-890F-4302-9C16-FCF3054D0CD5}"/>
    <cellStyle name="Separador de milhares 2 2 2 3 2 6 3" xfId="1557" xr:uid="{46960F74-7E00-483F-9746-B4FB55654BC3}"/>
    <cellStyle name="Separador de milhares 2 2 2 3 2 7" xfId="534" xr:uid="{00000000-0005-0000-0000-000015000000}"/>
    <cellStyle name="Separador de milhares 2 2 2 3 2 7 2" xfId="1085" xr:uid="{87E1067A-B03A-4905-93A6-B74A110E15A7}"/>
    <cellStyle name="Separador de milhares 2 2 2 3 2 7 3" xfId="1635" xr:uid="{D2D5549B-9F48-4A52-9166-26714FE6F766}"/>
    <cellStyle name="Separador de milhares 2 2 2 3 2 8" xfId="613" xr:uid="{DC5C3BE6-2479-428F-AAB8-CC826A932B9A}"/>
    <cellStyle name="Separador de milhares 2 2 2 3 2 9" xfId="1164" xr:uid="{EA531482-CEAF-4850-8F2B-ECA4DAD8D421}"/>
    <cellStyle name="Separador de milhares 2 2 2 3 3" xfId="108" xr:uid="{00000000-0005-0000-0000-00000C000000}"/>
    <cellStyle name="Separador de milhares 2 2 2 3 3 2" xfId="659" xr:uid="{5A2732DB-04D5-4BA7-92D3-88DC6ECC871D}"/>
    <cellStyle name="Separador de milhares 2 2 2 3 3 3" xfId="1210" xr:uid="{5D3875BB-62CF-4200-A264-B5E96E9FEA21}"/>
    <cellStyle name="Separador de milhares 2 2 2 3 4" xfId="187" xr:uid="{00000000-0005-0000-0000-00000C000000}"/>
    <cellStyle name="Separador de milhares 2 2 2 3 4 2" xfId="738" xr:uid="{67A010BF-1524-43E2-B4C3-E1F2425BC8C5}"/>
    <cellStyle name="Separador de milhares 2 2 2 3 4 3" xfId="1289" xr:uid="{E6E1FE32-26FA-4E0D-8D01-5EE76A8A5C80}"/>
    <cellStyle name="Separador de milhares 2 2 2 3 5" xfId="267" xr:uid="{00000000-0005-0000-0000-00000C000000}"/>
    <cellStyle name="Separador de milhares 2 2 2 3 5 2" xfId="818" xr:uid="{741B6C8F-C008-4525-B707-538596F095C0}"/>
    <cellStyle name="Separador de milhares 2 2 2 3 5 3" xfId="1368" xr:uid="{F70FAEDA-78E0-458F-B4A1-223046BE7036}"/>
    <cellStyle name="Separador de milhares 2 2 2 3 6" xfId="345" xr:uid="{00000000-0005-0000-0000-00000C000000}"/>
    <cellStyle name="Separador de milhares 2 2 2 3 6 2" xfId="896" xr:uid="{AFB75890-0EED-4476-8C3A-6E0620F42FF0}"/>
    <cellStyle name="Separador de milhares 2 2 2 3 6 3" xfId="1446" xr:uid="{54160D4D-3554-4ECA-9465-7E24B941F815}"/>
    <cellStyle name="Separador de milhares 2 2 2 3 7" xfId="424" xr:uid="{00000000-0005-0000-0000-00000C000000}"/>
    <cellStyle name="Separador de milhares 2 2 2 3 7 2" xfId="975" xr:uid="{AC7503AE-322A-497D-BF95-2C961C4F6A5D}"/>
    <cellStyle name="Separador de milhares 2 2 2 3 7 3" xfId="1525" xr:uid="{951F6B1B-2EED-4AB3-9EA3-016816B48B0A}"/>
    <cellStyle name="Separador de milhares 2 2 2 3 8" xfId="502" xr:uid="{00000000-0005-0000-0000-00000C000000}"/>
    <cellStyle name="Separador de milhares 2 2 2 3 8 2" xfId="1053" xr:uid="{EBE37FAB-7DE6-48EA-9897-B4AE8B3DC444}"/>
    <cellStyle name="Separador de milhares 2 2 2 3 8 3" xfId="1603" xr:uid="{84407B1F-3439-4D67-B1E5-8E334D44710A}"/>
    <cellStyle name="Separador de milhares 2 2 2 3 9" xfId="581" xr:uid="{2791C5E9-173D-4BBB-87DA-49965199E0C8}"/>
    <cellStyle name="Separador de milhares 2 2 2 4" xfId="45" xr:uid="{00000000-0005-0000-0000-00000C000000}"/>
    <cellStyle name="Separador de milhares 2 2 2 4 2" xfId="124" xr:uid="{00000000-0005-0000-0000-00000C000000}"/>
    <cellStyle name="Separador de milhares 2 2 2 4 2 2" xfId="675" xr:uid="{A2D2A614-B569-444B-B457-0F26432DD1A5}"/>
    <cellStyle name="Separador de milhares 2 2 2 4 2 3" xfId="1226" xr:uid="{E07D1DE0-1B32-4502-98EC-7D512DF19586}"/>
    <cellStyle name="Separador de milhares 2 2 2 4 3" xfId="203" xr:uid="{00000000-0005-0000-0000-00000C000000}"/>
    <cellStyle name="Separador de milhares 2 2 2 4 3 2" xfId="754" xr:uid="{0B4EEAC9-E400-46AE-B0C5-6B33F61D7244}"/>
    <cellStyle name="Separador de milhares 2 2 2 4 3 3" xfId="1305" xr:uid="{EDA25321-784D-42A7-A1A8-9FA010783EA9}"/>
    <cellStyle name="Separador de milhares 2 2 2 4 4" xfId="283" xr:uid="{00000000-0005-0000-0000-00000C000000}"/>
    <cellStyle name="Separador de milhares 2 2 2 4 4 2" xfId="834" xr:uid="{02D345B4-1F5B-454D-9C12-5EC469FAEFE3}"/>
    <cellStyle name="Separador de milhares 2 2 2 4 4 3" xfId="1384" xr:uid="{EAE08CD9-3F1B-4D46-A6FD-1627326E82A1}"/>
    <cellStyle name="Separador de milhares 2 2 2 4 5" xfId="361" xr:uid="{00000000-0005-0000-0000-00000C000000}"/>
    <cellStyle name="Separador de milhares 2 2 2 4 5 2" xfId="912" xr:uid="{F613B5B2-9632-4A48-BD23-6C3184C204A9}"/>
    <cellStyle name="Separador de milhares 2 2 2 4 5 3" xfId="1462" xr:uid="{64759AFA-9685-48C5-8C3D-91643243EEDC}"/>
    <cellStyle name="Separador de milhares 2 2 2 4 6" xfId="440" xr:uid="{00000000-0005-0000-0000-00000C000000}"/>
    <cellStyle name="Separador de milhares 2 2 2 4 6 2" xfId="991" xr:uid="{E208D35B-D4B0-4A68-9EA5-F7386829691E}"/>
    <cellStyle name="Separador de milhares 2 2 2 4 6 3" xfId="1541" xr:uid="{66835437-0E89-47DE-A7BE-8563519AEA31}"/>
    <cellStyle name="Separador de milhares 2 2 2 4 7" xfId="518" xr:uid="{00000000-0005-0000-0000-00000C000000}"/>
    <cellStyle name="Separador de milhares 2 2 2 4 7 2" xfId="1069" xr:uid="{3C221A8F-0F2C-4DE1-8F85-C061B1763C48}"/>
    <cellStyle name="Separador de milhares 2 2 2 4 7 3" xfId="1619" xr:uid="{BE579C25-CFAD-420A-9ED3-5E618ADB3FDB}"/>
    <cellStyle name="Separador de milhares 2 2 2 4 8" xfId="597" xr:uid="{73E580EB-E309-4EE0-9F2C-CD6B8382CBA3}"/>
    <cellStyle name="Separador de milhares 2 2 2 4 9" xfId="1148" xr:uid="{9116B9F4-7986-404B-9A3C-C025F8742C34}"/>
    <cellStyle name="Separador de milhares 2 2 2 5" xfId="77" xr:uid="{00000000-0005-0000-0000-00000B000000}"/>
    <cellStyle name="Separador de milhares 2 2 2 5 2" xfId="156" xr:uid="{00000000-0005-0000-0000-00000B000000}"/>
    <cellStyle name="Separador de milhares 2 2 2 5 2 2" xfId="707" xr:uid="{FE780033-312F-406F-81FB-55394584124E}"/>
    <cellStyle name="Separador de milhares 2 2 2 5 2 3" xfId="1258" xr:uid="{FDF7EBFF-7572-4551-BC9A-BA33912C97D6}"/>
    <cellStyle name="Separador de milhares 2 2 2 5 3" xfId="235" xr:uid="{00000000-0005-0000-0000-00000B000000}"/>
    <cellStyle name="Separador de milhares 2 2 2 5 3 2" xfId="786" xr:uid="{118D5012-D2F6-4B5E-84E4-AB4F467C3C63}"/>
    <cellStyle name="Separador de milhares 2 2 2 5 3 3" xfId="1337" xr:uid="{5CAA4E3B-BE52-4F92-ABAA-B34746CB7FBB}"/>
    <cellStyle name="Separador de milhares 2 2 2 5 4" xfId="315" xr:uid="{00000000-0005-0000-0000-00000B000000}"/>
    <cellStyle name="Separador de milhares 2 2 2 5 4 2" xfId="866" xr:uid="{CD9E0FE3-8490-4AA9-8AC9-CCE5BADEE859}"/>
    <cellStyle name="Separador de milhares 2 2 2 5 4 3" xfId="1416" xr:uid="{0E405B27-1F78-4287-BC3A-1986C8F46E67}"/>
    <cellStyle name="Separador de milhares 2 2 2 5 5" xfId="393" xr:uid="{00000000-0005-0000-0000-00000B000000}"/>
    <cellStyle name="Separador de milhares 2 2 2 5 5 2" xfId="944" xr:uid="{E6DE904B-1706-450E-BC4E-34F14CC3BA58}"/>
    <cellStyle name="Separador de milhares 2 2 2 5 5 3" xfId="1494" xr:uid="{5FF8450B-7BA8-493E-9F29-280559FE8B5A}"/>
    <cellStyle name="Separador de milhares 2 2 2 5 6" xfId="472" xr:uid="{00000000-0005-0000-0000-00000B000000}"/>
    <cellStyle name="Separador de milhares 2 2 2 5 6 2" xfId="1023" xr:uid="{F0A0B50B-D9A3-470E-B023-BE765443BF05}"/>
    <cellStyle name="Separador de milhares 2 2 2 5 6 3" xfId="1573" xr:uid="{40523526-53B0-428A-804C-2DAC75961407}"/>
    <cellStyle name="Separador de milhares 2 2 2 5 7" xfId="550" xr:uid="{00000000-0005-0000-0000-00000B000000}"/>
    <cellStyle name="Separador de milhares 2 2 2 5 7 2" xfId="1101" xr:uid="{3E45C047-9299-42B6-9212-AAA3EDDC8404}"/>
    <cellStyle name="Separador de milhares 2 2 2 5 7 3" xfId="1651" xr:uid="{94F9FA36-C427-4E61-8B62-4FC2DA3F83E3}"/>
    <cellStyle name="Separador de milhares 2 2 2 5 8" xfId="629" xr:uid="{CEBD6F9D-67A6-4D16-81BF-5DE0F7656850}"/>
    <cellStyle name="Separador de milhares 2 2 2 5 9" xfId="1180" xr:uid="{B069EA89-1A10-47AE-AEC4-A5D6D2288C01}"/>
    <cellStyle name="Separador de milhares 2 2 2 6" xfId="93" xr:uid="{00000000-0005-0000-0000-00000C000000}"/>
    <cellStyle name="Separador de milhares 2 2 2 6 2" xfId="644" xr:uid="{D29186E9-9C33-4E8E-8BE4-52B41D510B5C}"/>
    <cellStyle name="Separador de milhares 2 2 2 6 3" xfId="1195" xr:uid="{83F1D35E-8C5D-4549-9E12-6B4C64D9C742}"/>
    <cellStyle name="Separador de milhares 2 2 2 7" xfId="171" xr:uid="{00000000-0005-0000-0000-00000C000000}"/>
    <cellStyle name="Separador de milhares 2 2 2 7 2" xfId="722" xr:uid="{37646C4A-DBB4-4218-B886-7FABC5153AC5}"/>
    <cellStyle name="Separador de milhares 2 2 2 7 3" xfId="1273" xr:uid="{17535150-B8CD-47E0-823F-CE2F6743A690}"/>
    <cellStyle name="Separador de milhares 2 2 2 8" xfId="250" xr:uid="{00000000-0005-0000-0000-00000C000000}"/>
    <cellStyle name="Separador de milhares 2 2 2 8 2" xfId="801" xr:uid="{1F6CCC0E-6171-48DA-A3D1-B07E96CB18C1}"/>
    <cellStyle name="Separador de milhares 2 2 2 8 3" xfId="1352" xr:uid="{7A820FC7-644F-44E0-B696-A54544CC4F74}"/>
    <cellStyle name="Separador de milhares 2 2 2 9" xfId="330" xr:uid="{00000000-0005-0000-0000-00000C000000}"/>
    <cellStyle name="Separador de milhares 2 2 2 9 2" xfId="881" xr:uid="{CD930CEC-1DED-4A6D-BB73-CF46EE80378F}"/>
    <cellStyle name="Separador de milhares 2 2 2 9 3" xfId="1431" xr:uid="{F5DA04E6-8C2C-4E75-926B-5619F4A104C6}"/>
    <cellStyle name="Separador de milhares 2 2 3" xfId="23" xr:uid="{00000000-0005-0000-0000-00000E000000}"/>
    <cellStyle name="Separador de milhares 2 2 3 10" xfId="497" xr:uid="{00000000-0005-0000-0000-00000E000000}"/>
    <cellStyle name="Separador de milhares 2 2 3 10 2" xfId="1048" xr:uid="{7A150080-73F2-4CDC-9D43-7FC94FE65C7F}"/>
    <cellStyle name="Separador de milhares 2 2 3 10 3" xfId="1598" xr:uid="{0B146458-1DBD-4632-A738-1EE65EC5EB68}"/>
    <cellStyle name="Separador de milhares 2 2 3 11" xfId="576" xr:uid="{85D176B4-6772-460D-9358-6998E44E947E}"/>
    <cellStyle name="Separador de milhares 2 2 3 12" xfId="1127" xr:uid="{6F2173B4-6382-4532-BE1E-AD82E5CBA2B5}"/>
    <cellStyle name="Separador de milhares 2 2 3 2" xfId="40" xr:uid="{00000000-0005-0000-0000-00000E000000}"/>
    <cellStyle name="Separador de milhares 2 2 3 2 10" xfId="1143" xr:uid="{4BF42D2C-716C-4D40-90E4-E98B735E8756}"/>
    <cellStyle name="Separador de milhares 2 2 3 2 2" xfId="72" xr:uid="{00000000-0005-0000-0000-000017000000}"/>
    <cellStyle name="Separador de milhares 2 2 3 2 2 2" xfId="151" xr:uid="{00000000-0005-0000-0000-000017000000}"/>
    <cellStyle name="Separador de milhares 2 2 3 2 2 2 2" xfId="702" xr:uid="{DA91FF7B-432E-4A28-A1A7-A0B33FBF33FF}"/>
    <cellStyle name="Separador de milhares 2 2 3 2 2 2 3" xfId="1253" xr:uid="{703B4C7D-9054-47C6-8151-07FF88DD86AF}"/>
    <cellStyle name="Separador de milhares 2 2 3 2 2 3" xfId="230" xr:uid="{00000000-0005-0000-0000-000017000000}"/>
    <cellStyle name="Separador de milhares 2 2 3 2 2 3 2" xfId="781" xr:uid="{35D1C36D-2735-4D70-AA06-5C666A195D10}"/>
    <cellStyle name="Separador de milhares 2 2 3 2 2 3 3" xfId="1332" xr:uid="{ABA5E436-26EF-4D0B-A0DE-2AECE46B9996}"/>
    <cellStyle name="Separador de milhares 2 2 3 2 2 4" xfId="310" xr:uid="{00000000-0005-0000-0000-000017000000}"/>
    <cellStyle name="Separador de milhares 2 2 3 2 2 4 2" xfId="861" xr:uid="{CD1A41F5-007A-4F08-B617-A2E811FAB3DD}"/>
    <cellStyle name="Separador de milhares 2 2 3 2 2 4 3" xfId="1411" xr:uid="{C91F7BA5-6C84-42D1-95F6-576E168B4ACA}"/>
    <cellStyle name="Separador de milhares 2 2 3 2 2 5" xfId="388" xr:uid="{00000000-0005-0000-0000-000017000000}"/>
    <cellStyle name="Separador de milhares 2 2 3 2 2 5 2" xfId="939" xr:uid="{60A6135D-9847-45FE-9BA0-9F02A406EB80}"/>
    <cellStyle name="Separador de milhares 2 2 3 2 2 5 3" xfId="1489" xr:uid="{73E9C565-F8BC-401D-9D64-FC5B382AB213}"/>
    <cellStyle name="Separador de milhares 2 2 3 2 2 6" xfId="467" xr:uid="{00000000-0005-0000-0000-000017000000}"/>
    <cellStyle name="Separador de milhares 2 2 3 2 2 6 2" xfId="1018" xr:uid="{B74303A9-A04F-449B-BF81-E78E9421B3C2}"/>
    <cellStyle name="Separador de milhares 2 2 3 2 2 6 3" xfId="1568" xr:uid="{6E8208B2-112F-4106-9D29-41616AB9FD4D}"/>
    <cellStyle name="Separador de milhares 2 2 3 2 2 7" xfId="545" xr:uid="{00000000-0005-0000-0000-000017000000}"/>
    <cellStyle name="Separador de milhares 2 2 3 2 2 7 2" xfId="1096" xr:uid="{D159C693-2F83-411A-B3D8-3C08992B0F8F}"/>
    <cellStyle name="Separador de milhares 2 2 3 2 2 7 3" xfId="1646" xr:uid="{4BB5F4F3-875B-49A3-B1DE-D1D768029BB8}"/>
    <cellStyle name="Separador de milhares 2 2 3 2 2 8" xfId="624" xr:uid="{29719FC0-5DC1-4735-A4FE-83693D309F9B}"/>
    <cellStyle name="Separador de milhares 2 2 3 2 2 9" xfId="1175" xr:uid="{569EB656-420D-46C9-B216-D4023816A96A}"/>
    <cellStyle name="Separador de milhares 2 2 3 2 3" xfId="119" xr:uid="{00000000-0005-0000-0000-00000E000000}"/>
    <cellStyle name="Separador de milhares 2 2 3 2 3 2" xfId="670" xr:uid="{B13093C7-71B7-433E-8BAC-7F5BBCE2CB58}"/>
    <cellStyle name="Separador de milhares 2 2 3 2 3 3" xfId="1221" xr:uid="{DE5C70D6-EC1A-451F-90F6-41B6BF91B92C}"/>
    <cellStyle name="Separador de milhares 2 2 3 2 4" xfId="198" xr:uid="{00000000-0005-0000-0000-00000E000000}"/>
    <cellStyle name="Separador de milhares 2 2 3 2 4 2" xfId="749" xr:uid="{AEE6908A-FA46-424B-A75D-AC3992ECFE84}"/>
    <cellStyle name="Separador de milhares 2 2 3 2 4 3" xfId="1300" xr:uid="{1E1DAC92-75A9-4D54-8FA6-F13D52F364A5}"/>
    <cellStyle name="Separador de milhares 2 2 3 2 5" xfId="278" xr:uid="{00000000-0005-0000-0000-00000E000000}"/>
    <cellStyle name="Separador de milhares 2 2 3 2 5 2" xfId="829" xr:uid="{025A6228-DF7F-47F3-97D0-35F03F555CA7}"/>
    <cellStyle name="Separador de milhares 2 2 3 2 5 3" xfId="1379" xr:uid="{ED55FF92-C4AD-4D95-B1E6-E261862409BE}"/>
    <cellStyle name="Separador de milhares 2 2 3 2 6" xfId="356" xr:uid="{00000000-0005-0000-0000-00000E000000}"/>
    <cellStyle name="Separador de milhares 2 2 3 2 6 2" xfId="907" xr:uid="{5AE8D6A4-16FE-462B-BD48-FAE68905FFEE}"/>
    <cellStyle name="Separador de milhares 2 2 3 2 6 3" xfId="1457" xr:uid="{35D0011B-21A8-4736-B884-3DA4D61309F9}"/>
    <cellStyle name="Separador de milhares 2 2 3 2 7" xfId="435" xr:uid="{00000000-0005-0000-0000-00000E000000}"/>
    <cellStyle name="Separador de milhares 2 2 3 2 7 2" xfId="986" xr:uid="{F26A5BDC-7CEB-408D-A75C-7652931CD444}"/>
    <cellStyle name="Separador de milhares 2 2 3 2 7 3" xfId="1536" xr:uid="{52A4D215-AE06-4430-82BD-EC798DF52A18}"/>
    <cellStyle name="Separador de milhares 2 2 3 2 8" xfId="513" xr:uid="{00000000-0005-0000-0000-00000E000000}"/>
    <cellStyle name="Separador de milhares 2 2 3 2 8 2" xfId="1064" xr:uid="{45562941-2956-4F5F-B425-F985B96BF950}"/>
    <cellStyle name="Separador de milhares 2 2 3 2 8 3" xfId="1614" xr:uid="{9018DDC8-F82D-4EFF-81A0-44E874265C10}"/>
    <cellStyle name="Separador de milhares 2 2 3 2 9" xfId="592" xr:uid="{3984D4E7-8303-4940-AD49-85D59C81DE2A}"/>
    <cellStyle name="Separador de milhares 2 2 3 3" xfId="56" xr:uid="{00000000-0005-0000-0000-00000E000000}"/>
    <cellStyle name="Separador de milhares 2 2 3 3 2" xfId="135" xr:uid="{00000000-0005-0000-0000-00000E000000}"/>
    <cellStyle name="Separador de milhares 2 2 3 3 2 2" xfId="686" xr:uid="{81055F30-3009-4206-8403-4879FEAF28B5}"/>
    <cellStyle name="Separador de milhares 2 2 3 3 2 3" xfId="1237" xr:uid="{486B7B53-3B75-4716-983D-1A628E198E8C}"/>
    <cellStyle name="Separador de milhares 2 2 3 3 3" xfId="214" xr:uid="{00000000-0005-0000-0000-00000E000000}"/>
    <cellStyle name="Separador de milhares 2 2 3 3 3 2" xfId="765" xr:uid="{7E69DFDA-0F17-4A91-BCC4-7C358D78A8A6}"/>
    <cellStyle name="Separador de milhares 2 2 3 3 3 3" xfId="1316" xr:uid="{FDBBC944-968E-45B1-A11D-E863510A666E}"/>
    <cellStyle name="Separador de milhares 2 2 3 3 4" xfId="294" xr:uid="{00000000-0005-0000-0000-00000E000000}"/>
    <cellStyle name="Separador de milhares 2 2 3 3 4 2" xfId="845" xr:uid="{8399DEFB-4520-4CE5-B23F-71CDD07373AE}"/>
    <cellStyle name="Separador de milhares 2 2 3 3 4 3" xfId="1395" xr:uid="{13DA944D-CC38-492E-898B-B7A010DBAAAA}"/>
    <cellStyle name="Separador de milhares 2 2 3 3 5" xfId="372" xr:uid="{00000000-0005-0000-0000-00000E000000}"/>
    <cellStyle name="Separador de milhares 2 2 3 3 5 2" xfId="923" xr:uid="{5794613F-53DB-4966-BBF8-BC3A7E1428BD}"/>
    <cellStyle name="Separador de milhares 2 2 3 3 5 3" xfId="1473" xr:uid="{EF5AA547-4B01-4867-952B-C84B1F79B803}"/>
    <cellStyle name="Separador de milhares 2 2 3 3 6" xfId="451" xr:uid="{00000000-0005-0000-0000-00000E000000}"/>
    <cellStyle name="Separador de milhares 2 2 3 3 6 2" xfId="1002" xr:uid="{E6BC9207-27C2-48F4-9C3D-C8441B7B36F0}"/>
    <cellStyle name="Separador de milhares 2 2 3 3 6 3" xfId="1552" xr:uid="{FF983D81-291C-4D89-8D86-B23C0236C491}"/>
    <cellStyle name="Separador de milhares 2 2 3 3 7" xfId="529" xr:uid="{00000000-0005-0000-0000-00000E000000}"/>
    <cellStyle name="Separador de milhares 2 2 3 3 7 2" xfId="1080" xr:uid="{800AC037-A2E9-46B4-8F80-4B3C56395E16}"/>
    <cellStyle name="Separador de milhares 2 2 3 3 7 3" xfId="1630" xr:uid="{EC1488A6-59F2-47AB-864F-B320DE78EABA}"/>
    <cellStyle name="Separador de milhares 2 2 3 3 8" xfId="608" xr:uid="{B4D87EB6-4833-40AF-961F-F3823F1A0D28}"/>
    <cellStyle name="Separador de milhares 2 2 3 3 9" xfId="1159" xr:uid="{38409112-E841-445A-A596-1608FFBE33C2}"/>
    <cellStyle name="Separador de milhares 2 2 3 4" xfId="87" xr:uid="{00000000-0005-0000-0000-00000D000000}"/>
    <cellStyle name="Separador de milhares 2 2 3 4 2" xfId="166" xr:uid="{00000000-0005-0000-0000-00000D000000}"/>
    <cellStyle name="Separador de milhares 2 2 3 4 2 2" xfId="717" xr:uid="{1D5C1F91-C758-4A61-A5E1-FAA4F026F786}"/>
    <cellStyle name="Separador de milhares 2 2 3 4 2 3" xfId="1268" xr:uid="{B23915FA-ED8E-4079-8D34-52315A71189B}"/>
    <cellStyle name="Separador de milhares 2 2 3 4 3" xfId="245" xr:uid="{00000000-0005-0000-0000-00000D000000}"/>
    <cellStyle name="Separador de milhares 2 2 3 4 3 2" xfId="796" xr:uid="{5002EC87-2354-4AD0-9C01-4220B5D51440}"/>
    <cellStyle name="Separador de milhares 2 2 3 4 3 3" xfId="1347" xr:uid="{E65726F4-2D74-402C-A154-8405A1303EA0}"/>
    <cellStyle name="Separador de milhares 2 2 3 4 4" xfId="325" xr:uid="{00000000-0005-0000-0000-00000D000000}"/>
    <cellStyle name="Separador de milhares 2 2 3 4 4 2" xfId="876" xr:uid="{06B49FF0-D66E-47A6-9AF2-DF637A020FB3}"/>
    <cellStyle name="Separador de milhares 2 2 3 4 4 3" xfId="1426" xr:uid="{5FDE04AF-5743-45FD-8EB8-79A204F4060A}"/>
    <cellStyle name="Separador de milhares 2 2 3 4 5" xfId="403" xr:uid="{00000000-0005-0000-0000-00000D000000}"/>
    <cellStyle name="Separador de milhares 2 2 3 4 5 2" xfId="954" xr:uid="{85165D36-8AC6-4833-B299-712DB3BAF8B4}"/>
    <cellStyle name="Separador de milhares 2 2 3 4 5 3" xfId="1504" xr:uid="{E998A9AD-2211-4DEE-BE66-82762C03B272}"/>
    <cellStyle name="Separador de milhares 2 2 3 4 6" xfId="482" xr:uid="{00000000-0005-0000-0000-00000D000000}"/>
    <cellStyle name="Separador de milhares 2 2 3 4 6 2" xfId="1033" xr:uid="{841263E6-D850-441B-8DD7-B8D8A6AAAA21}"/>
    <cellStyle name="Separador de milhares 2 2 3 4 6 3" xfId="1583" xr:uid="{00792AD2-AAAE-42A1-A0B8-4274CD031AEC}"/>
    <cellStyle name="Separador de milhares 2 2 3 4 7" xfId="560" xr:uid="{00000000-0005-0000-0000-00000D000000}"/>
    <cellStyle name="Separador de milhares 2 2 3 4 7 2" xfId="1111" xr:uid="{C9B8494C-B8E5-48D5-AF1D-A4EDD2E1A0D9}"/>
    <cellStyle name="Separador de milhares 2 2 3 4 7 3" xfId="1661" xr:uid="{8F127B69-ECF2-46DB-8E52-72FFF7A7FCB3}"/>
    <cellStyle name="Separador de milhares 2 2 3 4 8" xfId="639" xr:uid="{8644184C-D336-43D0-876C-8C20EDEA764A}"/>
    <cellStyle name="Separador de milhares 2 2 3 4 9" xfId="1190" xr:uid="{8B505271-740F-422D-92AC-DB5BC43D154D}"/>
    <cellStyle name="Separador de milhares 2 2 3 5" xfId="103" xr:uid="{00000000-0005-0000-0000-00000E000000}"/>
    <cellStyle name="Separador de milhares 2 2 3 5 2" xfId="654" xr:uid="{4FBDF732-A24B-4A1F-8A24-22936956A4D7}"/>
    <cellStyle name="Separador de milhares 2 2 3 5 3" xfId="1205" xr:uid="{1F28BB00-19D0-40C3-8B45-6212574D77E0}"/>
    <cellStyle name="Separador de milhares 2 2 3 6" xfId="182" xr:uid="{00000000-0005-0000-0000-00000E000000}"/>
    <cellStyle name="Separador de milhares 2 2 3 6 2" xfId="733" xr:uid="{64E1C478-6309-4EBC-ACAC-750FEADDCAF0}"/>
    <cellStyle name="Separador de milhares 2 2 3 6 3" xfId="1284" xr:uid="{009ECAD0-408B-4225-81B4-A21542A62AE2}"/>
    <cellStyle name="Separador de milhares 2 2 3 7" xfId="261" xr:uid="{00000000-0005-0000-0000-00000E000000}"/>
    <cellStyle name="Separador de milhares 2 2 3 7 2" xfId="812" xr:uid="{833A86B9-972F-4575-B19E-CDF583FCF5EB}"/>
    <cellStyle name="Separador de milhares 2 2 3 7 3" xfId="1363" xr:uid="{7284A6E8-4C5B-4078-A189-BF46B7806967}"/>
    <cellStyle name="Separador de milhares 2 2 3 8" xfId="340" xr:uid="{00000000-0005-0000-0000-00000E000000}"/>
    <cellStyle name="Separador de milhares 2 2 3 8 2" xfId="891" xr:uid="{5A5D8A30-A657-4B08-9604-ADACF45CC7F5}"/>
    <cellStyle name="Separador de milhares 2 2 3 8 3" xfId="1441" xr:uid="{4FEE0FEF-FE92-4C2E-B9D9-B0CBCD230273}"/>
    <cellStyle name="Separador de milhares 2 2 3 9" xfId="419" xr:uid="{00000000-0005-0000-0000-00000E000000}"/>
    <cellStyle name="Separador de milhares 2 2 3 9 2" xfId="970" xr:uid="{9DE4F197-B8ED-42F6-BD0E-D03FD046A757}"/>
    <cellStyle name="Separador de milhares 2 2 3 9 3" xfId="1520" xr:uid="{D83CC067-0034-41F9-B639-6E142ADBD97B}"/>
    <cellStyle name="Separador de milhares 2 2 4" xfId="16" xr:uid="{00000000-0005-0000-0000-00000F000000}"/>
    <cellStyle name="Separador de milhares 2 2 4 10" xfId="490" xr:uid="{00000000-0005-0000-0000-00000F000000}"/>
    <cellStyle name="Separador de milhares 2 2 4 10 2" xfId="1041" xr:uid="{E45A1AEB-88A4-4CA1-9546-AA2667E41254}"/>
    <cellStyle name="Separador de milhares 2 2 4 10 3" xfId="1591" xr:uid="{34D39F1F-F90E-43C8-9272-821BD05FB062}"/>
    <cellStyle name="Separador de milhares 2 2 4 11" xfId="569" xr:uid="{3F40EA5A-4938-421C-984F-7E883C58D25F}"/>
    <cellStyle name="Separador de milhares 2 2 4 12" xfId="1120" xr:uid="{F2B3F453-0BA9-49C6-857F-1393BEB73E9A}"/>
    <cellStyle name="Separador de milhares 2 2 4 2" xfId="33" xr:uid="{00000000-0005-0000-0000-00000F000000}"/>
    <cellStyle name="Separador de milhares 2 2 4 2 10" xfId="1136" xr:uid="{778C831D-446D-48F7-8073-CE92FBE62875}"/>
    <cellStyle name="Separador de milhares 2 2 4 2 2" xfId="65" xr:uid="{00000000-0005-0000-0000-000019000000}"/>
    <cellStyle name="Separador de milhares 2 2 4 2 2 2" xfId="144" xr:uid="{00000000-0005-0000-0000-000019000000}"/>
    <cellStyle name="Separador de milhares 2 2 4 2 2 2 2" xfId="695" xr:uid="{2E5687A5-FD9B-47AE-8040-ED88AC438198}"/>
    <cellStyle name="Separador de milhares 2 2 4 2 2 2 3" xfId="1246" xr:uid="{DF8469BD-0469-4406-B5E2-BDF36B02DA2D}"/>
    <cellStyle name="Separador de milhares 2 2 4 2 2 3" xfId="223" xr:uid="{00000000-0005-0000-0000-000019000000}"/>
    <cellStyle name="Separador de milhares 2 2 4 2 2 3 2" xfId="774" xr:uid="{9FFA8A5C-5B0B-49FE-846F-D2A92C036024}"/>
    <cellStyle name="Separador de milhares 2 2 4 2 2 3 3" xfId="1325" xr:uid="{7883B78D-BB1B-42DA-BC47-3CA67B3BAFBA}"/>
    <cellStyle name="Separador de milhares 2 2 4 2 2 4" xfId="303" xr:uid="{00000000-0005-0000-0000-000019000000}"/>
    <cellStyle name="Separador de milhares 2 2 4 2 2 4 2" xfId="854" xr:uid="{AD619A6D-0A51-442E-A47D-00079D3BF282}"/>
    <cellStyle name="Separador de milhares 2 2 4 2 2 4 3" xfId="1404" xr:uid="{3F39344D-FE7F-4810-8E5B-C3AF7782182C}"/>
    <cellStyle name="Separador de milhares 2 2 4 2 2 5" xfId="381" xr:uid="{00000000-0005-0000-0000-000019000000}"/>
    <cellStyle name="Separador de milhares 2 2 4 2 2 5 2" xfId="932" xr:uid="{CCDD07AA-FD6F-4D6F-B62F-E647EEA0DF5E}"/>
    <cellStyle name="Separador de milhares 2 2 4 2 2 5 3" xfId="1482" xr:uid="{014DF332-C601-476C-8EF1-1DD268CD2461}"/>
    <cellStyle name="Separador de milhares 2 2 4 2 2 6" xfId="460" xr:uid="{00000000-0005-0000-0000-000019000000}"/>
    <cellStyle name="Separador de milhares 2 2 4 2 2 6 2" xfId="1011" xr:uid="{7731F8BB-6F5F-4114-B8D7-890BC60071A7}"/>
    <cellStyle name="Separador de milhares 2 2 4 2 2 6 3" xfId="1561" xr:uid="{DE7F4941-5948-40B2-8A83-64A8D47AE0A8}"/>
    <cellStyle name="Separador de milhares 2 2 4 2 2 7" xfId="538" xr:uid="{00000000-0005-0000-0000-000019000000}"/>
    <cellStyle name="Separador de milhares 2 2 4 2 2 7 2" xfId="1089" xr:uid="{E582BFB6-8780-486A-9069-061DAAC14D04}"/>
    <cellStyle name="Separador de milhares 2 2 4 2 2 7 3" xfId="1639" xr:uid="{8BDBABBE-797C-470C-B625-8B41BFE00140}"/>
    <cellStyle name="Separador de milhares 2 2 4 2 2 8" xfId="617" xr:uid="{AB6B3EB7-93B1-4892-833F-96BC2B2FC3AD}"/>
    <cellStyle name="Separador de milhares 2 2 4 2 2 9" xfId="1168" xr:uid="{E764D725-6A69-4810-A591-1AAFB6C09FFC}"/>
    <cellStyle name="Separador de milhares 2 2 4 2 3" xfId="112" xr:uid="{00000000-0005-0000-0000-00000F000000}"/>
    <cellStyle name="Separador de milhares 2 2 4 2 3 2" xfId="663" xr:uid="{E2EF41AB-F819-4AC2-9DC6-D80A96D26117}"/>
    <cellStyle name="Separador de milhares 2 2 4 2 3 3" xfId="1214" xr:uid="{B9DD1E74-6838-4B4E-A34D-1911B1368D37}"/>
    <cellStyle name="Separador de milhares 2 2 4 2 4" xfId="191" xr:uid="{00000000-0005-0000-0000-00000F000000}"/>
    <cellStyle name="Separador de milhares 2 2 4 2 4 2" xfId="742" xr:uid="{87CAFE65-8D56-4621-8E87-30E652825128}"/>
    <cellStyle name="Separador de milhares 2 2 4 2 4 3" xfId="1293" xr:uid="{09B60EA6-612D-489A-A10F-F8B8E4FAAC8E}"/>
    <cellStyle name="Separador de milhares 2 2 4 2 5" xfId="271" xr:uid="{00000000-0005-0000-0000-00000F000000}"/>
    <cellStyle name="Separador de milhares 2 2 4 2 5 2" xfId="822" xr:uid="{BA0C4D88-8DD2-4FC2-AC9E-83752687258F}"/>
    <cellStyle name="Separador de milhares 2 2 4 2 5 3" xfId="1372" xr:uid="{CA072301-BFA7-4EE8-9A9E-89EFC2AA2352}"/>
    <cellStyle name="Separador de milhares 2 2 4 2 6" xfId="349" xr:uid="{00000000-0005-0000-0000-00000F000000}"/>
    <cellStyle name="Separador de milhares 2 2 4 2 6 2" xfId="900" xr:uid="{2FCD306B-88F4-475D-B8A1-3E87B983ACB7}"/>
    <cellStyle name="Separador de milhares 2 2 4 2 6 3" xfId="1450" xr:uid="{2386C83A-A840-4CE3-BCD6-8DAED2CA9E71}"/>
    <cellStyle name="Separador de milhares 2 2 4 2 7" xfId="428" xr:uid="{00000000-0005-0000-0000-00000F000000}"/>
    <cellStyle name="Separador de milhares 2 2 4 2 7 2" xfId="979" xr:uid="{EF0F74D6-011D-4E03-BC90-70F72B902013}"/>
    <cellStyle name="Separador de milhares 2 2 4 2 7 3" xfId="1529" xr:uid="{568C1AD4-E21B-4B33-A177-5B321B0AE819}"/>
    <cellStyle name="Separador de milhares 2 2 4 2 8" xfId="506" xr:uid="{00000000-0005-0000-0000-00000F000000}"/>
    <cellStyle name="Separador de milhares 2 2 4 2 8 2" xfId="1057" xr:uid="{CF87EB61-1268-41BD-976F-3DF631FDEF20}"/>
    <cellStyle name="Separador de milhares 2 2 4 2 8 3" xfId="1607" xr:uid="{CFAF3728-BB6A-4A46-8B68-905115E6175F}"/>
    <cellStyle name="Separador de milhares 2 2 4 2 9" xfId="585" xr:uid="{1B74A66F-4BF1-4AA6-8ABE-93A4BE742225}"/>
    <cellStyle name="Separador de milhares 2 2 4 3" xfId="49" xr:uid="{00000000-0005-0000-0000-00000F000000}"/>
    <cellStyle name="Separador de milhares 2 2 4 3 2" xfId="128" xr:uid="{00000000-0005-0000-0000-00000F000000}"/>
    <cellStyle name="Separador de milhares 2 2 4 3 2 2" xfId="679" xr:uid="{256F859A-D0AC-4743-A968-9C7321D9ECD6}"/>
    <cellStyle name="Separador de milhares 2 2 4 3 2 3" xfId="1230" xr:uid="{06BE54FC-2482-4F66-B781-2176DCFDEE62}"/>
    <cellStyle name="Separador de milhares 2 2 4 3 3" xfId="207" xr:uid="{00000000-0005-0000-0000-00000F000000}"/>
    <cellStyle name="Separador de milhares 2 2 4 3 3 2" xfId="758" xr:uid="{690DD8EE-5E59-4064-A360-11EE8491809C}"/>
    <cellStyle name="Separador de milhares 2 2 4 3 3 3" xfId="1309" xr:uid="{F57E790A-11C8-4308-B278-7D38E6D4BB5E}"/>
    <cellStyle name="Separador de milhares 2 2 4 3 4" xfId="287" xr:uid="{00000000-0005-0000-0000-00000F000000}"/>
    <cellStyle name="Separador de milhares 2 2 4 3 4 2" xfId="838" xr:uid="{560DE28B-E478-4639-9E17-6F9FF2820FF9}"/>
    <cellStyle name="Separador de milhares 2 2 4 3 4 3" xfId="1388" xr:uid="{CE0BFD3B-A774-48AC-B998-86A2282EAD71}"/>
    <cellStyle name="Separador de milhares 2 2 4 3 5" xfId="365" xr:uid="{00000000-0005-0000-0000-00000F000000}"/>
    <cellStyle name="Separador de milhares 2 2 4 3 5 2" xfId="916" xr:uid="{F0669140-C8E5-4022-8A40-C147341BF8F3}"/>
    <cellStyle name="Separador de milhares 2 2 4 3 5 3" xfId="1466" xr:uid="{55D524BF-FEAD-4BE9-9BCA-0B0086F52662}"/>
    <cellStyle name="Separador de milhares 2 2 4 3 6" xfId="444" xr:uid="{00000000-0005-0000-0000-00000F000000}"/>
    <cellStyle name="Separador de milhares 2 2 4 3 6 2" xfId="995" xr:uid="{6359E9BA-7206-4A3D-8A1D-2C25C4C512FF}"/>
    <cellStyle name="Separador de milhares 2 2 4 3 6 3" xfId="1545" xr:uid="{C2BCB8B8-22BB-46B0-88B5-51E645C39767}"/>
    <cellStyle name="Separador de milhares 2 2 4 3 7" xfId="522" xr:uid="{00000000-0005-0000-0000-00000F000000}"/>
    <cellStyle name="Separador de milhares 2 2 4 3 7 2" xfId="1073" xr:uid="{65365694-0EAA-4303-9C0A-BC647A195E6A}"/>
    <cellStyle name="Separador de milhares 2 2 4 3 7 3" xfId="1623" xr:uid="{9D2AA062-7CE6-42A9-9935-26EEE9EB9667}"/>
    <cellStyle name="Separador de milhares 2 2 4 3 8" xfId="601" xr:uid="{B71B4D30-ED19-45DB-A096-75BD032E6681}"/>
    <cellStyle name="Separador de milhares 2 2 4 3 9" xfId="1152" xr:uid="{004B4FD2-B97B-4AEB-AF91-818F2AEFDA84}"/>
    <cellStyle name="Separador de milhares 2 2 4 4" xfId="80" xr:uid="{00000000-0005-0000-0000-00000E000000}"/>
    <cellStyle name="Separador de milhares 2 2 4 4 2" xfId="159" xr:uid="{00000000-0005-0000-0000-00000E000000}"/>
    <cellStyle name="Separador de milhares 2 2 4 4 2 2" xfId="710" xr:uid="{DCB2B7B2-D2DC-42CD-BBDC-CF5B2A073D89}"/>
    <cellStyle name="Separador de milhares 2 2 4 4 2 3" xfId="1261" xr:uid="{D6BE2965-F1B9-480E-819C-A15644F2D436}"/>
    <cellStyle name="Separador de milhares 2 2 4 4 3" xfId="238" xr:uid="{00000000-0005-0000-0000-00000E000000}"/>
    <cellStyle name="Separador de milhares 2 2 4 4 3 2" xfId="789" xr:uid="{2D6558D8-54F7-4CE1-A1FC-844B379204C7}"/>
    <cellStyle name="Separador de milhares 2 2 4 4 3 3" xfId="1340" xr:uid="{7102A871-042D-4B33-A1EC-370026954042}"/>
    <cellStyle name="Separador de milhares 2 2 4 4 4" xfId="318" xr:uid="{00000000-0005-0000-0000-00000E000000}"/>
    <cellStyle name="Separador de milhares 2 2 4 4 4 2" xfId="869" xr:uid="{88EA0E07-960D-41ED-AA74-FFC1034D4E8C}"/>
    <cellStyle name="Separador de milhares 2 2 4 4 4 3" xfId="1419" xr:uid="{996E3EA3-44C5-46A3-B88C-293E898BD1AC}"/>
    <cellStyle name="Separador de milhares 2 2 4 4 5" xfId="396" xr:uid="{00000000-0005-0000-0000-00000E000000}"/>
    <cellStyle name="Separador de milhares 2 2 4 4 5 2" xfId="947" xr:uid="{0CF6E4E1-E985-4B94-A173-6594B18B17E9}"/>
    <cellStyle name="Separador de milhares 2 2 4 4 5 3" xfId="1497" xr:uid="{B9C3AF23-7B49-41DA-AD74-EAB8F6F89673}"/>
    <cellStyle name="Separador de milhares 2 2 4 4 6" xfId="475" xr:uid="{00000000-0005-0000-0000-00000E000000}"/>
    <cellStyle name="Separador de milhares 2 2 4 4 6 2" xfId="1026" xr:uid="{396E04B5-DB09-4559-8EAE-721D57A4BC7B}"/>
    <cellStyle name="Separador de milhares 2 2 4 4 6 3" xfId="1576" xr:uid="{1D7FE201-4458-48E5-88DA-F4E42CB2DB75}"/>
    <cellStyle name="Separador de milhares 2 2 4 4 7" xfId="553" xr:uid="{00000000-0005-0000-0000-00000E000000}"/>
    <cellStyle name="Separador de milhares 2 2 4 4 7 2" xfId="1104" xr:uid="{13C47223-F882-4199-9DFC-ABFF79083470}"/>
    <cellStyle name="Separador de milhares 2 2 4 4 7 3" xfId="1654" xr:uid="{0B55E319-CDC8-45E6-9E01-429735ACADBD}"/>
    <cellStyle name="Separador de milhares 2 2 4 4 8" xfId="632" xr:uid="{CC83E1DA-FA2F-479E-8546-DBAF516EB40C}"/>
    <cellStyle name="Separador de milhares 2 2 4 4 9" xfId="1183" xr:uid="{6528AE26-FBD1-436C-8ED8-E5B170E7FCB4}"/>
    <cellStyle name="Separador de milhares 2 2 4 5" xfId="96" xr:uid="{00000000-0005-0000-0000-00000F000000}"/>
    <cellStyle name="Separador de milhares 2 2 4 5 2" xfId="647" xr:uid="{0CF09603-EF96-4338-B56D-49AA54730D0B}"/>
    <cellStyle name="Separador de milhares 2 2 4 5 3" xfId="1198" xr:uid="{09B70D57-5F13-4B12-A1F5-4706913CB905}"/>
    <cellStyle name="Separador de milhares 2 2 4 6" xfId="175" xr:uid="{00000000-0005-0000-0000-00000F000000}"/>
    <cellStyle name="Separador de milhares 2 2 4 6 2" xfId="726" xr:uid="{FA4BE6B7-F734-4C00-9124-69C4D7D91341}"/>
    <cellStyle name="Separador de milhares 2 2 4 6 3" xfId="1277" xr:uid="{5B158AA4-1620-4DD9-B34C-58B4134787D4}"/>
    <cellStyle name="Separador de milhares 2 2 4 7" xfId="254" xr:uid="{00000000-0005-0000-0000-00000F000000}"/>
    <cellStyle name="Separador de milhares 2 2 4 7 2" xfId="805" xr:uid="{755EA848-0565-4DBE-AD86-747D04EA0F8F}"/>
    <cellStyle name="Separador de milhares 2 2 4 7 3" xfId="1356" xr:uid="{82C257E9-6BF1-493A-BAEE-D33268F43395}"/>
    <cellStyle name="Separador de milhares 2 2 4 8" xfId="333" xr:uid="{00000000-0005-0000-0000-00000F000000}"/>
    <cellStyle name="Separador de milhares 2 2 4 8 2" xfId="884" xr:uid="{510AAE05-EBD8-4DB2-BF7E-7B6CCAA6A611}"/>
    <cellStyle name="Separador de milhares 2 2 4 8 3" xfId="1434" xr:uid="{17662699-9F76-4E2F-9E62-E3B1BF81E99C}"/>
    <cellStyle name="Separador de milhares 2 2 4 9" xfId="412" xr:uid="{00000000-0005-0000-0000-00000F000000}"/>
    <cellStyle name="Separador de milhares 2 2 4 9 2" xfId="963" xr:uid="{D4E75598-797A-4322-BB31-9F34CFEB69C3}"/>
    <cellStyle name="Separador de milhares 2 2 4 9 3" xfId="1513" xr:uid="{5D90AAAB-BCB8-4CD6-B06F-8A0B7830669A}"/>
    <cellStyle name="Separador de milhares 2 2 5" xfId="26" xr:uid="{00000000-0005-0000-0000-00000B000000}"/>
    <cellStyle name="Separador de milhares 2 2 5 10" xfId="1129" xr:uid="{086D4CD6-26E5-440E-9EF4-3CC0B99F19DB}"/>
    <cellStyle name="Separador de milhares 2 2 5 2" xfId="58" xr:uid="{00000000-0005-0000-0000-00001A000000}"/>
    <cellStyle name="Separador de milhares 2 2 5 2 2" xfId="137" xr:uid="{00000000-0005-0000-0000-00001A000000}"/>
    <cellStyle name="Separador de milhares 2 2 5 2 2 2" xfId="688" xr:uid="{278C9720-76C2-44C9-9C8F-3FB62A8222B6}"/>
    <cellStyle name="Separador de milhares 2 2 5 2 2 3" xfId="1239" xr:uid="{2F5F121B-DFDD-443A-A7B8-FA4342C33FDA}"/>
    <cellStyle name="Separador de milhares 2 2 5 2 3" xfId="216" xr:uid="{00000000-0005-0000-0000-00001A000000}"/>
    <cellStyle name="Separador de milhares 2 2 5 2 3 2" xfId="767" xr:uid="{9D7A9C35-E34A-47B9-BF88-AC780F25B036}"/>
    <cellStyle name="Separador de milhares 2 2 5 2 3 3" xfId="1318" xr:uid="{C4D15146-88C5-46EB-B3FF-88F59A0D4C43}"/>
    <cellStyle name="Separador de milhares 2 2 5 2 4" xfId="296" xr:uid="{00000000-0005-0000-0000-00001A000000}"/>
    <cellStyle name="Separador de milhares 2 2 5 2 4 2" xfId="847" xr:uid="{06D47955-56D7-41DC-845A-0A915FE33CBB}"/>
    <cellStyle name="Separador de milhares 2 2 5 2 4 3" xfId="1397" xr:uid="{5D86DA7D-5F9D-4D33-9B5B-03DABFAAC757}"/>
    <cellStyle name="Separador de milhares 2 2 5 2 5" xfId="374" xr:uid="{00000000-0005-0000-0000-00001A000000}"/>
    <cellStyle name="Separador de milhares 2 2 5 2 5 2" xfId="925" xr:uid="{5C2019C1-117B-448D-88BD-4A1736101220}"/>
    <cellStyle name="Separador de milhares 2 2 5 2 5 3" xfId="1475" xr:uid="{64C29CF9-54C4-4D98-A4AA-4A4EFBC82899}"/>
    <cellStyle name="Separador de milhares 2 2 5 2 6" xfId="453" xr:uid="{00000000-0005-0000-0000-00001A000000}"/>
    <cellStyle name="Separador de milhares 2 2 5 2 6 2" xfId="1004" xr:uid="{4FD5EA84-859E-4CBB-9C7E-3B125ED6D3A4}"/>
    <cellStyle name="Separador de milhares 2 2 5 2 6 3" xfId="1554" xr:uid="{90642B16-ECDB-4A4B-B686-2F457F944791}"/>
    <cellStyle name="Separador de milhares 2 2 5 2 7" xfId="531" xr:uid="{00000000-0005-0000-0000-00001A000000}"/>
    <cellStyle name="Separador de milhares 2 2 5 2 7 2" xfId="1082" xr:uid="{EF5DC415-A64E-46E5-AE0D-4E50BDBF128B}"/>
    <cellStyle name="Separador de milhares 2 2 5 2 7 3" xfId="1632" xr:uid="{2B37328B-F3BE-4E21-AF16-2B1D9DDE2122}"/>
    <cellStyle name="Separador de milhares 2 2 5 2 8" xfId="610" xr:uid="{147E7D0E-AA6B-4DEF-8787-6EE7E53CFD2E}"/>
    <cellStyle name="Separador de milhares 2 2 5 2 9" xfId="1161" xr:uid="{B800F806-EA55-4E2A-B608-94590B394193}"/>
    <cellStyle name="Separador de milhares 2 2 5 3" xfId="105" xr:uid="{00000000-0005-0000-0000-00000B000000}"/>
    <cellStyle name="Separador de milhares 2 2 5 3 2" xfId="656" xr:uid="{0EC30232-2D1B-428E-A2F3-44A470770D0B}"/>
    <cellStyle name="Separador de milhares 2 2 5 3 3" xfId="1207" xr:uid="{FF32F4AF-8417-411F-AF9A-C3942C32F2F9}"/>
    <cellStyle name="Separador de milhares 2 2 5 4" xfId="184" xr:uid="{00000000-0005-0000-0000-00000B000000}"/>
    <cellStyle name="Separador de milhares 2 2 5 4 2" xfId="735" xr:uid="{F559524E-FB0A-4A56-8D6C-9EC0E288F7A6}"/>
    <cellStyle name="Separador de milhares 2 2 5 4 3" xfId="1286" xr:uid="{9F6B1114-F239-46B4-9129-12D9B61CEAD6}"/>
    <cellStyle name="Separador de milhares 2 2 5 5" xfId="264" xr:uid="{00000000-0005-0000-0000-00000B000000}"/>
    <cellStyle name="Separador de milhares 2 2 5 5 2" xfId="815" xr:uid="{36F8C704-3F45-4FED-A781-E44B060DA21E}"/>
    <cellStyle name="Separador de milhares 2 2 5 5 3" xfId="1365" xr:uid="{2864CB96-9857-4BE0-89A1-67BFE04053BC}"/>
    <cellStyle name="Separador de milhares 2 2 5 6" xfId="342" xr:uid="{00000000-0005-0000-0000-00000B000000}"/>
    <cellStyle name="Separador de milhares 2 2 5 6 2" xfId="893" xr:uid="{2E9E6038-96FA-44A1-BF24-DFC22595538B}"/>
    <cellStyle name="Separador de milhares 2 2 5 6 3" xfId="1443" xr:uid="{32F079D7-5FEF-458E-9F7A-2EB24FF1F96A}"/>
    <cellStyle name="Separador de milhares 2 2 5 7" xfId="421" xr:uid="{00000000-0005-0000-0000-00000B000000}"/>
    <cellStyle name="Separador de milhares 2 2 5 7 2" xfId="972" xr:uid="{7656644E-807D-4B3D-8298-76AAAECEF8C9}"/>
    <cellStyle name="Separador de milhares 2 2 5 7 3" xfId="1522" xr:uid="{79565F98-353C-45E6-957F-8E468103C8A2}"/>
    <cellStyle name="Separador de milhares 2 2 5 8" xfId="499" xr:uid="{00000000-0005-0000-0000-00000B000000}"/>
    <cellStyle name="Separador de milhares 2 2 5 8 2" xfId="1050" xr:uid="{6D47852B-889B-4B95-A09A-2F84F5F23245}"/>
    <cellStyle name="Separador de milhares 2 2 5 8 3" xfId="1600" xr:uid="{A3B34424-8374-4BE7-8CD1-C828B560F6A8}"/>
    <cellStyle name="Separador de milhares 2 2 5 9" xfId="578" xr:uid="{E68CAF10-E46B-49A9-957F-1A3DF9418328}"/>
    <cellStyle name="Separador de milhares 2 2 6" xfId="42" xr:uid="{00000000-0005-0000-0000-00000B000000}"/>
    <cellStyle name="Separador de milhares 2 2 6 2" xfId="121" xr:uid="{00000000-0005-0000-0000-00000B000000}"/>
    <cellStyle name="Separador de milhares 2 2 6 2 2" xfId="672" xr:uid="{20BA6ACF-CCD7-4D9C-8B1A-CF65B94EAD9A}"/>
    <cellStyle name="Separador de milhares 2 2 6 2 3" xfId="1223" xr:uid="{64848B75-C658-4FF9-A792-0D19DC3AC272}"/>
    <cellStyle name="Separador de milhares 2 2 6 3" xfId="200" xr:uid="{00000000-0005-0000-0000-00000B000000}"/>
    <cellStyle name="Separador de milhares 2 2 6 3 2" xfId="751" xr:uid="{79F9381E-5490-4003-B000-E43523F41802}"/>
    <cellStyle name="Separador de milhares 2 2 6 3 3" xfId="1302" xr:uid="{8BED1BE4-957A-41C9-90D1-D2D7430E6DAC}"/>
    <cellStyle name="Separador de milhares 2 2 6 4" xfId="280" xr:uid="{00000000-0005-0000-0000-00000B000000}"/>
    <cellStyle name="Separador de milhares 2 2 6 4 2" xfId="831" xr:uid="{75DCC2ED-FFC1-40B5-81C7-54ADCC3B361B}"/>
    <cellStyle name="Separador de milhares 2 2 6 4 3" xfId="1381" xr:uid="{A9D3DCB1-2F55-4A8F-993C-8D6A55B41146}"/>
    <cellStyle name="Separador de milhares 2 2 6 5" xfId="358" xr:uid="{00000000-0005-0000-0000-00000B000000}"/>
    <cellStyle name="Separador de milhares 2 2 6 5 2" xfId="909" xr:uid="{920F56BD-B9C4-425C-BB6C-0A76E1560B1E}"/>
    <cellStyle name="Separador de milhares 2 2 6 5 3" xfId="1459" xr:uid="{0F57FCA6-3AE5-46EC-9905-6A37FDD3AC16}"/>
    <cellStyle name="Separador de milhares 2 2 6 6" xfId="437" xr:uid="{00000000-0005-0000-0000-00000B000000}"/>
    <cellStyle name="Separador de milhares 2 2 6 6 2" xfId="988" xr:uid="{AC0776C7-12E3-4158-B73C-968D2D173C51}"/>
    <cellStyle name="Separador de milhares 2 2 6 6 3" xfId="1538" xr:uid="{DD1A0366-2E66-49DD-A420-44EE04872287}"/>
    <cellStyle name="Separador de milhares 2 2 6 7" xfId="515" xr:uid="{00000000-0005-0000-0000-00000B000000}"/>
    <cellStyle name="Separador de milhares 2 2 6 7 2" xfId="1066" xr:uid="{DF2A5C19-6D65-4BEC-B5C6-EB7EA7284A1C}"/>
    <cellStyle name="Separador de milhares 2 2 6 7 3" xfId="1616" xr:uid="{CD05EEFE-5FA3-4522-833A-1ADAA58C7D09}"/>
    <cellStyle name="Separador de milhares 2 2 6 8" xfId="594" xr:uid="{20E23A67-8AA8-4DE1-B1FC-ABD047D18352}"/>
    <cellStyle name="Separador de milhares 2 2 6 9" xfId="1145" xr:uid="{2758E075-1037-4376-AB4F-DFE0DA7ED334}"/>
    <cellStyle name="Separador de milhares 2 2 7" xfId="74" xr:uid="{00000000-0005-0000-0000-00000A000000}"/>
    <cellStyle name="Separador de milhares 2 2 7 2" xfId="153" xr:uid="{00000000-0005-0000-0000-00000A000000}"/>
    <cellStyle name="Separador de milhares 2 2 7 2 2" xfId="704" xr:uid="{9D11FDCF-B5A7-4459-BE0D-0DF5B70C8BFC}"/>
    <cellStyle name="Separador de milhares 2 2 7 2 3" xfId="1255" xr:uid="{D06BA18E-65CC-47B4-9065-6685FEC7BBC9}"/>
    <cellStyle name="Separador de milhares 2 2 7 3" xfId="232" xr:uid="{00000000-0005-0000-0000-00000A000000}"/>
    <cellStyle name="Separador de milhares 2 2 7 3 2" xfId="783" xr:uid="{8713C0A2-D4B8-4E3D-B835-3CECFED1CD9C}"/>
    <cellStyle name="Separador de milhares 2 2 7 3 3" xfId="1334" xr:uid="{0F45B9EA-E95B-4B6A-93AA-969F403A300C}"/>
    <cellStyle name="Separador de milhares 2 2 7 4" xfId="312" xr:uid="{00000000-0005-0000-0000-00000A000000}"/>
    <cellStyle name="Separador de milhares 2 2 7 4 2" xfId="863" xr:uid="{9FCC3EA3-ED65-4710-96B6-724FC23DBB37}"/>
    <cellStyle name="Separador de milhares 2 2 7 4 3" xfId="1413" xr:uid="{4DD21EE3-0642-4A32-B281-9F073AF07DD2}"/>
    <cellStyle name="Separador de milhares 2 2 7 5" xfId="390" xr:uid="{00000000-0005-0000-0000-00000A000000}"/>
    <cellStyle name="Separador de milhares 2 2 7 5 2" xfId="941" xr:uid="{B1CAF49B-DB21-49FD-8D76-6A25D12D69AB}"/>
    <cellStyle name="Separador de milhares 2 2 7 5 3" xfId="1491" xr:uid="{07353728-627E-40FF-973B-347E593EC887}"/>
    <cellStyle name="Separador de milhares 2 2 7 6" xfId="469" xr:uid="{00000000-0005-0000-0000-00000A000000}"/>
    <cellStyle name="Separador de milhares 2 2 7 6 2" xfId="1020" xr:uid="{D030EC41-A140-4160-AB05-E53D05512378}"/>
    <cellStyle name="Separador de milhares 2 2 7 6 3" xfId="1570" xr:uid="{06FA0997-2601-4ED2-AAF3-22574B7C0923}"/>
    <cellStyle name="Separador de milhares 2 2 7 7" xfId="547" xr:uid="{00000000-0005-0000-0000-00000A000000}"/>
    <cellStyle name="Separador de milhares 2 2 7 7 2" xfId="1098" xr:uid="{2230E0AD-C385-4870-9CCC-F878C9BE87E5}"/>
    <cellStyle name="Separador de milhares 2 2 7 7 3" xfId="1648" xr:uid="{983262C9-D838-4B4F-9E31-5E3B10D0A34A}"/>
    <cellStyle name="Separador de milhares 2 2 7 8" xfId="626" xr:uid="{F1BA861E-E7F2-4FBB-9B65-33C8A7886B19}"/>
    <cellStyle name="Separador de milhares 2 2 7 9" xfId="1177" xr:uid="{F35679B4-F51E-4EA7-8897-C8FF35B48D61}"/>
    <cellStyle name="Separador de milhares 2 2 8" xfId="90" xr:uid="{00000000-0005-0000-0000-00000B000000}"/>
    <cellStyle name="Separador de milhares 2 2 8 2" xfId="641" xr:uid="{B7271B19-AC9C-4E72-80FA-07B82A65CB80}"/>
    <cellStyle name="Separador de milhares 2 2 8 3" xfId="1192" xr:uid="{D539C99F-C34E-4F0D-AADF-048B7D1C9C08}"/>
    <cellStyle name="Separador de milhares 2 2 9" xfId="168" xr:uid="{00000000-0005-0000-0000-00000B000000}"/>
    <cellStyle name="Separador de milhares 2 2 9 2" xfId="719" xr:uid="{E832C7C0-B736-44D3-8FE4-F0FF9A844D65}"/>
    <cellStyle name="Separador de milhares 2 2 9 3" xfId="1270" xr:uid="{84116C21-6AAD-4CC4-9F65-637FE59750EA}"/>
    <cellStyle name="Separador de milhares 2 3" xfId="6" xr:uid="{00000000-0005-0000-0000-000010000000}"/>
    <cellStyle name="Separador de milhares 2 3 10" xfId="246" xr:uid="{00000000-0005-0000-0000-000010000000}"/>
    <cellStyle name="Separador de milhares 2 3 10 2" xfId="797" xr:uid="{5E519B63-3314-49ED-BC3D-B23A89F9C3A1}"/>
    <cellStyle name="Separador de milhares 2 3 10 3" xfId="1348" xr:uid="{CF18C488-723B-4FA7-9D9A-88706AFF129E}"/>
    <cellStyle name="Separador de milhares 2 3 11" xfId="326" xr:uid="{00000000-0005-0000-0000-000010000000}"/>
    <cellStyle name="Separador de milhares 2 3 11 2" xfId="877" xr:uid="{006A98D5-E40F-41DE-BA31-C8FBCC1A26BC}"/>
    <cellStyle name="Separador de milhares 2 3 11 3" xfId="1427" xr:uid="{2E13FD8F-D4EB-46FB-B768-FC4DD036F4FF}"/>
    <cellStyle name="Separador de milhares 2 3 12" xfId="404" xr:uid="{00000000-0005-0000-0000-000010000000}"/>
    <cellStyle name="Separador de milhares 2 3 12 2" xfId="955" xr:uid="{0A068C21-713C-4CC3-A2B7-0FE7F17D2176}"/>
    <cellStyle name="Separador de milhares 2 3 12 3" xfId="1505" xr:uid="{224A99E6-AC52-41B6-93B1-C20D973AA225}"/>
    <cellStyle name="Separador de milhares 2 3 13" xfId="483" xr:uid="{00000000-0005-0000-0000-000010000000}"/>
    <cellStyle name="Separador de milhares 2 3 13 2" xfId="1034" xr:uid="{04649B95-210F-4F2A-8E9E-526E437A08F4}"/>
    <cellStyle name="Separador de milhares 2 3 13 3" xfId="1584" xr:uid="{835EEB80-41C9-43F1-B662-580076BF1813}"/>
    <cellStyle name="Separador de milhares 2 3 14" xfId="561" xr:uid="{D919D0A5-409E-4A28-AFB1-31AF436D3830}"/>
    <cellStyle name="Separador de milhares 2 3 15" xfId="1112" xr:uid="{808FEAF3-5FC1-4F5C-A611-0D42924D19C0}"/>
    <cellStyle name="Separador de milhares 2 3 2" xfId="10" xr:uid="{00000000-0005-0000-0000-000011000000}"/>
    <cellStyle name="Separador de milhares 2 3 2 10" xfId="407" xr:uid="{00000000-0005-0000-0000-000011000000}"/>
    <cellStyle name="Separador de milhares 2 3 2 10 2" xfId="958" xr:uid="{0761A00D-84ED-4FCD-9DC8-768AE09AC549}"/>
    <cellStyle name="Separador de milhares 2 3 2 10 3" xfId="1508" xr:uid="{94B654E7-A5F6-4512-806A-CD07313F9551}"/>
    <cellStyle name="Separador de milhares 2 3 2 11" xfId="486" xr:uid="{00000000-0005-0000-0000-000011000000}"/>
    <cellStyle name="Separador de milhares 2 3 2 11 2" xfId="1037" xr:uid="{AAD3549B-6067-439E-9B73-2FFA7E7441BF}"/>
    <cellStyle name="Separador de milhares 2 3 2 11 3" xfId="1587" xr:uid="{90AC67D5-483A-44D6-B47B-24503E5766F6}"/>
    <cellStyle name="Separador de milhares 2 3 2 12" xfId="564" xr:uid="{F8299E15-FDB6-43B1-A199-2ECA0AC452DE}"/>
    <cellStyle name="Separador de milhares 2 3 2 13" xfId="1115" xr:uid="{A857728F-0C5F-4509-A3FE-C62975FB4323}"/>
    <cellStyle name="Separador de milhares 2 3 2 2" xfId="18" xr:uid="{00000000-0005-0000-0000-000012000000}"/>
    <cellStyle name="Separador de milhares 2 3 2 2 10" xfId="492" xr:uid="{00000000-0005-0000-0000-000012000000}"/>
    <cellStyle name="Separador de milhares 2 3 2 2 10 2" xfId="1043" xr:uid="{8C9A2672-BE4E-4161-81C8-C1EB36251086}"/>
    <cellStyle name="Separador de milhares 2 3 2 2 10 3" xfId="1593" xr:uid="{246707E3-361D-4619-92C0-7736A947B5CB}"/>
    <cellStyle name="Separador de milhares 2 3 2 2 11" xfId="571" xr:uid="{3FC8A8EE-FA2B-4C27-8237-2F951F731ED0}"/>
    <cellStyle name="Separador de milhares 2 3 2 2 12" xfId="1122" xr:uid="{C8489778-287C-420A-9C93-E1F90E002F1C}"/>
    <cellStyle name="Separador de milhares 2 3 2 2 2" xfId="35" xr:uid="{00000000-0005-0000-0000-000012000000}"/>
    <cellStyle name="Separador de milhares 2 3 2 2 2 10" xfId="1138" xr:uid="{E4CB8589-3F78-453A-A41F-82811C39B915}"/>
    <cellStyle name="Separador de milhares 2 3 2 2 2 2" xfId="67" xr:uid="{00000000-0005-0000-0000-00001E000000}"/>
    <cellStyle name="Separador de milhares 2 3 2 2 2 2 2" xfId="146" xr:uid="{00000000-0005-0000-0000-00001E000000}"/>
    <cellStyle name="Separador de milhares 2 3 2 2 2 2 2 2" xfId="697" xr:uid="{3EA12028-8DB7-4FF0-8C15-892B3C7B72D9}"/>
    <cellStyle name="Separador de milhares 2 3 2 2 2 2 2 3" xfId="1248" xr:uid="{B845C424-C000-4745-83FB-C634E94477AC}"/>
    <cellStyle name="Separador de milhares 2 3 2 2 2 2 3" xfId="225" xr:uid="{00000000-0005-0000-0000-00001E000000}"/>
    <cellStyle name="Separador de milhares 2 3 2 2 2 2 3 2" xfId="776" xr:uid="{5502449A-6DB9-42BE-AA94-3CCF87598E46}"/>
    <cellStyle name="Separador de milhares 2 3 2 2 2 2 3 3" xfId="1327" xr:uid="{115DBEF8-7256-460C-805D-94E0EFEC7D02}"/>
    <cellStyle name="Separador de milhares 2 3 2 2 2 2 4" xfId="305" xr:uid="{00000000-0005-0000-0000-00001E000000}"/>
    <cellStyle name="Separador de milhares 2 3 2 2 2 2 4 2" xfId="856" xr:uid="{D388D87D-50D2-48A9-BDED-C525D11C552D}"/>
    <cellStyle name="Separador de milhares 2 3 2 2 2 2 4 3" xfId="1406" xr:uid="{58365334-7117-4322-8934-892A390580A1}"/>
    <cellStyle name="Separador de milhares 2 3 2 2 2 2 5" xfId="383" xr:uid="{00000000-0005-0000-0000-00001E000000}"/>
    <cellStyle name="Separador de milhares 2 3 2 2 2 2 5 2" xfId="934" xr:uid="{B8E3D48B-3651-4065-A4B4-1D9819CFAD43}"/>
    <cellStyle name="Separador de milhares 2 3 2 2 2 2 5 3" xfId="1484" xr:uid="{8F9FFFFC-E00A-4447-A172-E90FE2BA8980}"/>
    <cellStyle name="Separador de milhares 2 3 2 2 2 2 6" xfId="462" xr:uid="{00000000-0005-0000-0000-00001E000000}"/>
    <cellStyle name="Separador de milhares 2 3 2 2 2 2 6 2" xfId="1013" xr:uid="{536DBB33-0253-487B-BE99-8A7A46D0256B}"/>
    <cellStyle name="Separador de milhares 2 3 2 2 2 2 6 3" xfId="1563" xr:uid="{DB62CCBE-2BC6-48EA-B93D-FA430C0A0519}"/>
    <cellStyle name="Separador de milhares 2 3 2 2 2 2 7" xfId="540" xr:uid="{00000000-0005-0000-0000-00001E000000}"/>
    <cellStyle name="Separador de milhares 2 3 2 2 2 2 7 2" xfId="1091" xr:uid="{5B0BE173-53CD-4682-9C6B-F98ACEFBF932}"/>
    <cellStyle name="Separador de milhares 2 3 2 2 2 2 7 3" xfId="1641" xr:uid="{595B2BCC-C7A4-4164-9B50-A95755869A9D}"/>
    <cellStyle name="Separador de milhares 2 3 2 2 2 2 8" xfId="619" xr:uid="{B188A025-3ED1-4107-B4FD-744EABD7902A}"/>
    <cellStyle name="Separador de milhares 2 3 2 2 2 2 9" xfId="1170" xr:uid="{365BD894-BF08-442F-8212-0120672E529C}"/>
    <cellStyle name="Separador de milhares 2 3 2 2 2 3" xfId="114" xr:uid="{00000000-0005-0000-0000-000012000000}"/>
    <cellStyle name="Separador de milhares 2 3 2 2 2 3 2" xfId="665" xr:uid="{2D478EA1-B521-4F35-A32D-4275BDD15C71}"/>
    <cellStyle name="Separador de milhares 2 3 2 2 2 3 3" xfId="1216" xr:uid="{4266F2EB-594F-46F4-B593-A0D27E7AE140}"/>
    <cellStyle name="Separador de milhares 2 3 2 2 2 4" xfId="193" xr:uid="{00000000-0005-0000-0000-000012000000}"/>
    <cellStyle name="Separador de milhares 2 3 2 2 2 4 2" xfId="744" xr:uid="{8359C1C3-31BF-49AD-B5B5-31E6C2A0A975}"/>
    <cellStyle name="Separador de milhares 2 3 2 2 2 4 3" xfId="1295" xr:uid="{1483FC98-5F70-447A-82DE-CB094FB18202}"/>
    <cellStyle name="Separador de milhares 2 3 2 2 2 5" xfId="273" xr:uid="{00000000-0005-0000-0000-000012000000}"/>
    <cellStyle name="Separador de milhares 2 3 2 2 2 5 2" xfId="824" xr:uid="{107E1D69-FC64-403E-A1EE-32471BB611FA}"/>
    <cellStyle name="Separador de milhares 2 3 2 2 2 5 3" xfId="1374" xr:uid="{D6001096-93A4-430C-950B-32436724A9FA}"/>
    <cellStyle name="Separador de milhares 2 3 2 2 2 6" xfId="351" xr:uid="{00000000-0005-0000-0000-000012000000}"/>
    <cellStyle name="Separador de milhares 2 3 2 2 2 6 2" xfId="902" xr:uid="{038312A3-5F36-4A0E-86C2-F9AEEA5AEF14}"/>
    <cellStyle name="Separador de milhares 2 3 2 2 2 6 3" xfId="1452" xr:uid="{8DCB05A4-EDD1-40AD-B2FE-B611A0F76E56}"/>
    <cellStyle name="Separador de milhares 2 3 2 2 2 7" xfId="430" xr:uid="{00000000-0005-0000-0000-000012000000}"/>
    <cellStyle name="Separador de milhares 2 3 2 2 2 7 2" xfId="981" xr:uid="{ABFD945C-6230-4E00-9C26-B02F731408D0}"/>
    <cellStyle name="Separador de milhares 2 3 2 2 2 7 3" xfId="1531" xr:uid="{AB81F613-CF66-4FA9-AF71-B1AED4ACDDE2}"/>
    <cellStyle name="Separador de milhares 2 3 2 2 2 8" xfId="508" xr:uid="{00000000-0005-0000-0000-000012000000}"/>
    <cellStyle name="Separador de milhares 2 3 2 2 2 8 2" xfId="1059" xr:uid="{64E7D44D-45EC-4DF9-83ED-70BE19105612}"/>
    <cellStyle name="Separador de milhares 2 3 2 2 2 8 3" xfId="1609" xr:uid="{1B9FF532-F0D8-4493-B010-5E94E306B4E9}"/>
    <cellStyle name="Separador de milhares 2 3 2 2 2 9" xfId="587" xr:uid="{81D6C8E7-B616-407E-B0B7-7F3BE570A79B}"/>
    <cellStyle name="Separador de milhares 2 3 2 2 3" xfId="51" xr:uid="{00000000-0005-0000-0000-000012000000}"/>
    <cellStyle name="Separador de milhares 2 3 2 2 3 2" xfId="130" xr:uid="{00000000-0005-0000-0000-000012000000}"/>
    <cellStyle name="Separador de milhares 2 3 2 2 3 2 2" xfId="681" xr:uid="{98C96372-40CC-444A-8FC8-154B17D7BE4C}"/>
    <cellStyle name="Separador de milhares 2 3 2 2 3 2 3" xfId="1232" xr:uid="{394D98A3-2634-4CF2-925A-7DF6E23C727E}"/>
    <cellStyle name="Separador de milhares 2 3 2 2 3 3" xfId="209" xr:uid="{00000000-0005-0000-0000-000012000000}"/>
    <cellStyle name="Separador de milhares 2 3 2 2 3 3 2" xfId="760" xr:uid="{C1CCB2BC-3FA4-4CD5-9201-B6E5FDB5D175}"/>
    <cellStyle name="Separador de milhares 2 3 2 2 3 3 3" xfId="1311" xr:uid="{9D664940-5E89-4E68-8CA4-63B10EB5FC84}"/>
    <cellStyle name="Separador de milhares 2 3 2 2 3 4" xfId="289" xr:uid="{00000000-0005-0000-0000-000012000000}"/>
    <cellStyle name="Separador de milhares 2 3 2 2 3 4 2" xfId="840" xr:uid="{9C7C4C3E-73A7-4BCF-8F56-F72088674DA6}"/>
    <cellStyle name="Separador de milhares 2 3 2 2 3 4 3" xfId="1390" xr:uid="{67851D35-8708-4E26-B8AB-8924D4146A81}"/>
    <cellStyle name="Separador de milhares 2 3 2 2 3 5" xfId="367" xr:uid="{00000000-0005-0000-0000-000012000000}"/>
    <cellStyle name="Separador de milhares 2 3 2 2 3 5 2" xfId="918" xr:uid="{094F8B06-2828-4A64-BB6E-5FB7DCA7958B}"/>
    <cellStyle name="Separador de milhares 2 3 2 2 3 5 3" xfId="1468" xr:uid="{164728EA-ADDA-407D-A1E7-3940DB294781}"/>
    <cellStyle name="Separador de milhares 2 3 2 2 3 6" xfId="446" xr:uid="{00000000-0005-0000-0000-000012000000}"/>
    <cellStyle name="Separador de milhares 2 3 2 2 3 6 2" xfId="997" xr:uid="{4687ABFC-7A07-4834-A5CB-0CE7342CE1B0}"/>
    <cellStyle name="Separador de milhares 2 3 2 2 3 6 3" xfId="1547" xr:uid="{7ED9DCF6-36E4-46A1-B6FC-A57CB45974B0}"/>
    <cellStyle name="Separador de milhares 2 3 2 2 3 7" xfId="524" xr:uid="{00000000-0005-0000-0000-000012000000}"/>
    <cellStyle name="Separador de milhares 2 3 2 2 3 7 2" xfId="1075" xr:uid="{EA361413-AF61-4A3F-8978-BEE32B78566A}"/>
    <cellStyle name="Separador de milhares 2 3 2 2 3 7 3" xfId="1625" xr:uid="{824B64A1-934E-4518-9442-D80B7D2471CE}"/>
    <cellStyle name="Separador de milhares 2 3 2 2 3 8" xfId="603" xr:uid="{1D04D030-BF6A-4AC3-971D-84A2D3FE969C}"/>
    <cellStyle name="Separador de milhares 2 3 2 2 3 9" xfId="1154" xr:uid="{DCB7BFE8-15C6-44E2-ABCA-21D2AD5DCEB0}"/>
    <cellStyle name="Separador de milhares 2 3 2 2 4" xfId="82" xr:uid="{00000000-0005-0000-0000-000011000000}"/>
    <cellStyle name="Separador de milhares 2 3 2 2 4 2" xfId="161" xr:uid="{00000000-0005-0000-0000-000011000000}"/>
    <cellStyle name="Separador de milhares 2 3 2 2 4 2 2" xfId="712" xr:uid="{1BCA0112-BDBA-477D-9694-DC376D64861F}"/>
    <cellStyle name="Separador de milhares 2 3 2 2 4 2 3" xfId="1263" xr:uid="{4E508A58-B144-4E3D-B0C7-25CE9D306871}"/>
    <cellStyle name="Separador de milhares 2 3 2 2 4 3" xfId="240" xr:uid="{00000000-0005-0000-0000-000011000000}"/>
    <cellStyle name="Separador de milhares 2 3 2 2 4 3 2" xfId="791" xr:uid="{8CADABE6-1F32-4850-B569-00B1173285B7}"/>
    <cellStyle name="Separador de milhares 2 3 2 2 4 3 3" xfId="1342" xr:uid="{44F3038C-9F85-4E15-8FA4-CDA5D3FBDA25}"/>
    <cellStyle name="Separador de milhares 2 3 2 2 4 4" xfId="320" xr:uid="{00000000-0005-0000-0000-000011000000}"/>
    <cellStyle name="Separador de milhares 2 3 2 2 4 4 2" xfId="871" xr:uid="{5C154CC1-F5EB-44F9-A51B-CD827B4C3036}"/>
    <cellStyle name="Separador de milhares 2 3 2 2 4 4 3" xfId="1421" xr:uid="{8B3F6605-8426-4CBE-81C2-269A0A20BC32}"/>
    <cellStyle name="Separador de milhares 2 3 2 2 4 5" xfId="398" xr:uid="{00000000-0005-0000-0000-000011000000}"/>
    <cellStyle name="Separador de milhares 2 3 2 2 4 5 2" xfId="949" xr:uid="{446F418C-B24D-4779-A0DD-85A573068C9C}"/>
    <cellStyle name="Separador de milhares 2 3 2 2 4 5 3" xfId="1499" xr:uid="{E4295A6C-3539-4119-B250-E2D05AD9A879}"/>
    <cellStyle name="Separador de milhares 2 3 2 2 4 6" xfId="477" xr:uid="{00000000-0005-0000-0000-000011000000}"/>
    <cellStyle name="Separador de milhares 2 3 2 2 4 6 2" xfId="1028" xr:uid="{42BB9932-CEDB-4A82-8580-B5E7EE617679}"/>
    <cellStyle name="Separador de milhares 2 3 2 2 4 6 3" xfId="1578" xr:uid="{B37A6262-B72B-437A-BCB4-FC5B09B7F8B4}"/>
    <cellStyle name="Separador de milhares 2 3 2 2 4 7" xfId="555" xr:uid="{00000000-0005-0000-0000-000011000000}"/>
    <cellStyle name="Separador de milhares 2 3 2 2 4 7 2" xfId="1106" xr:uid="{B2361CF2-A994-4FB0-89E5-9B9134FB0076}"/>
    <cellStyle name="Separador de milhares 2 3 2 2 4 7 3" xfId="1656" xr:uid="{A94DEB44-B540-4568-A6F5-4288835FBD37}"/>
    <cellStyle name="Separador de milhares 2 3 2 2 4 8" xfId="634" xr:uid="{8A97B733-2C10-4DAE-A465-88F0EFFA8760}"/>
    <cellStyle name="Separador de milhares 2 3 2 2 4 9" xfId="1185" xr:uid="{EFFB27D1-3FD3-44A6-BAD9-E826C81A7A1E}"/>
    <cellStyle name="Separador de milhares 2 3 2 2 5" xfId="98" xr:uid="{00000000-0005-0000-0000-000012000000}"/>
    <cellStyle name="Separador de milhares 2 3 2 2 5 2" xfId="649" xr:uid="{B49C455F-6AC6-472D-8095-CBAE85BD79C0}"/>
    <cellStyle name="Separador de milhares 2 3 2 2 5 3" xfId="1200" xr:uid="{3F8A148D-154C-462C-B227-424D22FB38D5}"/>
    <cellStyle name="Separador de milhares 2 3 2 2 6" xfId="177" xr:uid="{00000000-0005-0000-0000-000012000000}"/>
    <cellStyle name="Separador de milhares 2 3 2 2 6 2" xfId="728" xr:uid="{92EEB0DD-5419-4759-AE32-582BDABA95C9}"/>
    <cellStyle name="Separador de milhares 2 3 2 2 6 3" xfId="1279" xr:uid="{E358DCDD-C7C3-4978-9D24-0ED4613D359C}"/>
    <cellStyle name="Separador de milhares 2 3 2 2 7" xfId="256" xr:uid="{00000000-0005-0000-0000-000012000000}"/>
    <cellStyle name="Separador de milhares 2 3 2 2 7 2" xfId="807" xr:uid="{112957D3-BD22-4384-AC32-4D319CB21920}"/>
    <cellStyle name="Separador de milhares 2 3 2 2 7 3" xfId="1358" xr:uid="{8C6F7ACC-6BD1-496D-8C3B-2D0F5D64329B}"/>
    <cellStyle name="Separador de milhares 2 3 2 2 8" xfId="335" xr:uid="{00000000-0005-0000-0000-000012000000}"/>
    <cellStyle name="Separador de milhares 2 3 2 2 8 2" xfId="886" xr:uid="{4E059A09-5FD8-4E84-8CB6-4AF91FB7EC15}"/>
    <cellStyle name="Separador de milhares 2 3 2 2 8 3" xfId="1436" xr:uid="{90641226-116F-48F4-B723-2D117C1B27D6}"/>
    <cellStyle name="Separador de milhares 2 3 2 2 9" xfId="414" xr:uid="{00000000-0005-0000-0000-000012000000}"/>
    <cellStyle name="Separador de milhares 2 3 2 2 9 2" xfId="965" xr:uid="{EC0E3481-F6B1-48EB-9302-09F039128EF8}"/>
    <cellStyle name="Separador de milhares 2 3 2 2 9 3" xfId="1515" xr:uid="{14651A71-B763-4AF2-8C71-34A889DEEAB4}"/>
    <cellStyle name="Separador de milhares 2 3 2 3" xfId="28" xr:uid="{00000000-0005-0000-0000-000011000000}"/>
    <cellStyle name="Separador de milhares 2 3 2 3 10" xfId="1131" xr:uid="{0C396CFC-229B-4271-8B83-5040056B9090}"/>
    <cellStyle name="Separador de milhares 2 3 2 3 2" xfId="60" xr:uid="{00000000-0005-0000-0000-00001F000000}"/>
    <cellStyle name="Separador de milhares 2 3 2 3 2 2" xfId="139" xr:uid="{00000000-0005-0000-0000-00001F000000}"/>
    <cellStyle name="Separador de milhares 2 3 2 3 2 2 2" xfId="690" xr:uid="{08966497-5396-4135-8A23-67401DE5090A}"/>
    <cellStyle name="Separador de milhares 2 3 2 3 2 2 3" xfId="1241" xr:uid="{44FDCBDA-9FB5-4702-9C75-57E2B525FBDC}"/>
    <cellStyle name="Separador de milhares 2 3 2 3 2 3" xfId="218" xr:uid="{00000000-0005-0000-0000-00001F000000}"/>
    <cellStyle name="Separador de milhares 2 3 2 3 2 3 2" xfId="769" xr:uid="{794FC69D-2425-4B86-A336-18DF1AC14131}"/>
    <cellStyle name="Separador de milhares 2 3 2 3 2 3 3" xfId="1320" xr:uid="{81C1D71D-19DF-4A71-B416-9F3639D186AF}"/>
    <cellStyle name="Separador de milhares 2 3 2 3 2 4" xfId="298" xr:uid="{00000000-0005-0000-0000-00001F000000}"/>
    <cellStyle name="Separador de milhares 2 3 2 3 2 4 2" xfId="849" xr:uid="{1D73E3DB-B9FC-4BAD-B6BB-99C1B43FD3A0}"/>
    <cellStyle name="Separador de milhares 2 3 2 3 2 4 3" xfId="1399" xr:uid="{F9088C07-90D6-4F12-BED8-6F272F5D42E1}"/>
    <cellStyle name="Separador de milhares 2 3 2 3 2 5" xfId="376" xr:uid="{00000000-0005-0000-0000-00001F000000}"/>
    <cellStyle name="Separador de milhares 2 3 2 3 2 5 2" xfId="927" xr:uid="{C05BCDF2-BFDD-449C-8CF4-5FA12BAA7056}"/>
    <cellStyle name="Separador de milhares 2 3 2 3 2 5 3" xfId="1477" xr:uid="{132C2924-11E4-4907-A4A5-4C75FAFF0A9E}"/>
    <cellStyle name="Separador de milhares 2 3 2 3 2 6" xfId="455" xr:uid="{00000000-0005-0000-0000-00001F000000}"/>
    <cellStyle name="Separador de milhares 2 3 2 3 2 6 2" xfId="1006" xr:uid="{9BEEFC70-42B0-47DB-A323-FD6C7A856A8C}"/>
    <cellStyle name="Separador de milhares 2 3 2 3 2 6 3" xfId="1556" xr:uid="{8A455FD4-2BF4-44A2-B88E-318D02C8B10A}"/>
    <cellStyle name="Separador de milhares 2 3 2 3 2 7" xfId="533" xr:uid="{00000000-0005-0000-0000-00001F000000}"/>
    <cellStyle name="Separador de milhares 2 3 2 3 2 7 2" xfId="1084" xr:uid="{3C8309CD-290D-4CE8-A4F5-FB0848FBFF50}"/>
    <cellStyle name="Separador de milhares 2 3 2 3 2 7 3" xfId="1634" xr:uid="{982C2550-2B47-41D9-B920-1EA2CD0D39F1}"/>
    <cellStyle name="Separador de milhares 2 3 2 3 2 8" xfId="612" xr:uid="{537F6922-2D21-4AF7-BAF3-840CB90E5ACC}"/>
    <cellStyle name="Separador de milhares 2 3 2 3 2 9" xfId="1163" xr:uid="{BCAED789-CFC4-4905-9B38-EAC4D718147E}"/>
    <cellStyle name="Separador de milhares 2 3 2 3 3" xfId="107" xr:uid="{00000000-0005-0000-0000-000011000000}"/>
    <cellStyle name="Separador de milhares 2 3 2 3 3 2" xfId="658" xr:uid="{10D83395-BA97-41B5-AFE6-B91920E82B5A}"/>
    <cellStyle name="Separador de milhares 2 3 2 3 3 3" xfId="1209" xr:uid="{A21F71E2-A1E3-46E4-9A50-45E43612A068}"/>
    <cellStyle name="Separador de milhares 2 3 2 3 4" xfId="186" xr:uid="{00000000-0005-0000-0000-000011000000}"/>
    <cellStyle name="Separador de milhares 2 3 2 3 4 2" xfId="737" xr:uid="{C80FC6F9-3C3C-4A3C-9C92-1554C62501F5}"/>
    <cellStyle name="Separador de milhares 2 3 2 3 4 3" xfId="1288" xr:uid="{9C87DD0A-84F8-44A6-AC46-C617BD2CBCEC}"/>
    <cellStyle name="Separador de milhares 2 3 2 3 5" xfId="266" xr:uid="{00000000-0005-0000-0000-000011000000}"/>
    <cellStyle name="Separador de milhares 2 3 2 3 5 2" xfId="817" xr:uid="{A93D5802-F218-404B-940C-670BDF2334F7}"/>
    <cellStyle name="Separador de milhares 2 3 2 3 5 3" xfId="1367" xr:uid="{2A6D0258-D8E9-47E7-9D25-A6893F49627E}"/>
    <cellStyle name="Separador de milhares 2 3 2 3 6" xfId="344" xr:uid="{00000000-0005-0000-0000-000011000000}"/>
    <cellStyle name="Separador de milhares 2 3 2 3 6 2" xfId="895" xr:uid="{61A367BC-805D-4443-84CA-54771EC8A02A}"/>
    <cellStyle name="Separador de milhares 2 3 2 3 6 3" xfId="1445" xr:uid="{083808DA-BFEA-40B5-9994-F2B176A39C88}"/>
    <cellStyle name="Separador de milhares 2 3 2 3 7" xfId="423" xr:uid="{00000000-0005-0000-0000-000011000000}"/>
    <cellStyle name="Separador de milhares 2 3 2 3 7 2" xfId="974" xr:uid="{A31AEA5A-0366-462B-956D-2CFD19C0C860}"/>
    <cellStyle name="Separador de milhares 2 3 2 3 7 3" xfId="1524" xr:uid="{A2E3CEDA-90D5-458B-AA70-33CD6B5C4C61}"/>
    <cellStyle name="Separador de milhares 2 3 2 3 8" xfId="501" xr:uid="{00000000-0005-0000-0000-000011000000}"/>
    <cellStyle name="Separador de milhares 2 3 2 3 8 2" xfId="1052" xr:uid="{BB8B261E-CA33-4E94-8A53-C8B3DEB9EBCA}"/>
    <cellStyle name="Separador de milhares 2 3 2 3 8 3" xfId="1602" xr:uid="{60735A3B-1B14-40A3-AF36-F9485A54246E}"/>
    <cellStyle name="Separador de milhares 2 3 2 3 9" xfId="580" xr:uid="{45758D3E-9B74-4C5F-BF8F-18CFA6B96C24}"/>
    <cellStyle name="Separador de milhares 2 3 2 4" xfId="44" xr:uid="{00000000-0005-0000-0000-000011000000}"/>
    <cellStyle name="Separador de milhares 2 3 2 4 2" xfId="123" xr:uid="{00000000-0005-0000-0000-000011000000}"/>
    <cellStyle name="Separador de milhares 2 3 2 4 2 2" xfId="674" xr:uid="{1FCAE5C2-3B53-48B6-BF62-1F29C0BFF79B}"/>
    <cellStyle name="Separador de milhares 2 3 2 4 2 3" xfId="1225" xr:uid="{2901BE7D-7BF3-4345-B52B-72B06DA3424A}"/>
    <cellStyle name="Separador de milhares 2 3 2 4 3" xfId="202" xr:uid="{00000000-0005-0000-0000-000011000000}"/>
    <cellStyle name="Separador de milhares 2 3 2 4 3 2" xfId="753" xr:uid="{8E773EAD-E61C-4F88-9DBB-7AEF9C3BFD18}"/>
    <cellStyle name="Separador de milhares 2 3 2 4 3 3" xfId="1304" xr:uid="{C04864C4-A44E-412D-89AE-B3AF990B2B4C}"/>
    <cellStyle name="Separador de milhares 2 3 2 4 4" xfId="282" xr:uid="{00000000-0005-0000-0000-000011000000}"/>
    <cellStyle name="Separador de milhares 2 3 2 4 4 2" xfId="833" xr:uid="{58C1C75F-35A3-45E2-8656-F1FD551A0A86}"/>
    <cellStyle name="Separador de milhares 2 3 2 4 4 3" xfId="1383" xr:uid="{276384D2-2EB8-4705-ADE4-D769ADB15967}"/>
    <cellStyle name="Separador de milhares 2 3 2 4 5" xfId="360" xr:uid="{00000000-0005-0000-0000-000011000000}"/>
    <cellStyle name="Separador de milhares 2 3 2 4 5 2" xfId="911" xr:uid="{C09FCAD2-7099-4976-B8C0-90B0EE3E1239}"/>
    <cellStyle name="Separador de milhares 2 3 2 4 5 3" xfId="1461" xr:uid="{F8DD89AD-76E6-4E24-BAC8-D63614295329}"/>
    <cellStyle name="Separador de milhares 2 3 2 4 6" xfId="439" xr:uid="{00000000-0005-0000-0000-000011000000}"/>
    <cellStyle name="Separador de milhares 2 3 2 4 6 2" xfId="990" xr:uid="{7ACF2DF6-CB26-47C0-A74B-02C554615DCC}"/>
    <cellStyle name="Separador de milhares 2 3 2 4 6 3" xfId="1540" xr:uid="{ADC2F02E-8BEB-4C04-A647-2EE0AB0442DC}"/>
    <cellStyle name="Separador de milhares 2 3 2 4 7" xfId="517" xr:uid="{00000000-0005-0000-0000-000011000000}"/>
    <cellStyle name="Separador de milhares 2 3 2 4 7 2" xfId="1068" xr:uid="{EC186CDA-C142-4268-9EA8-9863D5876D43}"/>
    <cellStyle name="Separador de milhares 2 3 2 4 7 3" xfId="1618" xr:uid="{3C8E5F93-DF0A-4001-B294-C2EFC8C2B795}"/>
    <cellStyle name="Separador de milhares 2 3 2 4 8" xfId="596" xr:uid="{8405FFA2-A31D-4361-BF0A-4A6EE2060342}"/>
    <cellStyle name="Separador de milhares 2 3 2 4 9" xfId="1147" xr:uid="{1E92A6D7-47BA-4F77-B9B8-BB071F1A2DD6}"/>
    <cellStyle name="Separador de milhares 2 3 2 5" xfId="76" xr:uid="{00000000-0005-0000-0000-000010000000}"/>
    <cellStyle name="Separador de milhares 2 3 2 5 2" xfId="155" xr:uid="{00000000-0005-0000-0000-000010000000}"/>
    <cellStyle name="Separador de milhares 2 3 2 5 2 2" xfId="706" xr:uid="{FD2416FF-4A9A-40C7-9696-120422CCBA28}"/>
    <cellStyle name="Separador de milhares 2 3 2 5 2 3" xfId="1257" xr:uid="{F9F764AF-0ED2-4C3E-80B6-8D0F1D4F8A0A}"/>
    <cellStyle name="Separador de milhares 2 3 2 5 3" xfId="234" xr:uid="{00000000-0005-0000-0000-000010000000}"/>
    <cellStyle name="Separador de milhares 2 3 2 5 3 2" xfId="785" xr:uid="{0325D39C-EF96-407A-BF58-A70A7EE3D79B}"/>
    <cellStyle name="Separador de milhares 2 3 2 5 3 3" xfId="1336" xr:uid="{1A6009F2-03A8-4D1F-8727-5B0A5AA9DCE6}"/>
    <cellStyle name="Separador de milhares 2 3 2 5 4" xfId="314" xr:uid="{00000000-0005-0000-0000-000010000000}"/>
    <cellStyle name="Separador de milhares 2 3 2 5 4 2" xfId="865" xr:uid="{41B25143-530C-405D-A484-CFCE83246980}"/>
    <cellStyle name="Separador de milhares 2 3 2 5 4 3" xfId="1415" xr:uid="{E3FF9938-2B11-41D2-B86A-DA7A31BB7CB9}"/>
    <cellStyle name="Separador de milhares 2 3 2 5 5" xfId="392" xr:uid="{00000000-0005-0000-0000-000010000000}"/>
    <cellStyle name="Separador de milhares 2 3 2 5 5 2" xfId="943" xr:uid="{F0507B7E-75F6-4DCF-94BF-0C13EBC0F698}"/>
    <cellStyle name="Separador de milhares 2 3 2 5 5 3" xfId="1493" xr:uid="{5AEB36D9-A3FA-4CDF-A287-4BA4E89BE17A}"/>
    <cellStyle name="Separador de milhares 2 3 2 5 6" xfId="471" xr:uid="{00000000-0005-0000-0000-000010000000}"/>
    <cellStyle name="Separador de milhares 2 3 2 5 6 2" xfId="1022" xr:uid="{33B834E4-7E59-456D-B511-335D868BA4CE}"/>
    <cellStyle name="Separador de milhares 2 3 2 5 6 3" xfId="1572" xr:uid="{0007D89F-57F9-4895-9C1F-FFEBBCF04050}"/>
    <cellStyle name="Separador de milhares 2 3 2 5 7" xfId="549" xr:uid="{00000000-0005-0000-0000-000010000000}"/>
    <cellStyle name="Separador de milhares 2 3 2 5 7 2" xfId="1100" xr:uid="{24EA7C1F-08AF-473B-A292-C9F5573F9A4D}"/>
    <cellStyle name="Separador de milhares 2 3 2 5 7 3" xfId="1650" xr:uid="{66917D54-0338-408E-9A26-469DC094E28F}"/>
    <cellStyle name="Separador de milhares 2 3 2 5 8" xfId="628" xr:uid="{DC329AAF-DF43-46D1-B854-D1DC647C9F88}"/>
    <cellStyle name="Separador de milhares 2 3 2 5 9" xfId="1179" xr:uid="{81DD02EC-4E5E-43F3-8573-3318C65F5482}"/>
    <cellStyle name="Separador de milhares 2 3 2 6" xfId="92" xr:uid="{00000000-0005-0000-0000-000011000000}"/>
    <cellStyle name="Separador de milhares 2 3 2 6 2" xfId="643" xr:uid="{977564C3-C6CD-4EE1-B7E0-191CC405C47E}"/>
    <cellStyle name="Separador de milhares 2 3 2 6 3" xfId="1194" xr:uid="{21F86A84-3DE7-44DD-9931-1B179E82B0F4}"/>
    <cellStyle name="Separador de milhares 2 3 2 7" xfId="170" xr:uid="{00000000-0005-0000-0000-000011000000}"/>
    <cellStyle name="Separador de milhares 2 3 2 7 2" xfId="721" xr:uid="{E41118A6-1AA4-4DB2-86F4-A424C1520389}"/>
    <cellStyle name="Separador de milhares 2 3 2 7 3" xfId="1272" xr:uid="{B56F03E4-AB74-4DBB-ADE9-32DCB0184514}"/>
    <cellStyle name="Separador de milhares 2 3 2 8" xfId="249" xr:uid="{00000000-0005-0000-0000-000011000000}"/>
    <cellStyle name="Separador de milhares 2 3 2 8 2" xfId="800" xr:uid="{9ED49A1A-2495-4D0E-B468-713605BFB684}"/>
    <cellStyle name="Separador de milhares 2 3 2 8 3" xfId="1351" xr:uid="{84D83F69-1C32-453C-A81F-546057C2F62E}"/>
    <cellStyle name="Separador de milhares 2 3 2 9" xfId="329" xr:uid="{00000000-0005-0000-0000-000011000000}"/>
    <cellStyle name="Separador de milhares 2 3 2 9 2" xfId="880" xr:uid="{7CCCD67B-03FF-4A5D-88ED-EB2B8908256D}"/>
    <cellStyle name="Separador de milhares 2 3 2 9 3" xfId="1430" xr:uid="{A0298C5E-40A1-4439-8524-36CBC2444C61}"/>
    <cellStyle name="Separador de milhares 2 3 3" xfId="22" xr:uid="{00000000-0005-0000-0000-000013000000}"/>
    <cellStyle name="Separador de milhares 2 3 3 10" xfId="496" xr:uid="{00000000-0005-0000-0000-000013000000}"/>
    <cellStyle name="Separador de milhares 2 3 3 10 2" xfId="1047" xr:uid="{AD67D884-B25D-40F1-944E-060D8F3E35C8}"/>
    <cellStyle name="Separador de milhares 2 3 3 10 3" xfId="1597" xr:uid="{AAD53E31-2F92-4258-95C3-DD999F5132FF}"/>
    <cellStyle name="Separador de milhares 2 3 3 11" xfId="575" xr:uid="{02C7AEBA-FEB1-4EC2-AD13-B1C5D73C10BA}"/>
    <cellStyle name="Separador de milhares 2 3 3 12" xfId="1126" xr:uid="{2D77B771-1F1C-4087-8270-6B1E76F8B260}"/>
    <cellStyle name="Separador de milhares 2 3 3 2" xfId="39" xr:uid="{00000000-0005-0000-0000-000013000000}"/>
    <cellStyle name="Separador de milhares 2 3 3 2 10" xfId="1142" xr:uid="{E47EC9D2-E931-41D5-8C12-7F4257D8ED2D}"/>
    <cellStyle name="Separador de milhares 2 3 3 2 2" xfId="71" xr:uid="{00000000-0005-0000-0000-000021000000}"/>
    <cellStyle name="Separador de milhares 2 3 3 2 2 2" xfId="150" xr:uid="{00000000-0005-0000-0000-000021000000}"/>
    <cellStyle name="Separador de milhares 2 3 3 2 2 2 2" xfId="701" xr:uid="{800F117B-DBA6-4D4D-A484-6734ACEACD4F}"/>
    <cellStyle name="Separador de milhares 2 3 3 2 2 2 3" xfId="1252" xr:uid="{B597986F-4E59-4616-8B7F-8D17E2CB18CC}"/>
    <cellStyle name="Separador de milhares 2 3 3 2 2 3" xfId="229" xr:uid="{00000000-0005-0000-0000-000021000000}"/>
    <cellStyle name="Separador de milhares 2 3 3 2 2 3 2" xfId="780" xr:uid="{8A98C2C5-BBDC-4D56-ABA0-08AD845A7D54}"/>
    <cellStyle name="Separador de milhares 2 3 3 2 2 3 3" xfId="1331" xr:uid="{B314B71A-5F64-48BD-A485-A8E6DA4CAD19}"/>
    <cellStyle name="Separador de milhares 2 3 3 2 2 4" xfId="309" xr:uid="{00000000-0005-0000-0000-000021000000}"/>
    <cellStyle name="Separador de milhares 2 3 3 2 2 4 2" xfId="860" xr:uid="{91882D98-C601-40F8-91E4-0511F275B624}"/>
    <cellStyle name="Separador de milhares 2 3 3 2 2 4 3" xfId="1410" xr:uid="{C2E91266-A68A-4602-A8C1-E5E7D621EAD2}"/>
    <cellStyle name="Separador de milhares 2 3 3 2 2 5" xfId="387" xr:uid="{00000000-0005-0000-0000-000021000000}"/>
    <cellStyle name="Separador de milhares 2 3 3 2 2 5 2" xfId="938" xr:uid="{BC65D9AA-BAD1-408B-B24A-0C5F329AFE28}"/>
    <cellStyle name="Separador de milhares 2 3 3 2 2 5 3" xfId="1488" xr:uid="{3F8EC47B-A21A-4E24-B3D7-66630CF1E96C}"/>
    <cellStyle name="Separador de milhares 2 3 3 2 2 6" xfId="466" xr:uid="{00000000-0005-0000-0000-000021000000}"/>
    <cellStyle name="Separador de milhares 2 3 3 2 2 6 2" xfId="1017" xr:uid="{917483A5-0920-4B70-8B51-9DDEF42FD3DD}"/>
    <cellStyle name="Separador de milhares 2 3 3 2 2 6 3" xfId="1567" xr:uid="{98F37D35-CA9A-45D1-9CD0-6B0C71700422}"/>
    <cellStyle name="Separador de milhares 2 3 3 2 2 7" xfId="544" xr:uid="{00000000-0005-0000-0000-000021000000}"/>
    <cellStyle name="Separador de milhares 2 3 3 2 2 7 2" xfId="1095" xr:uid="{F6619E31-BD2F-48BD-A94B-378B428DF0DC}"/>
    <cellStyle name="Separador de milhares 2 3 3 2 2 7 3" xfId="1645" xr:uid="{1A7FC750-2BE9-4289-9EC5-0AAF99858863}"/>
    <cellStyle name="Separador de milhares 2 3 3 2 2 8" xfId="623" xr:uid="{2A79A862-103A-4AAF-BCBD-0AD333F614BB}"/>
    <cellStyle name="Separador de milhares 2 3 3 2 2 9" xfId="1174" xr:uid="{0067B4A6-15B7-4CD2-9F51-75CAE9E0055B}"/>
    <cellStyle name="Separador de milhares 2 3 3 2 3" xfId="118" xr:uid="{00000000-0005-0000-0000-000013000000}"/>
    <cellStyle name="Separador de milhares 2 3 3 2 3 2" xfId="669" xr:uid="{0E9E370B-5A3B-4895-B619-F9C3945E25A6}"/>
    <cellStyle name="Separador de milhares 2 3 3 2 3 3" xfId="1220" xr:uid="{6744EB31-C029-442C-ACD4-C3DAA0395903}"/>
    <cellStyle name="Separador de milhares 2 3 3 2 4" xfId="197" xr:uid="{00000000-0005-0000-0000-000013000000}"/>
    <cellStyle name="Separador de milhares 2 3 3 2 4 2" xfId="748" xr:uid="{7213A1AE-B80A-44FE-BD25-729E5E49BE6F}"/>
    <cellStyle name="Separador de milhares 2 3 3 2 4 3" xfId="1299" xr:uid="{8639FCA7-B0AA-41DE-A244-7509DEBF53A9}"/>
    <cellStyle name="Separador de milhares 2 3 3 2 5" xfId="277" xr:uid="{00000000-0005-0000-0000-000013000000}"/>
    <cellStyle name="Separador de milhares 2 3 3 2 5 2" xfId="828" xr:uid="{19B6CD2C-065C-4774-877F-85CAFD647E3F}"/>
    <cellStyle name="Separador de milhares 2 3 3 2 5 3" xfId="1378" xr:uid="{78403BF3-EB23-4A83-8925-8EBBB874C9E6}"/>
    <cellStyle name="Separador de milhares 2 3 3 2 6" xfId="355" xr:uid="{00000000-0005-0000-0000-000013000000}"/>
    <cellStyle name="Separador de milhares 2 3 3 2 6 2" xfId="906" xr:uid="{2E0FB017-62F9-4C36-8B85-B08C31572D0A}"/>
    <cellStyle name="Separador de milhares 2 3 3 2 6 3" xfId="1456" xr:uid="{2F35E3F0-F818-4AB4-B09F-FCD98422D419}"/>
    <cellStyle name="Separador de milhares 2 3 3 2 7" xfId="434" xr:uid="{00000000-0005-0000-0000-000013000000}"/>
    <cellStyle name="Separador de milhares 2 3 3 2 7 2" xfId="985" xr:uid="{D9BCAD60-21F5-47F1-A6B3-49CDCDF073E1}"/>
    <cellStyle name="Separador de milhares 2 3 3 2 7 3" xfId="1535" xr:uid="{F4094DBA-15AF-47CD-B7BF-F53536BD52C8}"/>
    <cellStyle name="Separador de milhares 2 3 3 2 8" xfId="512" xr:uid="{00000000-0005-0000-0000-000013000000}"/>
    <cellStyle name="Separador de milhares 2 3 3 2 8 2" xfId="1063" xr:uid="{5DD5138A-3834-4CE0-9A76-759F25B02618}"/>
    <cellStyle name="Separador de milhares 2 3 3 2 8 3" xfId="1613" xr:uid="{1BD0D6F0-67D5-4B3D-8151-C630E313720D}"/>
    <cellStyle name="Separador de milhares 2 3 3 2 9" xfId="591" xr:uid="{5D0F7BA7-9EE1-4476-A79A-D3B4A8470F85}"/>
    <cellStyle name="Separador de milhares 2 3 3 3" xfId="55" xr:uid="{00000000-0005-0000-0000-000013000000}"/>
    <cellStyle name="Separador de milhares 2 3 3 3 2" xfId="134" xr:uid="{00000000-0005-0000-0000-000013000000}"/>
    <cellStyle name="Separador de milhares 2 3 3 3 2 2" xfId="685" xr:uid="{7F346D23-FA07-42E3-A329-F893AE548D60}"/>
    <cellStyle name="Separador de milhares 2 3 3 3 2 3" xfId="1236" xr:uid="{7C2DEA6C-380F-4F59-8824-C55250B64342}"/>
    <cellStyle name="Separador de milhares 2 3 3 3 3" xfId="213" xr:uid="{00000000-0005-0000-0000-000013000000}"/>
    <cellStyle name="Separador de milhares 2 3 3 3 3 2" xfId="764" xr:uid="{7A9BC4CE-05A0-434A-8597-DDA13A2B9873}"/>
    <cellStyle name="Separador de milhares 2 3 3 3 3 3" xfId="1315" xr:uid="{5830439A-BAEA-4E7E-9CC2-25D524CCE45B}"/>
    <cellStyle name="Separador de milhares 2 3 3 3 4" xfId="293" xr:uid="{00000000-0005-0000-0000-000013000000}"/>
    <cellStyle name="Separador de milhares 2 3 3 3 4 2" xfId="844" xr:uid="{CBCC5857-D5AE-46AF-933D-0C06CFBFDEED}"/>
    <cellStyle name="Separador de milhares 2 3 3 3 4 3" xfId="1394" xr:uid="{1C780EC2-C355-4DA3-A82D-8F885A24C45F}"/>
    <cellStyle name="Separador de milhares 2 3 3 3 5" xfId="371" xr:uid="{00000000-0005-0000-0000-000013000000}"/>
    <cellStyle name="Separador de milhares 2 3 3 3 5 2" xfId="922" xr:uid="{F46CBE41-0788-4B00-93A0-553E2EB36EE1}"/>
    <cellStyle name="Separador de milhares 2 3 3 3 5 3" xfId="1472" xr:uid="{AC95B746-BA2A-46A4-AD29-A9B6FAD56F7C}"/>
    <cellStyle name="Separador de milhares 2 3 3 3 6" xfId="450" xr:uid="{00000000-0005-0000-0000-000013000000}"/>
    <cellStyle name="Separador de milhares 2 3 3 3 6 2" xfId="1001" xr:uid="{712EEE8D-D9E2-4340-ADF6-DF0405259F30}"/>
    <cellStyle name="Separador de milhares 2 3 3 3 6 3" xfId="1551" xr:uid="{50C34F99-C482-452B-8C97-5EBDE48877E0}"/>
    <cellStyle name="Separador de milhares 2 3 3 3 7" xfId="528" xr:uid="{00000000-0005-0000-0000-000013000000}"/>
    <cellStyle name="Separador de milhares 2 3 3 3 7 2" xfId="1079" xr:uid="{5FE20CD6-76C5-404B-824F-3C2F9EB172C8}"/>
    <cellStyle name="Separador de milhares 2 3 3 3 7 3" xfId="1629" xr:uid="{6FC9FEFB-00E7-424F-A528-5EA20ED7EDB5}"/>
    <cellStyle name="Separador de milhares 2 3 3 3 8" xfId="607" xr:uid="{D21AD4D4-2BAA-4943-9663-E6605E5F18C0}"/>
    <cellStyle name="Separador de milhares 2 3 3 3 9" xfId="1158" xr:uid="{4C97B8EA-4C4B-423C-9FFA-6645EB3658AB}"/>
    <cellStyle name="Separador de milhares 2 3 3 4" xfId="86" xr:uid="{00000000-0005-0000-0000-000012000000}"/>
    <cellStyle name="Separador de milhares 2 3 3 4 2" xfId="165" xr:uid="{00000000-0005-0000-0000-000012000000}"/>
    <cellStyle name="Separador de milhares 2 3 3 4 2 2" xfId="716" xr:uid="{EA0CEA26-401C-41CD-9A5B-E32C0737BA97}"/>
    <cellStyle name="Separador de milhares 2 3 3 4 2 3" xfId="1267" xr:uid="{76963F87-CD33-4193-B5D2-10F6EA6E4C52}"/>
    <cellStyle name="Separador de milhares 2 3 3 4 3" xfId="244" xr:uid="{00000000-0005-0000-0000-000012000000}"/>
    <cellStyle name="Separador de milhares 2 3 3 4 3 2" xfId="795" xr:uid="{F330E204-53F4-4762-BB2E-A59FBB247E32}"/>
    <cellStyle name="Separador de milhares 2 3 3 4 3 3" xfId="1346" xr:uid="{7AF066D9-B392-4F42-B634-807B14C2164D}"/>
    <cellStyle name="Separador de milhares 2 3 3 4 4" xfId="324" xr:uid="{00000000-0005-0000-0000-000012000000}"/>
    <cellStyle name="Separador de milhares 2 3 3 4 4 2" xfId="875" xr:uid="{EDAA0CA1-3731-479D-9F40-D5BE857F9F3E}"/>
    <cellStyle name="Separador de milhares 2 3 3 4 4 3" xfId="1425" xr:uid="{13C99090-B7C9-4A4D-B629-68755EEBF2C8}"/>
    <cellStyle name="Separador de milhares 2 3 3 4 5" xfId="402" xr:uid="{00000000-0005-0000-0000-000012000000}"/>
    <cellStyle name="Separador de milhares 2 3 3 4 5 2" xfId="953" xr:uid="{C2F40662-A603-4FD8-8E70-8B7FAB939A8E}"/>
    <cellStyle name="Separador de milhares 2 3 3 4 5 3" xfId="1503" xr:uid="{BBC9F04F-A694-43C7-BB31-666DB4526138}"/>
    <cellStyle name="Separador de milhares 2 3 3 4 6" xfId="481" xr:uid="{00000000-0005-0000-0000-000012000000}"/>
    <cellStyle name="Separador de milhares 2 3 3 4 6 2" xfId="1032" xr:uid="{C1A133C1-6538-4B71-A35D-410803631C80}"/>
    <cellStyle name="Separador de milhares 2 3 3 4 6 3" xfId="1582" xr:uid="{043C8832-D277-4D31-8354-FE5F59D1EC58}"/>
    <cellStyle name="Separador de milhares 2 3 3 4 7" xfId="559" xr:uid="{00000000-0005-0000-0000-000012000000}"/>
    <cellStyle name="Separador de milhares 2 3 3 4 7 2" xfId="1110" xr:uid="{D6A1019B-8073-4931-AFB7-9BE0821E0F0C}"/>
    <cellStyle name="Separador de milhares 2 3 3 4 7 3" xfId="1660" xr:uid="{703D0C73-248E-41AD-8E8B-7A343D02F6BA}"/>
    <cellStyle name="Separador de milhares 2 3 3 4 8" xfId="638" xr:uid="{B4E31C4F-FFB9-428D-89BB-7512B90BE229}"/>
    <cellStyle name="Separador de milhares 2 3 3 4 9" xfId="1189" xr:uid="{7951F309-9823-40E1-A2EC-74D1249A952E}"/>
    <cellStyle name="Separador de milhares 2 3 3 5" xfId="102" xr:uid="{00000000-0005-0000-0000-000013000000}"/>
    <cellStyle name="Separador de milhares 2 3 3 5 2" xfId="653" xr:uid="{58DC26EB-0697-4E0D-B6BC-F38DAE1C2365}"/>
    <cellStyle name="Separador de milhares 2 3 3 5 3" xfId="1204" xr:uid="{E9580B56-30FE-4BED-84A9-68291477DB43}"/>
    <cellStyle name="Separador de milhares 2 3 3 6" xfId="181" xr:uid="{00000000-0005-0000-0000-000013000000}"/>
    <cellStyle name="Separador de milhares 2 3 3 6 2" xfId="732" xr:uid="{B5E0015B-275A-4E8D-AA6F-C6FCFD48FC29}"/>
    <cellStyle name="Separador de milhares 2 3 3 6 3" xfId="1283" xr:uid="{3B03B970-B19D-47CE-AF6F-B60242F3C4B5}"/>
    <cellStyle name="Separador de milhares 2 3 3 7" xfId="260" xr:uid="{00000000-0005-0000-0000-000013000000}"/>
    <cellStyle name="Separador de milhares 2 3 3 7 2" xfId="811" xr:uid="{66AF8447-ACCF-4B3C-A485-BACDB95F670D}"/>
    <cellStyle name="Separador de milhares 2 3 3 7 3" xfId="1362" xr:uid="{B17D654A-3BC6-4A46-86B8-2F215F8CFD69}"/>
    <cellStyle name="Separador de milhares 2 3 3 8" xfId="339" xr:uid="{00000000-0005-0000-0000-000013000000}"/>
    <cellStyle name="Separador de milhares 2 3 3 8 2" xfId="890" xr:uid="{D33D6A57-2FD1-449C-A82A-74135B0406E9}"/>
    <cellStyle name="Separador de milhares 2 3 3 8 3" xfId="1440" xr:uid="{A30E8073-6C7A-49B5-AE2A-D95CCA10D1B0}"/>
    <cellStyle name="Separador de milhares 2 3 3 9" xfId="418" xr:uid="{00000000-0005-0000-0000-000013000000}"/>
    <cellStyle name="Separador de milhares 2 3 3 9 2" xfId="969" xr:uid="{5D387B5B-9593-4744-9491-BDE412003A9B}"/>
    <cellStyle name="Separador de milhares 2 3 3 9 3" xfId="1519" xr:uid="{4E00AB90-F17E-4074-A16C-45DFFCC65403}"/>
    <cellStyle name="Separador de milhares 2 3 4" xfId="15" xr:uid="{00000000-0005-0000-0000-000014000000}"/>
    <cellStyle name="Separador de milhares 2 3 4 10" xfId="489" xr:uid="{00000000-0005-0000-0000-000014000000}"/>
    <cellStyle name="Separador de milhares 2 3 4 10 2" xfId="1040" xr:uid="{5EE9A7A3-5FE2-42F9-9F29-CD32B48C0F8E}"/>
    <cellStyle name="Separador de milhares 2 3 4 10 3" xfId="1590" xr:uid="{FB66BF28-DD64-4B24-86BB-74CE1B549122}"/>
    <cellStyle name="Separador de milhares 2 3 4 11" xfId="568" xr:uid="{E74A8FFC-5950-4C83-8C9C-B8CD2E4D408E}"/>
    <cellStyle name="Separador de milhares 2 3 4 12" xfId="1119" xr:uid="{A4623AAF-EA91-4508-8721-6D2B84450C60}"/>
    <cellStyle name="Separador de milhares 2 3 4 2" xfId="32" xr:uid="{00000000-0005-0000-0000-000014000000}"/>
    <cellStyle name="Separador de milhares 2 3 4 2 10" xfId="1135" xr:uid="{08B2342C-B8AE-443D-B623-CE6833CEA723}"/>
    <cellStyle name="Separador de milhares 2 3 4 2 2" xfId="64" xr:uid="{00000000-0005-0000-0000-000023000000}"/>
    <cellStyle name="Separador de milhares 2 3 4 2 2 2" xfId="143" xr:uid="{00000000-0005-0000-0000-000023000000}"/>
    <cellStyle name="Separador de milhares 2 3 4 2 2 2 2" xfId="694" xr:uid="{7D6C4E1E-A034-4C2C-BF7D-D4539EB3A7BE}"/>
    <cellStyle name="Separador de milhares 2 3 4 2 2 2 3" xfId="1245" xr:uid="{80B8356C-8536-4447-A793-AF658DD4DA38}"/>
    <cellStyle name="Separador de milhares 2 3 4 2 2 3" xfId="222" xr:uid="{00000000-0005-0000-0000-000023000000}"/>
    <cellStyle name="Separador de milhares 2 3 4 2 2 3 2" xfId="773" xr:uid="{734725A5-D839-4ED8-B166-CE8F6C564932}"/>
    <cellStyle name="Separador de milhares 2 3 4 2 2 3 3" xfId="1324" xr:uid="{50064C47-2EB1-4AEB-8D80-C6A19CCC69DB}"/>
    <cellStyle name="Separador de milhares 2 3 4 2 2 4" xfId="302" xr:uid="{00000000-0005-0000-0000-000023000000}"/>
    <cellStyle name="Separador de milhares 2 3 4 2 2 4 2" xfId="853" xr:uid="{FC8BBB27-C2DA-44DF-8533-C25A7E014DA9}"/>
    <cellStyle name="Separador de milhares 2 3 4 2 2 4 3" xfId="1403" xr:uid="{145C0DAB-68EA-42BA-B81D-96076FF861DF}"/>
    <cellStyle name="Separador de milhares 2 3 4 2 2 5" xfId="380" xr:uid="{00000000-0005-0000-0000-000023000000}"/>
    <cellStyle name="Separador de milhares 2 3 4 2 2 5 2" xfId="931" xr:uid="{CF4A6A90-3409-4424-8B10-CA1BB27815BD}"/>
    <cellStyle name="Separador de milhares 2 3 4 2 2 5 3" xfId="1481" xr:uid="{776358B7-C6E5-4CAE-BF07-D9ED09777A26}"/>
    <cellStyle name="Separador de milhares 2 3 4 2 2 6" xfId="459" xr:uid="{00000000-0005-0000-0000-000023000000}"/>
    <cellStyle name="Separador de milhares 2 3 4 2 2 6 2" xfId="1010" xr:uid="{FAD70839-38F2-4857-9423-CF0E71448C30}"/>
    <cellStyle name="Separador de milhares 2 3 4 2 2 6 3" xfId="1560" xr:uid="{4E3D8C49-D873-4548-BC1C-B06675B1AC2F}"/>
    <cellStyle name="Separador de milhares 2 3 4 2 2 7" xfId="537" xr:uid="{00000000-0005-0000-0000-000023000000}"/>
    <cellStyle name="Separador de milhares 2 3 4 2 2 7 2" xfId="1088" xr:uid="{0D6DCB54-F468-4BCE-A1BB-B4BCBC8C068C}"/>
    <cellStyle name="Separador de milhares 2 3 4 2 2 7 3" xfId="1638" xr:uid="{495F7FB5-FA8D-4420-9E9A-DF97E9D48A27}"/>
    <cellStyle name="Separador de milhares 2 3 4 2 2 8" xfId="616" xr:uid="{DEF0A0B1-B49A-4E8A-94E6-B6148CAF4357}"/>
    <cellStyle name="Separador de milhares 2 3 4 2 2 9" xfId="1167" xr:uid="{BE6FFEAE-3DC7-428F-8F1D-528145356129}"/>
    <cellStyle name="Separador de milhares 2 3 4 2 3" xfId="111" xr:uid="{00000000-0005-0000-0000-000014000000}"/>
    <cellStyle name="Separador de milhares 2 3 4 2 3 2" xfId="662" xr:uid="{B802DB8F-4ACA-4E94-A282-38AECF08ABC0}"/>
    <cellStyle name="Separador de milhares 2 3 4 2 3 3" xfId="1213" xr:uid="{E9D380D5-CCB9-4D12-961C-B33C5C5A3C86}"/>
    <cellStyle name="Separador de milhares 2 3 4 2 4" xfId="190" xr:uid="{00000000-0005-0000-0000-000014000000}"/>
    <cellStyle name="Separador de milhares 2 3 4 2 4 2" xfId="741" xr:uid="{F80BAC26-5F3C-408D-AF75-A073039BABC9}"/>
    <cellStyle name="Separador de milhares 2 3 4 2 4 3" xfId="1292" xr:uid="{1E6EC4F5-9431-420D-B909-0F5D3BBD8804}"/>
    <cellStyle name="Separador de milhares 2 3 4 2 5" xfId="270" xr:uid="{00000000-0005-0000-0000-000014000000}"/>
    <cellStyle name="Separador de milhares 2 3 4 2 5 2" xfId="821" xr:uid="{AED9069F-C286-439B-8247-C645C7FEDA09}"/>
    <cellStyle name="Separador de milhares 2 3 4 2 5 3" xfId="1371" xr:uid="{1530B6F2-5404-4855-A83B-42E8AF134F3E}"/>
    <cellStyle name="Separador de milhares 2 3 4 2 6" xfId="348" xr:uid="{00000000-0005-0000-0000-000014000000}"/>
    <cellStyle name="Separador de milhares 2 3 4 2 6 2" xfId="899" xr:uid="{35800C12-FCC0-4CE4-85E4-83E25F416FFA}"/>
    <cellStyle name="Separador de milhares 2 3 4 2 6 3" xfId="1449" xr:uid="{C0D63DC6-D1E4-4604-8A10-C1B1CB30BA03}"/>
    <cellStyle name="Separador de milhares 2 3 4 2 7" xfId="427" xr:uid="{00000000-0005-0000-0000-000014000000}"/>
    <cellStyle name="Separador de milhares 2 3 4 2 7 2" xfId="978" xr:uid="{0A3204E2-518B-4DBD-8C02-0FE0C8C19579}"/>
    <cellStyle name="Separador de milhares 2 3 4 2 7 3" xfId="1528" xr:uid="{4169253A-BA3A-44E8-BD3C-F9454921610A}"/>
    <cellStyle name="Separador de milhares 2 3 4 2 8" xfId="505" xr:uid="{00000000-0005-0000-0000-000014000000}"/>
    <cellStyle name="Separador de milhares 2 3 4 2 8 2" xfId="1056" xr:uid="{27E59CCF-A39E-4B7C-AC13-061BB1A40422}"/>
    <cellStyle name="Separador de milhares 2 3 4 2 8 3" xfId="1606" xr:uid="{DDCEC576-3FA9-4445-B705-8A92A377CD3D}"/>
    <cellStyle name="Separador de milhares 2 3 4 2 9" xfId="584" xr:uid="{B0A134A3-9196-486F-819B-8CF36F8593FE}"/>
    <cellStyle name="Separador de milhares 2 3 4 3" xfId="48" xr:uid="{00000000-0005-0000-0000-000014000000}"/>
    <cellStyle name="Separador de milhares 2 3 4 3 2" xfId="127" xr:uid="{00000000-0005-0000-0000-000014000000}"/>
    <cellStyle name="Separador de milhares 2 3 4 3 2 2" xfId="678" xr:uid="{524E105B-1B20-4075-A6AC-A6A3A75336B1}"/>
    <cellStyle name="Separador de milhares 2 3 4 3 2 3" xfId="1229" xr:uid="{87B4273E-35EA-4CEA-A8DE-15376B8C7A29}"/>
    <cellStyle name="Separador de milhares 2 3 4 3 3" xfId="206" xr:uid="{00000000-0005-0000-0000-000014000000}"/>
    <cellStyle name="Separador de milhares 2 3 4 3 3 2" xfId="757" xr:uid="{D2927C47-08AF-4AC9-A72D-AC9A1090EF83}"/>
    <cellStyle name="Separador de milhares 2 3 4 3 3 3" xfId="1308" xr:uid="{44748268-B750-4388-BAF7-9C94B7B2F3F2}"/>
    <cellStyle name="Separador de milhares 2 3 4 3 4" xfId="286" xr:uid="{00000000-0005-0000-0000-000014000000}"/>
    <cellStyle name="Separador de milhares 2 3 4 3 4 2" xfId="837" xr:uid="{6AFCF8B8-666C-40AC-81D5-B5D58A09A3E1}"/>
    <cellStyle name="Separador de milhares 2 3 4 3 4 3" xfId="1387" xr:uid="{ADAE6148-B5FE-4B9E-AE3B-F6CCE9DD9A0D}"/>
    <cellStyle name="Separador de milhares 2 3 4 3 5" xfId="364" xr:uid="{00000000-0005-0000-0000-000014000000}"/>
    <cellStyle name="Separador de milhares 2 3 4 3 5 2" xfId="915" xr:uid="{D4675A66-5E2E-4A39-9C8D-A9421CA662A4}"/>
    <cellStyle name="Separador de milhares 2 3 4 3 5 3" xfId="1465" xr:uid="{D331E3DA-293D-42CF-B68A-325C4236EAD8}"/>
    <cellStyle name="Separador de milhares 2 3 4 3 6" xfId="443" xr:uid="{00000000-0005-0000-0000-000014000000}"/>
    <cellStyle name="Separador de milhares 2 3 4 3 6 2" xfId="994" xr:uid="{6B0DCDDA-184D-472C-AAC9-0E763FA7BFDF}"/>
    <cellStyle name="Separador de milhares 2 3 4 3 6 3" xfId="1544" xr:uid="{20320DF3-5AE0-4C61-A712-1B3BA9A34D24}"/>
    <cellStyle name="Separador de milhares 2 3 4 3 7" xfId="521" xr:uid="{00000000-0005-0000-0000-000014000000}"/>
    <cellStyle name="Separador de milhares 2 3 4 3 7 2" xfId="1072" xr:uid="{74C4EB2C-E50D-46C7-B5ED-28522E31B8CA}"/>
    <cellStyle name="Separador de milhares 2 3 4 3 7 3" xfId="1622" xr:uid="{649996A6-DBEC-410F-B6F2-88309783E79F}"/>
    <cellStyle name="Separador de milhares 2 3 4 3 8" xfId="600" xr:uid="{606D06B9-250B-4484-8F31-D9515A119186}"/>
    <cellStyle name="Separador de milhares 2 3 4 3 9" xfId="1151" xr:uid="{32538EAC-B18E-4048-9AD5-63E6495911CD}"/>
    <cellStyle name="Separador de milhares 2 3 4 4" xfId="79" xr:uid="{00000000-0005-0000-0000-000013000000}"/>
    <cellStyle name="Separador de milhares 2 3 4 4 2" xfId="158" xr:uid="{00000000-0005-0000-0000-000013000000}"/>
    <cellStyle name="Separador de milhares 2 3 4 4 2 2" xfId="709" xr:uid="{8EFFB6B8-CA07-4114-9ADA-2C801D350096}"/>
    <cellStyle name="Separador de milhares 2 3 4 4 2 3" xfId="1260" xr:uid="{4CE5D298-72F8-4677-9D42-B0DFBC00D8EB}"/>
    <cellStyle name="Separador de milhares 2 3 4 4 3" xfId="237" xr:uid="{00000000-0005-0000-0000-000013000000}"/>
    <cellStyle name="Separador de milhares 2 3 4 4 3 2" xfId="788" xr:uid="{577162FB-23EE-4D74-B098-80DF124ABA7F}"/>
    <cellStyle name="Separador de milhares 2 3 4 4 3 3" xfId="1339" xr:uid="{B97B6B29-D272-4F18-97C3-C8D83AF90D1B}"/>
    <cellStyle name="Separador de milhares 2 3 4 4 4" xfId="317" xr:uid="{00000000-0005-0000-0000-000013000000}"/>
    <cellStyle name="Separador de milhares 2 3 4 4 4 2" xfId="868" xr:uid="{BF77D98B-6466-4038-BB96-EE7092F9F520}"/>
    <cellStyle name="Separador de milhares 2 3 4 4 4 3" xfId="1418" xr:uid="{CCD1B056-E6D0-480A-858E-E7689CE16140}"/>
    <cellStyle name="Separador de milhares 2 3 4 4 5" xfId="395" xr:uid="{00000000-0005-0000-0000-000013000000}"/>
    <cellStyle name="Separador de milhares 2 3 4 4 5 2" xfId="946" xr:uid="{369B830A-36EB-4079-9034-5F4B814BD0BB}"/>
    <cellStyle name="Separador de milhares 2 3 4 4 5 3" xfId="1496" xr:uid="{93E1B23F-BEB7-4F0D-8010-59F5FD4767A3}"/>
    <cellStyle name="Separador de milhares 2 3 4 4 6" xfId="474" xr:uid="{00000000-0005-0000-0000-000013000000}"/>
    <cellStyle name="Separador de milhares 2 3 4 4 6 2" xfId="1025" xr:uid="{E57D0C9F-C844-44AB-8332-49553B619E1B}"/>
    <cellStyle name="Separador de milhares 2 3 4 4 6 3" xfId="1575" xr:uid="{CD29EF86-DFD5-4E87-9D48-85F68A29C143}"/>
    <cellStyle name="Separador de milhares 2 3 4 4 7" xfId="552" xr:uid="{00000000-0005-0000-0000-000013000000}"/>
    <cellStyle name="Separador de milhares 2 3 4 4 7 2" xfId="1103" xr:uid="{CDCA6697-B0BA-4CEF-B040-6899E615FCEF}"/>
    <cellStyle name="Separador de milhares 2 3 4 4 7 3" xfId="1653" xr:uid="{D716CCCE-0D9E-401B-A654-E55C10D8B335}"/>
    <cellStyle name="Separador de milhares 2 3 4 4 8" xfId="631" xr:uid="{145A9FCA-90C9-4B8E-8836-182762E328CB}"/>
    <cellStyle name="Separador de milhares 2 3 4 4 9" xfId="1182" xr:uid="{44AF48AA-E883-46A8-ADD2-533BB3366F3A}"/>
    <cellStyle name="Separador de milhares 2 3 4 5" xfId="95" xr:uid="{00000000-0005-0000-0000-000014000000}"/>
    <cellStyle name="Separador de milhares 2 3 4 5 2" xfId="646" xr:uid="{F7E679EA-6CF2-42FD-B9B9-0E8C236E8D3E}"/>
    <cellStyle name="Separador de milhares 2 3 4 5 3" xfId="1197" xr:uid="{275F2C53-6830-4DD2-BA52-877C87F845ED}"/>
    <cellStyle name="Separador de milhares 2 3 4 6" xfId="174" xr:uid="{00000000-0005-0000-0000-000014000000}"/>
    <cellStyle name="Separador de milhares 2 3 4 6 2" xfId="725" xr:uid="{7F5DB434-544E-43EE-B97E-E52BEE15A6BB}"/>
    <cellStyle name="Separador de milhares 2 3 4 6 3" xfId="1276" xr:uid="{3625C032-FFCB-47FF-A52C-B1295159E244}"/>
    <cellStyle name="Separador de milhares 2 3 4 7" xfId="253" xr:uid="{00000000-0005-0000-0000-000014000000}"/>
    <cellStyle name="Separador de milhares 2 3 4 7 2" xfId="804" xr:uid="{B2D6BD09-6377-4B48-9A48-75052D1C0699}"/>
    <cellStyle name="Separador de milhares 2 3 4 7 3" xfId="1355" xr:uid="{C18E7D77-9283-4080-BF94-DE40575952F3}"/>
    <cellStyle name="Separador de milhares 2 3 4 8" xfId="332" xr:uid="{00000000-0005-0000-0000-000014000000}"/>
    <cellStyle name="Separador de milhares 2 3 4 8 2" xfId="883" xr:uid="{2F30860D-FDEC-40FB-92E4-B8A2A688C7DD}"/>
    <cellStyle name="Separador de milhares 2 3 4 8 3" xfId="1433" xr:uid="{7714050F-175F-41B5-A012-C2F25935A01B}"/>
    <cellStyle name="Separador de milhares 2 3 4 9" xfId="411" xr:uid="{00000000-0005-0000-0000-000014000000}"/>
    <cellStyle name="Separador de milhares 2 3 4 9 2" xfId="962" xr:uid="{9E03AFFD-9754-4C1E-B36C-26BA2435A65F}"/>
    <cellStyle name="Separador de milhares 2 3 4 9 3" xfId="1512" xr:uid="{4B191ED4-067E-40C5-9BD0-61EE090F8427}"/>
    <cellStyle name="Separador de milhares 2 3 5" xfId="25" xr:uid="{00000000-0005-0000-0000-000010000000}"/>
    <cellStyle name="Separador de milhares 2 3 5 10" xfId="1128" xr:uid="{D04D9622-4ACD-4E3A-A59F-4E58B3DC3DB8}"/>
    <cellStyle name="Separador de milhares 2 3 5 2" xfId="57" xr:uid="{00000000-0005-0000-0000-000024000000}"/>
    <cellStyle name="Separador de milhares 2 3 5 2 2" xfId="136" xr:uid="{00000000-0005-0000-0000-000024000000}"/>
    <cellStyle name="Separador de milhares 2 3 5 2 2 2" xfId="687" xr:uid="{17FCFA22-2D05-4ADE-A828-E073F9893A44}"/>
    <cellStyle name="Separador de milhares 2 3 5 2 2 3" xfId="1238" xr:uid="{DA7E19C4-4CAF-4DE0-83EC-2C9CCA07C26C}"/>
    <cellStyle name="Separador de milhares 2 3 5 2 3" xfId="215" xr:uid="{00000000-0005-0000-0000-000024000000}"/>
    <cellStyle name="Separador de milhares 2 3 5 2 3 2" xfId="766" xr:uid="{815FA99A-322D-404A-9F5A-B110458EC3A8}"/>
    <cellStyle name="Separador de milhares 2 3 5 2 3 3" xfId="1317" xr:uid="{BC63F07C-66C0-4B6F-B639-DC842A0CA1B0}"/>
    <cellStyle name="Separador de milhares 2 3 5 2 4" xfId="295" xr:uid="{00000000-0005-0000-0000-000024000000}"/>
    <cellStyle name="Separador de milhares 2 3 5 2 4 2" xfId="846" xr:uid="{7505BA35-2CFC-4CF7-B650-1DB3E77F5996}"/>
    <cellStyle name="Separador de milhares 2 3 5 2 4 3" xfId="1396" xr:uid="{179F9C9B-B1DE-408B-8C1A-A3A4934E0515}"/>
    <cellStyle name="Separador de milhares 2 3 5 2 5" xfId="373" xr:uid="{00000000-0005-0000-0000-000024000000}"/>
    <cellStyle name="Separador de milhares 2 3 5 2 5 2" xfId="924" xr:uid="{A6E25FF6-AA34-4996-9154-306D3C7CDABA}"/>
    <cellStyle name="Separador de milhares 2 3 5 2 5 3" xfId="1474" xr:uid="{5254AE70-1948-436D-B241-9516D9E6F3DE}"/>
    <cellStyle name="Separador de milhares 2 3 5 2 6" xfId="452" xr:uid="{00000000-0005-0000-0000-000024000000}"/>
    <cellStyle name="Separador de milhares 2 3 5 2 6 2" xfId="1003" xr:uid="{7EED264F-1586-47F5-AED0-228CC39394F2}"/>
    <cellStyle name="Separador de milhares 2 3 5 2 6 3" xfId="1553" xr:uid="{0B21C132-56FC-45FA-B2D3-61D16DCDC50A}"/>
    <cellStyle name="Separador de milhares 2 3 5 2 7" xfId="530" xr:uid="{00000000-0005-0000-0000-000024000000}"/>
    <cellStyle name="Separador de milhares 2 3 5 2 7 2" xfId="1081" xr:uid="{8163D3BA-0E6A-487E-B45D-582A902334AA}"/>
    <cellStyle name="Separador de milhares 2 3 5 2 7 3" xfId="1631" xr:uid="{C740DA52-D157-4DF1-9C50-032B42A9CE78}"/>
    <cellStyle name="Separador de milhares 2 3 5 2 8" xfId="609" xr:uid="{78B364BF-B5C2-46BE-A029-D0D53E9FF57F}"/>
    <cellStyle name="Separador de milhares 2 3 5 2 9" xfId="1160" xr:uid="{28580E54-7C90-4143-8783-B37953B0FB81}"/>
    <cellStyle name="Separador de milhares 2 3 5 3" xfId="104" xr:uid="{00000000-0005-0000-0000-000010000000}"/>
    <cellStyle name="Separador de milhares 2 3 5 3 2" xfId="655" xr:uid="{DCAEEC95-BAA9-4A56-BCD7-59BB67A8FABC}"/>
    <cellStyle name="Separador de milhares 2 3 5 3 3" xfId="1206" xr:uid="{F93F2774-4C91-4E95-850C-9B2E65FA49AA}"/>
    <cellStyle name="Separador de milhares 2 3 5 4" xfId="183" xr:uid="{00000000-0005-0000-0000-000010000000}"/>
    <cellStyle name="Separador de milhares 2 3 5 4 2" xfId="734" xr:uid="{CF849067-6E01-4714-9216-7D629496A994}"/>
    <cellStyle name="Separador de milhares 2 3 5 4 3" xfId="1285" xr:uid="{2A8975D2-5DB9-4B6C-B50F-BD650C62722A}"/>
    <cellStyle name="Separador de milhares 2 3 5 5" xfId="263" xr:uid="{00000000-0005-0000-0000-000010000000}"/>
    <cellStyle name="Separador de milhares 2 3 5 5 2" xfId="814" xr:uid="{0DEE1CE3-4614-407D-8E5F-B8C59B7420B0}"/>
    <cellStyle name="Separador de milhares 2 3 5 5 3" xfId="1364" xr:uid="{67076CF5-8D2E-4687-BBE5-E70945E8A1C5}"/>
    <cellStyle name="Separador de milhares 2 3 5 6" xfId="341" xr:uid="{00000000-0005-0000-0000-000010000000}"/>
    <cellStyle name="Separador de milhares 2 3 5 6 2" xfId="892" xr:uid="{8AE548C5-8EBA-42BC-B3C7-C15E27B92FA1}"/>
    <cellStyle name="Separador de milhares 2 3 5 6 3" xfId="1442" xr:uid="{B1FD0185-DE34-4CD1-A5AA-DFA1AB2975C5}"/>
    <cellStyle name="Separador de milhares 2 3 5 7" xfId="420" xr:uid="{00000000-0005-0000-0000-000010000000}"/>
    <cellStyle name="Separador de milhares 2 3 5 7 2" xfId="971" xr:uid="{D1EEAD5F-1FC7-4D93-8641-E2156431DA65}"/>
    <cellStyle name="Separador de milhares 2 3 5 7 3" xfId="1521" xr:uid="{2EEF6FF6-A5D1-4341-88E6-673DC7D9C312}"/>
    <cellStyle name="Separador de milhares 2 3 5 8" xfId="498" xr:uid="{00000000-0005-0000-0000-000010000000}"/>
    <cellStyle name="Separador de milhares 2 3 5 8 2" xfId="1049" xr:uid="{53681936-F57A-4848-A194-8DBBCBBD1906}"/>
    <cellStyle name="Separador de milhares 2 3 5 8 3" xfId="1599" xr:uid="{732F46A7-5384-4922-B181-E2071F4ABA1E}"/>
    <cellStyle name="Separador de milhares 2 3 5 9" xfId="577" xr:uid="{5404C2E2-0AF7-4482-80EF-04F7596F3DFB}"/>
    <cellStyle name="Separador de milhares 2 3 6" xfId="41" xr:uid="{00000000-0005-0000-0000-000010000000}"/>
    <cellStyle name="Separador de milhares 2 3 6 2" xfId="120" xr:uid="{00000000-0005-0000-0000-000010000000}"/>
    <cellStyle name="Separador de milhares 2 3 6 2 2" xfId="671" xr:uid="{25AE80C1-F0A1-4461-BF7D-C6C8A8FCA208}"/>
    <cellStyle name="Separador de milhares 2 3 6 2 3" xfId="1222" xr:uid="{BC5C3D3B-6DEC-4515-8379-49F35FDEE6B3}"/>
    <cellStyle name="Separador de milhares 2 3 6 3" xfId="199" xr:uid="{00000000-0005-0000-0000-000010000000}"/>
    <cellStyle name="Separador de milhares 2 3 6 3 2" xfId="750" xr:uid="{2193FE90-B74C-414B-BDA2-E85515223A46}"/>
    <cellStyle name="Separador de milhares 2 3 6 3 3" xfId="1301" xr:uid="{5227487A-20F8-4140-BA85-3E2EE3449CDB}"/>
    <cellStyle name="Separador de milhares 2 3 6 4" xfId="279" xr:uid="{00000000-0005-0000-0000-000010000000}"/>
    <cellStyle name="Separador de milhares 2 3 6 4 2" xfId="830" xr:uid="{17B49100-3937-4B0B-B089-70D2E761A123}"/>
    <cellStyle name="Separador de milhares 2 3 6 4 3" xfId="1380" xr:uid="{171C746C-CD83-4362-9305-E2D61CC1058A}"/>
    <cellStyle name="Separador de milhares 2 3 6 5" xfId="357" xr:uid="{00000000-0005-0000-0000-000010000000}"/>
    <cellStyle name="Separador de milhares 2 3 6 5 2" xfId="908" xr:uid="{212A9301-A67C-4523-8AC4-12DB00E2BBB4}"/>
    <cellStyle name="Separador de milhares 2 3 6 5 3" xfId="1458" xr:uid="{D2A21346-4752-4B56-9697-8D252ECEB9F9}"/>
    <cellStyle name="Separador de milhares 2 3 6 6" xfId="436" xr:uid="{00000000-0005-0000-0000-000010000000}"/>
    <cellStyle name="Separador de milhares 2 3 6 6 2" xfId="987" xr:uid="{563A771D-FA94-4D4F-84B1-0280052D7734}"/>
    <cellStyle name="Separador de milhares 2 3 6 6 3" xfId="1537" xr:uid="{45B7906E-7291-4995-8922-50B57B8D1705}"/>
    <cellStyle name="Separador de milhares 2 3 6 7" xfId="514" xr:uid="{00000000-0005-0000-0000-000010000000}"/>
    <cellStyle name="Separador de milhares 2 3 6 7 2" xfId="1065" xr:uid="{1C9B584D-DDB2-4041-9510-8AB24B15EBF4}"/>
    <cellStyle name="Separador de milhares 2 3 6 7 3" xfId="1615" xr:uid="{5C293F0B-8FA5-40B1-8D64-15294DF6E2BF}"/>
    <cellStyle name="Separador de milhares 2 3 6 8" xfId="593" xr:uid="{A7241EFB-D3B5-4BAA-AC14-9C630A753B33}"/>
    <cellStyle name="Separador de milhares 2 3 6 9" xfId="1144" xr:uid="{A3248C48-E2F6-4B60-BBB1-56DF34E380D3}"/>
    <cellStyle name="Separador de milhares 2 3 7" xfId="73" xr:uid="{00000000-0005-0000-0000-00000F000000}"/>
    <cellStyle name="Separador de milhares 2 3 7 2" xfId="152" xr:uid="{00000000-0005-0000-0000-00000F000000}"/>
    <cellStyle name="Separador de milhares 2 3 7 2 2" xfId="703" xr:uid="{1CF26559-90A8-4BF3-8823-B0BB820A41B8}"/>
    <cellStyle name="Separador de milhares 2 3 7 2 3" xfId="1254" xr:uid="{BA4E95DB-D1AD-4A99-B41B-8E73C9B369D1}"/>
    <cellStyle name="Separador de milhares 2 3 7 3" xfId="231" xr:uid="{00000000-0005-0000-0000-00000F000000}"/>
    <cellStyle name="Separador de milhares 2 3 7 3 2" xfId="782" xr:uid="{480543C2-2754-4E67-A064-BA36BC5AAD5B}"/>
    <cellStyle name="Separador de milhares 2 3 7 3 3" xfId="1333" xr:uid="{3F7E4771-1067-4E19-90A8-30691E3B73D3}"/>
    <cellStyle name="Separador de milhares 2 3 7 4" xfId="311" xr:uid="{00000000-0005-0000-0000-00000F000000}"/>
    <cellStyle name="Separador de milhares 2 3 7 4 2" xfId="862" xr:uid="{1E90D29E-1421-473C-953C-8DED3E8A3EAF}"/>
    <cellStyle name="Separador de milhares 2 3 7 4 3" xfId="1412" xr:uid="{5C66FC94-67C6-40A1-BE19-9193F773C839}"/>
    <cellStyle name="Separador de milhares 2 3 7 5" xfId="389" xr:uid="{00000000-0005-0000-0000-00000F000000}"/>
    <cellStyle name="Separador de milhares 2 3 7 5 2" xfId="940" xr:uid="{991FBC76-FE34-484D-BE20-43DF64BBFD8C}"/>
    <cellStyle name="Separador de milhares 2 3 7 5 3" xfId="1490" xr:uid="{8E631159-F833-4313-8690-14696E18D196}"/>
    <cellStyle name="Separador de milhares 2 3 7 6" xfId="468" xr:uid="{00000000-0005-0000-0000-00000F000000}"/>
    <cellStyle name="Separador de milhares 2 3 7 6 2" xfId="1019" xr:uid="{0E2DDA42-0DD4-4B0E-B077-A6149FA3801C}"/>
    <cellStyle name="Separador de milhares 2 3 7 6 3" xfId="1569" xr:uid="{D7241CC2-EEB3-4019-99F2-59F74158B5E2}"/>
    <cellStyle name="Separador de milhares 2 3 7 7" xfId="546" xr:uid="{00000000-0005-0000-0000-00000F000000}"/>
    <cellStyle name="Separador de milhares 2 3 7 7 2" xfId="1097" xr:uid="{F772E049-5DEC-4905-AF83-F9E05BB2DFEF}"/>
    <cellStyle name="Separador de milhares 2 3 7 7 3" xfId="1647" xr:uid="{3E98DF7F-2255-43BE-8074-9FDC7FA79048}"/>
    <cellStyle name="Separador de milhares 2 3 7 8" xfId="625" xr:uid="{0EE68A27-B232-4E14-AB10-FC3D7811E33C}"/>
    <cellStyle name="Separador de milhares 2 3 7 9" xfId="1176" xr:uid="{05EB2740-4CE0-4141-9BE3-CFA56117C6D0}"/>
    <cellStyle name="Separador de milhares 2 3 8" xfId="89" xr:uid="{00000000-0005-0000-0000-000010000000}"/>
    <cellStyle name="Separador de milhares 2 3 8 2" xfId="640" xr:uid="{5C000B7E-6BE7-4D95-9E1E-4E2893061494}"/>
    <cellStyle name="Separador de milhares 2 3 8 3" xfId="1191" xr:uid="{FEB3EDDF-6E82-46C8-AEA9-001CF477416E}"/>
    <cellStyle name="Separador de milhares 2 3 9" xfId="167" xr:uid="{00000000-0005-0000-0000-000010000000}"/>
    <cellStyle name="Separador de milhares 2 3 9 2" xfId="718" xr:uid="{99B4605B-42A8-4A54-85F0-908BB214F9D9}"/>
    <cellStyle name="Separador de milhares 2 3 9 3" xfId="1269" xr:uid="{DB85E29D-A818-4F1F-99F6-30703857FF95}"/>
    <cellStyle name="Separador de milhares 3" xfId="3" xr:uid="{00000000-0005-0000-0000-000015000000}"/>
    <cellStyle name="Título 5" xfId="4" xr:uid="{00000000-0005-0000-0000-000016000000}"/>
    <cellStyle name="Vírgula" xfId="13" builtinId="3"/>
    <cellStyle name="Vírgula 10" xfId="488" xr:uid="{00000000-0005-0000-0000-000057020000}"/>
    <cellStyle name="Vírgula 10 2" xfId="1039" xr:uid="{AE8EDAF7-A4D4-4D2A-B2DC-CE6E5302350D}"/>
    <cellStyle name="Vírgula 10 3" xfId="1589" xr:uid="{76E5BA2D-45EC-4DA5-BAC4-CF10D40EF407}"/>
    <cellStyle name="Vírgula 11" xfId="566" xr:uid="{2329E1D0-4E08-48F4-98B2-CD5D3856AADA}"/>
    <cellStyle name="Vírgula 12" xfId="1117" xr:uid="{BDDC3ED5-9A28-4232-9460-88B40086C047}"/>
    <cellStyle name="Vírgula 2" xfId="30" xr:uid="{00000000-0005-0000-0000-000053000000}"/>
    <cellStyle name="Vírgula 2 10" xfId="1133" xr:uid="{944FF414-A5FE-4029-8C85-0F503C31C0A3}"/>
    <cellStyle name="Vírgula 2 2" xfId="62" xr:uid="{00000000-0005-0000-0000-000028000000}"/>
    <cellStyle name="Vírgula 2 2 2" xfId="141" xr:uid="{00000000-0005-0000-0000-000028000000}"/>
    <cellStyle name="Vírgula 2 2 2 2" xfId="692" xr:uid="{430D09C6-5DAF-4FC5-A414-DF2ABE46B8DC}"/>
    <cellStyle name="Vírgula 2 2 2 3" xfId="1243" xr:uid="{EA6C7265-5826-44A7-854D-3F607BC21938}"/>
    <cellStyle name="Vírgula 2 2 3" xfId="220" xr:uid="{00000000-0005-0000-0000-000028000000}"/>
    <cellStyle name="Vírgula 2 2 3 2" xfId="771" xr:uid="{D08C79D2-A2AD-473F-A309-237C6A806FC0}"/>
    <cellStyle name="Vírgula 2 2 3 3" xfId="1322" xr:uid="{E3371C33-2142-4360-9022-458B5748E9B2}"/>
    <cellStyle name="Vírgula 2 2 4" xfId="300" xr:uid="{00000000-0005-0000-0000-000028000000}"/>
    <cellStyle name="Vírgula 2 2 4 2" xfId="851" xr:uid="{E5FBB7B7-4CD7-4F0B-BA22-51BDBA54BA7C}"/>
    <cellStyle name="Vírgula 2 2 4 3" xfId="1401" xr:uid="{0368B47F-64BE-4642-94C8-C2B861FC3144}"/>
    <cellStyle name="Vírgula 2 2 5" xfId="378" xr:uid="{00000000-0005-0000-0000-000028000000}"/>
    <cellStyle name="Vírgula 2 2 5 2" xfId="929" xr:uid="{0D20B456-DE4C-457B-AAF3-B4113D5B5C38}"/>
    <cellStyle name="Vírgula 2 2 5 3" xfId="1479" xr:uid="{1257F5CC-E072-470F-A143-8CF44DF5A98F}"/>
    <cellStyle name="Vírgula 2 2 6" xfId="457" xr:uid="{00000000-0005-0000-0000-000028000000}"/>
    <cellStyle name="Vírgula 2 2 6 2" xfId="1008" xr:uid="{1848D41F-349F-4916-98A6-25F9FDDD5057}"/>
    <cellStyle name="Vírgula 2 2 6 3" xfId="1558" xr:uid="{FEF633C9-2DC8-4775-9AF3-9AD9DA39B423}"/>
    <cellStyle name="Vírgula 2 2 7" xfId="535" xr:uid="{00000000-0005-0000-0000-000028000000}"/>
    <cellStyle name="Vírgula 2 2 7 2" xfId="1086" xr:uid="{959142D8-41FC-497A-BE5D-3108C0727E3C}"/>
    <cellStyle name="Vírgula 2 2 7 3" xfId="1636" xr:uid="{A07CE149-53D3-49C6-9ECF-DA85BD0C7709}"/>
    <cellStyle name="Vírgula 2 2 8" xfId="614" xr:uid="{86274C05-51E5-4BDE-8718-8AAE2288AC46}"/>
    <cellStyle name="Vírgula 2 2 9" xfId="1165" xr:uid="{07D792B4-6587-4032-9B34-D7BAF101044B}"/>
    <cellStyle name="Vírgula 2 3" xfId="109" xr:uid="{00000000-0005-0000-0000-000053000000}"/>
    <cellStyle name="Vírgula 2 3 2" xfId="660" xr:uid="{6EDADD55-58EE-481D-A2CD-EAA9F07D8E82}"/>
    <cellStyle name="Vírgula 2 3 3" xfId="1211" xr:uid="{C0E5AD10-7196-43B1-A639-A3D17FBBD08E}"/>
    <cellStyle name="Vírgula 2 4" xfId="188" xr:uid="{00000000-0005-0000-0000-000053000000}"/>
    <cellStyle name="Vírgula 2 4 2" xfId="739" xr:uid="{5DCB4F1A-013A-4345-8C9F-3BC4C4DE7864}"/>
    <cellStyle name="Vírgula 2 4 3" xfId="1290" xr:uid="{2DB3ADF4-16C8-480A-9949-7EEC1B925B4F}"/>
    <cellStyle name="Vírgula 2 5" xfId="268" xr:uid="{00000000-0005-0000-0000-000053000000}"/>
    <cellStyle name="Vírgula 2 5 2" xfId="819" xr:uid="{A4690E13-7D36-4921-A1DD-53188839AF4A}"/>
    <cellStyle name="Vírgula 2 5 3" xfId="1369" xr:uid="{0300BA34-66D0-4343-BD03-16BACF80C075}"/>
    <cellStyle name="Vírgula 2 6" xfId="346" xr:uid="{00000000-0005-0000-0000-000053000000}"/>
    <cellStyle name="Vírgula 2 6 2" xfId="897" xr:uid="{E4ECC296-E4C7-498B-B213-6E42AA90F8BE}"/>
    <cellStyle name="Vírgula 2 6 3" xfId="1447" xr:uid="{50044CBB-DE17-4B1F-9611-6632F3E30D66}"/>
    <cellStyle name="Vírgula 2 7" xfId="425" xr:uid="{00000000-0005-0000-0000-000053000000}"/>
    <cellStyle name="Vírgula 2 7 2" xfId="976" xr:uid="{98C4D93E-C03D-4BA9-A9DC-E377E4A10F16}"/>
    <cellStyle name="Vírgula 2 7 3" xfId="1526" xr:uid="{B1C46E1E-590F-4BF9-A8AB-5009E81CB453}"/>
    <cellStyle name="Vírgula 2 8" xfId="503" xr:uid="{00000000-0005-0000-0000-000053000000}"/>
    <cellStyle name="Vírgula 2 8 2" xfId="1054" xr:uid="{8B59E275-B28A-4D2F-9CF5-A7299F256265}"/>
    <cellStyle name="Vírgula 2 8 3" xfId="1604" xr:uid="{07DED341-91B7-4145-8209-392F54AA74D1}"/>
    <cellStyle name="Vírgula 2 9" xfId="582" xr:uid="{E4B824E4-55DD-4464-AE82-C3A6DD341467}"/>
    <cellStyle name="Vírgula 3" xfId="46" xr:uid="{00000000-0005-0000-0000-000063000000}"/>
    <cellStyle name="Vírgula 3 2" xfId="125" xr:uid="{00000000-0005-0000-0000-000063000000}"/>
    <cellStyle name="Vírgula 3 2 2" xfId="676" xr:uid="{86BCF9AD-90C3-4D9D-8040-C2EF2D96A153}"/>
    <cellStyle name="Vírgula 3 2 3" xfId="1227" xr:uid="{1ED681CA-7EE3-42A1-B365-B15C8B232117}"/>
    <cellStyle name="Vírgula 3 3" xfId="204" xr:uid="{00000000-0005-0000-0000-000063000000}"/>
    <cellStyle name="Vírgula 3 3 2" xfId="755" xr:uid="{DD806EBC-10E1-4DFA-B432-68EF933FC7EA}"/>
    <cellStyle name="Vírgula 3 3 3" xfId="1306" xr:uid="{5AD139CC-819D-4E2E-856D-ED7E89B88262}"/>
    <cellStyle name="Vírgula 3 4" xfId="284" xr:uid="{00000000-0005-0000-0000-000063000000}"/>
    <cellStyle name="Vírgula 3 4 2" xfId="835" xr:uid="{9D7CD534-DD30-4A36-864B-C5AD728B0E02}"/>
    <cellStyle name="Vírgula 3 4 3" xfId="1385" xr:uid="{6367F60E-334F-42E4-89F1-6C8904831261}"/>
    <cellStyle name="Vírgula 3 5" xfId="362" xr:uid="{00000000-0005-0000-0000-000063000000}"/>
    <cellStyle name="Vírgula 3 5 2" xfId="913" xr:uid="{927F3CBF-E253-4CE5-9906-90A9195EB605}"/>
    <cellStyle name="Vírgula 3 5 3" xfId="1463" xr:uid="{BFB559B2-25A5-4A92-8CBE-8D121CB1F818}"/>
    <cellStyle name="Vírgula 3 6" xfId="441" xr:uid="{00000000-0005-0000-0000-000063000000}"/>
    <cellStyle name="Vírgula 3 6 2" xfId="992" xr:uid="{78B48586-953B-472E-BC71-75280C22D36D}"/>
    <cellStyle name="Vírgula 3 6 3" xfId="1542" xr:uid="{E60AF594-FEAD-4C7D-8867-08C34A208C64}"/>
    <cellStyle name="Vírgula 3 7" xfId="519" xr:uid="{00000000-0005-0000-0000-000063000000}"/>
    <cellStyle name="Vírgula 3 7 2" xfId="1070" xr:uid="{8F86FE3A-A0D0-4862-A676-EA9845375E10}"/>
    <cellStyle name="Vírgula 3 7 3" xfId="1620" xr:uid="{1ABF61AD-E680-4DCF-A504-F3F7AF3B737E}"/>
    <cellStyle name="Vírgula 3 8" xfId="598" xr:uid="{A7FA2CDA-8AE4-464E-8C71-CE84AAB1DB6F}"/>
    <cellStyle name="Vírgula 3 9" xfId="1149" xr:uid="{775A67AB-669F-4F99-AAF4-41790198D515}"/>
    <cellStyle name="Vírgula 4" xfId="78" xr:uid="{00000000-0005-0000-0000-000082000000}"/>
    <cellStyle name="Vírgula 4 2" xfId="157" xr:uid="{00000000-0005-0000-0000-000082000000}"/>
    <cellStyle name="Vírgula 4 2 2" xfId="708" xr:uid="{9B78BA6C-532C-4FA5-A753-DAD317563B73}"/>
    <cellStyle name="Vírgula 4 2 3" xfId="1259" xr:uid="{596D7A02-8C71-4EAA-A367-D7E22E29B426}"/>
    <cellStyle name="Vírgula 4 3" xfId="236" xr:uid="{00000000-0005-0000-0000-000082000000}"/>
    <cellStyle name="Vírgula 4 3 2" xfId="787" xr:uid="{24B1419F-FCB6-42D1-8226-D19919915ADC}"/>
    <cellStyle name="Vírgula 4 3 3" xfId="1338" xr:uid="{992D92BE-A6D9-4DDA-B169-3B0847DCCA13}"/>
    <cellStyle name="Vírgula 4 4" xfId="316" xr:uid="{00000000-0005-0000-0000-000082000000}"/>
    <cellStyle name="Vírgula 4 4 2" xfId="867" xr:uid="{D4777AE9-9358-40AD-AB7D-9313FD25108A}"/>
    <cellStyle name="Vírgula 4 4 3" xfId="1417" xr:uid="{BE168EE9-4572-467C-84DA-38EE82B66F16}"/>
    <cellStyle name="Vírgula 4 5" xfId="394" xr:uid="{00000000-0005-0000-0000-000082000000}"/>
    <cellStyle name="Vírgula 4 5 2" xfId="945" xr:uid="{79F7C04B-F62B-494E-9C03-770D0C647F5C}"/>
    <cellStyle name="Vírgula 4 5 3" xfId="1495" xr:uid="{6F9B034B-036A-48FA-AB99-ED117B72A5BA}"/>
    <cellStyle name="Vírgula 4 6" xfId="473" xr:uid="{00000000-0005-0000-0000-000082000000}"/>
    <cellStyle name="Vírgula 4 6 2" xfId="1024" xr:uid="{E90F5015-1387-4D7E-8868-E7ACF2364B86}"/>
    <cellStyle name="Vírgula 4 6 3" xfId="1574" xr:uid="{0140E5E4-0593-435B-A467-3C0DC9A773D4}"/>
    <cellStyle name="Vírgula 4 7" xfId="551" xr:uid="{00000000-0005-0000-0000-000082000000}"/>
    <cellStyle name="Vírgula 4 7 2" xfId="1102" xr:uid="{87624FA1-385C-411E-9C4C-588323FA8D6A}"/>
    <cellStyle name="Vírgula 4 7 3" xfId="1652" xr:uid="{823B95DF-9C6B-45BB-8A28-9E4C5640B7D0}"/>
    <cellStyle name="Vírgula 4 8" xfId="630" xr:uid="{EDA7142F-5872-4B6B-B55C-6A6D5BB58499}"/>
    <cellStyle name="Vírgula 4 9" xfId="1181" xr:uid="{B2B81B21-6829-42FD-A408-958E01C93F72}"/>
    <cellStyle name="Vírgula 5" xfId="94" xr:uid="{00000000-0005-0000-0000-0000CD000000}"/>
    <cellStyle name="Vírgula 5 2" xfId="645" xr:uid="{AACB4129-FEE5-486C-AF43-41EF136D6FFB}"/>
    <cellStyle name="Vírgula 5 3" xfId="1196" xr:uid="{D7CF9AA1-7B3B-4A7E-96C4-3B18BFBF4C51}"/>
    <cellStyle name="Vírgula 6" xfId="172" xr:uid="{00000000-0005-0000-0000-00001C010000}"/>
    <cellStyle name="Vírgula 6 2" xfId="723" xr:uid="{61053F1C-055F-483B-AED8-E44B92CE6C1A}"/>
    <cellStyle name="Vírgula 6 3" xfId="1274" xr:uid="{39F9800D-EA28-43DA-82A9-BCFD2AC43BCE}"/>
    <cellStyle name="Vírgula 7" xfId="251" xr:uid="{00000000-0005-0000-0000-00006C010000}"/>
    <cellStyle name="Vírgula 7 2" xfId="802" xr:uid="{3F9A882D-D253-4E1B-A73D-0C11659E67FF}"/>
    <cellStyle name="Vírgula 7 3" xfId="1353" xr:uid="{2249C3F0-8D21-4257-A140-29616123A02A}"/>
    <cellStyle name="Vírgula 8" xfId="331" xr:uid="{00000000-0005-0000-0000-0000BA010000}"/>
    <cellStyle name="Vírgula 8 2" xfId="882" xr:uid="{F00B80BC-956D-4ACE-A475-1C331474E664}"/>
    <cellStyle name="Vírgula 8 3" xfId="1432" xr:uid="{1CD16429-1187-4951-849F-9D5E38E56681}"/>
    <cellStyle name="Vírgula 9" xfId="409" xr:uid="{00000000-0005-0000-0000-000009020000}"/>
    <cellStyle name="Vírgula 9 2" xfId="960" xr:uid="{9FA87020-E855-454F-9F2F-684253B9DE89}"/>
    <cellStyle name="Vírgula 9 3" xfId="1510" xr:uid="{D1BF8577-4CE1-4A10-9736-3A12D7311CD0}"/>
  </cellStyles>
  <dxfs count="70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i val="0"/>
        <strike val="0"/>
      </font>
      <fill>
        <patternFill>
          <bgColor rgb="FFFFFF00"/>
        </patternFill>
      </fill>
    </dxf>
    <dxf>
      <numFmt numFmtId="175" formatCode="0.00_ ;[Red]\-0.00\ 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26214484-416D-4E37-B86B-00C7C3553B7E}"/>
  </tableStyles>
  <colors>
    <mruColors>
      <color rgb="FFCCFFFF"/>
      <color rgb="FFFFFF99"/>
      <color rgb="FFFFFF66"/>
      <color rgb="FFFFCDFF"/>
      <color rgb="FFCCECFF"/>
      <color rgb="FFC5D9F1"/>
      <color rgb="FF99FF33"/>
      <color rgb="FF0066FF"/>
      <color rgb="FF95B3D7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7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8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9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7" Type="http://schemas.openxmlformats.org/officeDocument/2006/relationships/comments" Target="../comments16.xml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6" Type="http://schemas.openxmlformats.org/officeDocument/2006/relationships/vmlDrawing" Target="../drawings/vmlDrawing16.vml"/><Relationship Id="rId5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23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97"/>
  <sheetViews>
    <sheetView zoomScale="80" zoomScaleNormal="80" workbookViewId="0">
      <pane xSplit="18" topLeftCell="S1" activePane="topRight" state="frozen"/>
      <selection pane="topRight" activeCell="C20" sqref="C20:C21"/>
    </sheetView>
  </sheetViews>
  <sheetFormatPr defaultColWidth="11.85546875" defaultRowHeight="24.75" customHeight="1" x14ac:dyDescent="0.25"/>
  <cols>
    <col min="1" max="1" width="7.42578125" style="34" customWidth="1"/>
    <col min="2" max="2" width="22.5703125" style="1" customWidth="1"/>
    <col min="3" max="3" width="7.42578125" style="1" customWidth="1"/>
    <col min="4" max="4" width="8.28515625" style="1" customWidth="1"/>
    <col min="5" max="5" width="15.7109375" style="3" customWidth="1"/>
    <col min="6" max="6" width="12.28515625" style="1" customWidth="1"/>
    <col min="7" max="7" width="10.7109375" style="1" customWidth="1"/>
    <col min="8" max="8" width="16.28515625" style="79" bestFit="1" customWidth="1"/>
    <col min="9" max="16" width="7.42578125" style="4" customWidth="1"/>
    <col min="17" max="17" width="7.42578125" style="10" customWidth="1"/>
    <col min="18" max="18" width="7.42578125" style="5" customWidth="1"/>
    <col min="19" max="30" width="15" style="6" customWidth="1"/>
    <col min="31" max="39" width="15" style="2" customWidth="1"/>
    <col min="40" max="48" width="15" style="34" customWidth="1"/>
    <col min="49" max="50" width="15" style="2" customWidth="1"/>
    <col min="51" max="16384" width="11.85546875" style="2"/>
  </cols>
  <sheetData>
    <row r="1" spans="1:50" ht="47.1" customHeight="1" x14ac:dyDescent="0.25">
      <c r="A1" s="176" t="s">
        <v>84</v>
      </c>
      <c r="B1" s="177"/>
      <c r="C1" s="171" t="s">
        <v>112</v>
      </c>
      <c r="D1" s="171"/>
      <c r="E1" s="171"/>
      <c r="F1" s="171"/>
      <c r="G1" s="171"/>
      <c r="H1" s="172"/>
      <c r="I1" s="179" t="s">
        <v>82</v>
      </c>
      <c r="J1" s="179"/>
      <c r="K1" s="179"/>
      <c r="L1" s="179"/>
      <c r="M1" s="179"/>
      <c r="N1" s="179"/>
      <c r="O1" s="179"/>
      <c r="P1" s="179"/>
      <c r="Q1" s="179"/>
      <c r="R1" s="179"/>
      <c r="S1" s="165" t="s">
        <v>138</v>
      </c>
      <c r="T1" s="165" t="s">
        <v>139</v>
      </c>
      <c r="U1" s="167" t="s">
        <v>149</v>
      </c>
      <c r="V1" s="165" t="s">
        <v>151</v>
      </c>
      <c r="W1" s="165" t="s">
        <v>153</v>
      </c>
      <c r="X1" s="163" t="s">
        <v>137</v>
      </c>
      <c r="Y1" s="163" t="s">
        <v>137</v>
      </c>
      <c r="Z1" s="163" t="s">
        <v>137</v>
      </c>
      <c r="AA1" s="163" t="s">
        <v>137</v>
      </c>
      <c r="AB1" s="163" t="s">
        <v>137</v>
      </c>
      <c r="AC1" s="163" t="s">
        <v>137</v>
      </c>
      <c r="AD1" s="163" t="s">
        <v>137</v>
      </c>
      <c r="AE1" s="163" t="s">
        <v>137</v>
      </c>
      <c r="AF1" s="163" t="s">
        <v>137</v>
      </c>
      <c r="AG1" s="163" t="s">
        <v>137</v>
      </c>
      <c r="AH1" s="163" t="s">
        <v>137</v>
      </c>
      <c r="AI1" s="163" t="s">
        <v>137</v>
      </c>
      <c r="AJ1" s="163" t="s">
        <v>137</v>
      </c>
      <c r="AK1" s="163" t="s">
        <v>137</v>
      </c>
      <c r="AL1" s="163" t="s">
        <v>137</v>
      </c>
      <c r="AM1" s="163" t="s">
        <v>137</v>
      </c>
      <c r="AN1" s="163" t="s">
        <v>137</v>
      </c>
      <c r="AO1" s="163" t="s">
        <v>137</v>
      </c>
      <c r="AP1" s="163" t="s">
        <v>137</v>
      </c>
      <c r="AQ1" s="163" t="s">
        <v>137</v>
      </c>
      <c r="AR1" s="163" t="s">
        <v>137</v>
      </c>
      <c r="AS1" s="163" t="s">
        <v>137</v>
      </c>
      <c r="AT1" s="163" t="s">
        <v>137</v>
      </c>
      <c r="AU1" s="163" t="s">
        <v>137</v>
      </c>
      <c r="AV1" s="163" t="s">
        <v>137</v>
      </c>
      <c r="AW1" s="163" t="s">
        <v>137</v>
      </c>
      <c r="AX1" s="163" t="s">
        <v>137</v>
      </c>
    </row>
    <row r="2" spans="1:50" ht="23.25" customHeight="1" x14ac:dyDescent="0.25">
      <c r="A2" s="178" t="s">
        <v>83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2"/>
      <c r="S2" s="166"/>
      <c r="T2" s="166"/>
      <c r="U2" s="168"/>
      <c r="V2" s="166"/>
      <c r="W2" s="166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</row>
    <row r="3" spans="1:50" s="3" customFormat="1" ht="51" customHeight="1" x14ac:dyDescent="0.2">
      <c r="A3" s="105" t="s">
        <v>87</v>
      </c>
      <c r="B3" s="105" t="s">
        <v>6</v>
      </c>
      <c r="C3" s="105" t="s">
        <v>2</v>
      </c>
      <c r="D3" s="105" t="s">
        <v>5</v>
      </c>
      <c r="E3" s="106" t="s">
        <v>7</v>
      </c>
      <c r="F3" s="106" t="s">
        <v>8</v>
      </c>
      <c r="G3" s="106" t="s">
        <v>9</v>
      </c>
      <c r="H3" s="107" t="s">
        <v>4</v>
      </c>
      <c r="I3" s="19" t="s">
        <v>50</v>
      </c>
      <c r="J3" s="19" t="s">
        <v>10</v>
      </c>
      <c r="K3" s="19" t="s">
        <v>11</v>
      </c>
      <c r="L3" s="19" t="s">
        <v>49</v>
      </c>
      <c r="M3" s="19" t="s">
        <v>12</v>
      </c>
      <c r="N3" s="19" t="s">
        <v>13</v>
      </c>
      <c r="O3" s="19" t="s">
        <v>14</v>
      </c>
      <c r="P3" s="19" t="s">
        <v>15</v>
      </c>
      <c r="Q3" s="26" t="s">
        <v>0</v>
      </c>
      <c r="R3" s="27" t="s">
        <v>1</v>
      </c>
      <c r="S3" s="122">
        <v>45932</v>
      </c>
      <c r="T3" s="122">
        <v>45933</v>
      </c>
      <c r="U3" s="133" t="s">
        <v>152</v>
      </c>
      <c r="V3" s="122">
        <v>46062</v>
      </c>
      <c r="W3" s="122">
        <v>46086</v>
      </c>
      <c r="X3" s="62" t="s">
        <v>45</v>
      </c>
      <c r="Y3" s="62" t="s">
        <v>45</v>
      </c>
      <c r="Z3" s="62" t="s">
        <v>45</v>
      </c>
      <c r="AA3" s="62" t="s">
        <v>45</v>
      </c>
      <c r="AB3" s="62" t="s">
        <v>45</v>
      </c>
      <c r="AC3" s="62" t="s">
        <v>45</v>
      </c>
      <c r="AD3" s="62" t="s">
        <v>45</v>
      </c>
      <c r="AE3" s="62" t="s">
        <v>45</v>
      </c>
      <c r="AF3" s="62" t="s">
        <v>45</v>
      </c>
      <c r="AG3" s="62" t="s">
        <v>45</v>
      </c>
      <c r="AH3" s="62" t="s">
        <v>45</v>
      </c>
      <c r="AI3" s="62" t="s">
        <v>45</v>
      </c>
      <c r="AJ3" s="62" t="s">
        <v>45</v>
      </c>
      <c r="AK3" s="62" t="s">
        <v>45</v>
      </c>
      <c r="AL3" s="62" t="s">
        <v>45</v>
      </c>
      <c r="AM3" s="62" t="s">
        <v>45</v>
      </c>
      <c r="AN3" s="62" t="s">
        <v>45</v>
      </c>
      <c r="AO3" s="62" t="s">
        <v>45</v>
      </c>
      <c r="AP3" s="62" t="s">
        <v>45</v>
      </c>
      <c r="AQ3" s="62" t="s">
        <v>45</v>
      </c>
      <c r="AR3" s="62" t="s">
        <v>45</v>
      </c>
      <c r="AS3" s="62" t="s">
        <v>45</v>
      </c>
      <c r="AT3" s="62" t="s">
        <v>45</v>
      </c>
      <c r="AU3" s="62" t="s">
        <v>45</v>
      </c>
      <c r="AV3" s="62" t="s">
        <v>45</v>
      </c>
      <c r="AW3" s="62" t="s">
        <v>45</v>
      </c>
      <c r="AX3" s="62" t="s">
        <v>45</v>
      </c>
    </row>
    <row r="4" spans="1:50" ht="24.75" customHeight="1" x14ac:dyDescent="0.25">
      <c r="A4" s="169" t="s">
        <v>88</v>
      </c>
      <c r="B4" s="170" t="s">
        <v>89</v>
      </c>
      <c r="C4" s="173">
        <v>1</v>
      </c>
      <c r="D4" s="65">
        <v>1</v>
      </c>
      <c r="E4" s="170" t="s">
        <v>90</v>
      </c>
      <c r="F4" s="63" t="s">
        <v>91</v>
      </c>
      <c r="G4" s="66" t="s">
        <v>113</v>
      </c>
      <c r="H4" s="78">
        <v>4.9000000000000004</v>
      </c>
      <c r="I4" s="68">
        <v>4000</v>
      </c>
      <c r="J4" s="23">
        <f t="shared" ref="J4:J35" si="0">IF(SUM(S4:AX4)&gt;I4+L4,I4+L4,SUM(S4:AX4))</f>
        <v>4000</v>
      </c>
      <c r="K4" s="23">
        <f t="shared" ref="K4:K35" si="1">(SUM(S4:AX4))</f>
        <v>4000</v>
      </c>
      <c r="L4" s="24"/>
      <c r="M4" s="25">
        <f>ROUND(IF(I4*0.25-0.5&lt;0,0,I4*0.25-0.5),0)-P4-N4</f>
        <v>1000</v>
      </c>
      <c r="N4" s="24"/>
      <c r="O4" s="24"/>
      <c r="P4" s="24"/>
      <c r="Q4" s="35">
        <f t="shared" ref="Q4:Q35" si="2">I4-SUM(S4:AX4)+L4</f>
        <v>0</v>
      </c>
      <c r="R4" s="16" t="str">
        <f>IF(Q4&lt;0,"ATENÇÃO","OK")</f>
        <v>OK</v>
      </c>
      <c r="S4" s="33">
        <f>2000-2000</f>
        <v>0</v>
      </c>
      <c r="T4" s="112"/>
      <c r="U4" s="112">
        <v>4000</v>
      </c>
      <c r="V4" s="112"/>
      <c r="W4" s="112"/>
      <c r="X4" s="112"/>
      <c r="Y4" s="112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</row>
    <row r="5" spans="1:50" ht="24.75" customHeight="1" x14ac:dyDescent="0.25">
      <c r="A5" s="169"/>
      <c r="B5" s="170"/>
      <c r="C5" s="173"/>
      <c r="D5" s="65">
        <v>2</v>
      </c>
      <c r="E5" s="170"/>
      <c r="F5" s="132" t="s">
        <v>92</v>
      </c>
      <c r="G5" s="66" t="s">
        <v>113</v>
      </c>
      <c r="H5" s="67">
        <v>890.86</v>
      </c>
      <c r="I5" s="69">
        <v>15</v>
      </c>
      <c r="J5" s="23">
        <f t="shared" si="0"/>
        <v>15</v>
      </c>
      <c r="K5" s="23">
        <f t="shared" si="1"/>
        <v>15</v>
      </c>
      <c r="L5" s="24"/>
      <c r="M5" s="25">
        <f t="shared" ref="M5:M73" si="3">ROUND(IF(I5*0.25-0.5&lt;0,0,I5*0.25-0.5),0)-P5-N5</f>
        <v>3</v>
      </c>
      <c r="N5" s="24"/>
      <c r="O5" s="24"/>
      <c r="P5" s="24"/>
      <c r="Q5" s="35">
        <f t="shared" si="2"/>
        <v>0</v>
      </c>
      <c r="R5" s="16" t="str">
        <f t="shared" ref="R5:R43" si="4">IF(Q5&lt;0,"ATENÇÃO","OK")</f>
        <v>OK</v>
      </c>
      <c r="S5" s="33">
        <f>10-10</f>
        <v>0</v>
      </c>
      <c r="T5" s="112"/>
      <c r="U5" s="112">
        <v>15</v>
      </c>
      <c r="V5" s="112"/>
      <c r="W5" s="112"/>
      <c r="X5" s="112"/>
      <c r="Y5" s="112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</row>
    <row r="6" spans="1:50" ht="24.75" customHeight="1" x14ac:dyDescent="0.25">
      <c r="A6" s="169"/>
      <c r="B6" s="170" t="s">
        <v>89</v>
      </c>
      <c r="C6" s="173">
        <v>2</v>
      </c>
      <c r="D6" s="65">
        <v>3</v>
      </c>
      <c r="E6" s="170" t="s">
        <v>93</v>
      </c>
      <c r="F6" s="132" t="s">
        <v>91</v>
      </c>
      <c r="G6" s="66" t="s">
        <v>113</v>
      </c>
      <c r="H6" s="67">
        <v>6.5</v>
      </c>
      <c r="I6" s="69">
        <v>5000</v>
      </c>
      <c r="J6" s="23">
        <f t="shared" si="0"/>
        <v>5000</v>
      </c>
      <c r="K6" s="23">
        <f t="shared" si="1"/>
        <v>5000</v>
      </c>
      <c r="L6" s="24"/>
      <c r="M6" s="25">
        <f t="shared" si="3"/>
        <v>1250</v>
      </c>
      <c r="N6" s="24"/>
      <c r="O6" s="24"/>
      <c r="P6" s="24"/>
      <c r="Q6" s="35">
        <f t="shared" si="2"/>
        <v>0</v>
      </c>
      <c r="R6" s="16" t="str">
        <f t="shared" si="4"/>
        <v>OK</v>
      </c>
      <c r="S6" s="33">
        <f>2500-783</f>
        <v>1717</v>
      </c>
      <c r="T6" s="33"/>
      <c r="U6" s="112">
        <v>3283</v>
      </c>
      <c r="V6" s="112"/>
      <c r="W6" s="112"/>
      <c r="X6" s="112"/>
      <c r="Y6" s="112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</row>
    <row r="7" spans="1:50" ht="24.75" customHeight="1" x14ac:dyDescent="0.25">
      <c r="A7" s="169"/>
      <c r="B7" s="170"/>
      <c r="C7" s="173"/>
      <c r="D7" s="65">
        <v>4</v>
      </c>
      <c r="E7" s="170"/>
      <c r="F7" s="132" t="s">
        <v>92</v>
      </c>
      <c r="G7" s="66" t="s">
        <v>113</v>
      </c>
      <c r="H7" s="67">
        <v>738.2</v>
      </c>
      <c r="I7" s="69">
        <v>15</v>
      </c>
      <c r="J7" s="23">
        <f t="shared" si="0"/>
        <v>15</v>
      </c>
      <c r="K7" s="23">
        <f t="shared" si="1"/>
        <v>15</v>
      </c>
      <c r="L7" s="24"/>
      <c r="M7" s="25">
        <f t="shared" si="3"/>
        <v>3</v>
      </c>
      <c r="N7" s="24"/>
      <c r="O7" s="24"/>
      <c r="P7" s="24"/>
      <c r="Q7" s="35">
        <f t="shared" si="2"/>
        <v>0</v>
      </c>
      <c r="R7" s="16" t="str">
        <f t="shared" si="4"/>
        <v>OK</v>
      </c>
      <c r="S7" s="33">
        <f>10-7</f>
        <v>3</v>
      </c>
      <c r="T7" s="112"/>
      <c r="U7" s="112">
        <v>12</v>
      </c>
      <c r="V7" s="112"/>
      <c r="W7" s="112"/>
      <c r="X7" s="112"/>
      <c r="Y7" s="112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</row>
    <row r="8" spans="1:50" ht="24.75" customHeight="1" x14ac:dyDescent="0.25">
      <c r="A8" s="169"/>
      <c r="B8" s="170" t="s">
        <v>89</v>
      </c>
      <c r="C8" s="173">
        <v>3</v>
      </c>
      <c r="D8" s="65">
        <v>5</v>
      </c>
      <c r="E8" s="170" t="s">
        <v>94</v>
      </c>
      <c r="F8" s="80" t="s">
        <v>91</v>
      </c>
      <c r="G8" s="66" t="s">
        <v>113</v>
      </c>
      <c r="H8" s="67">
        <v>7.82</v>
      </c>
      <c r="I8" s="69">
        <v>5000</v>
      </c>
      <c r="J8" s="23">
        <f t="shared" si="0"/>
        <v>4250</v>
      </c>
      <c r="K8" s="23">
        <f t="shared" si="1"/>
        <v>4250</v>
      </c>
      <c r="L8" s="24">
        <v>-750</v>
      </c>
      <c r="M8" s="25">
        <f t="shared" si="3"/>
        <v>1250</v>
      </c>
      <c r="N8" s="24"/>
      <c r="O8" s="24"/>
      <c r="P8" s="24"/>
      <c r="Q8" s="35">
        <f t="shared" si="2"/>
        <v>0</v>
      </c>
      <c r="R8" s="16" t="str">
        <f t="shared" si="4"/>
        <v>OK</v>
      </c>
      <c r="S8" s="33">
        <f>2500-2500</f>
        <v>0</v>
      </c>
      <c r="T8" s="33"/>
      <c r="U8" s="112">
        <f>5000-750</f>
        <v>4250</v>
      </c>
      <c r="V8" s="112"/>
      <c r="W8" s="112"/>
      <c r="X8" s="112"/>
      <c r="Y8" s="112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</row>
    <row r="9" spans="1:50" ht="24.75" customHeight="1" x14ac:dyDescent="0.25">
      <c r="A9" s="169"/>
      <c r="B9" s="170"/>
      <c r="C9" s="173"/>
      <c r="D9" s="65">
        <v>6</v>
      </c>
      <c r="E9" s="170"/>
      <c r="F9" s="80" t="s">
        <v>92</v>
      </c>
      <c r="G9" s="66" t="s">
        <v>113</v>
      </c>
      <c r="H9" s="67">
        <v>1000</v>
      </c>
      <c r="I9" s="69">
        <v>15</v>
      </c>
      <c r="J9" s="23">
        <f t="shared" si="0"/>
        <v>15</v>
      </c>
      <c r="K9" s="23">
        <f t="shared" si="1"/>
        <v>15</v>
      </c>
      <c r="L9" s="24"/>
      <c r="M9" s="25">
        <f t="shared" si="3"/>
        <v>3</v>
      </c>
      <c r="N9" s="24"/>
      <c r="O9" s="24"/>
      <c r="P9" s="24"/>
      <c r="Q9" s="35">
        <f t="shared" si="2"/>
        <v>0</v>
      </c>
      <c r="R9" s="16" t="str">
        <f t="shared" si="4"/>
        <v>OK</v>
      </c>
      <c r="S9" s="33">
        <f>10-9</f>
        <v>1</v>
      </c>
      <c r="T9" s="112"/>
      <c r="U9" s="112">
        <v>14</v>
      </c>
      <c r="V9" s="112"/>
      <c r="W9" s="112"/>
      <c r="X9" s="112"/>
      <c r="Y9" s="112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</row>
    <row r="10" spans="1:50" ht="24.75" customHeight="1" x14ac:dyDescent="0.25">
      <c r="A10" s="169"/>
      <c r="B10" s="170" t="s">
        <v>89</v>
      </c>
      <c r="C10" s="173">
        <v>4</v>
      </c>
      <c r="D10" s="65">
        <v>7</v>
      </c>
      <c r="E10" s="170" t="s">
        <v>95</v>
      </c>
      <c r="F10" s="80" t="s">
        <v>91</v>
      </c>
      <c r="G10" s="66" t="s">
        <v>113</v>
      </c>
      <c r="H10" s="67">
        <v>7.61</v>
      </c>
      <c r="I10" s="69">
        <v>5000</v>
      </c>
      <c r="J10" s="23">
        <f t="shared" si="0"/>
        <v>4250</v>
      </c>
      <c r="K10" s="23">
        <f t="shared" si="1"/>
        <v>4250</v>
      </c>
      <c r="L10" s="24">
        <v>-750</v>
      </c>
      <c r="M10" s="25">
        <f t="shared" si="3"/>
        <v>1250</v>
      </c>
      <c r="N10" s="24"/>
      <c r="O10" s="24"/>
      <c r="P10" s="24"/>
      <c r="Q10" s="35">
        <f t="shared" si="2"/>
        <v>0</v>
      </c>
      <c r="R10" s="16" t="str">
        <f t="shared" si="4"/>
        <v>OK</v>
      </c>
      <c r="S10" s="33">
        <f>2500-2292</f>
        <v>208</v>
      </c>
      <c r="T10" s="112"/>
      <c r="U10" s="112">
        <f>4792-750</f>
        <v>4042</v>
      </c>
      <c r="V10" s="112"/>
      <c r="W10" s="112"/>
      <c r="X10" s="112"/>
      <c r="Y10" s="112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</row>
    <row r="11" spans="1:50" ht="24.75" customHeight="1" x14ac:dyDescent="0.25">
      <c r="A11" s="169"/>
      <c r="B11" s="170"/>
      <c r="C11" s="173"/>
      <c r="D11" s="65">
        <v>8</v>
      </c>
      <c r="E11" s="170"/>
      <c r="F11" s="80" t="s">
        <v>92</v>
      </c>
      <c r="G11" s="66" t="s">
        <v>113</v>
      </c>
      <c r="H11" s="67">
        <v>1002.46</v>
      </c>
      <c r="I11" s="69">
        <v>45</v>
      </c>
      <c r="J11" s="23">
        <f t="shared" si="0"/>
        <v>45</v>
      </c>
      <c r="K11" s="23">
        <f t="shared" si="1"/>
        <v>45</v>
      </c>
      <c r="L11" s="24"/>
      <c r="M11" s="25">
        <f t="shared" si="3"/>
        <v>11</v>
      </c>
      <c r="N11" s="24"/>
      <c r="O11" s="24"/>
      <c r="P11" s="24"/>
      <c r="Q11" s="35">
        <f t="shared" si="2"/>
        <v>0</v>
      </c>
      <c r="R11" s="16" t="str">
        <f t="shared" si="4"/>
        <v>OK</v>
      </c>
      <c r="S11" s="33">
        <f>10-5</f>
        <v>5</v>
      </c>
      <c r="T11" s="112"/>
      <c r="U11" s="112">
        <v>40</v>
      </c>
      <c r="V11" s="112"/>
      <c r="W11" s="112"/>
      <c r="X11" s="112"/>
      <c r="Y11" s="112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</row>
    <row r="12" spans="1:50" ht="24.75" customHeight="1" x14ac:dyDescent="0.25">
      <c r="A12" s="169"/>
      <c r="B12" s="170" t="s">
        <v>96</v>
      </c>
      <c r="C12" s="173">
        <v>5</v>
      </c>
      <c r="D12" s="65">
        <v>9</v>
      </c>
      <c r="E12" s="170" t="s">
        <v>97</v>
      </c>
      <c r="F12" s="80" t="s">
        <v>91</v>
      </c>
      <c r="G12" s="66" t="s">
        <v>113</v>
      </c>
      <c r="H12" s="67">
        <v>3.68</v>
      </c>
      <c r="I12" s="69">
        <v>9000</v>
      </c>
      <c r="J12" s="23">
        <f t="shared" si="0"/>
        <v>9000</v>
      </c>
      <c r="K12" s="23">
        <f t="shared" si="1"/>
        <v>9000</v>
      </c>
      <c r="L12" s="24"/>
      <c r="M12" s="25">
        <f t="shared" si="3"/>
        <v>2250</v>
      </c>
      <c r="N12" s="24"/>
      <c r="O12" s="24"/>
      <c r="P12" s="24"/>
      <c r="Q12" s="35">
        <f t="shared" si="2"/>
        <v>0</v>
      </c>
      <c r="R12" s="16" t="str">
        <f t="shared" si="4"/>
        <v>OK</v>
      </c>
      <c r="S12" s="33"/>
      <c r="T12" s="33">
        <f>2000-1469</f>
        <v>531</v>
      </c>
      <c r="U12" s="112"/>
      <c r="V12" s="112">
        <v>8469</v>
      </c>
      <c r="W12" s="112"/>
      <c r="X12" s="112"/>
      <c r="Y12" s="112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</row>
    <row r="13" spans="1:50" ht="24.75" customHeight="1" x14ac:dyDescent="0.25">
      <c r="A13" s="169"/>
      <c r="B13" s="170"/>
      <c r="C13" s="173"/>
      <c r="D13" s="65">
        <v>10</v>
      </c>
      <c r="E13" s="170"/>
      <c r="F13" s="65" t="s">
        <v>92</v>
      </c>
      <c r="G13" s="66" t="s">
        <v>113</v>
      </c>
      <c r="H13" s="78">
        <v>874.8</v>
      </c>
      <c r="I13" s="69">
        <v>20</v>
      </c>
      <c r="J13" s="23">
        <f t="shared" si="0"/>
        <v>20</v>
      </c>
      <c r="K13" s="23">
        <f t="shared" si="1"/>
        <v>20</v>
      </c>
      <c r="L13" s="24"/>
      <c r="M13" s="25">
        <f t="shared" si="3"/>
        <v>5</v>
      </c>
      <c r="N13" s="24"/>
      <c r="O13" s="24"/>
      <c r="P13" s="24"/>
      <c r="Q13" s="35">
        <f>I13-SUM(S13:AX13)+L13</f>
        <v>0</v>
      </c>
      <c r="R13" s="16" t="str">
        <f t="shared" si="4"/>
        <v>OK</v>
      </c>
      <c r="S13" s="33"/>
      <c r="T13" s="33">
        <f>10-10</f>
        <v>0</v>
      </c>
      <c r="U13" s="112"/>
      <c r="V13" s="112">
        <v>20</v>
      </c>
      <c r="W13" s="112"/>
      <c r="X13" s="112"/>
      <c r="Y13" s="112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</row>
    <row r="14" spans="1:50" ht="24.75" customHeight="1" x14ac:dyDescent="0.25">
      <c r="A14" s="169"/>
      <c r="B14" s="175" t="s">
        <v>96</v>
      </c>
      <c r="C14" s="174">
        <v>6</v>
      </c>
      <c r="D14" s="134">
        <v>11</v>
      </c>
      <c r="E14" s="175" t="s">
        <v>98</v>
      </c>
      <c r="F14" s="134" t="s">
        <v>91</v>
      </c>
      <c r="G14" s="135" t="s">
        <v>114</v>
      </c>
      <c r="H14" s="115">
        <v>6.76</v>
      </c>
      <c r="I14" s="69">
        <v>0</v>
      </c>
      <c r="J14" s="23">
        <f t="shared" si="0"/>
        <v>0</v>
      </c>
      <c r="K14" s="23">
        <f t="shared" si="1"/>
        <v>0</v>
      </c>
      <c r="L14" s="24"/>
      <c r="M14" s="25">
        <f t="shared" si="3"/>
        <v>0</v>
      </c>
      <c r="N14" s="24"/>
      <c r="O14" s="24"/>
      <c r="P14" s="24"/>
      <c r="Q14" s="35">
        <f t="shared" si="2"/>
        <v>0</v>
      </c>
      <c r="R14" s="16" t="str">
        <f t="shared" si="4"/>
        <v>OK</v>
      </c>
      <c r="S14" s="33"/>
      <c r="T14" s="112"/>
      <c r="U14" s="33"/>
      <c r="V14" s="112"/>
      <c r="W14" s="112"/>
      <c r="X14" s="112"/>
      <c r="Y14" s="112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</row>
    <row r="15" spans="1:50" ht="24.75" customHeight="1" x14ac:dyDescent="0.25">
      <c r="A15" s="169"/>
      <c r="B15" s="175"/>
      <c r="C15" s="174"/>
      <c r="D15" s="134">
        <v>12</v>
      </c>
      <c r="E15" s="175"/>
      <c r="F15" s="116" t="s">
        <v>92</v>
      </c>
      <c r="G15" s="135" t="s">
        <v>114</v>
      </c>
      <c r="H15" s="115">
        <v>1021.34</v>
      </c>
      <c r="I15" s="69">
        <v>0</v>
      </c>
      <c r="J15" s="23">
        <f t="shared" si="0"/>
        <v>1</v>
      </c>
      <c r="K15" s="23">
        <f t="shared" si="1"/>
        <v>1</v>
      </c>
      <c r="L15" s="24">
        <v>1</v>
      </c>
      <c r="M15" s="25">
        <f t="shared" si="3"/>
        <v>0</v>
      </c>
      <c r="N15" s="24"/>
      <c r="O15" s="24"/>
      <c r="P15" s="24"/>
      <c r="Q15" s="35">
        <f t="shared" si="2"/>
        <v>0</v>
      </c>
      <c r="R15" s="16" t="str">
        <f t="shared" si="4"/>
        <v>OK</v>
      </c>
      <c r="S15" s="33"/>
      <c r="T15" s="112"/>
      <c r="U15" s="112"/>
      <c r="V15" s="112"/>
      <c r="W15" s="112">
        <v>1</v>
      </c>
      <c r="X15" s="112"/>
      <c r="Y15" s="112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</row>
    <row r="16" spans="1:50" ht="24.75" customHeight="1" x14ac:dyDescent="0.25">
      <c r="A16" s="169" t="s">
        <v>100</v>
      </c>
      <c r="B16" s="170" t="s">
        <v>101</v>
      </c>
      <c r="C16" s="173">
        <v>7</v>
      </c>
      <c r="D16" s="65">
        <v>13</v>
      </c>
      <c r="E16" s="170" t="s">
        <v>90</v>
      </c>
      <c r="F16" s="64" t="s">
        <v>91</v>
      </c>
      <c r="G16" s="66" t="s">
        <v>113</v>
      </c>
      <c r="H16" s="78">
        <v>4.25</v>
      </c>
      <c r="I16" s="69">
        <v>0</v>
      </c>
      <c r="J16" s="23">
        <f t="shared" si="0"/>
        <v>0</v>
      </c>
      <c r="K16" s="23">
        <f t="shared" si="1"/>
        <v>0</v>
      </c>
      <c r="L16" s="24"/>
      <c r="M16" s="25">
        <f t="shared" si="3"/>
        <v>0</v>
      </c>
      <c r="N16" s="24"/>
      <c r="O16" s="24"/>
      <c r="P16" s="24"/>
      <c r="Q16" s="35">
        <f t="shared" si="2"/>
        <v>0</v>
      </c>
      <c r="R16" s="16" t="str">
        <f t="shared" si="4"/>
        <v>OK</v>
      </c>
      <c r="S16" s="33"/>
      <c r="T16" s="112"/>
      <c r="U16" s="112"/>
      <c r="V16" s="112"/>
      <c r="W16" s="112"/>
      <c r="X16" s="112"/>
      <c r="Y16" s="112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</row>
    <row r="17" spans="1:50" ht="24.75" customHeight="1" x14ac:dyDescent="0.25">
      <c r="A17" s="169"/>
      <c r="B17" s="170"/>
      <c r="C17" s="173"/>
      <c r="D17" s="65">
        <v>14</v>
      </c>
      <c r="E17" s="170"/>
      <c r="F17" s="64" t="s">
        <v>92</v>
      </c>
      <c r="G17" s="66" t="s">
        <v>113</v>
      </c>
      <c r="H17" s="67">
        <v>751.21</v>
      </c>
      <c r="I17" s="69">
        <v>0</v>
      </c>
      <c r="J17" s="23">
        <f t="shared" si="0"/>
        <v>0</v>
      </c>
      <c r="K17" s="23">
        <f t="shared" si="1"/>
        <v>0</v>
      </c>
      <c r="L17" s="24"/>
      <c r="M17" s="25">
        <f t="shared" si="3"/>
        <v>0</v>
      </c>
      <c r="N17" s="24"/>
      <c r="O17" s="24"/>
      <c r="P17" s="24"/>
      <c r="Q17" s="35">
        <f t="shared" si="2"/>
        <v>0</v>
      </c>
      <c r="R17" s="16" t="str">
        <f t="shared" si="4"/>
        <v>OK</v>
      </c>
      <c r="S17" s="33"/>
      <c r="T17" s="112"/>
      <c r="U17" s="112"/>
      <c r="V17" s="112"/>
      <c r="W17" s="112"/>
      <c r="X17" s="112"/>
      <c r="Y17" s="112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</row>
    <row r="18" spans="1:50" ht="24.75" customHeight="1" x14ac:dyDescent="0.25">
      <c r="A18" s="169"/>
      <c r="B18" s="170" t="s">
        <v>102</v>
      </c>
      <c r="C18" s="173">
        <v>8</v>
      </c>
      <c r="D18" s="65">
        <v>15</v>
      </c>
      <c r="E18" s="170" t="s">
        <v>93</v>
      </c>
      <c r="F18" s="64" t="s">
        <v>91</v>
      </c>
      <c r="G18" s="66" t="s">
        <v>113</v>
      </c>
      <c r="H18" s="67">
        <v>10.55</v>
      </c>
      <c r="I18" s="69">
        <v>0</v>
      </c>
      <c r="J18" s="23">
        <f t="shared" si="0"/>
        <v>0</v>
      </c>
      <c r="K18" s="23">
        <f t="shared" si="1"/>
        <v>0</v>
      </c>
      <c r="L18" s="24"/>
      <c r="M18" s="25">
        <f t="shared" si="3"/>
        <v>0</v>
      </c>
      <c r="N18" s="24"/>
      <c r="O18" s="24"/>
      <c r="P18" s="24"/>
      <c r="Q18" s="35">
        <f t="shared" si="2"/>
        <v>0</v>
      </c>
      <c r="R18" s="16" t="str">
        <f t="shared" si="4"/>
        <v>OK</v>
      </c>
      <c r="S18" s="33"/>
      <c r="T18" s="112"/>
      <c r="U18" s="112"/>
      <c r="V18" s="112"/>
      <c r="W18" s="112"/>
      <c r="X18" s="112"/>
      <c r="Y18" s="112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</row>
    <row r="19" spans="1:50" ht="24.75" customHeight="1" x14ac:dyDescent="0.25">
      <c r="A19" s="169"/>
      <c r="B19" s="170"/>
      <c r="C19" s="173"/>
      <c r="D19" s="65">
        <v>16</v>
      </c>
      <c r="E19" s="170"/>
      <c r="F19" s="64" t="s">
        <v>92</v>
      </c>
      <c r="G19" s="66" t="s">
        <v>113</v>
      </c>
      <c r="H19" s="78">
        <v>1232.01</v>
      </c>
      <c r="I19" s="69">
        <v>0</v>
      </c>
      <c r="J19" s="23">
        <f t="shared" si="0"/>
        <v>0</v>
      </c>
      <c r="K19" s="23">
        <f t="shared" si="1"/>
        <v>0</v>
      </c>
      <c r="L19" s="24"/>
      <c r="M19" s="25">
        <f t="shared" si="3"/>
        <v>0</v>
      </c>
      <c r="N19" s="24"/>
      <c r="O19" s="24"/>
      <c r="P19" s="24"/>
      <c r="Q19" s="35">
        <f t="shared" si="2"/>
        <v>0</v>
      </c>
      <c r="R19" s="16" t="str">
        <f t="shared" si="4"/>
        <v>OK</v>
      </c>
      <c r="S19" s="33"/>
      <c r="T19" s="112"/>
      <c r="U19" s="112"/>
      <c r="V19" s="112"/>
      <c r="W19" s="112"/>
      <c r="X19" s="112"/>
      <c r="Y19" s="112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</row>
    <row r="20" spans="1:50" ht="24.75" customHeight="1" x14ac:dyDescent="0.25">
      <c r="A20" s="169"/>
      <c r="B20" s="170" t="s">
        <v>102</v>
      </c>
      <c r="C20" s="173">
        <v>9</v>
      </c>
      <c r="D20" s="65">
        <v>17</v>
      </c>
      <c r="E20" s="170" t="s">
        <v>94</v>
      </c>
      <c r="F20" s="64" t="s">
        <v>91</v>
      </c>
      <c r="G20" s="66" t="s">
        <v>113</v>
      </c>
      <c r="H20" s="78">
        <v>10.130000000000001</v>
      </c>
      <c r="I20" s="69">
        <v>0</v>
      </c>
      <c r="J20" s="23">
        <f t="shared" si="0"/>
        <v>0</v>
      </c>
      <c r="K20" s="23">
        <f t="shared" si="1"/>
        <v>0</v>
      </c>
      <c r="L20" s="24"/>
      <c r="M20" s="25">
        <f t="shared" si="3"/>
        <v>0</v>
      </c>
      <c r="N20" s="24"/>
      <c r="O20" s="24"/>
      <c r="P20" s="24"/>
      <c r="Q20" s="35">
        <f t="shared" si="2"/>
        <v>0</v>
      </c>
      <c r="R20" s="16" t="str">
        <f t="shared" si="4"/>
        <v>OK</v>
      </c>
      <c r="S20" s="33"/>
      <c r="T20" s="112"/>
      <c r="U20" s="112"/>
      <c r="V20" s="112"/>
      <c r="W20" s="112"/>
      <c r="X20" s="112"/>
      <c r="Y20" s="112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</row>
    <row r="21" spans="1:50" ht="24.75" customHeight="1" x14ac:dyDescent="0.25">
      <c r="A21" s="169"/>
      <c r="B21" s="170"/>
      <c r="C21" s="173"/>
      <c r="D21" s="65">
        <v>18</v>
      </c>
      <c r="E21" s="170"/>
      <c r="F21" s="64" t="s">
        <v>92</v>
      </c>
      <c r="G21" s="66" t="s">
        <v>113</v>
      </c>
      <c r="H21" s="78">
        <v>1211.46</v>
      </c>
      <c r="I21" s="69">
        <v>0</v>
      </c>
      <c r="J21" s="23">
        <f t="shared" si="0"/>
        <v>0</v>
      </c>
      <c r="K21" s="23">
        <f t="shared" si="1"/>
        <v>0</v>
      </c>
      <c r="L21" s="24"/>
      <c r="M21" s="25">
        <f t="shared" si="3"/>
        <v>0</v>
      </c>
      <c r="N21" s="24"/>
      <c r="O21" s="24"/>
      <c r="P21" s="24"/>
      <c r="Q21" s="35">
        <f t="shared" si="2"/>
        <v>0</v>
      </c>
      <c r="R21" s="16" t="str">
        <f t="shared" si="4"/>
        <v>OK</v>
      </c>
      <c r="S21" s="33"/>
      <c r="T21" s="112"/>
      <c r="U21" s="112"/>
      <c r="V21" s="112"/>
      <c r="W21" s="112"/>
      <c r="X21" s="112"/>
      <c r="Y21" s="112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</row>
    <row r="22" spans="1:50" ht="24.75" customHeight="1" x14ac:dyDescent="0.25">
      <c r="A22" s="169"/>
      <c r="B22" s="170" t="s">
        <v>102</v>
      </c>
      <c r="C22" s="173">
        <v>10</v>
      </c>
      <c r="D22" s="65">
        <v>19</v>
      </c>
      <c r="E22" s="170" t="s">
        <v>95</v>
      </c>
      <c r="F22" s="80" t="s">
        <v>91</v>
      </c>
      <c r="G22" s="66" t="s">
        <v>113</v>
      </c>
      <c r="H22" s="78">
        <v>12.08</v>
      </c>
      <c r="I22" s="69">
        <v>0</v>
      </c>
      <c r="J22" s="23">
        <f t="shared" si="0"/>
        <v>0</v>
      </c>
      <c r="K22" s="23">
        <f t="shared" si="1"/>
        <v>0</v>
      </c>
      <c r="L22" s="24"/>
      <c r="M22" s="25">
        <f t="shared" si="3"/>
        <v>0</v>
      </c>
      <c r="N22" s="24"/>
      <c r="O22" s="24"/>
      <c r="P22" s="24"/>
      <c r="Q22" s="35">
        <f t="shared" si="2"/>
        <v>0</v>
      </c>
      <c r="R22" s="16" t="str">
        <f t="shared" si="4"/>
        <v>OK</v>
      </c>
      <c r="S22" s="33"/>
      <c r="T22" s="33"/>
      <c r="U22" s="112"/>
      <c r="V22" s="112"/>
      <c r="W22" s="112"/>
      <c r="X22" s="112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</row>
    <row r="23" spans="1:50" ht="24.75" customHeight="1" x14ac:dyDescent="0.25">
      <c r="A23" s="169"/>
      <c r="B23" s="170"/>
      <c r="C23" s="173"/>
      <c r="D23" s="65">
        <v>20</v>
      </c>
      <c r="E23" s="170"/>
      <c r="F23" s="64" t="s">
        <v>92</v>
      </c>
      <c r="G23" s="66" t="s">
        <v>113</v>
      </c>
      <c r="H23" s="67">
        <v>1460.51</v>
      </c>
      <c r="I23" s="69">
        <v>0</v>
      </c>
      <c r="J23" s="23">
        <f t="shared" si="0"/>
        <v>0</v>
      </c>
      <c r="K23" s="23">
        <f t="shared" si="1"/>
        <v>0</v>
      </c>
      <c r="L23" s="24"/>
      <c r="M23" s="25">
        <f t="shared" si="3"/>
        <v>0</v>
      </c>
      <c r="N23" s="24"/>
      <c r="O23" s="24"/>
      <c r="P23" s="24"/>
      <c r="Q23" s="35">
        <f t="shared" si="2"/>
        <v>0</v>
      </c>
      <c r="R23" s="16" t="str">
        <f t="shared" si="4"/>
        <v>OK</v>
      </c>
      <c r="S23" s="33"/>
      <c r="T23" s="112"/>
      <c r="U23" s="112"/>
      <c r="V23" s="112"/>
      <c r="W23" s="112"/>
      <c r="X23" s="112"/>
      <c r="Y23" s="112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</row>
    <row r="24" spans="1:50" ht="24.75" customHeight="1" x14ac:dyDescent="0.25">
      <c r="A24" s="169"/>
      <c r="B24" s="170" t="s">
        <v>102</v>
      </c>
      <c r="C24" s="173">
        <v>11</v>
      </c>
      <c r="D24" s="65">
        <v>21</v>
      </c>
      <c r="E24" s="170" t="s">
        <v>97</v>
      </c>
      <c r="F24" s="64" t="s">
        <v>91</v>
      </c>
      <c r="G24" s="66" t="s">
        <v>113</v>
      </c>
      <c r="H24" s="67">
        <v>4.3099999999999996</v>
      </c>
      <c r="I24" s="69">
        <v>0</v>
      </c>
      <c r="J24" s="23">
        <f t="shared" si="0"/>
        <v>0</v>
      </c>
      <c r="K24" s="23">
        <f t="shared" si="1"/>
        <v>0</v>
      </c>
      <c r="L24" s="24"/>
      <c r="M24" s="25">
        <f t="shared" si="3"/>
        <v>0</v>
      </c>
      <c r="N24" s="24"/>
      <c r="O24" s="24"/>
      <c r="P24" s="24"/>
      <c r="Q24" s="35">
        <f t="shared" si="2"/>
        <v>0</v>
      </c>
      <c r="R24" s="16" t="str">
        <f t="shared" si="4"/>
        <v>OK</v>
      </c>
      <c r="S24" s="33"/>
      <c r="T24" s="112"/>
      <c r="U24" s="112"/>
      <c r="V24" s="112"/>
      <c r="W24" s="112"/>
      <c r="X24" s="112"/>
      <c r="Y24" s="112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</row>
    <row r="25" spans="1:50" ht="24.75" customHeight="1" x14ac:dyDescent="0.25">
      <c r="A25" s="169"/>
      <c r="B25" s="170"/>
      <c r="C25" s="173"/>
      <c r="D25" s="65">
        <v>22</v>
      </c>
      <c r="E25" s="170"/>
      <c r="F25" s="64" t="s">
        <v>92</v>
      </c>
      <c r="G25" s="66" t="s">
        <v>113</v>
      </c>
      <c r="H25" s="67">
        <v>667.5</v>
      </c>
      <c r="I25" s="69">
        <v>0</v>
      </c>
      <c r="J25" s="23">
        <f t="shared" si="0"/>
        <v>0</v>
      </c>
      <c r="K25" s="23">
        <f t="shared" si="1"/>
        <v>0</v>
      </c>
      <c r="L25" s="24"/>
      <c r="M25" s="25">
        <f t="shared" si="3"/>
        <v>0</v>
      </c>
      <c r="N25" s="24"/>
      <c r="O25" s="24"/>
      <c r="P25" s="24"/>
      <c r="Q25" s="35">
        <f t="shared" si="2"/>
        <v>0</v>
      </c>
      <c r="R25" s="16" t="str">
        <f t="shared" si="4"/>
        <v>OK</v>
      </c>
      <c r="S25" s="33"/>
      <c r="T25" s="112"/>
      <c r="U25" s="112"/>
      <c r="V25" s="112"/>
      <c r="W25" s="112"/>
      <c r="X25" s="112"/>
      <c r="Y25" s="112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</row>
    <row r="26" spans="1:50" ht="24.75" customHeight="1" x14ac:dyDescent="0.25">
      <c r="A26" s="169" t="s">
        <v>103</v>
      </c>
      <c r="B26" s="170" t="s">
        <v>96</v>
      </c>
      <c r="C26" s="173">
        <v>12</v>
      </c>
      <c r="D26" s="65">
        <v>23</v>
      </c>
      <c r="E26" s="170" t="s">
        <v>90</v>
      </c>
      <c r="F26" s="64" t="s">
        <v>91</v>
      </c>
      <c r="G26" s="66" t="s">
        <v>113</v>
      </c>
      <c r="H26" s="67">
        <v>3.5</v>
      </c>
      <c r="I26" s="69">
        <v>0</v>
      </c>
      <c r="J26" s="23">
        <f t="shared" si="0"/>
        <v>0</v>
      </c>
      <c r="K26" s="23">
        <f t="shared" si="1"/>
        <v>0</v>
      </c>
      <c r="L26" s="24"/>
      <c r="M26" s="25">
        <f t="shared" si="3"/>
        <v>0</v>
      </c>
      <c r="N26" s="24"/>
      <c r="O26" s="24"/>
      <c r="P26" s="24"/>
      <c r="Q26" s="35">
        <f t="shared" si="2"/>
        <v>0</v>
      </c>
      <c r="R26" s="16" t="str">
        <f t="shared" si="4"/>
        <v>OK</v>
      </c>
      <c r="S26" s="33"/>
      <c r="T26" s="112"/>
      <c r="U26" s="112"/>
      <c r="V26" s="112"/>
      <c r="W26" s="112"/>
      <c r="X26" s="112"/>
      <c r="Y26" s="112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</row>
    <row r="27" spans="1:50" ht="24.75" customHeight="1" x14ac:dyDescent="0.25">
      <c r="A27" s="169"/>
      <c r="B27" s="170"/>
      <c r="C27" s="173"/>
      <c r="D27" s="65">
        <v>24</v>
      </c>
      <c r="E27" s="170"/>
      <c r="F27" s="64" t="s">
        <v>92</v>
      </c>
      <c r="G27" s="66" t="s">
        <v>113</v>
      </c>
      <c r="H27" s="67">
        <v>1440</v>
      </c>
      <c r="I27" s="69">
        <v>0</v>
      </c>
      <c r="J27" s="23">
        <f t="shared" si="0"/>
        <v>0</v>
      </c>
      <c r="K27" s="23">
        <f t="shared" si="1"/>
        <v>0</v>
      </c>
      <c r="L27" s="24"/>
      <c r="M27" s="25">
        <f t="shared" si="3"/>
        <v>0</v>
      </c>
      <c r="N27" s="24"/>
      <c r="O27" s="24"/>
      <c r="P27" s="24"/>
      <c r="Q27" s="35">
        <f t="shared" si="2"/>
        <v>0</v>
      </c>
      <c r="R27" s="16" t="str">
        <f t="shared" si="4"/>
        <v>OK</v>
      </c>
      <c r="S27" s="33"/>
      <c r="T27" s="112"/>
      <c r="U27" s="112"/>
      <c r="V27" s="112"/>
      <c r="W27" s="112"/>
      <c r="X27" s="112"/>
      <c r="Y27" s="112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</row>
    <row r="28" spans="1:50" ht="24.75" customHeight="1" x14ac:dyDescent="0.25">
      <c r="A28" s="169"/>
      <c r="B28" s="170" t="s">
        <v>96</v>
      </c>
      <c r="C28" s="173">
        <v>13</v>
      </c>
      <c r="D28" s="65">
        <v>25</v>
      </c>
      <c r="E28" s="170" t="s">
        <v>93</v>
      </c>
      <c r="F28" s="64" t="s">
        <v>91</v>
      </c>
      <c r="G28" s="66" t="s">
        <v>113</v>
      </c>
      <c r="H28" s="67">
        <v>10.91</v>
      </c>
      <c r="I28" s="69">
        <v>0</v>
      </c>
      <c r="J28" s="23">
        <f t="shared" si="0"/>
        <v>0</v>
      </c>
      <c r="K28" s="23">
        <f t="shared" si="1"/>
        <v>0</v>
      </c>
      <c r="L28" s="24"/>
      <c r="M28" s="25">
        <f t="shared" si="3"/>
        <v>0</v>
      </c>
      <c r="N28" s="24"/>
      <c r="O28" s="24"/>
      <c r="P28" s="24"/>
      <c r="Q28" s="35">
        <f t="shared" si="2"/>
        <v>0</v>
      </c>
      <c r="R28" s="16" t="str">
        <f t="shared" si="4"/>
        <v>OK</v>
      </c>
      <c r="S28" s="33"/>
      <c r="T28" s="112"/>
      <c r="U28" s="112"/>
      <c r="V28" s="112"/>
      <c r="W28" s="112"/>
      <c r="X28" s="112"/>
      <c r="Y28" s="112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</row>
    <row r="29" spans="1:50" ht="24.75" customHeight="1" x14ac:dyDescent="0.25">
      <c r="A29" s="169"/>
      <c r="B29" s="170"/>
      <c r="C29" s="173"/>
      <c r="D29" s="65">
        <v>26</v>
      </c>
      <c r="E29" s="170"/>
      <c r="F29" s="64" t="s">
        <v>92</v>
      </c>
      <c r="G29" s="66" t="s">
        <v>113</v>
      </c>
      <c r="H29" s="67">
        <v>1016.36</v>
      </c>
      <c r="I29" s="69">
        <v>0</v>
      </c>
      <c r="J29" s="23">
        <f t="shared" si="0"/>
        <v>0</v>
      </c>
      <c r="K29" s="23">
        <f t="shared" si="1"/>
        <v>0</v>
      </c>
      <c r="L29" s="24"/>
      <c r="M29" s="25">
        <f t="shared" si="3"/>
        <v>0</v>
      </c>
      <c r="N29" s="24"/>
      <c r="O29" s="24"/>
      <c r="P29" s="24"/>
      <c r="Q29" s="35">
        <f t="shared" si="2"/>
        <v>0</v>
      </c>
      <c r="R29" s="16" t="str">
        <f t="shared" si="4"/>
        <v>OK</v>
      </c>
      <c r="S29" s="33"/>
      <c r="T29" s="112"/>
      <c r="U29" s="112"/>
      <c r="V29" s="112"/>
      <c r="W29" s="112"/>
      <c r="X29" s="112"/>
      <c r="Y29" s="112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</row>
    <row r="30" spans="1:50" ht="24.75" customHeight="1" x14ac:dyDescent="0.25">
      <c r="A30" s="169"/>
      <c r="B30" s="170" t="s">
        <v>104</v>
      </c>
      <c r="C30" s="173">
        <v>14</v>
      </c>
      <c r="D30" s="65">
        <v>27</v>
      </c>
      <c r="E30" s="170" t="s">
        <v>94</v>
      </c>
      <c r="F30" s="64" t="s">
        <v>91</v>
      </c>
      <c r="G30" s="66" t="s">
        <v>113</v>
      </c>
      <c r="H30" s="67">
        <v>13.02</v>
      </c>
      <c r="I30" s="69">
        <v>0</v>
      </c>
      <c r="J30" s="23">
        <f t="shared" si="0"/>
        <v>0</v>
      </c>
      <c r="K30" s="23">
        <f t="shared" si="1"/>
        <v>0</v>
      </c>
      <c r="L30" s="24"/>
      <c r="M30" s="25">
        <f t="shared" si="3"/>
        <v>0</v>
      </c>
      <c r="N30" s="24"/>
      <c r="O30" s="24"/>
      <c r="P30" s="24"/>
      <c r="Q30" s="35">
        <f t="shared" si="2"/>
        <v>0</v>
      </c>
      <c r="R30" s="16" t="str">
        <f t="shared" si="4"/>
        <v>OK</v>
      </c>
      <c r="S30" s="33"/>
      <c r="T30" s="112"/>
      <c r="U30" s="112"/>
      <c r="V30" s="112"/>
      <c r="W30" s="112"/>
      <c r="X30" s="112"/>
      <c r="Y30" s="112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</row>
    <row r="31" spans="1:50" ht="24.75" customHeight="1" x14ac:dyDescent="0.25">
      <c r="A31" s="169"/>
      <c r="B31" s="170"/>
      <c r="C31" s="173"/>
      <c r="D31" s="65">
        <v>28</v>
      </c>
      <c r="E31" s="170"/>
      <c r="F31" s="64" t="s">
        <v>92</v>
      </c>
      <c r="G31" s="66" t="s">
        <v>113</v>
      </c>
      <c r="H31" s="67">
        <v>1970.75</v>
      </c>
      <c r="I31" s="69">
        <v>0</v>
      </c>
      <c r="J31" s="23">
        <f t="shared" si="0"/>
        <v>0</v>
      </c>
      <c r="K31" s="23">
        <f t="shared" si="1"/>
        <v>0</v>
      </c>
      <c r="L31" s="24"/>
      <c r="M31" s="25">
        <f t="shared" si="3"/>
        <v>0</v>
      </c>
      <c r="N31" s="24"/>
      <c r="O31" s="24"/>
      <c r="P31" s="24"/>
      <c r="Q31" s="35">
        <f t="shared" si="2"/>
        <v>0</v>
      </c>
      <c r="R31" s="16" t="str">
        <f t="shared" si="4"/>
        <v>OK</v>
      </c>
      <c r="S31" s="33"/>
      <c r="T31" s="112"/>
      <c r="U31" s="112"/>
      <c r="V31" s="112"/>
      <c r="W31" s="112"/>
      <c r="X31" s="112"/>
      <c r="Y31" s="112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</row>
    <row r="32" spans="1:50" ht="24.75" customHeight="1" x14ac:dyDescent="0.25">
      <c r="A32" s="169"/>
      <c r="B32" s="170" t="s">
        <v>104</v>
      </c>
      <c r="C32" s="173">
        <v>15</v>
      </c>
      <c r="D32" s="65">
        <v>29</v>
      </c>
      <c r="E32" s="170" t="s">
        <v>95</v>
      </c>
      <c r="F32" s="64" t="s">
        <v>91</v>
      </c>
      <c r="G32" s="66" t="s">
        <v>113</v>
      </c>
      <c r="H32" s="67">
        <v>11.2</v>
      </c>
      <c r="I32" s="69">
        <v>0</v>
      </c>
      <c r="J32" s="23">
        <f t="shared" si="0"/>
        <v>0</v>
      </c>
      <c r="K32" s="23">
        <f t="shared" si="1"/>
        <v>0</v>
      </c>
      <c r="L32" s="24"/>
      <c r="M32" s="25">
        <f t="shared" si="3"/>
        <v>0</v>
      </c>
      <c r="N32" s="24"/>
      <c r="O32" s="24"/>
      <c r="P32" s="24"/>
      <c r="Q32" s="35">
        <f t="shared" si="2"/>
        <v>0</v>
      </c>
      <c r="R32" s="16" t="str">
        <f t="shared" si="4"/>
        <v>OK</v>
      </c>
      <c r="S32" s="33"/>
      <c r="T32" s="112"/>
      <c r="U32" s="112"/>
      <c r="V32" s="112"/>
      <c r="W32" s="112"/>
      <c r="X32" s="112"/>
      <c r="Y32" s="112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</row>
    <row r="33" spans="1:50" ht="24.75" customHeight="1" x14ac:dyDescent="0.25">
      <c r="A33" s="169"/>
      <c r="B33" s="170"/>
      <c r="C33" s="173"/>
      <c r="D33" s="65">
        <v>30</v>
      </c>
      <c r="E33" s="170"/>
      <c r="F33" s="64" t="s">
        <v>92</v>
      </c>
      <c r="G33" s="66" t="s">
        <v>113</v>
      </c>
      <c r="H33" s="67">
        <v>2200</v>
      </c>
      <c r="I33" s="69">
        <v>0</v>
      </c>
      <c r="J33" s="23">
        <f t="shared" si="0"/>
        <v>0</v>
      </c>
      <c r="K33" s="23">
        <f t="shared" si="1"/>
        <v>0</v>
      </c>
      <c r="L33" s="24"/>
      <c r="M33" s="25">
        <f t="shared" si="3"/>
        <v>0</v>
      </c>
      <c r="N33" s="24"/>
      <c r="O33" s="24"/>
      <c r="P33" s="24"/>
      <c r="Q33" s="35">
        <f t="shared" si="2"/>
        <v>0</v>
      </c>
      <c r="R33" s="16" t="str">
        <f t="shared" si="4"/>
        <v>OK</v>
      </c>
      <c r="S33" s="33"/>
      <c r="T33" s="112"/>
      <c r="U33" s="112"/>
      <c r="V33" s="112"/>
      <c r="W33" s="112"/>
      <c r="X33" s="112"/>
      <c r="Y33" s="112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</row>
    <row r="34" spans="1:50" ht="24.75" customHeight="1" x14ac:dyDescent="0.25">
      <c r="A34" s="169" t="s">
        <v>105</v>
      </c>
      <c r="B34" s="170" t="s">
        <v>96</v>
      </c>
      <c r="C34" s="173">
        <v>16</v>
      </c>
      <c r="D34" s="65">
        <v>31</v>
      </c>
      <c r="E34" s="170" t="s">
        <v>90</v>
      </c>
      <c r="F34" s="64" t="s">
        <v>91</v>
      </c>
      <c r="G34" s="66" t="s">
        <v>113</v>
      </c>
      <c r="H34" s="67">
        <v>3.93</v>
      </c>
      <c r="I34" s="69">
        <v>0</v>
      </c>
      <c r="J34" s="23">
        <f t="shared" si="0"/>
        <v>0</v>
      </c>
      <c r="K34" s="23">
        <f t="shared" si="1"/>
        <v>0</v>
      </c>
      <c r="L34" s="24"/>
      <c r="M34" s="25">
        <f t="shared" si="3"/>
        <v>0</v>
      </c>
      <c r="N34" s="24"/>
      <c r="O34" s="24"/>
      <c r="P34" s="24"/>
      <c r="Q34" s="35">
        <f t="shared" si="2"/>
        <v>0</v>
      </c>
      <c r="R34" s="16" t="str">
        <f t="shared" si="4"/>
        <v>OK</v>
      </c>
      <c r="S34" s="33"/>
      <c r="T34" s="112"/>
      <c r="U34" s="112"/>
      <c r="V34" s="112"/>
      <c r="W34" s="112"/>
      <c r="X34" s="112"/>
      <c r="Y34" s="112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</row>
    <row r="35" spans="1:50" ht="24.75" customHeight="1" x14ac:dyDescent="0.25">
      <c r="A35" s="169"/>
      <c r="B35" s="170"/>
      <c r="C35" s="173"/>
      <c r="D35" s="65">
        <v>32</v>
      </c>
      <c r="E35" s="170"/>
      <c r="F35" s="64" t="s">
        <v>92</v>
      </c>
      <c r="G35" s="66" t="s">
        <v>113</v>
      </c>
      <c r="H35" s="67">
        <v>1350</v>
      </c>
      <c r="I35" s="69">
        <v>0</v>
      </c>
      <c r="J35" s="23">
        <f t="shared" si="0"/>
        <v>0</v>
      </c>
      <c r="K35" s="23">
        <f t="shared" si="1"/>
        <v>0</v>
      </c>
      <c r="L35" s="24"/>
      <c r="M35" s="25">
        <f t="shared" si="3"/>
        <v>0</v>
      </c>
      <c r="N35" s="24"/>
      <c r="O35" s="24"/>
      <c r="P35" s="24"/>
      <c r="Q35" s="35">
        <f t="shared" si="2"/>
        <v>0</v>
      </c>
      <c r="R35" s="16" t="str">
        <f t="shared" si="4"/>
        <v>OK</v>
      </c>
      <c r="S35" s="33"/>
      <c r="T35" s="112"/>
      <c r="U35" s="112"/>
      <c r="V35" s="112"/>
      <c r="W35" s="112"/>
      <c r="X35" s="112"/>
      <c r="Y35" s="112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</row>
    <row r="36" spans="1:50" ht="24.75" customHeight="1" x14ac:dyDescent="0.25">
      <c r="A36" s="169"/>
      <c r="B36" s="170" t="s">
        <v>106</v>
      </c>
      <c r="C36" s="173">
        <v>17</v>
      </c>
      <c r="D36" s="65">
        <v>33</v>
      </c>
      <c r="E36" s="170" t="s">
        <v>93</v>
      </c>
      <c r="F36" s="64" t="s">
        <v>91</v>
      </c>
      <c r="G36" s="66" t="s">
        <v>113</v>
      </c>
      <c r="H36" s="67">
        <v>10.97</v>
      </c>
      <c r="I36" s="69">
        <v>0</v>
      </c>
      <c r="J36" s="23">
        <f t="shared" ref="J36:J67" si="5">IF(SUM(S36:AX36)&gt;I36+L36,I36+L36,SUM(S36:AX36))</f>
        <v>0</v>
      </c>
      <c r="K36" s="23">
        <f t="shared" ref="K36:K67" si="6">(SUM(S36:AX36))</f>
        <v>0</v>
      </c>
      <c r="L36" s="24"/>
      <c r="M36" s="25">
        <f t="shared" si="3"/>
        <v>0</v>
      </c>
      <c r="N36" s="24"/>
      <c r="O36" s="24"/>
      <c r="P36" s="24"/>
      <c r="Q36" s="35">
        <f t="shared" ref="Q36:Q67" si="7">I36-SUM(S36:AX36)+L36</f>
        <v>0</v>
      </c>
      <c r="R36" s="16" t="str">
        <f t="shared" si="4"/>
        <v>OK</v>
      </c>
      <c r="S36" s="33"/>
      <c r="T36" s="112"/>
      <c r="U36" s="112"/>
      <c r="V36" s="112"/>
      <c r="W36" s="112"/>
      <c r="X36" s="112"/>
      <c r="Y36" s="112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</row>
    <row r="37" spans="1:50" ht="24.75" customHeight="1" x14ac:dyDescent="0.25">
      <c r="A37" s="169"/>
      <c r="B37" s="170"/>
      <c r="C37" s="173"/>
      <c r="D37" s="65">
        <v>34</v>
      </c>
      <c r="E37" s="170"/>
      <c r="F37" s="64" t="s">
        <v>92</v>
      </c>
      <c r="G37" s="66" t="s">
        <v>113</v>
      </c>
      <c r="H37" s="67">
        <v>975</v>
      </c>
      <c r="I37" s="69">
        <v>0</v>
      </c>
      <c r="J37" s="23">
        <f t="shared" si="5"/>
        <v>0</v>
      </c>
      <c r="K37" s="23">
        <f t="shared" si="6"/>
        <v>0</v>
      </c>
      <c r="L37" s="24"/>
      <c r="M37" s="25">
        <f t="shared" si="3"/>
        <v>0</v>
      </c>
      <c r="N37" s="24"/>
      <c r="O37" s="24"/>
      <c r="P37" s="24"/>
      <c r="Q37" s="35">
        <f t="shared" si="7"/>
        <v>0</v>
      </c>
      <c r="R37" s="16" t="str">
        <f t="shared" si="4"/>
        <v>OK</v>
      </c>
      <c r="S37" s="33"/>
      <c r="T37" s="112"/>
      <c r="U37" s="112"/>
      <c r="V37" s="33"/>
      <c r="W37" s="112"/>
      <c r="X37" s="112"/>
      <c r="Y37" s="112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</row>
    <row r="38" spans="1:50" ht="24.75" customHeight="1" x14ac:dyDescent="0.25">
      <c r="A38" s="169"/>
      <c r="B38" s="170" t="s">
        <v>106</v>
      </c>
      <c r="C38" s="173">
        <v>18</v>
      </c>
      <c r="D38" s="65">
        <v>35</v>
      </c>
      <c r="E38" s="170" t="s">
        <v>94</v>
      </c>
      <c r="F38" s="64" t="s">
        <v>91</v>
      </c>
      <c r="G38" s="66" t="s">
        <v>113</v>
      </c>
      <c r="H38" s="67">
        <v>8.9</v>
      </c>
      <c r="I38" s="69">
        <v>0</v>
      </c>
      <c r="J38" s="23">
        <f t="shared" si="5"/>
        <v>0</v>
      </c>
      <c r="K38" s="23">
        <f t="shared" si="6"/>
        <v>0</v>
      </c>
      <c r="L38" s="24"/>
      <c r="M38" s="25">
        <f t="shared" si="3"/>
        <v>0</v>
      </c>
      <c r="N38" s="24"/>
      <c r="O38" s="24"/>
      <c r="P38" s="24"/>
      <c r="Q38" s="35">
        <f t="shared" si="7"/>
        <v>0</v>
      </c>
      <c r="R38" s="16" t="str">
        <f t="shared" si="4"/>
        <v>OK</v>
      </c>
      <c r="S38" s="33"/>
      <c r="T38" s="112"/>
      <c r="U38" s="112"/>
      <c r="V38" s="33"/>
      <c r="W38" s="112"/>
      <c r="X38" s="112"/>
      <c r="Y38" s="112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</row>
    <row r="39" spans="1:50" ht="24.75" customHeight="1" x14ac:dyDescent="0.25">
      <c r="A39" s="169"/>
      <c r="B39" s="170"/>
      <c r="C39" s="173"/>
      <c r="D39" s="65">
        <v>36</v>
      </c>
      <c r="E39" s="170"/>
      <c r="F39" s="64" t="s">
        <v>92</v>
      </c>
      <c r="G39" s="66" t="s">
        <v>113</v>
      </c>
      <c r="H39" s="67">
        <v>750</v>
      </c>
      <c r="I39" s="69">
        <v>0</v>
      </c>
      <c r="J39" s="23">
        <f t="shared" si="5"/>
        <v>0</v>
      </c>
      <c r="K39" s="23">
        <f t="shared" si="6"/>
        <v>0</v>
      </c>
      <c r="L39" s="24"/>
      <c r="M39" s="25">
        <f t="shared" si="3"/>
        <v>0</v>
      </c>
      <c r="N39" s="24"/>
      <c r="O39" s="24"/>
      <c r="P39" s="24"/>
      <c r="Q39" s="35">
        <f t="shared" si="7"/>
        <v>0</v>
      </c>
      <c r="R39" s="16" t="str">
        <f t="shared" si="4"/>
        <v>OK</v>
      </c>
      <c r="S39" s="33"/>
      <c r="T39" s="112"/>
      <c r="U39" s="112"/>
      <c r="V39" s="33"/>
      <c r="W39" s="112"/>
      <c r="X39" s="112"/>
      <c r="Y39" s="112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</row>
    <row r="40" spans="1:50" ht="24.75" customHeight="1" x14ac:dyDescent="0.25">
      <c r="A40" s="169"/>
      <c r="B40" s="170" t="s">
        <v>106</v>
      </c>
      <c r="C40" s="173">
        <v>19</v>
      </c>
      <c r="D40" s="65">
        <v>37</v>
      </c>
      <c r="E40" s="170" t="s">
        <v>95</v>
      </c>
      <c r="F40" s="64" t="s">
        <v>91</v>
      </c>
      <c r="G40" s="66" t="s">
        <v>113</v>
      </c>
      <c r="H40" s="67">
        <v>7.74</v>
      </c>
      <c r="I40" s="69">
        <v>0</v>
      </c>
      <c r="J40" s="23">
        <f t="shared" si="5"/>
        <v>0</v>
      </c>
      <c r="K40" s="23">
        <f t="shared" si="6"/>
        <v>0</v>
      </c>
      <c r="L40" s="24"/>
      <c r="M40" s="25">
        <f t="shared" si="3"/>
        <v>0</v>
      </c>
      <c r="N40" s="24"/>
      <c r="O40" s="24"/>
      <c r="P40" s="24"/>
      <c r="Q40" s="35">
        <f t="shared" si="7"/>
        <v>0</v>
      </c>
      <c r="R40" s="16" t="str">
        <f t="shared" si="4"/>
        <v>OK</v>
      </c>
      <c r="S40" s="33"/>
      <c r="T40" s="112"/>
      <c r="U40" s="112"/>
      <c r="V40" s="33"/>
      <c r="W40" s="112"/>
      <c r="X40" s="112"/>
      <c r="Y40" s="112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</row>
    <row r="41" spans="1:50" ht="24.75" customHeight="1" x14ac:dyDescent="0.25">
      <c r="A41" s="169"/>
      <c r="B41" s="170"/>
      <c r="C41" s="173"/>
      <c r="D41" s="65">
        <v>38</v>
      </c>
      <c r="E41" s="170"/>
      <c r="F41" s="64" t="s">
        <v>92</v>
      </c>
      <c r="G41" s="66" t="s">
        <v>113</v>
      </c>
      <c r="H41" s="67">
        <v>1500</v>
      </c>
      <c r="I41" s="69">
        <v>0</v>
      </c>
      <c r="J41" s="23">
        <f t="shared" si="5"/>
        <v>0</v>
      </c>
      <c r="K41" s="23">
        <f t="shared" si="6"/>
        <v>0</v>
      </c>
      <c r="L41" s="24"/>
      <c r="M41" s="25">
        <f t="shared" si="3"/>
        <v>0</v>
      </c>
      <c r="N41" s="24"/>
      <c r="O41" s="24"/>
      <c r="P41" s="24"/>
      <c r="Q41" s="35">
        <f t="shared" si="7"/>
        <v>0</v>
      </c>
      <c r="R41" s="16" t="str">
        <f t="shared" si="4"/>
        <v>OK</v>
      </c>
      <c r="S41" s="33"/>
      <c r="T41" s="112"/>
      <c r="U41" s="112"/>
      <c r="V41" s="33"/>
      <c r="W41" s="112"/>
      <c r="X41" s="112"/>
      <c r="Y41" s="112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</row>
    <row r="42" spans="1:50" ht="24.75" customHeight="1" x14ac:dyDescent="0.25">
      <c r="A42" s="169"/>
      <c r="B42" s="175" t="s">
        <v>96</v>
      </c>
      <c r="C42" s="174">
        <v>20</v>
      </c>
      <c r="D42" s="113">
        <v>39</v>
      </c>
      <c r="E42" s="175" t="s">
        <v>98</v>
      </c>
      <c r="F42" s="114" t="s">
        <v>91</v>
      </c>
      <c r="G42" s="114" t="s">
        <v>114</v>
      </c>
      <c r="H42" s="117">
        <v>6.76</v>
      </c>
      <c r="I42" s="69">
        <v>0</v>
      </c>
      <c r="J42" s="23">
        <f t="shared" si="5"/>
        <v>0</v>
      </c>
      <c r="K42" s="23">
        <f t="shared" si="6"/>
        <v>0</v>
      </c>
      <c r="L42" s="24"/>
      <c r="M42" s="25">
        <f t="shared" si="3"/>
        <v>0</v>
      </c>
      <c r="N42" s="24"/>
      <c r="O42" s="24"/>
      <c r="P42" s="24"/>
      <c r="Q42" s="35">
        <f t="shared" si="7"/>
        <v>0</v>
      </c>
      <c r="R42" s="16" t="str">
        <f t="shared" si="4"/>
        <v>OK</v>
      </c>
      <c r="S42" s="33"/>
      <c r="T42" s="112"/>
      <c r="U42" s="112"/>
      <c r="V42" s="33"/>
      <c r="W42" s="112"/>
      <c r="X42" s="112"/>
      <c r="Y42" s="112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</row>
    <row r="43" spans="1:50" ht="24.75" customHeight="1" x14ac:dyDescent="0.25">
      <c r="A43" s="169"/>
      <c r="B43" s="175"/>
      <c r="C43" s="174"/>
      <c r="D43" s="113">
        <v>40</v>
      </c>
      <c r="E43" s="175"/>
      <c r="F43" s="114" t="s">
        <v>92</v>
      </c>
      <c r="G43" s="114" t="s">
        <v>114</v>
      </c>
      <c r="H43" s="117">
        <v>1021.35</v>
      </c>
      <c r="I43" s="69">
        <v>0</v>
      </c>
      <c r="J43" s="23">
        <f t="shared" si="5"/>
        <v>0</v>
      </c>
      <c r="K43" s="23">
        <f t="shared" si="6"/>
        <v>0</v>
      </c>
      <c r="L43" s="24"/>
      <c r="M43" s="25">
        <f t="shared" si="3"/>
        <v>0</v>
      </c>
      <c r="N43" s="24"/>
      <c r="O43" s="24"/>
      <c r="P43" s="24"/>
      <c r="Q43" s="35">
        <f t="shared" si="7"/>
        <v>0</v>
      </c>
      <c r="R43" s="16" t="str">
        <f t="shared" si="4"/>
        <v>OK</v>
      </c>
      <c r="S43" s="33"/>
      <c r="T43" s="112"/>
      <c r="U43" s="112"/>
      <c r="V43" s="33"/>
      <c r="W43" s="112"/>
      <c r="X43" s="112"/>
      <c r="Y43" s="112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</row>
    <row r="44" spans="1:50" ht="24.75" customHeight="1" x14ac:dyDescent="0.25">
      <c r="A44" s="169" t="s">
        <v>107</v>
      </c>
      <c r="B44" s="170" t="s">
        <v>96</v>
      </c>
      <c r="C44" s="173">
        <v>21</v>
      </c>
      <c r="D44" s="65">
        <v>41</v>
      </c>
      <c r="E44" s="170" t="s">
        <v>90</v>
      </c>
      <c r="F44" s="64" t="s">
        <v>91</v>
      </c>
      <c r="G44" s="66" t="s">
        <v>113</v>
      </c>
      <c r="H44" s="67">
        <v>3.5</v>
      </c>
      <c r="I44" s="69">
        <v>0</v>
      </c>
      <c r="J44" s="23">
        <f t="shared" si="5"/>
        <v>0</v>
      </c>
      <c r="K44" s="23">
        <f t="shared" si="6"/>
        <v>0</v>
      </c>
      <c r="L44" s="24"/>
      <c r="M44" s="25">
        <f t="shared" si="3"/>
        <v>0</v>
      </c>
      <c r="N44" s="24"/>
      <c r="O44" s="24"/>
      <c r="P44" s="24"/>
      <c r="Q44" s="35">
        <f t="shared" si="7"/>
        <v>0</v>
      </c>
      <c r="R44" s="16" t="str">
        <f t="shared" ref="R44:R73" si="8">IF(Q44&lt;0,"ATENÇÃO","OK")</f>
        <v>OK</v>
      </c>
      <c r="S44" s="33"/>
      <c r="T44" s="112"/>
      <c r="U44" s="112"/>
      <c r="V44" s="112"/>
      <c r="W44" s="112"/>
      <c r="X44" s="112"/>
      <c r="Y44" s="112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</row>
    <row r="45" spans="1:50" ht="24.75" customHeight="1" x14ac:dyDescent="0.25">
      <c r="A45" s="169"/>
      <c r="B45" s="170"/>
      <c r="C45" s="173"/>
      <c r="D45" s="65">
        <v>42</v>
      </c>
      <c r="E45" s="170"/>
      <c r="F45" s="64" t="s">
        <v>92</v>
      </c>
      <c r="G45" s="66" t="s">
        <v>113</v>
      </c>
      <c r="H45" s="67">
        <v>1416.66</v>
      </c>
      <c r="I45" s="69">
        <v>0</v>
      </c>
      <c r="J45" s="23">
        <f t="shared" si="5"/>
        <v>0</v>
      </c>
      <c r="K45" s="23">
        <f t="shared" si="6"/>
        <v>0</v>
      </c>
      <c r="L45" s="24"/>
      <c r="M45" s="25">
        <f t="shared" si="3"/>
        <v>0</v>
      </c>
      <c r="N45" s="24"/>
      <c r="O45" s="24"/>
      <c r="P45" s="24"/>
      <c r="Q45" s="35">
        <f t="shared" si="7"/>
        <v>0</v>
      </c>
      <c r="R45" s="16" t="str">
        <f t="shared" si="8"/>
        <v>OK</v>
      </c>
      <c r="S45" s="33"/>
      <c r="T45" s="112"/>
      <c r="U45" s="112"/>
      <c r="V45" s="112"/>
      <c r="W45" s="112"/>
      <c r="X45" s="112"/>
      <c r="Y45" s="112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</row>
    <row r="46" spans="1:50" ht="24.75" customHeight="1" x14ac:dyDescent="0.25">
      <c r="A46" s="169"/>
      <c r="B46" s="170" t="s">
        <v>96</v>
      </c>
      <c r="C46" s="173">
        <v>22</v>
      </c>
      <c r="D46" s="65">
        <v>43</v>
      </c>
      <c r="E46" s="170" t="s">
        <v>94</v>
      </c>
      <c r="F46" s="64" t="s">
        <v>91</v>
      </c>
      <c r="G46" s="66" t="s">
        <v>113</v>
      </c>
      <c r="H46" s="67">
        <v>13.45</v>
      </c>
      <c r="I46" s="69">
        <v>0</v>
      </c>
      <c r="J46" s="23">
        <f t="shared" si="5"/>
        <v>0</v>
      </c>
      <c r="K46" s="23">
        <f t="shared" si="6"/>
        <v>0</v>
      </c>
      <c r="L46" s="24"/>
      <c r="M46" s="25">
        <f t="shared" si="3"/>
        <v>0</v>
      </c>
      <c r="N46" s="24"/>
      <c r="O46" s="24"/>
      <c r="P46" s="24"/>
      <c r="Q46" s="35">
        <f t="shared" si="7"/>
        <v>0</v>
      </c>
      <c r="R46" s="16" t="str">
        <f t="shared" si="8"/>
        <v>OK</v>
      </c>
      <c r="S46" s="33"/>
      <c r="T46" s="112"/>
      <c r="U46" s="112"/>
      <c r="V46" s="112"/>
      <c r="W46" s="112"/>
      <c r="X46" s="112"/>
      <c r="Y46" s="112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</row>
    <row r="47" spans="1:50" ht="24.75" customHeight="1" x14ac:dyDescent="0.25">
      <c r="A47" s="169"/>
      <c r="B47" s="170"/>
      <c r="C47" s="173"/>
      <c r="D47" s="65">
        <v>44</v>
      </c>
      <c r="E47" s="170"/>
      <c r="F47" s="64" t="s">
        <v>92</v>
      </c>
      <c r="G47" s="66" t="s">
        <v>113</v>
      </c>
      <c r="H47" s="67">
        <v>1614.58</v>
      </c>
      <c r="I47" s="69">
        <v>0</v>
      </c>
      <c r="J47" s="23">
        <f t="shared" si="5"/>
        <v>0</v>
      </c>
      <c r="K47" s="23">
        <f t="shared" si="6"/>
        <v>0</v>
      </c>
      <c r="L47" s="24"/>
      <c r="M47" s="25">
        <f t="shared" si="3"/>
        <v>0</v>
      </c>
      <c r="N47" s="24"/>
      <c r="O47" s="24"/>
      <c r="P47" s="24"/>
      <c r="Q47" s="35">
        <f t="shared" si="7"/>
        <v>0</v>
      </c>
      <c r="R47" s="16" t="str">
        <f t="shared" si="8"/>
        <v>OK</v>
      </c>
      <c r="S47" s="33"/>
      <c r="T47" s="112"/>
      <c r="U47" s="112"/>
      <c r="V47" s="112"/>
      <c r="W47" s="112"/>
      <c r="X47" s="112"/>
      <c r="Y47" s="112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</row>
    <row r="48" spans="1:50" ht="24.75" customHeight="1" x14ac:dyDescent="0.25">
      <c r="A48" s="169"/>
      <c r="B48" s="170" t="s">
        <v>96</v>
      </c>
      <c r="C48" s="173">
        <v>23</v>
      </c>
      <c r="D48" s="65">
        <v>45</v>
      </c>
      <c r="E48" s="170" t="s">
        <v>98</v>
      </c>
      <c r="F48" s="64" t="s">
        <v>91</v>
      </c>
      <c r="G48" s="66" t="s">
        <v>99</v>
      </c>
      <c r="H48" s="67">
        <v>6.76</v>
      </c>
      <c r="I48" s="69">
        <v>0</v>
      </c>
      <c r="J48" s="23">
        <f t="shared" si="5"/>
        <v>0</v>
      </c>
      <c r="K48" s="23">
        <f t="shared" si="6"/>
        <v>0</v>
      </c>
      <c r="L48" s="24"/>
      <c r="M48" s="25">
        <f t="shared" si="3"/>
        <v>0</v>
      </c>
      <c r="N48" s="24"/>
      <c r="O48" s="24"/>
      <c r="P48" s="24"/>
      <c r="Q48" s="35">
        <f t="shared" si="7"/>
        <v>0</v>
      </c>
      <c r="R48" s="16" t="str">
        <f t="shared" si="8"/>
        <v>OK</v>
      </c>
      <c r="S48" s="33"/>
      <c r="T48" s="112"/>
      <c r="U48" s="112"/>
      <c r="V48" s="112"/>
      <c r="W48" s="112"/>
      <c r="X48" s="112"/>
      <c r="Y48" s="112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</row>
    <row r="49" spans="1:50" ht="24.75" customHeight="1" x14ac:dyDescent="0.25">
      <c r="A49" s="169"/>
      <c r="B49" s="170"/>
      <c r="C49" s="173"/>
      <c r="D49" s="65">
        <v>46</v>
      </c>
      <c r="E49" s="170"/>
      <c r="F49" s="64" t="s">
        <v>92</v>
      </c>
      <c r="G49" s="66" t="s">
        <v>99</v>
      </c>
      <c r="H49" s="67">
        <v>1021.35</v>
      </c>
      <c r="I49" s="69">
        <v>0</v>
      </c>
      <c r="J49" s="23">
        <f t="shared" si="5"/>
        <v>0</v>
      </c>
      <c r="K49" s="23">
        <f t="shared" si="6"/>
        <v>0</v>
      </c>
      <c r="L49" s="24"/>
      <c r="M49" s="25">
        <f t="shared" si="3"/>
        <v>0</v>
      </c>
      <c r="N49" s="24"/>
      <c r="O49" s="24"/>
      <c r="P49" s="24"/>
      <c r="Q49" s="35">
        <f t="shared" si="7"/>
        <v>0</v>
      </c>
      <c r="R49" s="16" t="str">
        <f t="shared" si="8"/>
        <v>OK</v>
      </c>
      <c r="S49" s="33"/>
      <c r="T49" s="112"/>
      <c r="U49" s="112"/>
      <c r="V49" s="112"/>
      <c r="W49" s="112"/>
      <c r="X49" s="112"/>
      <c r="Y49" s="112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</row>
    <row r="50" spans="1:50" ht="24.75" customHeight="1" x14ac:dyDescent="0.25">
      <c r="A50" s="169" t="s">
        <v>108</v>
      </c>
      <c r="B50" s="170" t="s">
        <v>109</v>
      </c>
      <c r="C50" s="173">
        <v>24</v>
      </c>
      <c r="D50" s="65">
        <v>47</v>
      </c>
      <c r="E50" s="170" t="s">
        <v>90</v>
      </c>
      <c r="F50" s="64" t="s">
        <v>91</v>
      </c>
      <c r="G50" s="66" t="s">
        <v>113</v>
      </c>
      <c r="H50" s="67">
        <v>5.0999999999999996</v>
      </c>
      <c r="I50" s="69">
        <v>0</v>
      </c>
      <c r="J50" s="23">
        <f t="shared" si="5"/>
        <v>0</v>
      </c>
      <c r="K50" s="23">
        <f t="shared" si="6"/>
        <v>0</v>
      </c>
      <c r="L50" s="24"/>
      <c r="M50" s="25">
        <f t="shared" si="3"/>
        <v>0</v>
      </c>
      <c r="N50" s="24"/>
      <c r="O50" s="24"/>
      <c r="P50" s="24"/>
      <c r="Q50" s="35">
        <f t="shared" si="7"/>
        <v>0</v>
      </c>
      <c r="R50" s="16" t="str">
        <f t="shared" si="8"/>
        <v>OK</v>
      </c>
      <c r="S50" s="33"/>
      <c r="T50" s="112"/>
      <c r="U50" s="112"/>
      <c r="V50" s="112"/>
      <c r="W50" s="112"/>
      <c r="X50" s="112"/>
      <c r="Y50" s="112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</row>
    <row r="51" spans="1:50" ht="24.75" customHeight="1" x14ac:dyDescent="0.25">
      <c r="A51" s="169"/>
      <c r="B51" s="170"/>
      <c r="C51" s="173"/>
      <c r="D51" s="65">
        <v>48</v>
      </c>
      <c r="E51" s="170"/>
      <c r="F51" s="64" t="s">
        <v>92</v>
      </c>
      <c r="G51" s="66" t="s">
        <v>113</v>
      </c>
      <c r="H51" s="67">
        <v>705</v>
      </c>
      <c r="I51" s="69">
        <v>0</v>
      </c>
      <c r="J51" s="23">
        <f t="shared" si="5"/>
        <v>0</v>
      </c>
      <c r="K51" s="23">
        <f t="shared" si="6"/>
        <v>0</v>
      </c>
      <c r="L51" s="24"/>
      <c r="M51" s="25">
        <f t="shared" si="3"/>
        <v>0</v>
      </c>
      <c r="N51" s="24"/>
      <c r="O51" s="24"/>
      <c r="P51" s="24"/>
      <c r="Q51" s="35">
        <f t="shared" si="7"/>
        <v>0</v>
      </c>
      <c r="R51" s="16" t="str">
        <f t="shared" si="8"/>
        <v>OK</v>
      </c>
      <c r="S51" s="33"/>
      <c r="T51" s="112"/>
      <c r="U51" s="112"/>
      <c r="V51" s="112"/>
      <c r="W51" s="112"/>
      <c r="X51" s="112"/>
      <c r="Y51" s="112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</row>
    <row r="52" spans="1:50" ht="24.75" customHeight="1" x14ac:dyDescent="0.25">
      <c r="A52" s="169"/>
      <c r="B52" s="170" t="s">
        <v>96</v>
      </c>
      <c r="C52" s="173">
        <v>25</v>
      </c>
      <c r="D52" s="65">
        <v>49</v>
      </c>
      <c r="E52" s="170" t="s">
        <v>93</v>
      </c>
      <c r="F52" s="64" t="s">
        <v>91</v>
      </c>
      <c r="G52" s="66" t="s">
        <v>113</v>
      </c>
      <c r="H52" s="67">
        <v>13.27</v>
      </c>
      <c r="I52" s="69">
        <v>0</v>
      </c>
      <c r="J52" s="23">
        <f t="shared" si="5"/>
        <v>0</v>
      </c>
      <c r="K52" s="23">
        <f t="shared" si="6"/>
        <v>0</v>
      </c>
      <c r="L52" s="24"/>
      <c r="M52" s="25">
        <f t="shared" si="3"/>
        <v>0</v>
      </c>
      <c r="N52" s="24"/>
      <c r="O52" s="24"/>
      <c r="P52" s="24"/>
      <c r="Q52" s="35">
        <f t="shared" si="7"/>
        <v>0</v>
      </c>
      <c r="R52" s="16" t="str">
        <f t="shared" si="8"/>
        <v>OK</v>
      </c>
      <c r="S52" s="33"/>
      <c r="T52" s="112"/>
      <c r="U52" s="112"/>
      <c r="V52" s="112"/>
      <c r="W52" s="112"/>
      <c r="X52" s="112"/>
      <c r="Y52" s="112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</row>
    <row r="53" spans="1:50" ht="24.75" customHeight="1" x14ac:dyDescent="0.25">
      <c r="A53" s="169"/>
      <c r="B53" s="170"/>
      <c r="C53" s="173"/>
      <c r="D53" s="65">
        <v>50</v>
      </c>
      <c r="E53" s="170"/>
      <c r="F53" s="64" t="s">
        <v>92</v>
      </c>
      <c r="G53" s="66" t="s">
        <v>113</v>
      </c>
      <c r="H53" s="67">
        <v>1492</v>
      </c>
      <c r="I53" s="69">
        <v>0</v>
      </c>
      <c r="J53" s="23">
        <f t="shared" si="5"/>
        <v>0</v>
      </c>
      <c r="K53" s="23">
        <f t="shared" si="6"/>
        <v>0</v>
      </c>
      <c r="L53" s="24"/>
      <c r="M53" s="25">
        <f t="shared" si="3"/>
        <v>0</v>
      </c>
      <c r="N53" s="24"/>
      <c r="O53" s="24"/>
      <c r="P53" s="24"/>
      <c r="Q53" s="35">
        <f t="shared" si="7"/>
        <v>0</v>
      </c>
      <c r="R53" s="16" t="str">
        <f t="shared" si="8"/>
        <v>OK</v>
      </c>
      <c r="S53" s="33"/>
      <c r="T53" s="112"/>
      <c r="U53" s="112"/>
      <c r="V53" s="112"/>
      <c r="W53" s="112"/>
      <c r="X53" s="112"/>
      <c r="Y53" s="112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</row>
    <row r="54" spans="1:50" ht="24.75" customHeight="1" x14ac:dyDescent="0.25">
      <c r="A54" s="169"/>
      <c r="B54" s="170" t="s">
        <v>106</v>
      </c>
      <c r="C54" s="173">
        <v>26</v>
      </c>
      <c r="D54" s="65">
        <v>51</v>
      </c>
      <c r="E54" s="170" t="s">
        <v>94</v>
      </c>
      <c r="F54" s="64" t="s">
        <v>91</v>
      </c>
      <c r="G54" s="66" t="s">
        <v>113</v>
      </c>
      <c r="H54" s="67">
        <v>11.1</v>
      </c>
      <c r="I54" s="69">
        <v>0</v>
      </c>
      <c r="J54" s="23">
        <f t="shared" si="5"/>
        <v>0</v>
      </c>
      <c r="K54" s="23">
        <f t="shared" si="6"/>
        <v>0</v>
      </c>
      <c r="L54" s="24"/>
      <c r="M54" s="25">
        <f t="shared" si="3"/>
        <v>0</v>
      </c>
      <c r="N54" s="24"/>
      <c r="O54" s="24"/>
      <c r="P54" s="24"/>
      <c r="Q54" s="35">
        <f t="shared" si="7"/>
        <v>0</v>
      </c>
      <c r="R54" s="16" t="str">
        <f t="shared" si="8"/>
        <v>OK</v>
      </c>
      <c r="S54" s="33"/>
      <c r="T54" s="112"/>
      <c r="U54" s="112"/>
      <c r="V54" s="112"/>
      <c r="W54" s="112"/>
      <c r="X54" s="112"/>
      <c r="Y54" s="112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</row>
    <row r="55" spans="1:50" ht="24.75" customHeight="1" x14ac:dyDescent="0.25">
      <c r="A55" s="169"/>
      <c r="B55" s="170"/>
      <c r="C55" s="173"/>
      <c r="D55" s="65">
        <v>52</v>
      </c>
      <c r="E55" s="170"/>
      <c r="F55" s="64" t="s">
        <v>92</v>
      </c>
      <c r="G55" s="66" t="s">
        <v>113</v>
      </c>
      <c r="H55" s="67">
        <v>1500</v>
      </c>
      <c r="I55" s="69">
        <v>0</v>
      </c>
      <c r="J55" s="23">
        <f t="shared" si="5"/>
        <v>0</v>
      </c>
      <c r="K55" s="23">
        <f t="shared" si="6"/>
        <v>0</v>
      </c>
      <c r="L55" s="24"/>
      <c r="M55" s="25">
        <f t="shared" si="3"/>
        <v>0</v>
      </c>
      <c r="N55" s="24"/>
      <c r="O55" s="24"/>
      <c r="P55" s="24"/>
      <c r="Q55" s="35">
        <f t="shared" si="7"/>
        <v>0</v>
      </c>
      <c r="R55" s="16" t="str">
        <f t="shared" si="8"/>
        <v>OK</v>
      </c>
      <c r="S55" s="33"/>
      <c r="T55" s="112"/>
      <c r="U55" s="112"/>
      <c r="V55" s="112"/>
      <c r="W55" s="112"/>
      <c r="X55" s="112"/>
      <c r="Y55" s="112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</row>
    <row r="56" spans="1:50" s="34" customFormat="1" ht="24.75" customHeight="1" x14ac:dyDescent="0.25">
      <c r="A56" s="169"/>
      <c r="B56" s="170" t="s">
        <v>96</v>
      </c>
      <c r="C56" s="173">
        <v>27</v>
      </c>
      <c r="D56" s="65">
        <v>53</v>
      </c>
      <c r="E56" s="170" t="s">
        <v>95</v>
      </c>
      <c r="F56" s="64" t="s">
        <v>91</v>
      </c>
      <c r="G56" s="66" t="s">
        <v>113</v>
      </c>
      <c r="H56" s="67">
        <v>15.83</v>
      </c>
      <c r="I56" s="69">
        <v>0</v>
      </c>
      <c r="J56" s="23">
        <f t="shared" si="5"/>
        <v>0</v>
      </c>
      <c r="K56" s="23">
        <f t="shared" si="6"/>
        <v>0</v>
      </c>
      <c r="L56" s="24"/>
      <c r="M56" s="25">
        <f t="shared" si="3"/>
        <v>0</v>
      </c>
      <c r="N56" s="24"/>
      <c r="O56" s="24"/>
      <c r="P56" s="24"/>
      <c r="Q56" s="35">
        <f t="shared" si="7"/>
        <v>0</v>
      </c>
      <c r="R56" s="16" t="str">
        <f t="shared" si="8"/>
        <v>OK</v>
      </c>
      <c r="S56" s="33"/>
      <c r="T56" s="112"/>
      <c r="U56" s="112"/>
      <c r="V56" s="112"/>
      <c r="W56" s="112"/>
      <c r="X56" s="112"/>
      <c r="Y56" s="112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</row>
    <row r="57" spans="1:50" s="34" customFormat="1" ht="24.75" customHeight="1" x14ac:dyDescent="0.25">
      <c r="A57" s="169"/>
      <c r="B57" s="170"/>
      <c r="C57" s="173"/>
      <c r="D57" s="65">
        <v>54</v>
      </c>
      <c r="E57" s="170"/>
      <c r="F57" s="64" t="s">
        <v>92</v>
      </c>
      <c r="G57" s="66" t="s">
        <v>113</v>
      </c>
      <c r="H57" s="67">
        <v>2251</v>
      </c>
      <c r="I57" s="69">
        <v>0</v>
      </c>
      <c r="J57" s="23">
        <f t="shared" si="5"/>
        <v>0</v>
      </c>
      <c r="K57" s="23">
        <f t="shared" si="6"/>
        <v>0</v>
      </c>
      <c r="L57" s="24"/>
      <c r="M57" s="25">
        <f t="shared" si="3"/>
        <v>0</v>
      </c>
      <c r="N57" s="24"/>
      <c r="O57" s="24"/>
      <c r="P57" s="24"/>
      <c r="Q57" s="35">
        <f t="shared" si="7"/>
        <v>0</v>
      </c>
      <c r="R57" s="16" t="str">
        <f t="shared" si="8"/>
        <v>OK</v>
      </c>
      <c r="S57" s="33"/>
      <c r="T57" s="112"/>
      <c r="U57" s="112"/>
      <c r="V57" s="112"/>
      <c r="W57" s="112"/>
      <c r="X57" s="112"/>
      <c r="Y57" s="112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</row>
    <row r="58" spans="1:50" s="34" customFormat="1" ht="24.75" customHeight="1" x14ac:dyDescent="0.25">
      <c r="A58" s="169"/>
      <c r="B58" s="170" t="s">
        <v>89</v>
      </c>
      <c r="C58" s="173">
        <v>28</v>
      </c>
      <c r="D58" s="65">
        <v>55</v>
      </c>
      <c r="E58" s="170" t="s">
        <v>110</v>
      </c>
      <c r="F58" s="64" t="s">
        <v>91</v>
      </c>
      <c r="G58" s="66" t="s">
        <v>113</v>
      </c>
      <c r="H58" s="67">
        <v>17.600000000000001</v>
      </c>
      <c r="I58" s="69">
        <v>0</v>
      </c>
      <c r="J58" s="23">
        <f t="shared" si="5"/>
        <v>0</v>
      </c>
      <c r="K58" s="23">
        <f t="shared" si="6"/>
        <v>0</v>
      </c>
      <c r="L58" s="24"/>
      <c r="M58" s="25">
        <f t="shared" si="3"/>
        <v>0</v>
      </c>
      <c r="N58" s="24"/>
      <c r="O58" s="24"/>
      <c r="P58" s="24"/>
      <c r="Q58" s="35">
        <f t="shared" si="7"/>
        <v>0</v>
      </c>
      <c r="R58" s="16" t="str">
        <f t="shared" si="8"/>
        <v>OK</v>
      </c>
      <c r="S58" s="33"/>
      <c r="T58" s="112"/>
      <c r="U58" s="112"/>
      <c r="V58" s="112"/>
      <c r="W58" s="112"/>
      <c r="X58" s="112"/>
      <c r="Y58" s="112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</row>
    <row r="59" spans="1:50" s="34" customFormat="1" ht="24.75" customHeight="1" x14ac:dyDescent="0.25">
      <c r="A59" s="169"/>
      <c r="B59" s="170"/>
      <c r="C59" s="173"/>
      <c r="D59" s="65">
        <v>56</v>
      </c>
      <c r="E59" s="170"/>
      <c r="F59" s="64" t="s">
        <v>92</v>
      </c>
      <c r="G59" s="66" t="s">
        <v>113</v>
      </c>
      <c r="H59" s="67">
        <v>2259.2399999999998</v>
      </c>
      <c r="I59" s="69">
        <v>0</v>
      </c>
      <c r="J59" s="23">
        <f t="shared" si="5"/>
        <v>0</v>
      </c>
      <c r="K59" s="23">
        <f t="shared" si="6"/>
        <v>0</v>
      </c>
      <c r="L59" s="24"/>
      <c r="M59" s="25">
        <f t="shared" si="3"/>
        <v>0</v>
      </c>
      <c r="N59" s="24"/>
      <c r="O59" s="24"/>
      <c r="P59" s="24"/>
      <c r="Q59" s="35">
        <f t="shared" si="7"/>
        <v>0</v>
      </c>
      <c r="R59" s="16" t="str">
        <f t="shared" si="8"/>
        <v>OK</v>
      </c>
      <c r="S59" s="33"/>
      <c r="T59" s="112"/>
      <c r="U59" s="112"/>
      <c r="V59" s="112"/>
      <c r="W59" s="112"/>
      <c r="X59" s="112"/>
      <c r="Y59" s="112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</row>
    <row r="60" spans="1:50" s="34" customFormat="1" ht="24.75" customHeight="1" x14ac:dyDescent="0.25">
      <c r="A60" s="169"/>
      <c r="B60" s="170" t="s">
        <v>89</v>
      </c>
      <c r="C60" s="173">
        <v>29</v>
      </c>
      <c r="D60" s="65">
        <v>57</v>
      </c>
      <c r="E60" s="170" t="s">
        <v>97</v>
      </c>
      <c r="F60" s="64" t="s">
        <v>91</v>
      </c>
      <c r="G60" s="66" t="s">
        <v>113</v>
      </c>
      <c r="H60" s="67">
        <v>6.53</v>
      </c>
      <c r="I60" s="69">
        <v>0</v>
      </c>
      <c r="J60" s="23">
        <f t="shared" si="5"/>
        <v>0</v>
      </c>
      <c r="K60" s="23">
        <f t="shared" si="6"/>
        <v>0</v>
      </c>
      <c r="L60" s="24"/>
      <c r="M60" s="25">
        <f t="shared" si="3"/>
        <v>0</v>
      </c>
      <c r="N60" s="24"/>
      <c r="O60" s="24"/>
      <c r="P60" s="24"/>
      <c r="Q60" s="35">
        <f t="shared" si="7"/>
        <v>0</v>
      </c>
      <c r="R60" s="16" t="str">
        <f t="shared" si="8"/>
        <v>OK</v>
      </c>
      <c r="S60" s="33"/>
      <c r="T60" s="112"/>
      <c r="U60" s="112"/>
      <c r="V60" s="112"/>
      <c r="W60" s="112"/>
      <c r="X60" s="112"/>
      <c r="Y60" s="112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</row>
    <row r="61" spans="1:50" s="34" customFormat="1" ht="24.75" customHeight="1" x14ac:dyDescent="0.25">
      <c r="A61" s="169"/>
      <c r="B61" s="170"/>
      <c r="C61" s="173"/>
      <c r="D61" s="65">
        <v>58</v>
      </c>
      <c r="E61" s="170"/>
      <c r="F61" s="64" t="s">
        <v>92</v>
      </c>
      <c r="G61" s="66" t="s">
        <v>113</v>
      </c>
      <c r="H61" s="67">
        <v>1094.21</v>
      </c>
      <c r="I61" s="69">
        <v>0</v>
      </c>
      <c r="J61" s="23">
        <f t="shared" si="5"/>
        <v>0</v>
      </c>
      <c r="K61" s="23">
        <f t="shared" si="6"/>
        <v>0</v>
      </c>
      <c r="L61" s="24"/>
      <c r="M61" s="25">
        <f t="shared" si="3"/>
        <v>0</v>
      </c>
      <c r="N61" s="24"/>
      <c r="O61" s="24"/>
      <c r="P61" s="24"/>
      <c r="Q61" s="35">
        <f t="shared" si="7"/>
        <v>0</v>
      </c>
      <c r="R61" s="16" t="str">
        <f t="shared" si="8"/>
        <v>OK</v>
      </c>
      <c r="S61" s="33"/>
      <c r="T61" s="112"/>
      <c r="U61" s="112"/>
      <c r="V61" s="112"/>
      <c r="W61" s="112"/>
      <c r="X61" s="112"/>
      <c r="Y61" s="112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</row>
    <row r="62" spans="1:50" s="34" customFormat="1" ht="24.75" customHeight="1" x14ac:dyDescent="0.25">
      <c r="A62" s="169" t="s">
        <v>111</v>
      </c>
      <c r="B62" s="170" t="s">
        <v>89</v>
      </c>
      <c r="C62" s="173">
        <v>30</v>
      </c>
      <c r="D62" s="65">
        <v>59</v>
      </c>
      <c r="E62" s="170" t="s">
        <v>90</v>
      </c>
      <c r="F62" s="64" t="s">
        <v>91</v>
      </c>
      <c r="G62" s="66" t="s">
        <v>113</v>
      </c>
      <c r="H62" s="67">
        <v>9.09</v>
      </c>
      <c r="I62" s="69">
        <v>0</v>
      </c>
      <c r="J62" s="23">
        <f t="shared" si="5"/>
        <v>0</v>
      </c>
      <c r="K62" s="23">
        <f t="shared" si="6"/>
        <v>0</v>
      </c>
      <c r="L62" s="24"/>
      <c r="M62" s="25">
        <f t="shared" si="3"/>
        <v>0</v>
      </c>
      <c r="N62" s="24"/>
      <c r="O62" s="24"/>
      <c r="P62" s="24"/>
      <c r="Q62" s="35">
        <f t="shared" si="7"/>
        <v>0</v>
      </c>
      <c r="R62" s="16" t="str">
        <f t="shared" si="8"/>
        <v>OK</v>
      </c>
      <c r="S62" s="33"/>
      <c r="T62" s="112"/>
      <c r="U62" s="112"/>
      <c r="V62" s="112"/>
      <c r="W62" s="112"/>
      <c r="X62" s="112"/>
      <c r="Y62" s="112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</row>
    <row r="63" spans="1:50" s="34" customFormat="1" ht="24.75" customHeight="1" x14ac:dyDescent="0.25">
      <c r="A63" s="169"/>
      <c r="B63" s="170"/>
      <c r="C63" s="173"/>
      <c r="D63" s="65">
        <v>60</v>
      </c>
      <c r="E63" s="170"/>
      <c r="F63" s="64" t="s">
        <v>92</v>
      </c>
      <c r="G63" s="66" t="s">
        <v>113</v>
      </c>
      <c r="H63" s="67">
        <v>1513.9</v>
      </c>
      <c r="I63" s="69">
        <v>0</v>
      </c>
      <c r="J63" s="23">
        <f t="shared" si="5"/>
        <v>0</v>
      </c>
      <c r="K63" s="23">
        <f t="shared" si="6"/>
        <v>0</v>
      </c>
      <c r="L63" s="24"/>
      <c r="M63" s="25">
        <f t="shared" si="3"/>
        <v>0</v>
      </c>
      <c r="N63" s="24"/>
      <c r="O63" s="24"/>
      <c r="P63" s="24"/>
      <c r="Q63" s="35">
        <f t="shared" si="7"/>
        <v>0</v>
      </c>
      <c r="R63" s="16" t="str">
        <f t="shared" si="8"/>
        <v>OK</v>
      </c>
      <c r="S63" s="33"/>
      <c r="T63" s="112"/>
      <c r="U63" s="112"/>
      <c r="V63" s="112"/>
      <c r="W63" s="112"/>
      <c r="X63" s="112"/>
      <c r="Y63" s="112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</row>
    <row r="64" spans="1:50" s="34" customFormat="1" ht="24.75" customHeight="1" x14ac:dyDescent="0.25">
      <c r="A64" s="169"/>
      <c r="B64" s="170" t="s">
        <v>96</v>
      </c>
      <c r="C64" s="173">
        <v>31</v>
      </c>
      <c r="D64" s="65">
        <v>61</v>
      </c>
      <c r="E64" s="170" t="s">
        <v>93</v>
      </c>
      <c r="F64" s="64" t="s">
        <v>91</v>
      </c>
      <c r="G64" s="66" t="s">
        <v>113</v>
      </c>
      <c r="H64" s="67">
        <v>12.77</v>
      </c>
      <c r="I64" s="69">
        <v>0</v>
      </c>
      <c r="J64" s="23">
        <f t="shared" si="5"/>
        <v>0</v>
      </c>
      <c r="K64" s="23">
        <f t="shared" si="6"/>
        <v>0</v>
      </c>
      <c r="L64" s="24"/>
      <c r="M64" s="25">
        <f t="shared" si="3"/>
        <v>0</v>
      </c>
      <c r="N64" s="24"/>
      <c r="O64" s="24"/>
      <c r="P64" s="24"/>
      <c r="Q64" s="35">
        <f t="shared" si="7"/>
        <v>0</v>
      </c>
      <c r="R64" s="16" t="str">
        <f t="shared" si="8"/>
        <v>OK</v>
      </c>
      <c r="S64" s="33"/>
      <c r="T64" s="112"/>
      <c r="U64" s="112"/>
      <c r="V64" s="112"/>
      <c r="W64" s="112"/>
      <c r="X64" s="112"/>
      <c r="Y64" s="112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</row>
    <row r="65" spans="1:50" s="34" customFormat="1" ht="24.75" customHeight="1" x14ac:dyDescent="0.25">
      <c r="A65" s="169"/>
      <c r="B65" s="170"/>
      <c r="C65" s="173"/>
      <c r="D65" s="65">
        <v>62</v>
      </c>
      <c r="E65" s="170"/>
      <c r="F65" s="64" t="s">
        <v>92</v>
      </c>
      <c r="G65" s="66" t="s">
        <v>113</v>
      </c>
      <c r="H65" s="67">
        <v>1492</v>
      </c>
      <c r="I65" s="69">
        <v>0</v>
      </c>
      <c r="J65" s="23">
        <f t="shared" si="5"/>
        <v>0</v>
      </c>
      <c r="K65" s="23">
        <f t="shared" si="6"/>
        <v>0</v>
      </c>
      <c r="L65" s="24"/>
      <c r="M65" s="25">
        <f t="shared" si="3"/>
        <v>0</v>
      </c>
      <c r="N65" s="24"/>
      <c r="O65" s="24"/>
      <c r="P65" s="24"/>
      <c r="Q65" s="35">
        <f t="shared" si="7"/>
        <v>0</v>
      </c>
      <c r="R65" s="16" t="str">
        <f t="shared" si="8"/>
        <v>OK</v>
      </c>
      <c r="S65" s="33"/>
      <c r="T65" s="112"/>
      <c r="U65" s="112"/>
      <c r="V65" s="112"/>
      <c r="W65" s="112"/>
      <c r="X65" s="112"/>
      <c r="Y65" s="112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</row>
    <row r="66" spans="1:50" s="34" customFormat="1" ht="24.75" customHeight="1" x14ac:dyDescent="0.25">
      <c r="A66" s="169"/>
      <c r="B66" s="170" t="s">
        <v>96</v>
      </c>
      <c r="C66" s="173">
        <v>32</v>
      </c>
      <c r="D66" s="65">
        <v>63</v>
      </c>
      <c r="E66" s="170" t="s">
        <v>94</v>
      </c>
      <c r="F66" s="64" t="s">
        <v>91</v>
      </c>
      <c r="G66" s="66" t="s">
        <v>113</v>
      </c>
      <c r="H66" s="67">
        <v>15.93</v>
      </c>
      <c r="I66" s="69">
        <v>0</v>
      </c>
      <c r="J66" s="23">
        <f t="shared" si="5"/>
        <v>0</v>
      </c>
      <c r="K66" s="23">
        <f t="shared" si="6"/>
        <v>0</v>
      </c>
      <c r="L66" s="24"/>
      <c r="M66" s="25">
        <f t="shared" si="3"/>
        <v>0</v>
      </c>
      <c r="N66" s="24"/>
      <c r="O66" s="24"/>
      <c r="P66" s="24"/>
      <c r="Q66" s="35">
        <f t="shared" si="7"/>
        <v>0</v>
      </c>
      <c r="R66" s="16" t="str">
        <f t="shared" si="8"/>
        <v>OK</v>
      </c>
      <c r="S66" s="33"/>
      <c r="T66" s="112"/>
      <c r="U66" s="112"/>
      <c r="V66" s="112"/>
      <c r="W66" s="112"/>
      <c r="X66" s="112"/>
      <c r="Y66" s="112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</row>
    <row r="67" spans="1:50" s="34" customFormat="1" ht="24.75" customHeight="1" x14ac:dyDescent="0.25">
      <c r="A67" s="169"/>
      <c r="B67" s="170"/>
      <c r="C67" s="173"/>
      <c r="D67" s="65">
        <v>64</v>
      </c>
      <c r="E67" s="170"/>
      <c r="F67" s="64" t="s">
        <v>92</v>
      </c>
      <c r="G67" s="66" t="s">
        <v>113</v>
      </c>
      <c r="H67" s="67">
        <v>2121</v>
      </c>
      <c r="I67" s="69">
        <v>0</v>
      </c>
      <c r="J67" s="23">
        <f t="shared" si="5"/>
        <v>0</v>
      </c>
      <c r="K67" s="23">
        <f t="shared" si="6"/>
        <v>0</v>
      </c>
      <c r="L67" s="24"/>
      <c r="M67" s="25">
        <f t="shared" si="3"/>
        <v>0</v>
      </c>
      <c r="N67" s="24"/>
      <c r="O67" s="24"/>
      <c r="P67" s="24"/>
      <c r="Q67" s="35">
        <f t="shared" si="7"/>
        <v>0</v>
      </c>
      <c r="R67" s="16" t="str">
        <f t="shared" si="8"/>
        <v>OK</v>
      </c>
      <c r="S67" s="33"/>
      <c r="T67" s="112"/>
      <c r="U67" s="112"/>
      <c r="V67" s="112"/>
      <c r="W67" s="112"/>
      <c r="X67" s="112"/>
      <c r="Y67" s="112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</row>
    <row r="68" spans="1:50" s="34" customFormat="1" ht="24.75" customHeight="1" x14ac:dyDescent="0.25">
      <c r="A68" s="169"/>
      <c r="B68" s="170" t="s">
        <v>96</v>
      </c>
      <c r="C68" s="173">
        <v>33</v>
      </c>
      <c r="D68" s="65">
        <v>65</v>
      </c>
      <c r="E68" s="170" t="s">
        <v>95</v>
      </c>
      <c r="F68" s="64" t="s">
        <v>91</v>
      </c>
      <c r="G68" s="66" t="s">
        <v>113</v>
      </c>
      <c r="H68" s="67">
        <v>16.739999999999998</v>
      </c>
      <c r="I68" s="69">
        <v>0</v>
      </c>
      <c r="J68" s="23">
        <f t="shared" ref="J68:J73" si="9">IF(SUM(S68:AX68)&gt;I68+L68,I68+L68,SUM(S68:AX68))</f>
        <v>0</v>
      </c>
      <c r="K68" s="23">
        <f t="shared" ref="K68:K73" si="10">(SUM(S68:AX68))</f>
        <v>0</v>
      </c>
      <c r="L68" s="24"/>
      <c r="M68" s="25">
        <f t="shared" si="3"/>
        <v>0</v>
      </c>
      <c r="N68" s="24"/>
      <c r="O68" s="24"/>
      <c r="P68" s="24"/>
      <c r="Q68" s="35">
        <f t="shared" ref="Q68:Q73" si="11">I68-SUM(S68:AX68)+L68</f>
        <v>0</v>
      </c>
      <c r="R68" s="16" t="str">
        <f t="shared" si="8"/>
        <v>OK</v>
      </c>
      <c r="S68" s="33"/>
      <c r="T68" s="112"/>
      <c r="U68" s="112"/>
      <c r="V68" s="112"/>
      <c r="W68" s="112"/>
      <c r="X68" s="112"/>
      <c r="Y68" s="112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</row>
    <row r="69" spans="1:50" s="34" customFormat="1" ht="24.75" customHeight="1" x14ac:dyDescent="0.25">
      <c r="A69" s="169"/>
      <c r="B69" s="170"/>
      <c r="C69" s="173"/>
      <c r="D69" s="65">
        <v>66</v>
      </c>
      <c r="E69" s="170"/>
      <c r="F69" s="64" t="s">
        <v>92</v>
      </c>
      <c r="G69" s="66" t="s">
        <v>113</v>
      </c>
      <c r="H69" s="67">
        <v>2252</v>
      </c>
      <c r="I69" s="69">
        <v>0</v>
      </c>
      <c r="J69" s="23">
        <f t="shared" si="9"/>
        <v>0</v>
      </c>
      <c r="K69" s="23">
        <f t="shared" si="10"/>
        <v>0</v>
      </c>
      <c r="L69" s="24"/>
      <c r="M69" s="25">
        <f t="shared" si="3"/>
        <v>0</v>
      </c>
      <c r="N69" s="24"/>
      <c r="O69" s="24"/>
      <c r="P69" s="24"/>
      <c r="Q69" s="35">
        <f t="shared" si="11"/>
        <v>0</v>
      </c>
      <c r="R69" s="16" t="str">
        <f t="shared" si="8"/>
        <v>OK</v>
      </c>
      <c r="S69" s="33"/>
      <c r="T69" s="112"/>
      <c r="U69" s="112"/>
      <c r="V69" s="112"/>
      <c r="W69" s="112"/>
      <c r="X69" s="112"/>
      <c r="Y69" s="112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</row>
    <row r="70" spans="1:50" s="34" customFormat="1" ht="24.75" customHeight="1" x14ac:dyDescent="0.25">
      <c r="A70" s="169"/>
      <c r="B70" s="170" t="s">
        <v>96</v>
      </c>
      <c r="C70" s="173">
        <v>34</v>
      </c>
      <c r="D70" s="65">
        <v>67</v>
      </c>
      <c r="E70" s="170" t="s">
        <v>110</v>
      </c>
      <c r="F70" s="64" t="s">
        <v>91</v>
      </c>
      <c r="G70" s="66" t="s">
        <v>113</v>
      </c>
      <c r="H70" s="67">
        <v>16.239999999999998</v>
      </c>
      <c r="I70" s="69">
        <v>0</v>
      </c>
      <c r="J70" s="23">
        <f t="shared" si="9"/>
        <v>0</v>
      </c>
      <c r="K70" s="23">
        <f t="shared" si="10"/>
        <v>0</v>
      </c>
      <c r="L70" s="24"/>
      <c r="M70" s="25">
        <f t="shared" si="3"/>
        <v>0</v>
      </c>
      <c r="N70" s="24"/>
      <c r="O70" s="24"/>
      <c r="P70" s="24"/>
      <c r="Q70" s="35">
        <f t="shared" si="11"/>
        <v>0</v>
      </c>
      <c r="R70" s="16" t="str">
        <f t="shared" si="8"/>
        <v>OK</v>
      </c>
      <c r="S70" s="33"/>
      <c r="T70" s="112"/>
      <c r="U70" s="112"/>
      <c r="V70" s="112"/>
      <c r="W70" s="112"/>
      <c r="X70" s="112"/>
      <c r="Y70" s="112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</row>
    <row r="71" spans="1:50" s="34" customFormat="1" ht="24.75" customHeight="1" x14ac:dyDescent="0.25">
      <c r="A71" s="169"/>
      <c r="B71" s="170"/>
      <c r="C71" s="173"/>
      <c r="D71" s="65">
        <v>68</v>
      </c>
      <c r="E71" s="170"/>
      <c r="F71" s="64" t="s">
        <v>92</v>
      </c>
      <c r="G71" s="66" t="s">
        <v>113</v>
      </c>
      <c r="H71" s="67">
        <v>2076</v>
      </c>
      <c r="I71" s="69">
        <v>0</v>
      </c>
      <c r="J71" s="23">
        <f t="shared" si="9"/>
        <v>0</v>
      </c>
      <c r="K71" s="23">
        <f t="shared" si="10"/>
        <v>0</v>
      </c>
      <c r="L71" s="24"/>
      <c r="M71" s="25">
        <f t="shared" si="3"/>
        <v>0</v>
      </c>
      <c r="N71" s="24"/>
      <c r="O71" s="24"/>
      <c r="P71" s="24"/>
      <c r="Q71" s="35">
        <f t="shared" si="11"/>
        <v>0</v>
      </c>
      <c r="R71" s="16" t="str">
        <f t="shared" si="8"/>
        <v>OK</v>
      </c>
      <c r="S71" s="33"/>
      <c r="T71" s="112"/>
      <c r="U71" s="112"/>
      <c r="V71" s="112"/>
      <c r="W71" s="112"/>
      <c r="X71" s="112"/>
      <c r="Y71" s="112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</row>
    <row r="72" spans="1:50" s="34" customFormat="1" ht="24.75" customHeight="1" x14ac:dyDescent="0.25">
      <c r="A72" s="169"/>
      <c r="B72" s="170" t="s">
        <v>96</v>
      </c>
      <c r="C72" s="173">
        <v>35</v>
      </c>
      <c r="D72" s="65">
        <v>69</v>
      </c>
      <c r="E72" s="170" t="s">
        <v>97</v>
      </c>
      <c r="F72" s="64" t="s">
        <v>91</v>
      </c>
      <c r="G72" s="66" t="s">
        <v>113</v>
      </c>
      <c r="H72" s="67">
        <v>6.31</v>
      </c>
      <c r="I72" s="69">
        <v>0</v>
      </c>
      <c r="J72" s="23">
        <f t="shared" si="9"/>
        <v>0</v>
      </c>
      <c r="K72" s="23">
        <f t="shared" si="10"/>
        <v>0</v>
      </c>
      <c r="L72" s="24"/>
      <c r="M72" s="25">
        <f t="shared" si="3"/>
        <v>0</v>
      </c>
      <c r="N72" s="24"/>
      <c r="O72" s="24"/>
      <c r="P72" s="24"/>
      <c r="Q72" s="35">
        <f t="shared" si="11"/>
        <v>0</v>
      </c>
      <c r="R72" s="16" t="str">
        <f t="shared" si="8"/>
        <v>OK</v>
      </c>
      <c r="S72" s="33"/>
      <c r="T72" s="112"/>
      <c r="U72" s="112"/>
      <c r="V72" s="112"/>
      <c r="W72" s="112"/>
      <c r="X72" s="112"/>
      <c r="Y72" s="112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</row>
    <row r="73" spans="1:50" ht="24.75" customHeight="1" x14ac:dyDescent="0.25">
      <c r="A73" s="169"/>
      <c r="B73" s="170"/>
      <c r="C73" s="173"/>
      <c r="D73" s="65">
        <v>70</v>
      </c>
      <c r="E73" s="170"/>
      <c r="F73" s="64" t="s">
        <v>92</v>
      </c>
      <c r="G73" s="66" t="s">
        <v>113</v>
      </c>
      <c r="H73" s="67">
        <v>1065.5999999999999</v>
      </c>
      <c r="I73" s="69">
        <v>0</v>
      </c>
      <c r="J73" s="23">
        <f t="shared" si="9"/>
        <v>0</v>
      </c>
      <c r="K73" s="23">
        <f t="shared" si="10"/>
        <v>0</v>
      </c>
      <c r="L73" s="24"/>
      <c r="M73" s="25">
        <f t="shared" si="3"/>
        <v>0</v>
      </c>
      <c r="N73" s="24"/>
      <c r="O73" s="24"/>
      <c r="P73" s="24"/>
      <c r="Q73" s="35">
        <f t="shared" si="11"/>
        <v>0</v>
      </c>
      <c r="R73" s="16" t="str">
        <f t="shared" si="8"/>
        <v>OK</v>
      </c>
      <c r="S73" s="33"/>
      <c r="T73" s="112"/>
      <c r="U73" s="112"/>
      <c r="V73" s="112"/>
      <c r="W73" s="112"/>
      <c r="X73" s="112"/>
      <c r="Y73" s="112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</row>
    <row r="74" spans="1:50" ht="16.5" customHeight="1" x14ac:dyDescent="0.25">
      <c r="I74" s="48">
        <f t="shared" ref="I74:Q74" si="12">SUM(I4:I73)</f>
        <v>28110</v>
      </c>
      <c r="J74" s="48">
        <f t="shared" si="12"/>
        <v>26611</v>
      </c>
      <c r="K74" s="48">
        <f t="shared" si="12"/>
        <v>26611</v>
      </c>
      <c r="L74" s="48">
        <f t="shared" si="12"/>
        <v>-1499</v>
      </c>
      <c r="M74" s="48">
        <f t="shared" si="12"/>
        <v>7025</v>
      </c>
      <c r="N74" s="48">
        <f t="shared" si="12"/>
        <v>0</v>
      </c>
      <c r="O74" s="48">
        <f t="shared" si="12"/>
        <v>0</v>
      </c>
      <c r="P74" s="48">
        <f t="shared" si="12"/>
        <v>0</v>
      </c>
      <c r="Q74" s="49">
        <f t="shared" si="12"/>
        <v>0</v>
      </c>
      <c r="S74" s="17">
        <f t="shared" ref="S74:AX74" si="13">SUMPRODUCT($H$4:$H$73,S4:S73)</f>
        <v>20970.28</v>
      </c>
      <c r="T74" s="17">
        <f t="shared" si="13"/>
        <v>1954.0800000000002</v>
      </c>
      <c r="U74" s="17">
        <f t="shared" si="13"/>
        <v>181253.82</v>
      </c>
      <c r="V74" s="17">
        <f t="shared" si="13"/>
        <v>48661.919999999998</v>
      </c>
      <c r="W74" s="17">
        <f t="shared" si="13"/>
        <v>1021.34</v>
      </c>
      <c r="X74" s="17">
        <f t="shared" si="13"/>
        <v>0</v>
      </c>
      <c r="Y74" s="17">
        <f t="shared" si="13"/>
        <v>0</v>
      </c>
      <c r="Z74" s="17">
        <f t="shared" si="13"/>
        <v>0</v>
      </c>
      <c r="AA74" s="17">
        <f t="shared" si="13"/>
        <v>0</v>
      </c>
      <c r="AB74" s="17">
        <f t="shared" si="13"/>
        <v>0</v>
      </c>
      <c r="AC74" s="17">
        <f t="shared" si="13"/>
        <v>0</v>
      </c>
      <c r="AD74" s="17">
        <f t="shared" si="13"/>
        <v>0</v>
      </c>
      <c r="AE74" s="17">
        <f t="shared" si="13"/>
        <v>0</v>
      </c>
      <c r="AF74" s="17">
        <f t="shared" si="13"/>
        <v>0</v>
      </c>
      <c r="AG74" s="17">
        <f t="shared" si="13"/>
        <v>0</v>
      </c>
      <c r="AH74" s="17">
        <f t="shared" si="13"/>
        <v>0</v>
      </c>
      <c r="AI74" s="17">
        <f t="shared" si="13"/>
        <v>0</v>
      </c>
      <c r="AJ74" s="17">
        <f t="shared" si="13"/>
        <v>0</v>
      </c>
      <c r="AK74" s="17">
        <f t="shared" si="13"/>
        <v>0</v>
      </c>
      <c r="AL74" s="17">
        <f t="shared" si="13"/>
        <v>0</v>
      </c>
      <c r="AM74" s="17">
        <f t="shared" si="13"/>
        <v>0</v>
      </c>
      <c r="AN74" s="17">
        <f t="shared" si="13"/>
        <v>0</v>
      </c>
      <c r="AO74" s="17">
        <f t="shared" si="13"/>
        <v>0</v>
      </c>
      <c r="AP74" s="17">
        <f t="shared" si="13"/>
        <v>0</v>
      </c>
      <c r="AQ74" s="17">
        <f t="shared" si="13"/>
        <v>0</v>
      </c>
      <c r="AR74" s="17">
        <f t="shared" si="13"/>
        <v>0</v>
      </c>
      <c r="AS74" s="17">
        <f t="shared" si="13"/>
        <v>0</v>
      </c>
      <c r="AT74" s="17">
        <f t="shared" si="13"/>
        <v>0</v>
      </c>
      <c r="AU74" s="17">
        <f t="shared" si="13"/>
        <v>0</v>
      </c>
      <c r="AV74" s="17">
        <f t="shared" si="13"/>
        <v>0</v>
      </c>
      <c r="AW74" s="17">
        <f t="shared" si="13"/>
        <v>0</v>
      </c>
      <c r="AX74" s="17">
        <f t="shared" si="13"/>
        <v>0</v>
      </c>
    </row>
    <row r="75" spans="1:50" s="34" customFormat="1" ht="20.25" customHeight="1" x14ac:dyDescent="0.25">
      <c r="B75" s="1"/>
      <c r="C75" s="1"/>
      <c r="D75" s="1"/>
      <c r="E75" s="3"/>
      <c r="F75" s="1"/>
      <c r="G75" s="1"/>
      <c r="H75" s="79"/>
      <c r="I75" s="55">
        <f t="shared" ref="I75:P75" si="14">SUMPRODUCT($H$4:$H$73,I4:I73)</f>
        <v>264412.59999999998</v>
      </c>
      <c r="J75" s="55">
        <f t="shared" si="14"/>
        <v>253861.44</v>
      </c>
      <c r="K75" s="55">
        <f t="shared" si="14"/>
        <v>253861.44</v>
      </c>
      <c r="L75" s="55">
        <f t="shared" si="14"/>
        <v>-10551.16</v>
      </c>
      <c r="M75" s="55">
        <f t="shared" si="14"/>
        <v>63880.740000000005</v>
      </c>
      <c r="N75" s="55">
        <f t="shared" si="14"/>
        <v>0</v>
      </c>
      <c r="O75" s="55">
        <f t="shared" si="14"/>
        <v>0</v>
      </c>
      <c r="P75" s="55">
        <f t="shared" si="14"/>
        <v>0</v>
      </c>
      <c r="Q75" s="10"/>
      <c r="R75" s="5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</row>
    <row r="76" spans="1:50" ht="17.25" customHeight="1" x14ac:dyDescent="0.25">
      <c r="B76" s="189" t="s">
        <v>48</v>
      </c>
      <c r="C76" s="190"/>
      <c r="D76" s="190"/>
      <c r="E76" s="190"/>
      <c r="F76" s="190"/>
      <c r="G76" s="191"/>
      <c r="H76" s="109"/>
      <c r="I76" s="109"/>
      <c r="J76" s="110"/>
      <c r="K76" s="28"/>
      <c r="L76" s="28"/>
      <c r="M76" s="28"/>
      <c r="N76" s="28"/>
      <c r="O76" s="28"/>
      <c r="P76" s="28"/>
      <c r="T76" s="21"/>
      <c r="U76" s="21"/>
      <c r="V76" s="21"/>
    </row>
    <row r="77" spans="1:50" ht="16.5" customHeight="1" x14ac:dyDescent="0.25">
      <c r="B77" s="192" t="s">
        <v>85</v>
      </c>
      <c r="C77" s="193"/>
      <c r="D77" s="193"/>
      <c r="E77" s="193"/>
      <c r="F77" s="193"/>
      <c r="G77" s="194"/>
      <c r="H77" s="108"/>
      <c r="I77" s="108"/>
      <c r="J77" s="111"/>
      <c r="P77" s="22"/>
      <c r="T77" s="21"/>
      <c r="U77" s="21"/>
      <c r="V77" s="21"/>
    </row>
    <row r="78" spans="1:50" ht="15.75" customHeight="1" x14ac:dyDescent="0.25">
      <c r="B78" s="180" t="s">
        <v>86</v>
      </c>
      <c r="C78" s="181"/>
      <c r="D78" s="181"/>
      <c r="E78" s="181"/>
      <c r="F78" s="181"/>
      <c r="G78" s="182"/>
      <c r="H78" s="108"/>
      <c r="I78" s="108"/>
      <c r="J78" s="111"/>
      <c r="P78" s="22"/>
      <c r="T78" s="21"/>
      <c r="U78" s="21"/>
      <c r="V78" s="21"/>
    </row>
    <row r="79" spans="1:50" ht="14.45" customHeight="1" x14ac:dyDescent="0.25">
      <c r="U79" s="5"/>
      <c r="V79" s="5"/>
    </row>
    <row r="80" spans="1:50" ht="24.75" customHeight="1" x14ac:dyDescent="0.25">
      <c r="B80" s="183" t="s">
        <v>116</v>
      </c>
      <c r="C80" s="184"/>
      <c r="D80" s="184"/>
      <c r="E80" s="184"/>
      <c r="F80" s="184"/>
      <c r="G80" s="185"/>
      <c r="V80" s="125"/>
    </row>
    <row r="81" spans="2:22" ht="24.75" customHeight="1" x14ac:dyDescent="0.25">
      <c r="B81" s="186"/>
      <c r="C81" s="187"/>
      <c r="D81" s="187"/>
      <c r="E81" s="187"/>
      <c r="F81" s="187"/>
      <c r="G81" s="188"/>
      <c r="V81" s="125"/>
    </row>
    <row r="97" spans="9:9" ht="24.75" customHeight="1" x14ac:dyDescent="0.25">
      <c r="I97" s="123">
        <v>45932</v>
      </c>
    </row>
  </sheetData>
  <autoFilter ref="A3:AX78" xr:uid="{00000000-0001-0000-0000-000000000000}"/>
  <customSheetViews>
    <customSheetView guid="{621D8238-5429-498F-AC6E-560DC77BBC2F}" scale="70" topLeftCell="D1">
      <selection activeCell="L22" sqref="L22"/>
      <colBreaks count="1" manualBreakCount="1">
        <brk id="17" max="1048575" man="1"/>
      </colBreaks>
      <pageMargins left="0.511811024" right="0.511811024" top="0.78740157499999996" bottom="0.78740157499999996" header="0.31496062000000002" footer="0.31496062000000002"/>
      <pageSetup paperSize="9" scale="60" orientation="landscape" r:id="rId1"/>
    </customSheetView>
    <customSheetView guid="{4F310B60-E7C4-463C-82E5-32855552E117}" scale="106" topLeftCell="E11">
      <selection activeCell="K12" sqref="K12"/>
      <colBreaks count="1" manualBreakCount="1">
        <brk id="17" max="1048575" man="1"/>
      </colBreaks>
      <pageMargins left="0.511811024" right="0.511811024" top="0.78740157499999996" bottom="0.78740157499999996" header="0.31496062000000002" footer="0.31496062000000002"/>
      <pageSetup paperSize="9" scale="60" orientation="landscape" r:id="rId2"/>
    </customSheetView>
    <customSheetView guid="{29377F80-2479-4EEE-B758-5B51FB237957}" scale="96" topLeftCell="A19">
      <selection activeCell="K27" sqref="K27"/>
      <colBreaks count="1" manualBreakCount="1">
        <brk id="17" max="1048575" man="1"/>
      </colBreaks>
      <pageMargins left="0.511811024" right="0.511811024" top="0.78740157499999996" bottom="0.78740157499999996" header="0.31496062000000002" footer="0.31496062000000002"/>
      <pageSetup paperSize="9" scale="60" orientation="landscape" r:id="rId3"/>
    </customSheetView>
    <customSheetView guid="{B9C3DAFA-017A-49F7-AED8-93B14E732368}" scale="96" topLeftCell="A34">
      <selection activeCell="G40" sqref="G40"/>
      <colBreaks count="1" manualBreakCount="1">
        <brk id="17" max="1048575" man="1"/>
      </colBreaks>
      <pageMargins left="0.511811024" right="0.511811024" top="0.78740157499999996" bottom="0.78740157499999996" header="0.31496062000000002" footer="0.31496062000000002"/>
      <pageSetup paperSize="9" scale="60" orientation="landscape" r:id="rId4"/>
    </customSheetView>
  </customSheetViews>
  <mergeCells count="152">
    <mergeCell ref="B78:G78"/>
    <mergeCell ref="B80:G81"/>
    <mergeCell ref="B72:B73"/>
    <mergeCell ref="C72:C73"/>
    <mergeCell ref="E72:E73"/>
    <mergeCell ref="B76:G76"/>
    <mergeCell ref="B77:G77"/>
    <mergeCell ref="A62:A73"/>
    <mergeCell ref="B62:B63"/>
    <mergeCell ref="C62:C63"/>
    <mergeCell ref="E62:E63"/>
    <mergeCell ref="B64:B65"/>
    <mergeCell ref="C64:C65"/>
    <mergeCell ref="E64:E65"/>
    <mergeCell ref="B66:B67"/>
    <mergeCell ref="C66:C67"/>
    <mergeCell ref="E66:E67"/>
    <mergeCell ref="B68:B69"/>
    <mergeCell ref="C68:C69"/>
    <mergeCell ref="E68:E69"/>
    <mergeCell ref="B70:B71"/>
    <mergeCell ref="C70:C71"/>
    <mergeCell ref="E70:E71"/>
    <mergeCell ref="E58:E59"/>
    <mergeCell ref="B60:B61"/>
    <mergeCell ref="C60:C61"/>
    <mergeCell ref="E60:E61"/>
    <mergeCell ref="C54:C55"/>
    <mergeCell ref="E54:E55"/>
    <mergeCell ref="B56:B57"/>
    <mergeCell ref="C56:C57"/>
    <mergeCell ref="E56:E57"/>
    <mergeCell ref="C50:C51"/>
    <mergeCell ref="E50:E51"/>
    <mergeCell ref="B52:B53"/>
    <mergeCell ref="C52:C53"/>
    <mergeCell ref="E52:E53"/>
    <mergeCell ref="C42:C43"/>
    <mergeCell ref="E42:E43"/>
    <mergeCell ref="A44:A49"/>
    <mergeCell ref="B44:B45"/>
    <mergeCell ref="C44:C45"/>
    <mergeCell ref="E44:E45"/>
    <mergeCell ref="B46:B47"/>
    <mergeCell ref="C46:C47"/>
    <mergeCell ref="E46:E47"/>
    <mergeCell ref="B48:B49"/>
    <mergeCell ref="C48:C49"/>
    <mergeCell ref="E48:E49"/>
    <mergeCell ref="A34:A43"/>
    <mergeCell ref="B42:B43"/>
    <mergeCell ref="A50:A61"/>
    <mergeCell ref="B50:B51"/>
    <mergeCell ref="B54:B55"/>
    <mergeCell ref="B58:B59"/>
    <mergeCell ref="C58:C59"/>
    <mergeCell ref="B40:B41"/>
    <mergeCell ref="C40:C41"/>
    <mergeCell ref="E40:E41"/>
    <mergeCell ref="C34:C35"/>
    <mergeCell ref="E34:E35"/>
    <mergeCell ref="B36:B37"/>
    <mergeCell ref="C36:C37"/>
    <mergeCell ref="E36:E37"/>
    <mergeCell ref="B34:B35"/>
    <mergeCell ref="B38:B39"/>
    <mergeCell ref="B32:B33"/>
    <mergeCell ref="C32:C33"/>
    <mergeCell ref="E32:E33"/>
    <mergeCell ref="C26:C27"/>
    <mergeCell ref="E26:E27"/>
    <mergeCell ref="B28:B29"/>
    <mergeCell ref="C28:C29"/>
    <mergeCell ref="E28:E29"/>
    <mergeCell ref="C38:C39"/>
    <mergeCell ref="E38:E39"/>
    <mergeCell ref="E20:E21"/>
    <mergeCell ref="E22:E23"/>
    <mergeCell ref="E4:E5"/>
    <mergeCell ref="E6:E7"/>
    <mergeCell ref="E8:E9"/>
    <mergeCell ref="E10:E11"/>
    <mergeCell ref="E12:E13"/>
    <mergeCell ref="C30:C31"/>
    <mergeCell ref="E30:E31"/>
    <mergeCell ref="B12:B13"/>
    <mergeCell ref="B10:B11"/>
    <mergeCell ref="B8:B9"/>
    <mergeCell ref="B6:B7"/>
    <mergeCell ref="B4:B5"/>
    <mergeCell ref="I1:R1"/>
    <mergeCell ref="E14:E15"/>
    <mergeCell ref="E16:E17"/>
    <mergeCell ref="E18:E19"/>
    <mergeCell ref="AB1:AB2"/>
    <mergeCell ref="AC1:AC2"/>
    <mergeCell ref="AD1:AD2"/>
    <mergeCell ref="AE1:AE2"/>
    <mergeCell ref="AF1:AF2"/>
    <mergeCell ref="AG1:AG2"/>
    <mergeCell ref="AH1:AH2"/>
    <mergeCell ref="AI1:AI2"/>
    <mergeCell ref="A1:B1"/>
    <mergeCell ref="A2:R2"/>
    <mergeCell ref="A26:A33"/>
    <mergeCell ref="B26:B27"/>
    <mergeCell ref="B30:B31"/>
    <mergeCell ref="C1:H1"/>
    <mergeCell ref="A4:A15"/>
    <mergeCell ref="A16:A25"/>
    <mergeCell ref="B16:B17"/>
    <mergeCell ref="C16:C17"/>
    <mergeCell ref="B18:B19"/>
    <mergeCell ref="C18:C19"/>
    <mergeCell ref="B20:B21"/>
    <mergeCell ref="C20:C21"/>
    <mergeCell ref="B22:B23"/>
    <mergeCell ref="C22:C23"/>
    <mergeCell ref="B24:B25"/>
    <mergeCell ref="C24:C25"/>
    <mergeCell ref="E24:E25"/>
    <mergeCell ref="C4:C5"/>
    <mergeCell ref="C6:C7"/>
    <mergeCell ref="C8:C9"/>
    <mergeCell ref="C10:C11"/>
    <mergeCell ref="C12:C13"/>
    <mergeCell ref="C14:C15"/>
    <mergeCell ref="B14:B15"/>
    <mergeCell ref="AX1:AX2"/>
    <mergeCell ref="Y1:Y2"/>
    <mergeCell ref="Z1:Z2"/>
    <mergeCell ref="S1:S2"/>
    <mergeCell ref="T1:T2"/>
    <mergeCell ref="V1:V2"/>
    <mergeCell ref="W1:W2"/>
    <mergeCell ref="X1:X2"/>
    <mergeCell ref="U1:U2"/>
    <mergeCell ref="AS1:AS2"/>
    <mergeCell ref="AT1:AT2"/>
    <mergeCell ref="AU1:AU2"/>
    <mergeCell ref="AV1:AV2"/>
    <mergeCell ref="AN1:AN2"/>
    <mergeCell ref="AO1:AO2"/>
    <mergeCell ref="AA1:AA2"/>
    <mergeCell ref="AJ1:AJ2"/>
    <mergeCell ref="AP1:AP2"/>
    <mergeCell ref="AQ1:AQ2"/>
    <mergeCell ref="AR1:AR2"/>
    <mergeCell ref="AL1:AL2"/>
    <mergeCell ref="AM1:AM2"/>
    <mergeCell ref="AW1:AW2"/>
    <mergeCell ref="AK1:AK2"/>
  </mergeCells>
  <phoneticPr fontId="28" type="noConversion"/>
  <conditionalFormatting sqref="R3:R1048576 U79:V79">
    <cfRule type="cellIs" dxfId="69" priority="34" operator="equal">
      <formula>"ATENÇÃO"</formula>
    </cfRule>
  </conditionalFormatting>
  <conditionalFormatting sqref="S4:AX73">
    <cfRule type="cellIs" dxfId="68" priority="30" operator="greaterThan">
      <formula>0</formula>
    </cfRule>
  </conditionalFormatting>
  <conditionalFormatting sqref="Q4:Q73">
    <cfRule type="cellIs" dxfId="67" priority="29" operator="lessThan">
      <formula>0</formula>
    </cfRule>
  </conditionalFormatting>
  <conditionalFormatting sqref="R4:R73">
    <cfRule type="containsText" dxfId="66" priority="28" operator="containsText" text="ATENÇÃO">
      <formula>NOT(ISERROR(SEARCH("ATENÇÃO",R4)))</formula>
    </cfRule>
  </conditionalFormatting>
  <conditionalFormatting sqref="R1">
    <cfRule type="cellIs" dxfId="65" priority="1" operator="equal">
      <formula>"ATENÇÃO"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5"/>
  <colBreaks count="1" manualBreakCount="1">
    <brk id="22" max="1048575" man="1"/>
  </colBreaks>
  <legacy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17B99-D749-4A8A-9C7E-4D1000C9B697}">
  <dimension ref="A1:AX81"/>
  <sheetViews>
    <sheetView topLeftCell="A55" zoomScale="60" zoomScaleNormal="60" workbookViewId="0">
      <selection activeCell="AB78" sqref="AB78"/>
    </sheetView>
  </sheetViews>
  <sheetFormatPr defaultColWidth="11.85546875" defaultRowHeight="24.75" customHeight="1" x14ac:dyDescent="0.25"/>
  <cols>
    <col min="1" max="1" width="7.42578125" style="34" customWidth="1"/>
    <col min="2" max="2" width="22.140625" style="1" customWidth="1"/>
    <col min="3" max="3" width="5.140625" style="1" customWidth="1"/>
    <col min="4" max="4" width="6.140625" style="1" customWidth="1"/>
    <col min="5" max="5" width="14.42578125" style="3" customWidth="1"/>
    <col min="6" max="6" width="10" style="1" customWidth="1"/>
    <col min="7" max="7" width="12.5703125" style="1" customWidth="1"/>
    <col min="8" max="8" width="12.85546875" style="79" customWidth="1"/>
    <col min="9" max="9" width="10.85546875" style="4" customWidth="1"/>
    <col min="10" max="16" width="8.5703125" style="4" customWidth="1"/>
    <col min="17" max="17" width="8.5703125" style="10" customWidth="1"/>
    <col min="18" max="18" width="8.5703125" style="5" customWidth="1"/>
    <col min="19" max="30" width="15" style="6" customWidth="1"/>
    <col min="31" max="50" width="15" style="34" customWidth="1"/>
    <col min="51" max="16384" width="11.85546875" style="34"/>
  </cols>
  <sheetData>
    <row r="1" spans="1:50" ht="47.1" customHeight="1" x14ac:dyDescent="0.25">
      <c r="A1" s="176" t="s">
        <v>84</v>
      </c>
      <c r="B1" s="177"/>
      <c r="C1" s="171" t="s">
        <v>112</v>
      </c>
      <c r="D1" s="171"/>
      <c r="E1" s="171"/>
      <c r="F1" s="171"/>
      <c r="G1" s="171"/>
      <c r="H1" s="172"/>
      <c r="I1" s="179" t="s">
        <v>82</v>
      </c>
      <c r="J1" s="179"/>
      <c r="K1" s="179"/>
      <c r="L1" s="179"/>
      <c r="M1" s="179"/>
      <c r="N1" s="179"/>
      <c r="O1" s="179"/>
      <c r="P1" s="179"/>
      <c r="Q1" s="179"/>
      <c r="R1" s="179"/>
      <c r="S1" s="197" t="s">
        <v>182</v>
      </c>
      <c r="T1" s="197" t="s">
        <v>183</v>
      </c>
      <c r="U1" s="197" t="s">
        <v>184</v>
      </c>
      <c r="V1" s="197" t="s">
        <v>185</v>
      </c>
      <c r="W1" s="197" t="s">
        <v>186</v>
      </c>
      <c r="X1" s="197" t="s">
        <v>187</v>
      </c>
      <c r="Y1" s="197" t="s">
        <v>188</v>
      </c>
      <c r="Z1" s="197" t="s">
        <v>189</v>
      </c>
      <c r="AA1" s="197" t="s">
        <v>190</v>
      </c>
      <c r="AB1" s="197" t="s">
        <v>191</v>
      </c>
      <c r="AC1" s="197" t="s">
        <v>192</v>
      </c>
      <c r="AD1" s="197" t="s">
        <v>193</v>
      </c>
      <c r="AE1" s="197" t="s">
        <v>194</v>
      </c>
      <c r="AF1" s="163" t="s">
        <v>47</v>
      </c>
      <c r="AG1" s="163" t="s">
        <v>47</v>
      </c>
      <c r="AH1" s="163" t="s">
        <v>47</v>
      </c>
      <c r="AI1" s="163" t="s">
        <v>47</v>
      </c>
      <c r="AJ1" s="163" t="s">
        <v>47</v>
      </c>
      <c r="AK1" s="163" t="s">
        <v>47</v>
      </c>
      <c r="AL1" s="163" t="s">
        <v>47</v>
      </c>
      <c r="AM1" s="163" t="s">
        <v>47</v>
      </c>
      <c r="AN1" s="163" t="s">
        <v>47</v>
      </c>
      <c r="AO1" s="163" t="s">
        <v>47</v>
      </c>
      <c r="AP1" s="163" t="s">
        <v>47</v>
      </c>
      <c r="AQ1" s="163" t="s">
        <v>47</v>
      </c>
      <c r="AR1" s="163" t="s">
        <v>47</v>
      </c>
      <c r="AS1" s="163" t="s">
        <v>47</v>
      </c>
      <c r="AT1" s="163" t="s">
        <v>47</v>
      </c>
      <c r="AU1" s="163" t="s">
        <v>47</v>
      </c>
      <c r="AV1" s="163" t="s">
        <v>47</v>
      </c>
      <c r="AW1" s="163" t="s">
        <v>47</v>
      </c>
      <c r="AX1" s="163" t="s">
        <v>47</v>
      </c>
    </row>
    <row r="2" spans="1:50" ht="23.25" customHeight="1" x14ac:dyDescent="0.25">
      <c r="A2" s="178" t="s">
        <v>59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2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</row>
    <row r="3" spans="1:50" s="3" customFormat="1" ht="51" customHeight="1" x14ac:dyDescent="0.2">
      <c r="A3" s="105" t="s">
        <v>87</v>
      </c>
      <c r="B3" s="105" t="s">
        <v>6</v>
      </c>
      <c r="C3" s="105" t="s">
        <v>2</v>
      </c>
      <c r="D3" s="105" t="s">
        <v>5</v>
      </c>
      <c r="E3" s="106" t="s">
        <v>7</v>
      </c>
      <c r="F3" s="106" t="s">
        <v>8</v>
      </c>
      <c r="G3" s="106" t="s">
        <v>9</v>
      </c>
      <c r="H3" s="107" t="s">
        <v>4</v>
      </c>
      <c r="I3" s="19" t="s">
        <v>50</v>
      </c>
      <c r="J3" s="19" t="s">
        <v>10</v>
      </c>
      <c r="K3" s="19" t="s">
        <v>11</v>
      </c>
      <c r="L3" s="19" t="s">
        <v>49</v>
      </c>
      <c r="M3" s="19" t="s">
        <v>12</v>
      </c>
      <c r="N3" s="19" t="s">
        <v>13</v>
      </c>
      <c r="O3" s="19" t="s">
        <v>14</v>
      </c>
      <c r="P3" s="19" t="s">
        <v>15</v>
      </c>
      <c r="Q3" s="26" t="s">
        <v>0</v>
      </c>
      <c r="R3" s="27" t="s">
        <v>1</v>
      </c>
      <c r="S3" s="144">
        <v>45940</v>
      </c>
      <c r="T3" s="144">
        <v>45943</v>
      </c>
      <c r="U3" s="144">
        <v>45951</v>
      </c>
      <c r="V3" s="144">
        <v>45954</v>
      </c>
      <c r="W3" s="144">
        <v>45951</v>
      </c>
      <c r="X3" s="144">
        <v>45967</v>
      </c>
      <c r="Y3" s="144">
        <v>45988</v>
      </c>
      <c r="Z3" s="162" t="s">
        <v>195</v>
      </c>
      <c r="AA3" s="144">
        <v>45988</v>
      </c>
      <c r="AB3" s="144">
        <v>46078</v>
      </c>
      <c r="AC3" s="144">
        <v>46078</v>
      </c>
      <c r="AD3" s="144">
        <v>46087</v>
      </c>
      <c r="AE3" s="144">
        <v>46087</v>
      </c>
      <c r="AF3" s="62" t="s">
        <v>45</v>
      </c>
      <c r="AG3" s="62" t="s">
        <v>45</v>
      </c>
      <c r="AH3" s="62" t="s">
        <v>45</v>
      </c>
      <c r="AI3" s="62" t="s">
        <v>45</v>
      </c>
      <c r="AJ3" s="62" t="s">
        <v>45</v>
      </c>
      <c r="AK3" s="62" t="s">
        <v>45</v>
      </c>
      <c r="AL3" s="62" t="s">
        <v>45</v>
      </c>
      <c r="AM3" s="62" t="s">
        <v>45</v>
      </c>
      <c r="AN3" s="62" t="s">
        <v>45</v>
      </c>
      <c r="AO3" s="62" t="s">
        <v>45</v>
      </c>
      <c r="AP3" s="62" t="s">
        <v>45</v>
      </c>
      <c r="AQ3" s="62" t="s">
        <v>45</v>
      </c>
      <c r="AR3" s="62" t="s">
        <v>45</v>
      </c>
      <c r="AS3" s="62" t="s">
        <v>45</v>
      </c>
      <c r="AT3" s="62" t="s">
        <v>45</v>
      </c>
      <c r="AU3" s="62" t="s">
        <v>45</v>
      </c>
      <c r="AV3" s="62" t="s">
        <v>45</v>
      </c>
      <c r="AW3" s="62" t="s">
        <v>45</v>
      </c>
      <c r="AX3" s="62" t="s">
        <v>45</v>
      </c>
    </row>
    <row r="4" spans="1:50" ht="24.75" customHeight="1" x14ac:dyDescent="0.25">
      <c r="A4" s="169" t="s">
        <v>88</v>
      </c>
      <c r="B4" s="170" t="s">
        <v>89</v>
      </c>
      <c r="C4" s="173">
        <v>1</v>
      </c>
      <c r="D4" s="65">
        <v>1</v>
      </c>
      <c r="E4" s="170" t="s">
        <v>90</v>
      </c>
      <c r="F4" s="63" t="s">
        <v>91</v>
      </c>
      <c r="G4" s="66" t="s">
        <v>113</v>
      </c>
      <c r="H4" s="78">
        <v>4.9000000000000004</v>
      </c>
      <c r="I4" s="68">
        <v>0</v>
      </c>
      <c r="J4" s="23">
        <f t="shared" ref="J4:J35" si="0">IF(SUM(S4:AX4)&gt;I4+L4,I4+L4,SUM(S4:AX4))</f>
        <v>0</v>
      </c>
      <c r="K4" s="23">
        <f t="shared" ref="K4:K35" si="1">(SUM(S4:AX4))</f>
        <v>0</v>
      </c>
      <c r="L4" s="24"/>
      <c r="M4" s="25">
        <f>ROUND(IF(I4*0.25-0.5&lt;0,0,I4*0.25-0.5),0)-P4-N4</f>
        <v>0</v>
      </c>
      <c r="N4" s="24"/>
      <c r="O4" s="24"/>
      <c r="P4" s="24"/>
      <c r="Q4" s="35">
        <f t="shared" ref="Q4:Q35" si="2">I4-SUM(S4:AX4)+L4</f>
        <v>0</v>
      </c>
      <c r="R4" s="16" t="str">
        <f>IF(Q4&lt;0,"ATENÇÃO","OK")</f>
        <v>OK</v>
      </c>
      <c r="S4" s="145"/>
      <c r="T4" s="146"/>
      <c r="U4" s="146"/>
      <c r="V4" s="146"/>
      <c r="W4" s="146"/>
      <c r="X4" s="146"/>
      <c r="Y4" s="146"/>
      <c r="Z4" s="145"/>
      <c r="AA4" s="145"/>
      <c r="AB4" s="145"/>
      <c r="AC4" s="145"/>
      <c r="AD4" s="145"/>
      <c r="AE4" s="145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</row>
    <row r="5" spans="1:50" ht="24.75" customHeight="1" x14ac:dyDescent="0.25">
      <c r="A5" s="169"/>
      <c r="B5" s="170"/>
      <c r="C5" s="173"/>
      <c r="D5" s="65">
        <v>2</v>
      </c>
      <c r="E5" s="170"/>
      <c r="F5" s="64" t="s">
        <v>92</v>
      </c>
      <c r="G5" s="66" t="s">
        <v>113</v>
      </c>
      <c r="H5" s="67">
        <v>890.86</v>
      </c>
      <c r="I5" s="68">
        <v>0</v>
      </c>
      <c r="J5" s="23">
        <f t="shared" si="0"/>
        <v>0</v>
      </c>
      <c r="K5" s="23">
        <f t="shared" si="1"/>
        <v>0</v>
      </c>
      <c r="L5" s="24"/>
      <c r="M5" s="25">
        <f t="shared" ref="M5:M73" si="3">ROUND(IF(I5*0.25-0.5&lt;0,0,I5*0.25-0.5),0)-P5-N5</f>
        <v>0</v>
      </c>
      <c r="N5" s="24"/>
      <c r="O5" s="24"/>
      <c r="P5" s="24"/>
      <c r="Q5" s="35">
        <f t="shared" si="2"/>
        <v>0</v>
      </c>
      <c r="R5" s="16" t="str">
        <f t="shared" ref="R5:R68" si="4">IF(Q5&lt;0,"ATENÇÃO","OK")</f>
        <v>OK</v>
      </c>
      <c r="S5" s="145"/>
      <c r="T5" s="146"/>
      <c r="U5" s="146"/>
      <c r="V5" s="146"/>
      <c r="W5" s="146"/>
      <c r="X5" s="146"/>
      <c r="Y5" s="146"/>
      <c r="Z5" s="145"/>
      <c r="AA5" s="145"/>
      <c r="AB5" s="145"/>
      <c r="AC5" s="145"/>
      <c r="AD5" s="145"/>
      <c r="AE5" s="145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</row>
    <row r="6" spans="1:50" ht="24.75" customHeight="1" x14ac:dyDescent="0.25">
      <c r="A6" s="169"/>
      <c r="B6" s="170" t="s">
        <v>89</v>
      </c>
      <c r="C6" s="173">
        <v>2</v>
      </c>
      <c r="D6" s="65">
        <v>3</v>
      </c>
      <c r="E6" s="170" t="s">
        <v>93</v>
      </c>
      <c r="F6" s="64" t="s">
        <v>91</v>
      </c>
      <c r="G6" s="66" t="s">
        <v>113</v>
      </c>
      <c r="H6" s="67">
        <v>6.5</v>
      </c>
      <c r="I6" s="68">
        <v>0</v>
      </c>
      <c r="J6" s="23">
        <f t="shared" si="0"/>
        <v>0</v>
      </c>
      <c r="K6" s="23">
        <f t="shared" si="1"/>
        <v>0</v>
      </c>
      <c r="L6" s="24"/>
      <c r="M6" s="25">
        <f t="shared" si="3"/>
        <v>0</v>
      </c>
      <c r="N6" s="24"/>
      <c r="O6" s="24"/>
      <c r="P6" s="24"/>
      <c r="Q6" s="35">
        <f t="shared" si="2"/>
        <v>0</v>
      </c>
      <c r="R6" s="16" t="str">
        <f t="shared" si="4"/>
        <v>OK</v>
      </c>
      <c r="S6" s="145"/>
      <c r="T6" s="145"/>
      <c r="U6" s="146"/>
      <c r="V6" s="146"/>
      <c r="W6" s="146"/>
      <c r="X6" s="146"/>
      <c r="Y6" s="146"/>
      <c r="Z6" s="145"/>
      <c r="AA6" s="145"/>
      <c r="AB6" s="145"/>
      <c r="AC6" s="145"/>
      <c r="AD6" s="145"/>
      <c r="AE6" s="145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</row>
    <row r="7" spans="1:50" ht="24.75" customHeight="1" x14ac:dyDescent="0.25">
      <c r="A7" s="169"/>
      <c r="B7" s="170"/>
      <c r="C7" s="173"/>
      <c r="D7" s="65">
        <v>4</v>
      </c>
      <c r="E7" s="170"/>
      <c r="F7" s="64" t="s">
        <v>92</v>
      </c>
      <c r="G7" s="66" t="s">
        <v>113</v>
      </c>
      <c r="H7" s="67">
        <v>738.2</v>
      </c>
      <c r="I7" s="68">
        <v>0</v>
      </c>
      <c r="J7" s="23">
        <f t="shared" si="0"/>
        <v>0</v>
      </c>
      <c r="K7" s="23">
        <f t="shared" si="1"/>
        <v>0</v>
      </c>
      <c r="L7" s="24"/>
      <c r="M7" s="25">
        <f t="shared" si="3"/>
        <v>0</v>
      </c>
      <c r="N7" s="24"/>
      <c r="O7" s="24"/>
      <c r="P7" s="24"/>
      <c r="Q7" s="35">
        <f t="shared" si="2"/>
        <v>0</v>
      </c>
      <c r="R7" s="16" t="str">
        <f t="shared" si="4"/>
        <v>OK</v>
      </c>
      <c r="S7" s="145"/>
      <c r="T7" s="146"/>
      <c r="U7" s="146"/>
      <c r="V7" s="146"/>
      <c r="W7" s="146"/>
      <c r="X7" s="146"/>
      <c r="Y7" s="146"/>
      <c r="Z7" s="145"/>
      <c r="AA7" s="145"/>
      <c r="AB7" s="145"/>
      <c r="AC7" s="145"/>
      <c r="AD7" s="145"/>
      <c r="AE7" s="145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</row>
    <row r="8" spans="1:50" ht="24.75" customHeight="1" x14ac:dyDescent="0.25">
      <c r="A8" s="169"/>
      <c r="B8" s="170" t="s">
        <v>89</v>
      </c>
      <c r="C8" s="173">
        <v>3</v>
      </c>
      <c r="D8" s="65">
        <v>5</v>
      </c>
      <c r="E8" s="170" t="s">
        <v>94</v>
      </c>
      <c r="F8" s="80" t="s">
        <v>91</v>
      </c>
      <c r="G8" s="66" t="s">
        <v>113</v>
      </c>
      <c r="H8" s="67">
        <v>7.82</v>
      </c>
      <c r="I8" s="68">
        <v>0</v>
      </c>
      <c r="J8" s="23">
        <f t="shared" si="0"/>
        <v>0</v>
      </c>
      <c r="K8" s="23">
        <f t="shared" si="1"/>
        <v>0</v>
      </c>
      <c r="L8" s="24"/>
      <c r="M8" s="25">
        <f t="shared" si="3"/>
        <v>0</v>
      </c>
      <c r="N8" s="24"/>
      <c r="O8" s="24"/>
      <c r="P8" s="24"/>
      <c r="Q8" s="35">
        <f t="shared" si="2"/>
        <v>0</v>
      </c>
      <c r="R8" s="16" t="str">
        <f t="shared" si="4"/>
        <v>OK</v>
      </c>
      <c r="S8" s="145"/>
      <c r="T8" s="145"/>
      <c r="U8" s="146"/>
      <c r="V8" s="146"/>
      <c r="W8" s="146"/>
      <c r="X8" s="146"/>
      <c r="Y8" s="146"/>
      <c r="Z8" s="145"/>
      <c r="AA8" s="145"/>
      <c r="AB8" s="145"/>
      <c r="AC8" s="145"/>
      <c r="AD8" s="145"/>
      <c r="AE8" s="145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</row>
    <row r="9" spans="1:50" ht="24.75" customHeight="1" x14ac:dyDescent="0.25">
      <c r="A9" s="169"/>
      <c r="B9" s="170"/>
      <c r="C9" s="173"/>
      <c r="D9" s="65">
        <v>6</v>
      </c>
      <c r="E9" s="170"/>
      <c r="F9" s="80" t="s">
        <v>92</v>
      </c>
      <c r="G9" s="66" t="s">
        <v>113</v>
      </c>
      <c r="H9" s="67">
        <v>1000</v>
      </c>
      <c r="I9" s="68">
        <v>0</v>
      </c>
      <c r="J9" s="23">
        <f t="shared" si="0"/>
        <v>0</v>
      </c>
      <c r="K9" s="23">
        <f t="shared" si="1"/>
        <v>0</v>
      </c>
      <c r="L9" s="24"/>
      <c r="M9" s="25">
        <f t="shared" si="3"/>
        <v>0</v>
      </c>
      <c r="N9" s="24"/>
      <c r="O9" s="24"/>
      <c r="P9" s="24"/>
      <c r="Q9" s="35">
        <f t="shared" si="2"/>
        <v>0</v>
      </c>
      <c r="R9" s="16" t="str">
        <f t="shared" si="4"/>
        <v>OK</v>
      </c>
      <c r="S9" s="145"/>
      <c r="T9" s="146"/>
      <c r="U9" s="146"/>
      <c r="V9" s="146"/>
      <c r="W9" s="146"/>
      <c r="X9" s="146"/>
      <c r="Y9" s="146"/>
      <c r="Z9" s="145"/>
      <c r="AA9" s="145"/>
      <c r="AB9" s="145"/>
      <c r="AC9" s="145"/>
      <c r="AD9" s="145"/>
      <c r="AE9" s="145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</row>
    <row r="10" spans="1:50" ht="24.75" customHeight="1" x14ac:dyDescent="0.25">
      <c r="A10" s="169"/>
      <c r="B10" s="170" t="s">
        <v>89</v>
      </c>
      <c r="C10" s="173">
        <v>4</v>
      </c>
      <c r="D10" s="65">
        <v>7</v>
      </c>
      <c r="E10" s="170" t="s">
        <v>95</v>
      </c>
      <c r="F10" s="80" t="s">
        <v>91</v>
      </c>
      <c r="G10" s="66" t="s">
        <v>113</v>
      </c>
      <c r="H10" s="67">
        <v>7.61</v>
      </c>
      <c r="I10" s="68">
        <v>0</v>
      </c>
      <c r="J10" s="23">
        <f t="shared" si="0"/>
        <v>0</v>
      </c>
      <c r="K10" s="23">
        <f t="shared" si="1"/>
        <v>0</v>
      </c>
      <c r="L10" s="24"/>
      <c r="M10" s="25">
        <f t="shared" si="3"/>
        <v>0</v>
      </c>
      <c r="N10" s="24"/>
      <c r="O10" s="24"/>
      <c r="P10" s="24"/>
      <c r="Q10" s="35">
        <f t="shared" si="2"/>
        <v>0</v>
      </c>
      <c r="R10" s="16" t="str">
        <f t="shared" si="4"/>
        <v>OK</v>
      </c>
      <c r="S10" s="145"/>
      <c r="T10" s="146"/>
      <c r="U10" s="146"/>
      <c r="V10" s="146"/>
      <c r="W10" s="146"/>
      <c r="X10" s="146"/>
      <c r="Y10" s="146"/>
      <c r="Z10" s="145"/>
      <c r="AA10" s="145"/>
      <c r="AB10" s="145"/>
      <c r="AC10" s="145"/>
      <c r="AD10" s="145"/>
      <c r="AE10" s="145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</row>
    <row r="11" spans="1:50" ht="24.75" customHeight="1" x14ac:dyDescent="0.25">
      <c r="A11" s="169"/>
      <c r="B11" s="170"/>
      <c r="C11" s="173"/>
      <c r="D11" s="65">
        <v>8</v>
      </c>
      <c r="E11" s="170"/>
      <c r="F11" s="80" t="s">
        <v>92</v>
      </c>
      <c r="G11" s="66" t="s">
        <v>113</v>
      </c>
      <c r="H11" s="67">
        <v>1002.46</v>
      </c>
      <c r="I11" s="68">
        <v>0</v>
      </c>
      <c r="J11" s="23">
        <f t="shared" si="0"/>
        <v>0</v>
      </c>
      <c r="K11" s="23">
        <f t="shared" si="1"/>
        <v>0</v>
      </c>
      <c r="L11" s="24"/>
      <c r="M11" s="25">
        <f t="shared" si="3"/>
        <v>0</v>
      </c>
      <c r="N11" s="24"/>
      <c r="O11" s="24"/>
      <c r="P11" s="24"/>
      <c r="Q11" s="35">
        <f t="shared" si="2"/>
        <v>0</v>
      </c>
      <c r="R11" s="16" t="str">
        <f t="shared" si="4"/>
        <v>OK</v>
      </c>
      <c r="S11" s="145"/>
      <c r="T11" s="146"/>
      <c r="U11" s="146"/>
      <c r="V11" s="146"/>
      <c r="W11" s="146"/>
      <c r="X11" s="146"/>
      <c r="Y11" s="146"/>
      <c r="Z11" s="145"/>
      <c r="AA11" s="145"/>
      <c r="AB11" s="145"/>
      <c r="AC11" s="145"/>
      <c r="AD11" s="145"/>
      <c r="AE11" s="145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</row>
    <row r="12" spans="1:50" ht="24.75" customHeight="1" x14ac:dyDescent="0.25">
      <c r="A12" s="169"/>
      <c r="B12" s="170" t="s">
        <v>96</v>
      </c>
      <c r="C12" s="173">
        <v>5</v>
      </c>
      <c r="D12" s="65">
        <v>9</v>
      </c>
      <c r="E12" s="170" t="s">
        <v>97</v>
      </c>
      <c r="F12" s="80" t="s">
        <v>91</v>
      </c>
      <c r="G12" s="66" t="s">
        <v>113</v>
      </c>
      <c r="H12" s="67">
        <v>3.68</v>
      </c>
      <c r="I12" s="68">
        <v>0</v>
      </c>
      <c r="J12" s="23">
        <f t="shared" si="0"/>
        <v>0</v>
      </c>
      <c r="K12" s="23">
        <f t="shared" si="1"/>
        <v>0</v>
      </c>
      <c r="L12" s="24"/>
      <c r="M12" s="25">
        <f t="shared" si="3"/>
        <v>0</v>
      </c>
      <c r="N12" s="24"/>
      <c r="O12" s="24"/>
      <c r="P12" s="24"/>
      <c r="Q12" s="35">
        <f t="shared" si="2"/>
        <v>0</v>
      </c>
      <c r="R12" s="16" t="str">
        <f t="shared" si="4"/>
        <v>OK</v>
      </c>
      <c r="S12" s="145"/>
      <c r="T12" s="146"/>
      <c r="U12" s="146"/>
      <c r="V12" s="146"/>
      <c r="W12" s="146"/>
      <c r="X12" s="146"/>
      <c r="Y12" s="146"/>
      <c r="Z12" s="145"/>
      <c r="AA12" s="145"/>
      <c r="AB12" s="145"/>
      <c r="AC12" s="145"/>
      <c r="AD12" s="145"/>
      <c r="AE12" s="145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</row>
    <row r="13" spans="1:50" ht="24.75" customHeight="1" x14ac:dyDescent="0.25">
      <c r="A13" s="169"/>
      <c r="B13" s="170"/>
      <c r="C13" s="173"/>
      <c r="D13" s="65">
        <v>10</v>
      </c>
      <c r="E13" s="170"/>
      <c r="F13" s="65" t="s">
        <v>92</v>
      </c>
      <c r="G13" s="66" t="s">
        <v>113</v>
      </c>
      <c r="H13" s="78">
        <v>874.8</v>
      </c>
      <c r="I13" s="68">
        <v>0</v>
      </c>
      <c r="J13" s="23">
        <f t="shared" si="0"/>
        <v>0</v>
      </c>
      <c r="K13" s="23">
        <f t="shared" si="1"/>
        <v>0</v>
      </c>
      <c r="L13" s="24"/>
      <c r="M13" s="25">
        <f t="shared" si="3"/>
        <v>0</v>
      </c>
      <c r="N13" s="24"/>
      <c r="O13" s="24"/>
      <c r="P13" s="24"/>
      <c r="Q13" s="35">
        <f t="shared" si="2"/>
        <v>0</v>
      </c>
      <c r="R13" s="16" t="str">
        <f t="shared" si="4"/>
        <v>OK</v>
      </c>
      <c r="S13" s="145"/>
      <c r="T13" s="146"/>
      <c r="U13" s="146"/>
      <c r="V13" s="146"/>
      <c r="W13" s="146"/>
      <c r="X13" s="146"/>
      <c r="Y13" s="146"/>
      <c r="Z13" s="145"/>
      <c r="AA13" s="145"/>
      <c r="AB13" s="145"/>
      <c r="AC13" s="145"/>
      <c r="AD13" s="145"/>
      <c r="AE13" s="145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</row>
    <row r="14" spans="1:50" ht="24.75" customHeight="1" x14ac:dyDescent="0.25">
      <c r="A14" s="169"/>
      <c r="B14" s="175" t="s">
        <v>96</v>
      </c>
      <c r="C14" s="174">
        <v>6</v>
      </c>
      <c r="D14" s="113">
        <v>11</v>
      </c>
      <c r="E14" s="175" t="s">
        <v>98</v>
      </c>
      <c r="F14" s="113" t="s">
        <v>91</v>
      </c>
      <c r="G14" s="114" t="s">
        <v>114</v>
      </c>
      <c r="H14" s="115">
        <v>6.76</v>
      </c>
      <c r="I14" s="68">
        <v>0</v>
      </c>
      <c r="J14" s="23">
        <f t="shared" si="0"/>
        <v>0</v>
      </c>
      <c r="K14" s="23">
        <f t="shared" si="1"/>
        <v>0</v>
      </c>
      <c r="L14" s="24"/>
      <c r="M14" s="25">
        <f t="shared" si="3"/>
        <v>0</v>
      </c>
      <c r="N14" s="24"/>
      <c r="O14" s="24"/>
      <c r="P14" s="24"/>
      <c r="Q14" s="35">
        <f t="shared" si="2"/>
        <v>0</v>
      </c>
      <c r="R14" s="16" t="str">
        <f t="shared" si="4"/>
        <v>OK</v>
      </c>
      <c r="S14" s="145"/>
      <c r="T14" s="146"/>
      <c r="U14" s="145"/>
      <c r="V14" s="146"/>
      <c r="W14" s="146"/>
      <c r="X14" s="146"/>
      <c r="Y14" s="146"/>
      <c r="Z14" s="145"/>
      <c r="AA14" s="145"/>
      <c r="AB14" s="145"/>
      <c r="AC14" s="145"/>
      <c r="AD14" s="145"/>
      <c r="AE14" s="145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</row>
    <row r="15" spans="1:50" ht="24.75" customHeight="1" x14ac:dyDescent="0.25">
      <c r="A15" s="169"/>
      <c r="B15" s="175"/>
      <c r="C15" s="174"/>
      <c r="D15" s="113">
        <v>12</v>
      </c>
      <c r="E15" s="175"/>
      <c r="F15" s="116" t="s">
        <v>92</v>
      </c>
      <c r="G15" s="114" t="s">
        <v>114</v>
      </c>
      <c r="H15" s="115">
        <v>1021.34</v>
      </c>
      <c r="I15" s="68">
        <v>0</v>
      </c>
      <c r="J15" s="23">
        <f t="shared" si="0"/>
        <v>0</v>
      </c>
      <c r="K15" s="23">
        <f t="shared" si="1"/>
        <v>0</v>
      </c>
      <c r="L15" s="24"/>
      <c r="M15" s="25">
        <f t="shared" si="3"/>
        <v>0</v>
      </c>
      <c r="N15" s="24"/>
      <c r="O15" s="24"/>
      <c r="P15" s="24"/>
      <c r="Q15" s="35">
        <f t="shared" si="2"/>
        <v>0</v>
      </c>
      <c r="R15" s="16" t="str">
        <f t="shared" si="4"/>
        <v>OK</v>
      </c>
      <c r="S15" s="145"/>
      <c r="T15" s="146"/>
      <c r="U15" s="146"/>
      <c r="V15" s="146"/>
      <c r="W15" s="146"/>
      <c r="X15" s="146"/>
      <c r="Y15" s="146"/>
      <c r="Z15" s="145"/>
      <c r="AA15" s="145"/>
      <c r="AB15" s="145"/>
      <c r="AC15" s="145"/>
      <c r="AD15" s="145"/>
      <c r="AE15" s="145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</row>
    <row r="16" spans="1:50" ht="24.75" customHeight="1" x14ac:dyDescent="0.25">
      <c r="A16" s="169" t="s">
        <v>100</v>
      </c>
      <c r="B16" s="170" t="s">
        <v>101</v>
      </c>
      <c r="C16" s="173">
        <v>7</v>
      </c>
      <c r="D16" s="65">
        <v>13</v>
      </c>
      <c r="E16" s="170" t="s">
        <v>90</v>
      </c>
      <c r="F16" s="64" t="s">
        <v>91</v>
      </c>
      <c r="G16" s="66" t="s">
        <v>113</v>
      </c>
      <c r="H16" s="78">
        <v>4.25</v>
      </c>
      <c r="I16" s="69">
        <v>12699</v>
      </c>
      <c r="J16" s="23">
        <f t="shared" si="0"/>
        <v>680</v>
      </c>
      <c r="K16" s="23">
        <f t="shared" si="1"/>
        <v>680</v>
      </c>
      <c r="L16" s="24"/>
      <c r="M16" s="25">
        <f t="shared" si="3"/>
        <v>3174</v>
      </c>
      <c r="N16" s="24"/>
      <c r="O16" s="24"/>
      <c r="P16" s="24"/>
      <c r="Q16" s="35">
        <f t="shared" si="2"/>
        <v>12019</v>
      </c>
      <c r="R16" s="16" t="str">
        <f t="shared" si="4"/>
        <v>OK</v>
      </c>
      <c r="S16" s="145"/>
      <c r="T16" s="146"/>
      <c r="U16" s="146"/>
      <c r="V16" s="146"/>
      <c r="W16" s="146"/>
      <c r="X16" s="146"/>
      <c r="Y16" s="146"/>
      <c r="Z16" s="145"/>
      <c r="AA16" s="145"/>
      <c r="AB16" s="147">
        <v>320</v>
      </c>
      <c r="AC16" s="145"/>
      <c r="AD16" s="145"/>
      <c r="AE16" s="147">
        <v>360</v>
      </c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</row>
    <row r="17" spans="1:50" ht="24.75" customHeight="1" x14ac:dyDescent="0.25">
      <c r="A17" s="169"/>
      <c r="B17" s="170"/>
      <c r="C17" s="173"/>
      <c r="D17" s="65">
        <v>14</v>
      </c>
      <c r="E17" s="170"/>
      <c r="F17" s="64" t="s">
        <v>92</v>
      </c>
      <c r="G17" s="66" t="s">
        <v>113</v>
      </c>
      <c r="H17" s="67">
        <v>751.21</v>
      </c>
      <c r="I17" s="69">
        <v>24</v>
      </c>
      <c r="J17" s="23">
        <f t="shared" si="0"/>
        <v>0.5</v>
      </c>
      <c r="K17" s="23">
        <f t="shared" si="1"/>
        <v>0.5</v>
      </c>
      <c r="L17" s="24"/>
      <c r="M17" s="25">
        <f t="shared" si="3"/>
        <v>6</v>
      </c>
      <c r="N17" s="24"/>
      <c r="O17" s="24"/>
      <c r="P17" s="24"/>
      <c r="Q17" s="35">
        <f t="shared" si="2"/>
        <v>23.5</v>
      </c>
      <c r="R17" s="16" t="str">
        <f t="shared" si="4"/>
        <v>OK</v>
      </c>
      <c r="S17" s="145"/>
      <c r="T17" s="146"/>
      <c r="U17" s="146"/>
      <c r="V17" s="146"/>
      <c r="W17" s="146"/>
      <c r="X17" s="146"/>
      <c r="Y17" s="146"/>
      <c r="Z17" s="145"/>
      <c r="AA17" s="145"/>
      <c r="AB17" s="145"/>
      <c r="AC17" s="145"/>
      <c r="AD17" s="147">
        <v>0.5</v>
      </c>
      <c r="AE17" s="145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</row>
    <row r="18" spans="1:50" ht="24.75" customHeight="1" x14ac:dyDescent="0.25">
      <c r="A18" s="169"/>
      <c r="B18" s="170" t="s">
        <v>102</v>
      </c>
      <c r="C18" s="173">
        <v>8</v>
      </c>
      <c r="D18" s="65">
        <v>15</v>
      </c>
      <c r="E18" s="170" t="s">
        <v>93</v>
      </c>
      <c r="F18" s="64" t="s">
        <v>91</v>
      </c>
      <c r="G18" s="66" t="s">
        <v>113</v>
      </c>
      <c r="H18" s="67">
        <v>10.55</v>
      </c>
      <c r="I18" s="69">
        <v>2405</v>
      </c>
      <c r="J18" s="23">
        <f t="shared" si="0"/>
        <v>654</v>
      </c>
      <c r="K18" s="23">
        <f t="shared" si="1"/>
        <v>654</v>
      </c>
      <c r="L18" s="24"/>
      <c r="M18" s="25">
        <f t="shared" si="3"/>
        <v>601</v>
      </c>
      <c r="N18" s="24"/>
      <c r="O18" s="24"/>
      <c r="P18" s="24"/>
      <c r="Q18" s="35">
        <f t="shared" si="2"/>
        <v>1751</v>
      </c>
      <c r="R18" s="16" t="str">
        <f t="shared" si="4"/>
        <v>OK</v>
      </c>
      <c r="S18" s="145"/>
      <c r="T18" s="146"/>
      <c r="U18" s="148">
        <v>484</v>
      </c>
      <c r="V18" s="146"/>
      <c r="W18" s="146"/>
      <c r="X18" s="148">
        <v>170</v>
      </c>
      <c r="Y18" s="146"/>
      <c r="Z18" s="145"/>
      <c r="AA18" s="145"/>
      <c r="AB18" s="145"/>
      <c r="AC18" s="145"/>
      <c r="AD18" s="145"/>
      <c r="AE18" s="145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</row>
    <row r="19" spans="1:50" ht="24.75" customHeight="1" x14ac:dyDescent="0.25">
      <c r="A19" s="169"/>
      <c r="B19" s="170"/>
      <c r="C19" s="173"/>
      <c r="D19" s="65">
        <v>16</v>
      </c>
      <c r="E19" s="170"/>
      <c r="F19" s="64" t="s">
        <v>92</v>
      </c>
      <c r="G19" s="66" t="s">
        <v>113</v>
      </c>
      <c r="H19" s="78">
        <v>1232.01</v>
      </c>
      <c r="I19" s="69">
        <v>7</v>
      </c>
      <c r="J19" s="23">
        <f t="shared" si="0"/>
        <v>0.5</v>
      </c>
      <c r="K19" s="23">
        <f t="shared" si="1"/>
        <v>0.5</v>
      </c>
      <c r="L19" s="24"/>
      <c r="M19" s="25">
        <f t="shared" si="3"/>
        <v>1</v>
      </c>
      <c r="N19" s="24"/>
      <c r="O19" s="24"/>
      <c r="P19" s="24"/>
      <c r="Q19" s="35">
        <f t="shared" si="2"/>
        <v>6.5</v>
      </c>
      <c r="R19" s="16" t="str">
        <f t="shared" si="4"/>
        <v>OK</v>
      </c>
      <c r="S19" s="145"/>
      <c r="T19" s="146"/>
      <c r="U19" s="146"/>
      <c r="V19" s="148">
        <v>0.5</v>
      </c>
      <c r="W19" s="146"/>
      <c r="X19" s="146"/>
      <c r="Y19" s="146"/>
      <c r="Z19" s="145"/>
      <c r="AA19" s="145"/>
      <c r="AB19" s="145"/>
      <c r="AC19" s="145"/>
      <c r="AD19" s="145"/>
      <c r="AE19" s="145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</row>
    <row r="20" spans="1:50" ht="24.75" customHeight="1" x14ac:dyDescent="0.25">
      <c r="A20" s="169"/>
      <c r="B20" s="170" t="s">
        <v>102</v>
      </c>
      <c r="C20" s="173">
        <v>9</v>
      </c>
      <c r="D20" s="65">
        <v>17</v>
      </c>
      <c r="E20" s="170" t="s">
        <v>94</v>
      </c>
      <c r="F20" s="64" t="s">
        <v>91</v>
      </c>
      <c r="G20" s="66" t="s">
        <v>113</v>
      </c>
      <c r="H20" s="78">
        <v>10.130000000000001</v>
      </c>
      <c r="I20" s="69">
        <v>4435</v>
      </c>
      <c r="J20" s="23">
        <f t="shared" si="0"/>
        <v>0</v>
      </c>
      <c r="K20" s="23">
        <f t="shared" si="1"/>
        <v>0</v>
      </c>
      <c r="L20" s="24"/>
      <c r="M20" s="25">
        <f t="shared" si="3"/>
        <v>1108</v>
      </c>
      <c r="N20" s="24"/>
      <c r="O20" s="24"/>
      <c r="P20" s="24"/>
      <c r="Q20" s="35">
        <f t="shared" si="2"/>
        <v>4435</v>
      </c>
      <c r="R20" s="16" t="str">
        <f t="shared" si="4"/>
        <v>OK</v>
      </c>
      <c r="S20" s="145"/>
      <c r="T20" s="146"/>
      <c r="U20" s="146"/>
      <c r="V20" s="146"/>
      <c r="W20" s="146"/>
      <c r="X20" s="146"/>
      <c r="Y20" s="146"/>
      <c r="Z20" s="145"/>
      <c r="AA20" s="145"/>
      <c r="AB20" s="145"/>
      <c r="AC20" s="145"/>
      <c r="AD20" s="145"/>
      <c r="AE20" s="145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</row>
    <row r="21" spans="1:50" ht="24.75" customHeight="1" x14ac:dyDescent="0.25">
      <c r="A21" s="169"/>
      <c r="B21" s="170"/>
      <c r="C21" s="173"/>
      <c r="D21" s="65">
        <v>18</v>
      </c>
      <c r="E21" s="170"/>
      <c r="F21" s="64" t="s">
        <v>92</v>
      </c>
      <c r="G21" s="66" t="s">
        <v>113</v>
      </c>
      <c r="H21" s="78">
        <v>1211.46</v>
      </c>
      <c r="I21" s="69">
        <v>12</v>
      </c>
      <c r="J21" s="23">
        <f t="shared" si="0"/>
        <v>0</v>
      </c>
      <c r="K21" s="23">
        <f t="shared" si="1"/>
        <v>0</v>
      </c>
      <c r="L21" s="24"/>
      <c r="M21" s="25">
        <f t="shared" si="3"/>
        <v>3</v>
      </c>
      <c r="N21" s="24"/>
      <c r="O21" s="24"/>
      <c r="P21" s="24"/>
      <c r="Q21" s="35">
        <f t="shared" si="2"/>
        <v>12</v>
      </c>
      <c r="R21" s="16" t="str">
        <f t="shared" si="4"/>
        <v>OK</v>
      </c>
      <c r="S21" s="145"/>
      <c r="T21" s="146"/>
      <c r="U21" s="146"/>
      <c r="V21" s="146"/>
      <c r="W21" s="146"/>
      <c r="X21" s="146"/>
      <c r="Y21" s="146"/>
      <c r="Z21" s="145"/>
      <c r="AA21" s="145"/>
      <c r="AB21" s="145"/>
      <c r="AC21" s="145"/>
      <c r="AD21" s="145"/>
      <c r="AE21" s="145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</row>
    <row r="22" spans="1:50" ht="24.75" customHeight="1" x14ac:dyDescent="0.25">
      <c r="A22" s="169"/>
      <c r="B22" s="170" t="s">
        <v>102</v>
      </c>
      <c r="C22" s="173">
        <v>10</v>
      </c>
      <c r="D22" s="65">
        <v>19</v>
      </c>
      <c r="E22" s="170" t="s">
        <v>95</v>
      </c>
      <c r="F22" s="80" t="s">
        <v>91</v>
      </c>
      <c r="G22" s="66" t="s">
        <v>113</v>
      </c>
      <c r="H22" s="78">
        <v>12.08</v>
      </c>
      <c r="I22" s="69">
        <v>850</v>
      </c>
      <c r="J22" s="23">
        <f t="shared" si="0"/>
        <v>170</v>
      </c>
      <c r="K22" s="23">
        <f t="shared" si="1"/>
        <v>170</v>
      </c>
      <c r="L22" s="24"/>
      <c r="M22" s="25">
        <f t="shared" si="3"/>
        <v>212</v>
      </c>
      <c r="N22" s="24"/>
      <c r="O22" s="24"/>
      <c r="P22" s="24"/>
      <c r="Q22" s="35">
        <f t="shared" si="2"/>
        <v>680</v>
      </c>
      <c r="R22" s="16" t="str">
        <f t="shared" si="4"/>
        <v>OK</v>
      </c>
      <c r="S22" s="145"/>
      <c r="T22" s="145"/>
      <c r="U22" s="146"/>
      <c r="V22" s="146"/>
      <c r="W22" s="148">
        <v>170</v>
      </c>
      <c r="X22" s="146"/>
      <c r="Y22" s="145"/>
      <c r="Z22" s="145"/>
      <c r="AA22" s="145"/>
      <c r="AB22" s="145"/>
      <c r="AC22" s="145"/>
      <c r="AD22" s="145"/>
      <c r="AE22" s="145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</row>
    <row r="23" spans="1:50" ht="24.75" customHeight="1" x14ac:dyDescent="0.25">
      <c r="A23" s="169"/>
      <c r="B23" s="170"/>
      <c r="C23" s="173"/>
      <c r="D23" s="65">
        <v>20</v>
      </c>
      <c r="E23" s="170"/>
      <c r="F23" s="64" t="s">
        <v>92</v>
      </c>
      <c r="G23" s="66" t="s">
        <v>113</v>
      </c>
      <c r="H23" s="67">
        <v>1460.51</v>
      </c>
      <c r="I23" s="69">
        <v>7</v>
      </c>
      <c r="J23" s="23">
        <f t="shared" si="0"/>
        <v>0</v>
      </c>
      <c r="K23" s="23">
        <f t="shared" si="1"/>
        <v>0</v>
      </c>
      <c r="L23" s="24"/>
      <c r="M23" s="25">
        <f t="shared" si="3"/>
        <v>1</v>
      </c>
      <c r="N23" s="24"/>
      <c r="O23" s="24"/>
      <c r="P23" s="24"/>
      <c r="Q23" s="35">
        <f t="shared" si="2"/>
        <v>7</v>
      </c>
      <c r="R23" s="16" t="str">
        <f t="shared" si="4"/>
        <v>OK</v>
      </c>
      <c r="S23" s="145"/>
      <c r="T23" s="146"/>
      <c r="U23" s="146"/>
      <c r="V23" s="146"/>
      <c r="W23" s="146"/>
      <c r="X23" s="146"/>
      <c r="Y23" s="146"/>
      <c r="Z23" s="145"/>
      <c r="AA23" s="145"/>
      <c r="AB23" s="145"/>
      <c r="AC23" s="145"/>
      <c r="AD23" s="145"/>
      <c r="AE23" s="145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</row>
    <row r="24" spans="1:50" ht="24.75" customHeight="1" x14ac:dyDescent="0.25">
      <c r="A24" s="169"/>
      <c r="B24" s="170" t="s">
        <v>102</v>
      </c>
      <c r="C24" s="173">
        <v>11</v>
      </c>
      <c r="D24" s="65">
        <v>21</v>
      </c>
      <c r="E24" s="170" t="s">
        <v>97</v>
      </c>
      <c r="F24" s="64" t="s">
        <v>91</v>
      </c>
      <c r="G24" s="66" t="s">
        <v>113</v>
      </c>
      <c r="H24" s="67">
        <v>4.3099999999999996</v>
      </c>
      <c r="I24" s="69">
        <v>28000</v>
      </c>
      <c r="J24" s="23">
        <f t="shared" si="0"/>
        <v>8442</v>
      </c>
      <c r="K24" s="23">
        <f t="shared" si="1"/>
        <v>8442</v>
      </c>
      <c r="L24" s="24"/>
      <c r="M24" s="25">
        <f t="shared" si="3"/>
        <v>7000</v>
      </c>
      <c r="N24" s="24"/>
      <c r="O24" s="24"/>
      <c r="P24" s="24"/>
      <c r="Q24" s="35">
        <f t="shared" si="2"/>
        <v>19558</v>
      </c>
      <c r="R24" s="16" t="str">
        <f t="shared" si="4"/>
        <v>OK</v>
      </c>
      <c r="S24" s="147">
        <v>2625</v>
      </c>
      <c r="T24" s="148">
        <v>957</v>
      </c>
      <c r="U24" s="146"/>
      <c r="V24" s="146"/>
      <c r="W24" s="146"/>
      <c r="X24" s="146"/>
      <c r="Y24" s="148">
        <v>2334</v>
      </c>
      <c r="Z24" s="145"/>
      <c r="AA24" s="147">
        <v>726</v>
      </c>
      <c r="AB24" s="145"/>
      <c r="AC24" s="147">
        <v>1800</v>
      </c>
      <c r="AD24" s="145"/>
      <c r="AE24" s="145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</row>
    <row r="25" spans="1:50" ht="24.75" customHeight="1" x14ac:dyDescent="0.25">
      <c r="A25" s="169"/>
      <c r="B25" s="170"/>
      <c r="C25" s="173"/>
      <c r="D25" s="65">
        <v>22</v>
      </c>
      <c r="E25" s="170"/>
      <c r="F25" s="64" t="s">
        <v>92</v>
      </c>
      <c r="G25" s="66" t="s">
        <v>113</v>
      </c>
      <c r="H25" s="67">
        <v>667.5</v>
      </c>
      <c r="I25" s="69">
        <v>75</v>
      </c>
      <c r="J25" s="23">
        <f t="shared" si="0"/>
        <v>0</v>
      </c>
      <c r="K25" s="23">
        <f t="shared" si="1"/>
        <v>0</v>
      </c>
      <c r="L25" s="24"/>
      <c r="M25" s="25">
        <f t="shared" si="3"/>
        <v>18</v>
      </c>
      <c r="N25" s="24"/>
      <c r="O25" s="24"/>
      <c r="P25" s="24"/>
      <c r="Q25" s="35">
        <f t="shared" si="2"/>
        <v>75</v>
      </c>
      <c r="R25" s="16" t="str">
        <f t="shared" si="4"/>
        <v>OK</v>
      </c>
      <c r="S25" s="145"/>
      <c r="T25" s="146"/>
      <c r="U25" s="146"/>
      <c r="V25" s="146"/>
      <c r="W25" s="146"/>
      <c r="X25" s="146"/>
      <c r="Y25" s="146"/>
      <c r="Z25" s="145"/>
      <c r="AA25" s="145"/>
      <c r="AB25" s="145"/>
      <c r="AC25" s="145"/>
      <c r="AD25" s="145"/>
      <c r="AE25" s="145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</row>
    <row r="26" spans="1:50" ht="24.75" customHeight="1" x14ac:dyDescent="0.25">
      <c r="A26" s="169" t="s">
        <v>103</v>
      </c>
      <c r="B26" s="170" t="s">
        <v>96</v>
      </c>
      <c r="C26" s="173">
        <v>12</v>
      </c>
      <c r="D26" s="65">
        <v>23</v>
      </c>
      <c r="E26" s="170" t="s">
        <v>90</v>
      </c>
      <c r="F26" s="64" t="s">
        <v>91</v>
      </c>
      <c r="G26" s="66" t="s">
        <v>113</v>
      </c>
      <c r="H26" s="67">
        <v>3.5</v>
      </c>
      <c r="I26" s="69">
        <v>0</v>
      </c>
      <c r="J26" s="23">
        <f t="shared" si="0"/>
        <v>0</v>
      </c>
      <c r="K26" s="23">
        <f t="shared" si="1"/>
        <v>0</v>
      </c>
      <c r="L26" s="24"/>
      <c r="M26" s="25">
        <f t="shared" si="3"/>
        <v>0</v>
      </c>
      <c r="N26" s="24"/>
      <c r="O26" s="24"/>
      <c r="P26" s="24"/>
      <c r="Q26" s="35">
        <f t="shared" si="2"/>
        <v>0</v>
      </c>
      <c r="R26" s="16" t="str">
        <f t="shared" si="4"/>
        <v>OK</v>
      </c>
      <c r="S26" s="145"/>
      <c r="T26" s="146"/>
      <c r="U26" s="146"/>
      <c r="V26" s="146"/>
      <c r="W26" s="146"/>
      <c r="X26" s="146"/>
      <c r="Y26" s="146"/>
      <c r="Z26" s="145"/>
      <c r="AA26" s="145"/>
      <c r="AB26" s="145"/>
      <c r="AC26" s="145"/>
      <c r="AD26" s="145"/>
      <c r="AE26" s="145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</row>
    <row r="27" spans="1:50" ht="24.75" customHeight="1" x14ac:dyDescent="0.25">
      <c r="A27" s="169"/>
      <c r="B27" s="170"/>
      <c r="C27" s="173"/>
      <c r="D27" s="65">
        <v>24</v>
      </c>
      <c r="E27" s="170"/>
      <c r="F27" s="64" t="s">
        <v>92</v>
      </c>
      <c r="G27" s="66" t="s">
        <v>113</v>
      </c>
      <c r="H27" s="67">
        <v>1440</v>
      </c>
      <c r="I27" s="69">
        <v>0</v>
      </c>
      <c r="J27" s="23">
        <f t="shared" si="0"/>
        <v>0</v>
      </c>
      <c r="K27" s="23">
        <f t="shared" si="1"/>
        <v>0</v>
      </c>
      <c r="L27" s="24"/>
      <c r="M27" s="25">
        <f t="shared" si="3"/>
        <v>0</v>
      </c>
      <c r="N27" s="24"/>
      <c r="O27" s="24"/>
      <c r="P27" s="24"/>
      <c r="Q27" s="35">
        <f t="shared" si="2"/>
        <v>0</v>
      </c>
      <c r="R27" s="16" t="str">
        <f t="shared" si="4"/>
        <v>OK</v>
      </c>
      <c r="S27" s="145"/>
      <c r="T27" s="146"/>
      <c r="U27" s="146"/>
      <c r="V27" s="146"/>
      <c r="W27" s="146"/>
      <c r="X27" s="146"/>
      <c r="Y27" s="146"/>
      <c r="Z27" s="145"/>
      <c r="AA27" s="145"/>
      <c r="AB27" s="145"/>
      <c r="AC27" s="145"/>
      <c r="AD27" s="145"/>
      <c r="AE27" s="145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</row>
    <row r="28" spans="1:50" ht="24.75" customHeight="1" x14ac:dyDescent="0.25">
      <c r="A28" s="169"/>
      <c r="B28" s="170" t="s">
        <v>96</v>
      </c>
      <c r="C28" s="173">
        <v>13</v>
      </c>
      <c r="D28" s="65">
        <v>25</v>
      </c>
      <c r="E28" s="170" t="s">
        <v>93</v>
      </c>
      <c r="F28" s="64" t="s">
        <v>91</v>
      </c>
      <c r="G28" s="66" t="s">
        <v>113</v>
      </c>
      <c r="H28" s="67">
        <v>10.91</v>
      </c>
      <c r="I28" s="69">
        <v>0</v>
      </c>
      <c r="J28" s="23">
        <f t="shared" si="0"/>
        <v>0</v>
      </c>
      <c r="K28" s="23">
        <f t="shared" si="1"/>
        <v>0</v>
      </c>
      <c r="L28" s="24"/>
      <c r="M28" s="25">
        <f t="shared" si="3"/>
        <v>0</v>
      </c>
      <c r="N28" s="24"/>
      <c r="O28" s="24"/>
      <c r="P28" s="24"/>
      <c r="Q28" s="35">
        <f t="shared" si="2"/>
        <v>0</v>
      </c>
      <c r="R28" s="16" t="str">
        <f t="shared" si="4"/>
        <v>OK</v>
      </c>
      <c r="S28" s="145"/>
      <c r="T28" s="146"/>
      <c r="U28" s="146"/>
      <c r="V28" s="146"/>
      <c r="W28" s="146"/>
      <c r="X28" s="146"/>
      <c r="Y28" s="146"/>
      <c r="Z28" s="145"/>
      <c r="AA28" s="145"/>
      <c r="AB28" s="145"/>
      <c r="AC28" s="145"/>
      <c r="AD28" s="145"/>
      <c r="AE28" s="145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</row>
    <row r="29" spans="1:50" ht="24.75" customHeight="1" x14ac:dyDescent="0.25">
      <c r="A29" s="169"/>
      <c r="B29" s="170"/>
      <c r="C29" s="173"/>
      <c r="D29" s="65">
        <v>26</v>
      </c>
      <c r="E29" s="170"/>
      <c r="F29" s="64" t="s">
        <v>92</v>
      </c>
      <c r="G29" s="66" t="s">
        <v>113</v>
      </c>
      <c r="H29" s="67">
        <v>1016.36</v>
      </c>
      <c r="I29" s="69">
        <v>0</v>
      </c>
      <c r="J29" s="23">
        <f t="shared" si="0"/>
        <v>0</v>
      </c>
      <c r="K29" s="23">
        <f t="shared" si="1"/>
        <v>0</v>
      </c>
      <c r="L29" s="24"/>
      <c r="M29" s="25">
        <f t="shared" si="3"/>
        <v>0</v>
      </c>
      <c r="N29" s="24"/>
      <c r="O29" s="24"/>
      <c r="P29" s="24"/>
      <c r="Q29" s="35">
        <f t="shared" si="2"/>
        <v>0</v>
      </c>
      <c r="R29" s="16" t="str">
        <f t="shared" si="4"/>
        <v>OK</v>
      </c>
      <c r="S29" s="145"/>
      <c r="T29" s="146"/>
      <c r="U29" s="146"/>
      <c r="V29" s="146"/>
      <c r="W29" s="146"/>
      <c r="X29" s="146"/>
      <c r="Y29" s="146"/>
      <c r="Z29" s="145"/>
      <c r="AA29" s="145"/>
      <c r="AB29" s="145"/>
      <c r="AC29" s="145"/>
      <c r="AD29" s="145"/>
      <c r="AE29" s="145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</row>
    <row r="30" spans="1:50" ht="24.75" customHeight="1" x14ac:dyDescent="0.25">
      <c r="A30" s="169"/>
      <c r="B30" s="170" t="s">
        <v>104</v>
      </c>
      <c r="C30" s="173">
        <v>14</v>
      </c>
      <c r="D30" s="65">
        <v>27</v>
      </c>
      <c r="E30" s="170" t="s">
        <v>94</v>
      </c>
      <c r="F30" s="64" t="s">
        <v>91</v>
      </c>
      <c r="G30" s="66" t="s">
        <v>113</v>
      </c>
      <c r="H30" s="67">
        <v>13.02</v>
      </c>
      <c r="I30" s="69">
        <v>0</v>
      </c>
      <c r="J30" s="23">
        <f t="shared" si="0"/>
        <v>0</v>
      </c>
      <c r="K30" s="23">
        <f t="shared" si="1"/>
        <v>0</v>
      </c>
      <c r="L30" s="24"/>
      <c r="M30" s="25">
        <f t="shared" si="3"/>
        <v>0</v>
      </c>
      <c r="N30" s="24"/>
      <c r="O30" s="24"/>
      <c r="P30" s="24"/>
      <c r="Q30" s="35">
        <f t="shared" si="2"/>
        <v>0</v>
      </c>
      <c r="R30" s="16" t="str">
        <f t="shared" si="4"/>
        <v>OK</v>
      </c>
      <c r="S30" s="145"/>
      <c r="T30" s="146"/>
      <c r="U30" s="146"/>
      <c r="V30" s="146"/>
      <c r="W30" s="146"/>
      <c r="X30" s="146"/>
      <c r="Y30" s="146"/>
      <c r="Z30" s="145"/>
      <c r="AA30" s="145"/>
      <c r="AB30" s="145"/>
      <c r="AC30" s="145"/>
      <c r="AD30" s="145"/>
      <c r="AE30" s="145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</row>
    <row r="31" spans="1:50" ht="24.75" customHeight="1" x14ac:dyDescent="0.25">
      <c r="A31" s="169"/>
      <c r="B31" s="170"/>
      <c r="C31" s="173"/>
      <c r="D31" s="65">
        <v>28</v>
      </c>
      <c r="E31" s="170"/>
      <c r="F31" s="64" t="s">
        <v>92</v>
      </c>
      <c r="G31" s="66" t="s">
        <v>113</v>
      </c>
      <c r="H31" s="67">
        <v>1970.75</v>
      </c>
      <c r="I31" s="69">
        <v>0</v>
      </c>
      <c r="J31" s="23">
        <f t="shared" si="0"/>
        <v>0</v>
      </c>
      <c r="K31" s="23">
        <f t="shared" si="1"/>
        <v>0</v>
      </c>
      <c r="L31" s="24"/>
      <c r="M31" s="25">
        <f t="shared" si="3"/>
        <v>0</v>
      </c>
      <c r="N31" s="24"/>
      <c r="O31" s="24"/>
      <c r="P31" s="24"/>
      <c r="Q31" s="35">
        <f t="shared" si="2"/>
        <v>0</v>
      </c>
      <c r="R31" s="16" t="str">
        <f t="shared" si="4"/>
        <v>OK</v>
      </c>
      <c r="S31" s="145"/>
      <c r="T31" s="146"/>
      <c r="U31" s="146"/>
      <c r="V31" s="146"/>
      <c r="W31" s="146"/>
      <c r="X31" s="146"/>
      <c r="Y31" s="146"/>
      <c r="Z31" s="145"/>
      <c r="AA31" s="145"/>
      <c r="AB31" s="145"/>
      <c r="AC31" s="145"/>
      <c r="AD31" s="145"/>
      <c r="AE31" s="145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</row>
    <row r="32" spans="1:50" ht="24.75" customHeight="1" x14ac:dyDescent="0.25">
      <c r="A32" s="169"/>
      <c r="B32" s="170" t="s">
        <v>104</v>
      </c>
      <c r="C32" s="173">
        <v>15</v>
      </c>
      <c r="D32" s="65">
        <v>29</v>
      </c>
      <c r="E32" s="170" t="s">
        <v>95</v>
      </c>
      <c r="F32" s="64" t="s">
        <v>91</v>
      </c>
      <c r="G32" s="66" t="s">
        <v>113</v>
      </c>
      <c r="H32" s="67">
        <v>11.2</v>
      </c>
      <c r="I32" s="69">
        <v>0</v>
      </c>
      <c r="J32" s="23">
        <f t="shared" si="0"/>
        <v>0</v>
      </c>
      <c r="K32" s="23">
        <f t="shared" si="1"/>
        <v>0</v>
      </c>
      <c r="L32" s="24"/>
      <c r="M32" s="25">
        <f t="shared" si="3"/>
        <v>0</v>
      </c>
      <c r="N32" s="24"/>
      <c r="O32" s="24"/>
      <c r="P32" s="24"/>
      <c r="Q32" s="35">
        <f t="shared" si="2"/>
        <v>0</v>
      </c>
      <c r="R32" s="16" t="str">
        <f t="shared" si="4"/>
        <v>OK</v>
      </c>
      <c r="S32" s="145"/>
      <c r="T32" s="146"/>
      <c r="U32" s="146"/>
      <c r="V32" s="146"/>
      <c r="W32" s="146"/>
      <c r="X32" s="146"/>
      <c r="Y32" s="146"/>
      <c r="Z32" s="145"/>
      <c r="AA32" s="145"/>
      <c r="AB32" s="145"/>
      <c r="AC32" s="145"/>
      <c r="AD32" s="145"/>
      <c r="AE32" s="145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</row>
    <row r="33" spans="1:50" ht="24.75" customHeight="1" x14ac:dyDescent="0.25">
      <c r="A33" s="169"/>
      <c r="B33" s="170"/>
      <c r="C33" s="173"/>
      <c r="D33" s="65">
        <v>30</v>
      </c>
      <c r="E33" s="170"/>
      <c r="F33" s="64" t="s">
        <v>92</v>
      </c>
      <c r="G33" s="66" t="s">
        <v>113</v>
      </c>
      <c r="H33" s="67">
        <v>2200</v>
      </c>
      <c r="I33" s="69">
        <v>0</v>
      </c>
      <c r="J33" s="23">
        <f t="shared" si="0"/>
        <v>0</v>
      </c>
      <c r="K33" s="23">
        <f t="shared" si="1"/>
        <v>0</v>
      </c>
      <c r="L33" s="24"/>
      <c r="M33" s="25">
        <f t="shared" si="3"/>
        <v>0</v>
      </c>
      <c r="N33" s="24"/>
      <c r="O33" s="24"/>
      <c r="P33" s="24"/>
      <c r="Q33" s="35">
        <f t="shared" si="2"/>
        <v>0</v>
      </c>
      <c r="R33" s="16" t="str">
        <f t="shared" si="4"/>
        <v>OK</v>
      </c>
      <c r="S33" s="145"/>
      <c r="T33" s="146"/>
      <c r="U33" s="146"/>
      <c r="V33" s="146"/>
      <c r="W33" s="146"/>
      <c r="X33" s="146"/>
      <c r="Y33" s="146"/>
      <c r="Z33" s="145"/>
      <c r="AA33" s="145"/>
      <c r="AB33" s="145"/>
      <c r="AC33" s="145"/>
      <c r="AD33" s="145"/>
      <c r="AE33" s="145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</row>
    <row r="34" spans="1:50" ht="24.75" customHeight="1" x14ac:dyDescent="0.25">
      <c r="A34" s="169" t="s">
        <v>105</v>
      </c>
      <c r="B34" s="170" t="s">
        <v>96</v>
      </c>
      <c r="C34" s="173">
        <v>16</v>
      </c>
      <c r="D34" s="65">
        <v>31</v>
      </c>
      <c r="E34" s="170" t="s">
        <v>90</v>
      </c>
      <c r="F34" s="64" t="s">
        <v>91</v>
      </c>
      <c r="G34" s="66" t="s">
        <v>113</v>
      </c>
      <c r="H34" s="67">
        <v>3.93</v>
      </c>
      <c r="I34" s="69">
        <v>0</v>
      </c>
      <c r="J34" s="23">
        <f t="shared" si="0"/>
        <v>0</v>
      </c>
      <c r="K34" s="23">
        <f t="shared" si="1"/>
        <v>0</v>
      </c>
      <c r="L34" s="24"/>
      <c r="M34" s="25">
        <f t="shared" si="3"/>
        <v>0</v>
      </c>
      <c r="N34" s="24"/>
      <c r="O34" s="24"/>
      <c r="P34" s="24"/>
      <c r="Q34" s="35">
        <f t="shared" si="2"/>
        <v>0</v>
      </c>
      <c r="R34" s="16" t="str">
        <f t="shared" si="4"/>
        <v>OK</v>
      </c>
      <c r="S34" s="145"/>
      <c r="T34" s="146"/>
      <c r="U34" s="146"/>
      <c r="V34" s="146"/>
      <c r="W34" s="146"/>
      <c r="X34" s="146"/>
      <c r="Y34" s="146"/>
      <c r="Z34" s="145"/>
      <c r="AA34" s="145"/>
      <c r="AB34" s="145"/>
      <c r="AC34" s="145"/>
      <c r="AD34" s="145"/>
      <c r="AE34" s="145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</row>
    <row r="35" spans="1:50" ht="24.75" customHeight="1" x14ac:dyDescent="0.25">
      <c r="A35" s="169"/>
      <c r="B35" s="170"/>
      <c r="C35" s="173"/>
      <c r="D35" s="65">
        <v>32</v>
      </c>
      <c r="E35" s="170"/>
      <c r="F35" s="64" t="s">
        <v>92</v>
      </c>
      <c r="G35" s="66" t="s">
        <v>113</v>
      </c>
      <c r="H35" s="67">
        <v>1350</v>
      </c>
      <c r="I35" s="69">
        <v>0</v>
      </c>
      <c r="J35" s="23">
        <f t="shared" si="0"/>
        <v>0</v>
      </c>
      <c r="K35" s="23">
        <f t="shared" si="1"/>
        <v>0</v>
      </c>
      <c r="L35" s="24"/>
      <c r="M35" s="25">
        <f t="shared" si="3"/>
        <v>0</v>
      </c>
      <c r="N35" s="24"/>
      <c r="O35" s="24"/>
      <c r="P35" s="24"/>
      <c r="Q35" s="35">
        <f t="shared" si="2"/>
        <v>0</v>
      </c>
      <c r="R35" s="16" t="str">
        <f t="shared" si="4"/>
        <v>OK</v>
      </c>
      <c r="S35" s="145"/>
      <c r="T35" s="146"/>
      <c r="U35" s="146"/>
      <c r="V35" s="146"/>
      <c r="W35" s="146"/>
      <c r="X35" s="146"/>
      <c r="Y35" s="146"/>
      <c r="Z35" s="145"/>
      <c r="AA35" s="145"/>
      <c r="AB35" s="145"/>
      <c r="AC35" s="145"/>
      <c r="AD35" s="145"/>
      <c r="AE35" s="145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</row>
    <row r="36" spans="1:50" ht="24.75" customHeight="1" x14ac:dyDescent="0.25">
      <c r="A36" s="169"/>
      <c r="B36" s="170" t="s">
        <v>106</v>
      </c>
      <c r="C36" s="173">
        <v>17</v>
      </c>
      <c r="D36" s="65">
        <v>33</v>
      </c>
      <c r="E36" s="170" t="s">
        <v>93</v>
      </c>
      <c r="F36" s="64" t="s">
        <v>91</v>
      </c>
      <c r="G36" s="66" t="s">
        <v>113</v>
      </c>
      <c r="H36" s="67">
        <v>10.97</v>
      </c>
      <c r="I36" s="69">
        <v>0</v>
      </c>
      <c r="J36" s="23">
        <f t="shared" ref="J36:J73" si="5">IF(SUM(S36:AX36)&gt;I36+L36,I36+L36,SUM(S36:AX36))</f>
        <v>0</v>
      </c>
      <c r="K36" s="23">
        <f t="shared" ref="K36:K73" si="6">(SUM(S36:AX36))</f>
        <v>0</v>
      </c>
      <c r="L36" s="24"/>
      <c r="M36" s="25">
        <f t="shared" si="3"/>
        <v>0</v>
      </c>
      <c r="N36" s="24"/>
      <c r="O36" s="24"/>
      <c r="P36" s="24"/>
      <c r="Q36" s="35">
        <f t="shared" ref="Q36:Q73" si="7">I36-SUM(S36:AX36)+L36</f>
        <v>0</v>
      </c>
      <c r="R36" s="16" t="str">
        <f t="shared" si="4"/>
        <v>OK</v>
      </c>
      <c r="S36" s="145"/>
      <c r="T36" s="146"/>
      <c r="U36" s="146"/>
      <c r="V36" s="146"/>
      <c r="W36" s="146"/>
      <c r="X36" s="146"/>
      <c r="Y36" s="146"/>
      <c r="Z36" s="145"/>
      <c r="AA36" s="145"/>
      <c r="AB36" s="145"/>
      <c r="AC36" s="145"/>
      <c r="AD36" s="145"/>
      <c r="AE36" s="145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</row>
    <row r="37" spans="1:50" ht="24.75" customHeight="1" x14ac:dyDescent="0.25">
      <c r="A37" s="169"/>
      <c r="B37" s="170"/>
      <c r="C37" s="173"/>
      <c r="D37" s="65">
        <v>34</v>
      </c>
      <c r="E37" s="170"/>
      <c r="F37" s="64" t="s">
        <v>92</v>
      </c>
      <c r="G37" s="66" t="s">
        <v>113</v>
      </c>
      <c r="H37" s="67">
        <v>975</v>
      </c>
      <c r="I37" s="69">
        <v>0</v>
      </c>
      <c r="J37" s="23">
        <f t="shared" si="5"/>
        <v>0</v>
      </c>
      <c r="K37" s="23">
        <f t="shared" si="6"/>
        <v>0</v>
      </c>
      <c r="L37" s="24"/>
      <c r="M37" s="25">
        <f t="shared" si="3"/>
        <v>0</v>
      </c>
      <c r="N37" s="24"/>
      <c r="O37" s="24"/>
      <c r="P37" s="24"/>
      <c r="Q37" s="35">
        <f t="shared" si="7"/>
        <v>0</v>
      </c>
      <c r="R37" s="16" t="str">
        <f t="shared" si="4"/>
        <v>OK</v>
      </c>
      <c r="S37" s="145"/>
      <c r="T37" s="146"/>
      <c r="U37" s="146"/>
      <c r="V37" s="145"/>
      <c r="W37" s="146"/>
      <c r="X37" s="146"/>
      <c r="Y37" s="146"/>
      <c r="Z37" s="145"/>
      <c r="AA37" s="145"/>
      <c r="AB37" s="145"/>
      <c r="AC37" s="145"/>
      <c r="AD37" s="145"/>
      <c r="AE37" s="145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</row>
    <row r="38" spans="1:50" ht="24.75" customHeight="1" x14ac:dyDescent="0.25">
      <c r="A38" s="169"/>
      <c r="B38" s="170" t="s">
        <v>106</v>
      </c>
      <c r="C38" s="173">
        <v>18</v>
      </c>
      <c r="D38" s="65">
        <v>35</v>
      </c>
      <c r="E38" s="170" t="s">
        <v>94</v>
      </c>
      <c r="F38" s="64" t="s">
        <v>91</v>
      </c>
      <c r="G38" s="66" t="s">
        <v>113</v>
      </c>
      <c r="H38" s="67">
        <v>8.9</v>
      </c>
      <c r="I38" s="69">
        <v>0</v>
      </c>
      <c r="J38" s="23">
        <f t="shared" si="5"/>
        <v>0</v>
      </c>
      <c r="K38" s="23">
        <f t="shared" si="6"/>
        <v>0</v>
      </c>
      <c r="L38" s="24"/>
      <c r="M38" s="25">
        <f t="shared" si="3"/>
        <v>0</v>
      </c>
      <c r="N38" s="24"/>
      <c r="O38" s="24"/>
      <c r="P38" s="24"/>
      <c r="Q38" s="35">
        <f t="shared" si="7"/>
        <v>0</v>
      </c>
      <c r="R38" s="16" t="str">
        <f t="shared" si="4"/>
        <v>OK</v>
      </c>
      <c r="S38" s="145"/>
      <c r="T38" s="146"/>
      <c r="U38" s="146"/>
      <c r="V38" s="145"/>
      <c r="W38" s="146"/>
      <c r="X38" s="146"/>
      <c r="Y38" s="146"/>
      <c r="Z38" s="145"/>
      <c r="AA38" s="145"/>
      <c r="AB38" s="145"/>
      <c r="AC38" s="145"/>
      <c r="AD38" s="145"/>
      <c r="AE38" s="145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</row>
    <row r="39" spans="1:50" ht="24.75" customHeight="1" x14ac:dyDescent="0.25">
      <c r="A39" s="169"/>
      <c r="B39" s="170"/>
      <c r="C39" s="173"/>
      <c r="D39" s="65">
        <v>36</v>
      </c>
      <c r="E39" s="170"/>
      <c r="F39" s="64" t="s">
        <v>92</v>
      </c>
      <c r="G39" s="66" t="s">
        <v>113</v>
      </c>
      <c r="H39" s="67">
        <v>750</v>
      </c>
      <c r="I39" s="69">
        <v>0</v>
      </c>
      <c r="J39" s="23">
        <f t="shared" si="5"/>
        <v>0</v>
      </c>
      <c r="K39" s="23">
        <f t="shared" si="6"/>
        <v>0</v>
      </c>
      <c r="L39" s="24"/>
      <c r="M39" s="25">
        <f t="shared" si="3"/>
        <v>0</v>
      </c>
      <c r="N39" s="24"/>
      <c r="O39" s="24"/>
      <c r="P39" s="24"/>
      <c r="Q39" s="35">
        <f t="shared" si="7"/>
        <v>0</v>
      </c>
      <c r="R39" s="16" t="str">
        <f t="shared" si="4"/>
        <v>OK</v>
      </c>
      <c r="S39" s="145"/>
      <c r="T39" s="146"/>
      <c r="U39" s="146"/>
      <c r="V39" s="145"/>
      <c r="W39" s="146"/>
      <c r="X39" s="146"/>
      <c r="Y39" s="146"/>
      <c r="Z39" s="145"/>
      <c r="AA39" s="145"/>
      <c r="AB39" s="145"/>
      <c r="AC39" s="145"/>
      <c r="AD39" s="145"/>
      <c r="AE39" s="145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</row>
    <row r="40" spans="1:50" ht="24.75" customHeight="1" x14ac:dyDescent="0.25">
      <c r="A40" s="169"/>
      <c r="B40" s="170" t="s">
        <v>106</v>
      </c>
      <c r="C40" s="173">
        <v>19</v>
      </c>
      <c r="D40" s="65">
        <v>37</v>
      </c>
      <c r="E40" s="170" t="s">
        <v>95</v>
      </c>
      <c r="F40" s="64" t="s">
        <v>91</v>
      </c>
      <c r="G40" s="66" t="s">
        <v>113</v>
      </c>
      <c r="H40" s="67">
        <v>7.74</v>
      </c>
      <c r="I40" s="69">
        <v>0</v>
      </c>
      <c r="J40" s="23">
        <f t="shared" si="5"/>
        <v>0</v>
      </c>
      <c r="K40" s="23">
        <f t="shared" si="6"/>
        <v>0</v>
      </c>
      <c r="L40" s="24"/>
      <c r="M40" s="25">
        <f t="shared" si="3"/>
        <v>0</v>
      </c>
      <c r="N40" s="24"/>
      <c r="O40" s="24"/>
      <c r="P40" s="24"/>
      <c r="Q40" s="35">
        <f t="shared" si="7"/>
        <v>0</v>
      </c>
      <c r="R40" s="16" t="str">
        <f t="shared" si="4"/>
        <v>OK</v>
      </c>
      <c r="S40" s="145"/>
      <c r="T40" s="146"/>
      <c r="U40" s="146"/>
      <c r="V40" s="145"/>
      <c r="W40" s="146"/>
      <c r="X40" s="146"/>
      <c r="Y40" s="146"/>
      <c r="Z40" s="145"/>
      <c r="AA40" s="145"/>
      <c r="AB40" s="145"/>
      <c r="AC40" s="145"/>
      <c r="AD40" s="145"/>
      <c r="AE40" s="145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</row>
    <row r="41" spans="1:50" ht="24.75" customHeight="1" x14ac:dyDescent="0.25">
      <c r="A41" s="169"/>
      <c r="B41" s="170"/>
      <c r="C41" s="173"/>
      <c r="D41" s="65">
        <v>38</v>
      </c>
      <c r="E41" s="170"/>
      <c r="F41" s="64" t="s">
        <v>92</v>
      </c>
      <c r="G41" s="66" t="s">
        <v>113</v>
      </c>
      <c r="H41" s="67">
        <v>1500</v>
      </c>
      <c r="I41" s="69">
        <v>0</v>
      </c>
      <c r="J41" s="23">
        <f t="shared" si="5"/>
        <v>0</v>
      </c>
      <c r="K41" s="23">
        <f t="shared" si="6"/>
        <v>0</v>
      </c>
      <c r="L41" s="24"/>
      <c r="M41" s="25">
        <f t="shared" si="3"/>
        <v>0</v>
      </c>
      <c r="N41" s="24"/>
      <c r="O41" s="24"/>
      <c r="P41" s="24"/>
      <c r="Q41" s="35">
        <f t="shared" si="7"/>
        <v>0</v>
      </c>
      <c r="R41" s="16" t="str">
        <f t="shared" si="4"/>
        <v>OK</v>
      </c>
      <c r="S41" s="145"/>
      <c r="T41" s="146"/>
      <c r="U41" s="146"/>
      <c r="V41" s="145"/>
      <c r="W41" s="146"/>
      <c r="X41" s="146"/>
      <c r="Y41" s="146"/>
      <c r="Z41" s="145"/>
      <c r="AA41" s="145"/>
      <c r="AB41" s="145"/>
      <c r="AC41" s="145"/>
      <c r="AD41" s="145"/>
      <c r="AE41" s="145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</row>
    <row r="42" spans="1:50" ht="24.75" customHeight="1" x14ac:dyDescent="0.25">
      <c r="A42" s="169"/>
      <c r="B42" s="175" t="s">
        <v>96</v>
      </c>
      <c r="C42" s="174">
        <v>20</v>
      </c>
      <c r="D42" s="113">
        <v>39</v>
      </c>
      <c r="E42" s="175" t="s">
        <v>98</v>
      </c>
      <c r="F42" s="114" t="s">
        <v>91</v>
      </c>
      <c r="G42" s="114" t="s">
        <v>114</v>
      </c>
      <c r="H42" s="117">
        <v>6.76</v>
      </c>
      <c r="I42" s="69">
        <v>0</v>
      </c>
      <c r="J42" s="23">
        <f t="shared" si="5"/>
        <v>0</v>
      </c>
      <c r="K42" s="23">
        <f t="shared" si="6"/>
        <v>0</v>
      </c>
      <c r="L42" s="24"/>
      <c r="M42" s="25">
        <f t="shared" si="3"/>
        <v>0</v>
      </c>
      <c r="N42" s="24"/>
      <c r="O42" s="24"/>
      <c r="P42" s="24"/>
      <c r="Q42" s="35">
        <f t="shared" si="7"/>
        <v>0</v>
      </c>
      <c r="R42" s="16" t="str">
        <f t="shared" si="4"/>
        <v>OK</v>
      </c>
      <c r="S42" s="145"/>
      <c r="T42" s="146"/>
      <c r="U42" s="146"/>
      <c r="V42" s="145"/>
      <c r="W42" s="146"/>
      <c r="X42" s="146"/>
      <c r="Y42" s="146"/>
      <c r="Z42" s="145"/>
      <c r="AA42" s="145"/>
      <c r="AB42" s="145"/>
      <c r="AC42" s="145"/>
      <c r="AD42" s="145"/>
      <c r="AE42" s="145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</row>
    <row r="43" spans="1:50" ht="24.75" customHeight="1" x14ac:dyDescent="0.25">
      <c r="A43" s="169"/>
      <c r="B43" s="175"/>
      <c r="C43" s="174"/>
      <c r="D43" s="113">
        <v>40</v>
      </c>
      <c r="E43" s="175"/>
      <c r="F43" s="114" t="s">
        <v>92</v>
      </c>
      <c r="G43" s="114" t="s">
        <v>114</v>
      </c>
      <c r="H43" s="117">
        <v>1021.35</v>
      </c>
      <c r="I43" s="69">
        <v>0</v>
      </c>
      <c r="J43" s="23">
        <f t="shared" si="5"/>
        <v>0</v>
      </c>
      <c r="K43" s="23">
        <f t="shared" si="6"/>
        <v>0</v>
      </c>
      <c r="L43" s="24"/>
      <c r="M43" s="25">
        <f t="shared" si="3"/>
        <v>0</v>
      </c>
      <c r="N43" s="24"/>
      <c r="O43" s="24"/>
      <c r="P43" s="24"/>
      <c r="Q43" s="35">
        <f t="shared" si="7"/>
        <v>0</v>
      </c>
      <c r="R43" s="16" t="str">
        <f t="shared" si="4"/>
        <v>OK</v>
      </c>
      <c r="S43" s="145"/>
      <c r="T43" s="146"/>
      <c r="U43" s="146"/>
      <c r="V43" s="145"/>
      <c r="W43" s="146"/>
      <c r="X43" s="146"/>
      <c r="Y43" s="146"/>
      <c r="Z43" s="145"/>
      <c r="AA43" s="145"/>
      <c r="AB43" s="145"/>
      <c r="AC43" s="145"/>
      <c r="AD43" s="145"/>
      <c r="AE43" s="145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</row>
    <row r="44" spans="1:50" ht="24.75" customHeight="1" x14ac:dyDescent="0.25">
      <c r="A44" s="169" t="s">
        <v>107</v>
      </c>
      <c r="B44" s="170" t="s">
        <v>96</v>
      </c>
      <c r="C44" s="173">
        <v>21</v>
      </c>
      <c r="D44" s="65">
        <v>41</v>
      </c>
      <c r="E44" s="170" t="s">
        <v>90</v>
      </c>
      <c r="F44" s="64" t="s">
        <v>91</v>
      </c>
      <c r="G44" s="66" t="s">
        <v>113</v>
      </c>
      <c r="H44" s="67">
        <v>3.5</v>
      </c>
      <c r="I44" s="69">
        <v>0</v>
      </c>
      <c r="J44" s="23">
        <f t="shared" si="5"/>
        <v>0</v>
      </c>
      <c r="K44" s="23">
        <f t="shared" si="6"/>
        <v>0</v>
      </c>
      <c r="L44" s="24"/>
      <c r="M44" s="25">
        <f t="shared" si="3"/>
        <v>0</v>
      </c>
      <c r="N44" s="24"/>
      <c r="O44" s="24"/>
      <c r="P44" s="24"/>
      <c r="Q44" s="35">
        <f t="shared" si="7"/>
        <v>0</v>
      </c>
      <c r="R44" s="16" t="str">
        <f t="shared" si="4"/>
        <v>OK</v>
      </c>
      <c r="S44" s="145"/>
      <c r="T44" s="146"/>
      <c r="U44" s="146"/>
      <c r="V44" s="146"/>
      <c r="W44" s="146"/>
      <c r="X44" s="146"/>
      <c r="Y44" s="146"/>
      <c r="Z44" s="145"/>
      <c r="AA44" s="145"/>
      <c r="AB44" s="145"/>
      <c r="AC44" s="145"/>
      <c r="AD44" s="145"/>
      <c r="AE44" s="145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</row>
    <row r="45" spans="1:50" ht="24.75" customHeight="1" x14ac:dyDescent="0.25">
      <c r="A45" s="169"/>
      <c r="B45" s="170"/>
      <c r="C45" s="173"/>
      <c r="D45" s="65">
        <v>42</v>
      </c>
      <c r="E45" s="170"/>
      <c r="F45" s="64" t="s">
        <v>92</v>
      </c>
      <c r="G45" s="66" t="s">
        <v>113</v>
      </c>
      <c r="H45" s="67">
        <v>1416.66</v>
      </c>
      <c r="I45" s="69">
        <v>0</v>
      </c>
      <c r="J45" s="23">
        <f t="shared" si="5"/>
        <v>0</v>
      </c>
      <c r="K45" s="23">
        <f t="shared" si="6"/>
        <v>0</v>
      </c>
      <c r="L45" s="24"/>
      <c r="M45" s="25">
        <f t="shared" si="3"/>
        <v>0</v>
      </c>
      <c r="N45" s="24"/>
      <c r="O45" s="24"/>
      <c r="P45" s="24"/>
      <c r="Q45" s="35">
        <f t="shared" si="7"/>
        <v>0</v>
      </c>
      <c r="R45" s="16" t="str">
        <f t="shared" si="4"/>
        <v>OK</v>
      </c>
      <c r="S45" s="145"/>
      <c r="T45" s="146"/>
      <c r="U45" s="146"/>
      <c r="V45" s="146"/>
      <c r="W45" s="146"/>
      <c r="X45" s="146"/>
      <c r="Y45" s="146"/>
      <c r="Z45" s="145"/>
      <c r="AA45" s="145"/>
      <c r="AB45" s="145"/>
      <c r="AC45" s="145"/>
      <c r="AD45" s="145"/>
      <c r="AE45" s="145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</row>
    <row r="46" spans="1:50" ht="24.75" customHeight="1" x14ac:dyDescent="0.25">
      <c r="A46" s="169"/>
      <c r="B46" s="170" t="s">
        <v>96</v>
      </c>
      <c r="C46" s="173">
        <v>22</v>
      </c>
      <c r="D46" s="65">
        <v>43</v>
      </c>
      <c r="E46" s="170" t="s">
        <v>94</v>
      </c>
      <c r="F46" s="64" t="s">
        <v>91</v>
      </c>
      <c r="G46" s="66" t="s">
        <v>113</v>
      </c>
      <c r="H46" s="67">
        <v>13.45</v>
      </c>
      <c r="I46" s="69">
        <v>0</v>
      </c>
      <c r="J46" s="23">
        <f t="shared" si="5"/>
        <v>0</v>
      </c>
      <c r="K46" s="23">
        <f t="shared" si="6"/>
        <v>0</v>
      </c>
      <c r="L46" s="24"/>
      <c r="M46" s="25">
        <f t="shared" si="3"/>
        <v>0</v>
      </c>
      <c r="N46" s="24"/>
      <c r="O46" s="24"/>
      <c r="P46" s="24"/>
      <c r="Q46" s="35">
        <f t="shared" si="7"/>
        <v>0</v>
      </c>
      <c r="R46" s="16" t="str">
        <f t="shared" si="4"/>
        <v>OK</v>
      </c>
      <c r="S46" s="145"/>
      <c r="T46" s="146"/>
      <c r="U46" s="146"/>
      <c r="V46" s="146"/>
      <c r="W46" s="146"/>
      <c r="X46" s="146"/>
      <c r="Y46" s="146"/>
      <c r="Z46" s="145"/>
      <c r="AA46" s="145"/>
      <c r="AB46" s="145"/>
      <c r="AC46" s="145"/>
      <c r="AD46" s="145"/>
      <c r="AE46" s="145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</row>
    <row r="47" spans="1:50" ht="24.75" customHeight="1" x14ac:dyDescent="0.25">
      <c r="A47" s="169"/>
      <c r="B47" s="170"/>
      <c r="C47" s="173"/>
      <c r="D47" s="65">
        <v>44</v>
      </c>
      <c r="E47" s="170"/>
      <c r="F47" s="64" t="s">
        <v>92</v>
      </c>
      <c r="G47" s="66" t="s">
        <v>113</v>
      </c>
      <c r="H47" s="67">
        <v>1614.58</v>
      </c>
      <c r="I47" s="69">
        <v>0</v>
      </c>
      <c r="J47" s="23">
        <f t="shared" si="5"/>
        <v>0</v>
      </c>
      <c r="K47" s="23">
        <f t="shared" si="6"/>
        <v>0</v>
      </c>
      <c r="L47" s="24"/>
      <c r="M47" s="25">
        <f t="shared" si="3"/>
        <v>0</v>
      </c>
      <c r="N47" s="24"/>
      <c r="O47" s="24"/>
      <c r="P47" s="24"/>
      <c r="Q47" s="35">
        <f t="shared" si="7"/>
        <v>0</v>
      </c>
      <c r="R47" s="16" t="str">
        <f t="shared" si="4"/>
        <v>OK</v>
      </c>
      <c r="S47" s="145"/>
      <c r="T47" s="146"/>
      <c r="U47" s="146"/>
      <c r="V47" s="146"/>
      <c r="W47" s="146"/>
      <c r="X47" s="146"/>
      <c r="Y47" s="146"/>
      <c r="Z47" s="145"/>
      <c r="AA47" s="145"/>
      <c r="AB47" s="145"/>
      <c r="AC47" s="145"/>
      <c r="AD47" s="145"/>
      <c r="AE47" s="145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</row>
    <row r="48" spans="1:50" ht="24.75" customHeight="1" x14ac:dyDescent="0.25">
      <c r="A48" s="169"/>
      <c r="B48" s="170" t="s">
        <v>96</v>
      </c>
      <c r="C48" s="173">
        <v>23</v>
      </c>
      <c r="D48" s="65">
        <v>45</v>
      </c>
      <c r="E48" s="170" t="s">
        <v>98</v>
      </c>
      <c r="F48" s="64" t="s">
        <v>91</v>
      </c>
      <c r="G48" s="66" t="s">
        <v>99</v>
      </c>
      <c r="H48" s="67">
        <v>6.76</v>
      </c>
      <c r="I48" s="69">
        <v>0</v>
      </c>
      <c r="J48" s="23">
        <f t="shared" si="5"/>
        <v>0</v>
      </c>
      <c r="K48" s="23">
        <f t="shared" si="6"/>
        <v>0</v>
      </c>
      <c r="L48" s="24"/>
      <c r="M48" s="25">
        <f t="shared" si="3"/>
        <v>0</v>
      </c>
      <c r="N48" s="24"/>
      <c r="O48" s="24"/>
      <c r="P48" s="24"/>
      <c r="Q48" s="35">
        <f t="shared" si="7"/>
        <v>0</v>
      </c>
      <c r="R48" s="16" t="str">
        <f t="shared" si="4"/>
        <v>OK</v>
      </c>
      <c r="S48" s="145"/>
      <c r="T48" s="146"/>
      <c r="U48" s="146"/>
      <c r="V48" s="146"/>
      <c r="W48" s="146"/>
      <c r="X48" s="146"/>
      <c r="Y48" s="146"/>
      <c r="Z48" s="145"/>
      <c r="AA48" s="145"/>
      <c r="AB48" s="145"/>
      <c r="AC48" s="145"/>
      <c r="AD48" s="145"/>
      <c r="AE48" s="145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</row>
    <row r="49" spans="1:50" ht="24.75" customHeight="1" x14ac:dyDescent="0.25">
      <c r="A49" s="169"/>
      <c r="B49" s="170"/>
      <c r="C49" s="173"/>
      <c r="D49" s="65">
        <v>46</v>
      </c>
      <c r="E49" s="170"/>
      <c r="F49" s="64" t="s">
        <v>92</v>
      </c>
      <c r="G49" s="66" t="s">
        <v>99</v>
      </c>
      <c r="H49" s="67">
        <v>1021.35</v>
      </c>
      <c r="I49" s="69">
        <v>0</v>
      </c>
      <c r="J49" s="23">
        <f t="shared" si="5"/>
        <v>0</v>
      </c>
      <c r="K49" s="23">
        <f t="shared" si="6"/>
        <v>0</v>
      </c>
      <c r="L49" s="24"/>
      <c r="M49" s="25">
        <f t="shared" si="3"/>
        <v>0</v>
      </c>
      <c r="N49" s="24"/>
      <c r="O49" s="24"/>
      <c r="P49" s="24"/>
      <c r="Q49" s="35">
        <f t="shared" si="7"/>
        <v>0</v>
      </c>
      <c r="R49" s="16" t="str">
        <f t="shared" si="4"/>
        <v>OK</v>
      </c>
      <c r="S49" s="145"/>
      <c r="T49" s="146"/>
      <c r="U49" s="146"/>
      <c r="V49" s="146"/>
      <c r="W49" s="146"/>
      <c r="X49" s="146"/>
      <c r="Y49" s="146"/>
      <c r="Z49" s="145"/>
      <c r="AA49" s="145"/>
      <c r="AB49" s="145"/>
      <c r="AC49" s="145"/>
      <c r="AD49" s="145"/>
      <c r="AE49" s="145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</row>
    <row r="50" spans="1:50" ht="24.75" customHeight="1" x14ac:dyDescent="0.25">
      <c r="A50" s="169" t="s">
        <v>108</v>
      </c>
      <c r="B50" s="170" t="s">
        <v>109</v>
      </c>
      <c r="C50" s="173">
        <v>24</v>
      </c>
      <c r="D50" s="65">
        <v>47</v>
      </c>
      <c r="E50" s="170" t="s">
        <v>90</v>
      </c>
      <c r="F50" s="64" t="s">
        <v>91</v>
      </c>
      <c r="G50" s="66" t="s">
        <v>113</v>
      </c>
      <c r="H50" s="67">
        <v>5.0999999999999996</v>
      </c>
      <c r="I50" s="69">
        <v>0</v>
      </c>
      <c r="J50" s="23">
        <f t="shared" si="5"/>
        <v>0</v>
      </c>
      <c r="K50" s="23">
        <f t="shared" si="6"/>
        <v>0</v>
      </c>
      <c r="L50" s="24"/>
      <c r="M50" s="25">
        <f t="shared" si="3"/>
        <v>0</v>
      </c>
      <c r="N50" s="24"/>
      <c r="O50" s="24"/>
      <c r="P50" s="24"/>
      <c r="Q50" s="35">
        <f t="shared" si="7"/>
        <v>0</v>
      </c>
      <c r="R50" s="16" t="str">
        <f t="shared" si="4"/>
        <v>OK</v>
      </c>
      <c r="S50" s="145"/>
      <c r="T50" s="146"/>
      <c r="U50" s="146"/>
      <c r="V50" s="146"/>
      <c r="W50" s="146"/>
      <c r="X50" s="146"/>
      <c r="Y50" s="146"/>
      <c r="Z50" s="145"/>
      <c r="AA50" s="145"/>
      <c r="AB50" s="145"/>
      <c r="AC50" s="145"/>
      <c r="AD50" s="145"/>
      <c r="AE50" s="145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</row>
    <row r="51" spans="1:50" ht="24.75" customHeight="1" x14ac:dyDescent="0.25">
      <c r="A51" s="169"/>
      <c r="B51" s="170"/>
      <c r="C51" s="173"/>
      <c r="D51" s="65">
        <v>48</v>
      </c>
      <c r="E51" s="170"/>
      <c r="F51" s="64" t="s">
        <v>92</v>
      </c>
      <c r="G51" s="66" t="s">
        <v>113</v>
      </c>
      <c r="H51" s="67">
        <v>705</v>
      </c>
      <c r="I51" s="69">
        <v>0</v>
      </c>
      <c r="J51" s="23">
        <f t="shared" si="5"/>
        <v>0</v>
      </c>
      <c r="K51" s="23">
        <f t="shared" si="6"/>
        <v>0</v>
      </c>
      <c r="L51" s="24"/>
      <c r="M51" s="25">
        <f t="shared" si="3"/>
        <v>0</v>
      </c>
      <c r="N51" s="24"/>
      <c r="O51" s="24"/>
      <c r="P51" s="24"/>
      <c r="Q51" s="35">
        <f t="shared" si="7"/>
        <v>0</v>
      </c>
      <c r="R51" s="16" t="str">
        <f t="shared" si="4"/>
        <v>OK</v>
      </c>
      <c r="S51" s="145"/>
      <c r="T51" s="146"/>
      <c r="U51" s="146"/>
      <c r="V51" s="146"/>
      <c r="W51" s="146"/>
      <c r="X51" s="146"/>
      <c r="Y51" s="146"/>
      <c r="Z51" s="145"/>
      <c r="AA51" s="145"/>
      <c r="AB51" s="145"/>
      <c r="AC51" s="145"/>
      <c r="AD51" s="145"/>
      <c r="AE51" s="145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</row>
    <row r="52" spans="1:50" ht="24.75" customHeight="1" x14ac:dyDescent="0.25">
      <c r="A52" s="169"/>
      <c r="B52" s="170" t="s">
        <v>96</v>
      </c>
      <c r="C52" s="173">
        <v>25</v>
      </c>
      <c r="D52" s="65">
        <v>49</v>
      </c>
      <c r="E52" s="170" t="s">
        <v>93</v>
      </c>
      <c r="F52" s="64" t="s">
        <v>91</v>
      </c>
      <c r="G52" s="66" t="s">
        <v>113</v>
      </c>
      <c r="H52" s="67">
        <v>13.27</v>
      </c>
      <c r="I52" s="69">
        <v>0</v>
      </c>
      <c r="J52" s="23">
        <f t="shared" si="5"/>
        <v>0</v>
      </c>
      <c r="K52" s="23">
        <f t="shared" si="6"/>
        <v>0</v>
      </c>
      <c r="L52" s="24"/>
      <c r="M52" s="25">
        <f t="shared" si="3"/>
        <v>0</v>
      </c>
      <c r="N52" s="24"/>
      <c r="O52" s="24"/>
      <c r="P52" s="24"/>
      <c r="Q52" s="35">
        <f t="shared" si="7"/>
        <v>0</v>
      </c>
      <c r="R52" s="16" t="str">
        <f t="shared" si="4"/>
        <v>OK</v>
      </c>
      <c r="S52" s="145"/>
      <c r="T52" s="146"/>
      <c r="U52" s="146"/>
      <c r="V52" s="146"/>
      <c r="W52" s="146"/>
      <c r="X52" s="146"/>
      <c r="Y52" s="146"/>
      <c r="Z52" s="145"/>
      <c r="AA52" s="145"/>
      <c r="AB52" s="145"/>
      <c r="AC52" s="145"/>
      <c r="AD52" s="145"/>
      <c r="AE52" s="145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</row>
    <row r="53" spans="1:50" ht="24.75" customHeight="1" x14ac:dyDescent="0.25">
      <c r="A53" s="169"/>
      <c r="B53" s="170"/>
      <c r="C53" s="173"/>
      <c r="D53" s="65">
        <v>50</v>
      </c>
      <c r="E53" s="170"/>
      <c r="F53" s="64" t="s">
        <v>92</v>
      </c>
      <c r="G53" s="66" t="s">
        <v>113</v>
      </c>
      <c r="H53" s="67">
        <v>1492</v>
      </c>
      <c r="I53" s="69">
        <v>0</v>
      </c>
      <c r="J53" s="23">
        <f t="shared" si="5"/>
        <v>0</v>
      </c>
      <c r="K53" s="23">
        <f t="shared" si="6"/>
        <v>0</v>
      </c>
      <c r="L53" s="24"/>
      <c r="M53" s="25">
        <f t="shared" si="3"/>
        <v>0</v>
      </c>
      <c r="N53" s="24"/>
      <c r="O53" s="24"/>
      <c r="P53" s="24"/>
      <c r="Q53" s="35">
        <f t="shared" si="7"/>
        <v>0</v>
      </c>
      <c r="R53" s="16" t="str">
        <f t="shared" si="4"/>
        <v>OK</v>
      </c>
      <c r="S53" s="145"/>
      <c r="T53" s="146"/>
      <c r="U53" s="146"/>
      <c r="V53" s="146"/>
      <c r="W53" s="146"/>
      <c r="X53" s="146"/>
      <c r="Y53" s="146"/>
      <c r="Z53" s="145"/>
      <c r="AA53" s="145"/>
      <c r="AB53" s="145"/>
      <c r="AC53" s="145"/>
      <c r="AD53" s="145"/>
      <c r="AE53" s="145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</row>
    <row r="54" spans="1:50" ht="24.75" customHeight="1" x14ac:dyDescent="0.25">
      <c r="A54" s="169"/>
      <c r="B54" s="170" t="s">
        <v>106</v>
      </c>
      <c r="C54" s="173">
        <v>26</v>
      </c>
      <c r="D54" s="65">
        <v>51</v>
      </c>
      <c r="E54" s="170" t="s">
        <v>94</v>
      </c>
      <c r="F54" s="64" t="s">
        <v>91</v>
      </c>
      <c r="G54" s="66" t="s">
        <v>113</v>
      </c>
      <c r="H54" s="67">
        <v>11.1</v>
      </c>
      <c r="I54" s="69">
        <v>0</v>
      </c>
      <c r="J54" s="23">
        <f t="shared" si="5"/>
        <v>0</v>
      </c>
      <c r="K54" s="23">
        <f t="shared" si="6"/>
        <v>0</v>
      </c>
      <c r="L54" s="24"/>
      <c r="M54" s="25">
        <f t="shared" si="3"/>
        <v>0</v>
      </c>
      <c r="N54" s="24"/>
      <c r="O54" s="24"/>
      <c r="P54" s="24"/>
      <c r="Q54" s="35">
        <f t="shared" si="7"/>
        <v>0</v>
      </c>
      <c r="R54" s="16" t="str">
        <f t="shared" si="4"/>
        <v>OK</v>
      </c>
      <c r="S54" s="145"/>
      <c r="T54" s="146"/>
      <c r="U54" s="146"/>
      <c r="V54" s="146"/>
      <c r="W54" s="146"/>
      <c r="X54" s="146"/>
      <c r="Y54" s="146"/>
      <c r="Z54" s="145"/>
      <c r="AA54" s="145"/>
      <c r="AB54" s="145"/>
      <c r="AC54" s="145"/>
      <c r="AD54" s="145"/>
      <c r="AE54" s="145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</row>
    <row r="55" spans="1:50" ht="24.75" customHeight="1" x14ac:dyDescent="0.25">
      <c r="A55" s="169"/>
      <c r="B55" s="170"/>
      <c r="C55" s="173"/>
      <c r="D55" s="65">
        <v>52</v>
      </c>
      <c r="E55" s="170"/>
      <c r="F55" s="64" t="s">
        <v>92</v>
      </c>
      <c r="G55" s="66" t="s">
        <v>113</v>
      </c>
      <c r="H55" s="67">
        <v>1500</v>
      </c>
      <c r="I55" s="69">
        <v>0</v>
      </c>
      <c r="J55" s="23">
        <f t="shared" si="5"/>
        <v>0</v>
      </c>
      <c r="K55" s="23">
        <f t="shared" si="6"/>
        <v>0</v>
      </c>
      <c r="L55" s="24"/>
      <c r="M55" s="25">
        <f t="shared" si="3"/>
        <v>0</v>
      </c>
      <c r="N55" s="24"/>
      <c r="O55" s="24"/>
      <c r="P55" s="24"/>
      <c r="Q55" s="35">
        <f t="shared" si="7"/>
        <v>0</v>
      </c>
      <c r="R55" s="16" t="str">
        <f t="shared" si="4"/>
        <v>OK</v>
      </c>
      <c r="S55" s="145"/>
      <c r="T55" s="146"/>
      <c r="U55" s="146"/>
      <c r="V55" s="146"/>
      <c r="W55" s="146"/>
      <c r="X55" s="146"/>
      <c r="Y55" s="146"/>
      <c r="Z55" s="145"/>
      <c r="AA55" s="145"/>
      <c r="AB55" s="145"/>
      <c r="AC55" s="145"/>
      <c r="AD55" s="145"/>
      <c r="AE55" s="145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</row>
    <row r="56" spans="1:50" ht="24.75" customHeight="1" x14ac:dyDescent="0.25">
      <c r="A56" s="169"/>
      <c r="B56" s="170" t="s">
        <v>96</v>
      </c>
      <c r="C56" s="173">
        <v>27</v>
      </c>
      <c r="D56" s="65">
        <v>53</v>
      </c>
      <c r="E56" s="170" t="s">
        <v>95</v>
      </c>
      <c r="F56" s="64" t="s">
        <v>91</v>
      </c>
      <c r="G56" s="66" t="s">
        <v>113</v>
      </c>
      <c r="H56" s="67">
        <v>15.83</v>
      </c>
      <c r="I56" s="69">
        <v>0</v>
      </c>
      <c r="J56" s="23">
        <f t="shared" si="5"/>
        <v>0</v>
      </c>
      <c r="K56" s="23">
        <f t="shared" si="6"/>
        <v>0</v>
      </c>
      <c r="L56" s="24"/>
      <c r="M56" s="25">
        <f t="shared" si="3"/>
        <v>0</v>
      </c>
      <c r="N56" s="24"/>
      <c r="O56" s="24"/>
      <c r="P56" s="24"/>
      <c r="Q56" s="35">
        <f t="shared" si="7"/>
        <v>0</v>
      </c>
      <c r="R56" s="16" t="str">
        <f t="shared" si="4"/>
        <v>OK</v>
      </c>
      <c r="S56" s="145"/>
      <c r="T56" s="146"/>
      <c r="U56" s="146"/>
      <c r="V56" s="146"/>
      <c r="W56" s="146"/>
      <c r="X56" s="146"/>
      <c r="Y56" s="146"/>
      <c r="Z56" s="145"/>
      <c r="AA56" s="145"/>
      <c r="AB56" s="145"/>
      <c r="AC56" s="145"/>
      <c r="AD56" s="145"/>
      <c r="AE56" s="145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</row>
    <row r="57" spans="1:50" ht="24.75" customHeight="1" x14ac:dyDescent="0.25">
      <c r="A57" s="169"/>
      <c r="B57" s="170"/>
      <c r="C57" s="173"/>
      <c r="D57" s="65">
        <v>54</v>
      </c>
      <c r="E57" s="170"/>
      <c r="F57" s="64" t="s">
        <v>92</v>
      </c>
      <c r="G57" s="66" t="s">
        <v>113</v>
      </c>
      <c r="H57" s="67">
        <v>2251</v>
      </c>
      <c r="I57" s="69">
        <v>0</v>
      </c>
      <c r="J57" s="23">
        <f t="shared" si="5"/>
        <v>0</v>
      </c>
      <c r="K57" s="23">
        <f t="shared" si="6"/>
        <v>0</v>
      </c>
      <c r="L57" s="24"/>
      <c r="M57" s="25">
        <f t="shared" si="3"/>
        <v>0</v>
      </c>
      <c r="N57" s="24"/>
      <c r="O57" s="24"/>
      <c r="P57" s="24"/>
      <c r="Q57" s="35">
        <f t="shared" si="7"/>
        <v>0</v>
      </c>
      <c r="R57" s="16" t="str">
        <f t="shared" si="4"/>
        <v>OK</v>
      </c>
      <c r="S57" s="145"/>
      <c r="T57" s="146"/>
      <c r="U57" s="146"/>
      <c r="V57" s="146"/>
      <c r="W57" s="146"/>
      <c r="X57" s="146"/>
      <c r="Y57" s="146"/>
      <c r="Z57" s="145"/>
      <c r="AA57" s="145"/>
      <c r="AB57" s="145"/>
      <c r="AC57" s="145"/>
      <c r="AD57" s="145"/>
      <c r="AE57" s="145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</row>
    <row r="58" spans="1:50" ht="24.75" customHeight="1" x14ac:dyDescent="0.25">
      <c r="A58" s="169"/>
      <c r="B58" s="170" t="s">
        <v>89</v>
      </c>
      <c r="C58" s="173">
        <v>28</v>
      </c>
      <c r="D58" s="65">
        <v>55</v>
      </c>
      <c r="E58" s="170" t="s">
        <v>110</v>
      </c>
      <c r="F58" s="64" t="s">
        <v>91</v>
      </c>
      <c r="G58" s="66" t="s">
        <v>113</v>
      </c>
      <c r="H58" s="67">
        <v>17.600000000000001</v>
      </c>
      <c r="I58" s="69">
        <v>0</v>
      </c>
      <c r="J58" s="23">
        <f t="shared" si="5"/>
        <v>0</v>
      </c>
      <c r="K58" s="23">
        <f t="shared" si="6"/>
        <v>0</v>
      </c>
      <c r="L58" s="24"/>
      <c r="M58" s="25">
        <f t="shared" si="3"/>
        <v>0</v>
      </c>
      <c r="N58" s="24"/>
      <c r="O58" s="24"/>
      <c r="P58" s="24"/>
      <c r="Q58" s="35">
        <f t="shared" si="7"/>
        <v>0</v>
      </c>
      <c r="R58" s="16" t="str">
        <f t="shared" si="4"/>
        <v>OK</v>
      </c>
      <c r="S58" s="145"/>
      <c r="T58" s="146"/>
      <c r="U58" s="146"/>
      <c r="V58" s="146"/>
      <c r="W58" s="146"/>
      <c r="X58" s="146"/>
      <c r="Y58" s="146"/>
      <c r="Z58" s="145"/>
      <c r="AA58" s="145"/>
      <c r="AB58" s="145"/>
      <c r="AC58" s="145"/>
      <c r="AD58" s="145"/>
      <c r="AE58" s="145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</row>
    <row r="59" spans="1:50" ht="24.75" customHeight="1" x14ac:dyDescent="0.25">
      <c r="A59" s="169"/>
      <c r="B59" s="170"/>
      <c r="C59" s="173"/>
      <c r="D59" s="65">
        <v>56</v>
      </c>
      <c r="E59" s="170"/>
      <c r="F59" s="64" t="s">
        <v>92</v>
      </c>
      <c r="G59" s="66" t="s">
        <v>113</v>
      </c>
      <c r="H59" s="67">
        <v>2259.2399999999998</v>
      </c>
      <c r="I59" s="69">
        <v>0</v>
      </c>
      <c r="J59" s="23">
        <f t="shared" si="5"/>
        <v>0</v>
      </c>
      <c r="K59" s="23">
        <f t="shared" si="6"/>
        <v>0</v>
      </c>
      <c r="L59" s="24"/>
      <c r="M59" s="25">
        <f t="shared" si="3"/>
        <v>0</v>
      </c>
      <c r="N59" s="24"/>
      <c r="O59" s="24"/>
      <c r="P59" s="24"/>
      <c r="Q59" s="35">
        <f t="shared" si="7"/>
        <v>0</v>
      </c>
      <c r="R59" s="16" t="str">
        <f t="shared" si="4"/>
        <v>OK</v>
      </c>
      <c r="S59" s="145"/>
      <c r="T59" s="146"/>
      <c r="U59" s="146"/>
      <c r="V59" s="146"/>
      <c r="W59" s="146"/>
      <c r="X59" s="146"/>
      <c r="Y59" s="146"/>
      <c r="Z59" s="145"/>
      <c r="AA59" s="145"/>
      <c r="AB59" s="145"/>
      <c r="AC59" s="145"/>
      <c r="AD59" s="145"/>
      <c r="AE59" s="145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</row>
    <row r="60" spans="1:50" ht="24.75" customHeight="1" x14ac:dyDescent="0.25">
      <c r="A60" s="169"/>
      <c r="B60" s="170" t="s">
        <v>89</v>
      </c>
      <c r="C60" s="173">
        <v>29</v>
      </c>
      <c r="D60" s="65">
        <v>57</v>
      </c>
      <c r="E60" s="170" t="s">
        <v>97</v>
      </c>
      <c r="F60" s="64" t="s">
        <v>91</v>
      </c>
      <c r="G60" s="66" t="s">
        <v>113</v>
      </c>
      <c r="H60" s="67">
        <v>6.53</v>
      </c>
      <c r="I60" s="69">
        <v>0</v>
      </c>
      <c r="J60" s="23">
        <f t="shared" si="5"/>
        <v>0</v>
      </c>
      <c r="K60" s="23">
        <f t="shared" si="6"/>
        <v>0</v>
      </c>
      <c r="L60" s="24"/>
      <c r="M60" s="25">
        <f t="shared" si="3"/>
        <v>0</v>
      </c>
      <c r="N60" s="24"/>
      <c r="O60" s="24"/>
      <c r="P60" s="24"/>
      <c r="Q60" s="35">
        <f t="shared" si="7"/>
        <v>0</v>
      </c>
      <c r="R60" s="16" t="str">
        <f t="shared" si="4"/>
        <v>OK</v>
      </c>
      <c r="S60" s="145"/>
      <c r="T60" s="146"/>
      <c r="U60" s="146"/>
      <c r="V60" s="146"/>
      <c r="W60" s="146"/>
      <c r="X60" s="146"/>
      <c r="Y60" s="146"/>
      <c r="Z60" s="145"/>
      <c r="AA60" s="145"/>
      <c r="AB60" s="145"/>
      <c r="AC60" s="145"/>
      <c r="AD60" s="145"/>
      <c r="AE60" s="145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</row>
    <row r="61" spans="1:50" ht="24.75" customHeight="1" x14ac:dyDescent="0.25">
      <c r="A61" s="169"/>
      <c r="B61" s="170"/>
      <c r="C61" s="173"/>
      <c r="D61" s="65">
        <v>58</v>
      </c>
      <c r="E61" s="170"/>
      <c r="F61" s="64" t="s">
        <v>92</v>
      </c>
      <c r="G61" s="66" t="s">
        <v>113</v>
      </c>
      <c r="H61" s="67">
        <v>1094.21</v>
      </c>
      <c r="I61" s="69">
        <v>0</v>
      </c>
      <c r="J61" s="23">
        <f t="shared" si="5"/>
        <v>0</v>
      </c>
      <c r="K61" s="23">
        <f t="shared" si="6"/>
        <v>0</v>
      </c>
      <c r="L61" s="24"/>
      <c r="M61" s="25">
        <f t="shared" si="3"/>
        <v>0</v>
      </c>
      <c r="N61" s="24"/>
      <c r="O61" s="24"/>
      <c r="P61" s="24"/>
      <c r="Q61" s="35">
        <f t="shared" si="7"/>
        <v>0</v>
      </c>
      <c r="R61" s="16" t="str">
        <f t="shared" si="4"/>
        <v>OK</v>
      </c>
      <c r="S61" s="145"/>
      <c r="T61" s="146"/>
      <c r="U61" s="146"/>
      <c r="V61" s="146"/>
      <c r="W61" s="146"/>
      <c r="X61" s="146"/>
      <c r="Y61" s="146"/>
      <c r="Z61" s="145"/>
      <c r="AA61" s="145"/>
      <c r="AB61" s="145"/>
      <c r="AC61" s="145"/>
      <c r="AD61" s="145"/>
      <c r="AE61" s="145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</row>
    <row r="62" spans="1:50" ht="24.75" customHeight="1" x14ac:dyDescent="0.25">
      <c r="A62" s="169" t="s">
        <v>111</v>
      </c>
      <c r="B62" s="170" t="s">
        <v>89</v>
      </c>
      <c r="C62" s="173">
        <v>30</v>
      </c>
      <c r="D62" s="65">
        <v>59</v>
      </c>
      <c r="E62" s="170" t="s">
        <v>90</v>
      </c>
      <c r="F62" s="64" t="s">
        <v>91</v>
      </c>
      <c r="G62" s="66" t="s">
        <v>113</v>
      </c>
      <c r="H62" s="67">
        <v>9.09</v>
      </c>
      <c r="I62" s="69">
        <v>0</v>
      </c>
      <c r="J62" s="23">
        <f t="shared" si="5"/>
        <v>0</v>
      </c>
      <c r="K62" s="23">
        <f t="shared" si="6"/>
        <v>0</v>
      </c>
      <c r="L62" s="24"/>
      <c r="M62" s="25">
        <f t="shared" si="3"/>
        <v>0</v>
      </c>
      <c r="N62" s="24"/>
      <c r="O62" s="24"/>
      <c r="P62" s="24"/>
      <c r="Q62" s="35">
        <f t="shared" si="7"/>
        <v>0</v>
      </c>
      <c r="R62" s="16" t="str">
        <f t="shared" si="4"/>
        <v>OK</v>
      </c>
      <c r="S62" s="145"/>
      <c r="T62" s="146"/>
      <c r="U62" s="146"/>
      <c r="V62" s="146"/>
      <c r="W62" s="146"/>
      <c r="X62" s="146"/>
      <c r="Y62" s="146"/>
      <c r="Z62" s="145"/>
      <c r="AA62" s="145"/>
      <c r="AB62" s="145"/>
      <c r="AC62" s="145"/>
      <c r="AD62" s="145"/>
      <c r="AE62" s="145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</row>
    <row r="63" spans="1:50" ht="24.75" customHeight="1" x14ac:dyDescent="0.25">
      <c r="A63" s="169"/>
      <c r="B63" s="170"/>
      <c r="C63" s="173"/>
      <c r="D63" s="65">
        <v>60</v>
      </c>
      <c r="E63" s="170"/>
      <c r="F63" s="64" t="s">
        <v>92</v>
      </c>
      <c r="G63" s="66" t="s">
        <v>113</v>
      </c>
      <c r="H63" s="67">
        <v>1513.9</v>
      </c>
      <c r="I63" s="69">
        <v>0</v>
      </c>
      <c r="J63" s="23">
        <f t="shared" si="5"/>
        <v>0</v>
      </c>
      <c r="K63" s="23">
        <f t="shared" si="6"/>
        <v>0</v>
      </c>
      <c r="L63" s="24"/>
      <c r="M63" s="25">
        <f t="shared" si="3"/>
        <v>0</v>
      </c>
      <c r="N63" s="24"/>
      <c r="O63" s="24"/>
      <c r="P63" s="24"/>
      <c r="Q63" s="35">
        <f t="shared" si="7"/>
        <v>0</v>
      </c>
      <c r="R63" s="16" t="str">
        <f t="shared" si="4"/>
        <v>OK</v>
      </c>
      <c r="S63" s="145"/>
      <c r="T63" s="146"/>
      <c r="U63" s="146"/>
      <c r="V63" s="146"/>
      <c r="W63" s="146"/>
      <c r="X63" s="146"/>
      <c r="Y63" s="146"/>
      <c r="Z63" s="145"/>
      <c r="AA63" s="145"/>
      <c r="AB63" s="145"/>
      <c r="AC63" s="145"/>
      <c r="AD63" s="145"/>
      <c r="AE63" s="145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</row>
    <row r="64" spans="1:50" ht="24.75" customHeight="1" x14ac:dyDescent="0.25">
      <c r="A64" s="169"/>
      <c r="B64" s="170" t="s">
        <v>96</v>
      </c>
      <c r="C64" s="173">
        <v>31</v>
      </c>
      <c r="D64" s="65">
        <v>61</v>
      </c>
      <c r="E64" s="170" t="s">
        <v>93</v>
      </c>
      <c r="F64" s="64" t="s">
        <v>91</v>
      </c>
      <c r="G64" s="66" t="s">
        <v>113</v>
      </c>
      <c r="H64" s="67">
        <v>12.77</v>
      </c>
      <c r="I64" s="69">
        <v>0</v>
      </c>
      <c r="J64" s="23">
        <f t="shared" si="5"/>
        <v>0</v>
      </c>
      <c r="K64" s="23">
        <f t="shared" si="6"/>
        <v>0</v>
      </c>
      <c r="L64" s="24"/>
      <c r="M64" s="25">
        <f t="shared" si="3"/>
        <v>0</v>
      </c>
      <c r="N64" s="24"/>
      <c r="O64" s="24"/>
      <c r="P64" s="24"/>
      <c r="Q64" s="35">
        <f t="shared" si="7"/>
        <v>0</v>
      </c>
      <c r="R64" s="16" t="str">
        <f t="shared" si="4"/>
        <v>OK</v>
      </c>
      <c r="S64" s="145"/>
      <c r="T64" s="146"/>
      <c r="U64" s="146"/>
      <c r="V64" s="146"/>
      <c r="W64" s="146"/>
      <c r="X64" s="146"/>
      <c r="Y64" s="146"/>
      <c r="Z64" s="145"/>
      <c r="AA64" s="145"/>
      <c r="AB64" s="145"/>
      <c r="AC64" s="145"/>
      <c r="AD64" s="145"/>
      <c r="AE64" s="145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</row>
    <row r="65" spans="1:50" ht="24.75" customHeight="1" x14ac:dyDescent="0.25">
      <c r="A65" s="169"/>
      <c r="B65" s="170"/>
      <c r="C65" s="173"/>
      <c r="D65" s="65">
        <v>62</v>
      </c>
      <c r="E65" s="170"/>
      <c r="F65" s="64" t="s">
        <v>92</v>
      </c>
      <c r="G65" s="66" t="s">
        <v>113</v>
      </c>
      <c r="H65" s="67">
        <v>1492</v>
      </c>
      <c r="I65" s="69">
        <v>0</v>
      </c>
      <c r="J65" s="23">
        <f t="shared" si="5"/>
        <v>0</v>
      </c>
      <c r="K65" s="23">
        <f t="shared" si="6"/>
        <v>0</v>
      </c>
      <c r="L65" s="24"/>
      <c r="M65" s="25">
        <f t="shared" si="3"/>
        <v>0</v>
      </c>
      <c r="N65" s="24"/>
      <c r="O65" s="24"/>
      <c r="P65" s="24"/>
      <c r="Q65" s="35">
        <f t="shared" si="7"/>
        <v>0</v>
      </c>
      <c r="R65" s="16" t="str">
        <f t="shared" si="4"/>
        <v>OK</v>
      </c>
      <c r="S65" s="145"/>
      <c r="T65" s="146"/>
      <c r="U65" s="146"/>
      <c r="V65" s="146"/>
      <c r="W65" s="146"/>
      <c r="X65" s="146"/>
      <c r="Y65" s="146"/>
      <c r="Z65" s="145"/>
      <c r="AA65" s="145"/>
      <c r="AB65" s="145"/>
      <c r="AC65" s="145"/>
      <c r="AD65" s="145"/>
      <c r="AE65" s="145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</row>
    <row r="66" spans="1:50" ht="24.75" customHeight="1" x14ac:dyDescent="0.25">
      <c r="A66" s="169"/>
      <c r="B66" s="170" t="s">
        <v>96</v>
      </c>
      <c r="C66" s="173">
        <v>32</v>
      </c>
      <c r="D66" s="65">
        <v>63</v>
      </c>
      <c r="E66" s="170" t="s">
        <v>94</v>
      </c>
      <c r="F66" s="64" t="s">
        <v>91</v>
      </c>
      <c r="G66" s="66" t="s">
        <v>113</v>
      </c>
      <c r="H66" s="67">
        <v>15.93</v>
      </c>
      <c r="I66" s="69">
        <v>0</v>
      </c>
      <c r="J66" s="23">
        <f t="shared" si="5"/>
        <v>0</v>
      </c>
      <c r="K66" s="23">
        <f t="shared" si="6"/>
        <v>0</v>
      </c>
      <c r="L66" s="24"/>
      <c r="M66" s="25">
        <f t="shared" si="3"/>
        <v>0</v>
      </c>
      <c r="N66" s="24"/>
      <c r="O66" s="24"/>
      <c r="P66" s="24"/>
      <c r="Q66" s="35">
        <f t="shared" si="7"/>
        <v>0</v>
      </c>
      <c r="R66" s="16" t="str">
        <f t="shared" si="4"/>
        <v>OK</v>
      </c>
      <c r="S66" s="145"/>
      <c r="T66" s="146"/>
      <c r="U66" s="146"/>
      <c r="V66" s="146"/>
      <c r="W66" s="146"/>
      <c r="X66" s="146"/>
      <c r="Y66" s="146"/>
      <c r="Z66" s="145"/>
      <c r="AA66" s="145"/>
      <c r="AB66" s="145"/>
      <c r="AC66" s="145"/>
      <c r="AD66" s="145"/>
      <c r="AE66" s="145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</row>
    <row r="67" spans="1:50" ht="24.75" customHeight="1" x14ac:dyDescent="0.25">
      <c r="A67" s="169"/>
      <c r="B67" s="170"/>
      <c r="C67" s="173"/>
      <c r="D67" s="65">
        <v>64</v>
      </c>
      <c r="E67" s="170"/>
      <c r="F67" s="64" t="s">
        <v>92</v>
      </c>
      <c r="G67" s="66" t="s">
        <v>113</v>
      </c>
      <c r="H67" s="67">
        <v>2121</v>
      </c>
      <c r="I67" s="69">
        <v>0</v>
      </c>
      <c r="J67" s="23">
        <f t="shared" si="5"/>
        <v>0</v>
      </c>
      <c r="K67" s="23">
        <f t="shared" si="6"/>
        <v>0</v>
      </c>
      <c r="L67" s="24"/>
      <c r="M67" s="25">
        <f t="shared" si="3"/>
        <v>0</v>
      </c>
      <c r="N67" s="24"/>
      <c r="O67" s="24"/>
      <c r="P67" s="24"/>
      <c r="Q67" s="35">
        <f t="shared" si="7"/>
        <v>0</v>
      </c>
      <c r="R67" s="16" t="str">
        <f t="shared" si="4"/>
        <v>OK</v>
      </c>
      <c r="S67" s="145"/>
      <c r="T67" s="146"/>
      <c r="U67" s="146"/>
      <c r="V67" s="146"/>
      <c r="W67" s="146"/>
      <c r="X67" s="146"/>
      <c r="Y67" s="146"/>
      <c r="Z67" s="145"/>
      <c r="AA67" s="145"/>
      <c r="AB67" s="145"/>
      <c r="AC67" s="145"/>
      <c r="AD67" s="145"/>
      <c r="AE67" s="145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</row>
    <row r="68" spans="1:50" ht="24.75" customHeight="1" x14ac:dyDescent="0.25">
      <c r="A68" s="169"/>
      <c r="B68" s="170" t="s">
        <v>96</v>
      </c>
      <c r="C68" s="173">
        <v>33</v>
      </c>
      <c r="D68" s="65">
        <v>65</v>
      </c>
      <c r="E68" s="170" t="s">
        <v>95</v>
      </c>
      <c r="F68" s="64" t="s">
        <v>91</v>
      </c>
      <c r="G68" s="66" t="s">
        <v>113</v>
      </c>
      <c r="H68" s="67">
        <v>16.739999999999998</v>
      </c>
      <c r="I68" s="69">
        <v>0</v>
      </c>
      <c r="J68" s="23">
        <f t="shared" si="5"/>
        <v>0</v>
      </c>
      <c r="K68" s="23">
        <f t="shared" si="6"/>
        <v>0</v>
      </c>
      <c r="L68" s="24"/>
      <c r="M68" s="25">
        <f t="shared" si="3"/>
        <v>0</v>
      </c>
      <c r="N68" s="24"/>
      <c r="O68" s="24"/>
      <c r="P68" s="24"/>
      <c r="Q68" s="35">
        <f t="shared" si="7"/>
        <v>0</v>
      </c>
      <c r="R68" s="16" t="str">
        <f t="shared" si="4"/>
        <v>OK</v>
      </c>
      <c r="S68" s="145"/>
      <c r="T68" s="146"/>
      <c r="U68" s="146"/>
      <c r="V68" s="146"/>
      <c r="W68" s="146"/>
      <c r="X68" s="146"/>
      <c r="Y68" s="146"/>
      <c r="Z68" s="145"/>
      <c r="AA68" s="145"/>
      <c r="AB68" s="145"/>
      <c r="AC68" s="145"/>
      <c r="AD68" s="145"/>
      <c r="AE68" s="145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</row>
    <row r="69" spans="1:50" ht="24.75" customHeight="1" x14ac:dyDescent="0.25">
      <c r="A69" s="169"/>
      <c r="B69" s="170"/>
      <c r="C69" s="173"/>
      <c r="D69" s="65">
        <v>66</v>
      </c>
      <c r="E69" s="170"/>
      <c r="F69" s="64" t="s">
        <v>92</v>
      </c>
      <c r="G69" s="66" t="s">
        <v>113</v>
      </c>
      <c r="H69" s="67">
        <v>2252</v>
      </c>
      <c r="I69" s="69">
        <v>0</v>
      </c>
      <c r="J69" s="23">
        <f t="shared" si="5"/>
        <v>0</v>
      </c>
      <c r="K69" s="23">
        <f t="shared" si="6"/>
        <v>0</v>
      </c>
      <c r="L69" s="24"/>
      <c r="M69" s="25">
        <f t="shared" si="3"/>
        <v>0</v>
      </c>
      <c r="N69" s="24"/>
      <c r="O69" s="24"/>
      <c r="P69" s="24"/>
      <c r="Q69" s="35">
        <f t="shared" si="7"/>
        <v>0</v>
      </c>
      <c r="R69" s="16" t="str">
        <f t="shared" ref="R69:R73" si="8">IF(Q69&lt;0,"ATENÇÃO","OK")</f>
        <v>OK</v>
      </c>
      <c r="S69" s="145"/>
      <c r="T69" s="146"/>
      <c r="U69" s="146"/>
      <c r="V69" s="146"/>
      <c r="W69" s="146"/>
      <c r="X69" s="146"/>
      <c r="Y69" s="146"/>
      <c r="Z69" s="145"/>
      <c r="AA69" s="145"/>
      <c r="AB69" s="145"/>
      <c r="AC69" s="145"/>
      <c r="AD69" s="145"/>
      <c r="AE69" s="145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</row>
    <row r="70" spans="1:50" ht="24.75" customHeight="1" x14ac:dyDescent="0.25">
      <c r="A70" s="169"/>
      <c r="B70" s="170" t="s">
        <v>96</v>
      </c>
      <c r="C70" s="173">
        <v>34</v>
      </c>
      <c r="D70" s="65">
        <v>67</v>
      </c>
      <c r="E70" s="170" t="s">
        <v>110</v>
      </c>
      <c r="F70" s="64" t="s">
        <v>91</v>
      </c>
      <c r="G70" s="66" t="s">
        <v>113</v>
      </c>
      <c r="H70" s="67">
        <v>16.239999999999998</v>
      </c>
      <c r="I70" s="69">
        <v>0</v>
      </c>
      <c r="J70" s="23">
        <f t="shared" si="5"/>
        <v>0</v>
      </c>
      <c r="K70" s="23">
        <f t="shared" si="6"/>
        <v>0</v>
      </c>
      <c r="L70" s="24"/>
      <c r="M70" s="25">
        <f t="shared" si="3"/>
        <v>0</v>
      </c>
      <c r="N70" s="24"/>
      <c r="O70" s="24"/>
      <c r="P70" s="24"/>
      <c r="Q70" s="35">
        <f t="shared" si="7"/>
        <v>0</v>
      </c>
      <c r="R70" s="16" t="str">
        <f t="shared" si="8"/>
        <v>OK</v>
      </c>
      <c r="S70" s="145"/>
      <c r="T70" s="146"/>
      <c r="U70" s="146"/>
      <c r="V70" s="146"/>
      <c r="W70" s="146"/>
      <c r="X70" s="146"/>
      <c r="Y70" s="146"/>
      <c r="Z70" s="145"/>
      <c r="AA70" s="145"/>
      <c r="AB70" s="145"/>
      <c r="AC70" s="145"/>
      <c r="AD70" s="145"/>
      <c r="AE70" s="145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</row>
    <row r="71" spans="1:50" ht="24.75" customHeight="1" x14ac:dyDescent="0.25">
      <c r="A71" s="169"/>
      <c r="B71" s="170"/>
      <c r="C71" s="173"/>
      <c r="D71" s="65">
        <v>68</v>
      </c>
      <c r="E71" s="170"/>
      <c r="F71" s="64" t="s">
        <v>92</v>
      </c>
      <c r="G71" s="66" t="s">
        <v>113</v>
      </c>
      <c r="H71" s="67">
        <v>2076</v>
      </c>
      <c r="I71" s="69">
        <v>0</v>
      </c>
      <c r="J71" s="23">
        <f t="shared" si="5"/>
        <v>0</v>
      </c>
      <c r="K71" s="23">
        <f t="shared" si="6"/>
        <v>0</v>
      </c>
      <c r="L71" s="24"/>
      <c r="M71" s="25">
        <f t="shared" si="3"/>
        <v>0</v>
      </c>
      <c r="N71" s="24"/>
      <c r="O71" s="24"/>
      <c r="P71" s="24"/>
      <c r="Q71" s="35">
        <f t="shared" si="7"/>
        <v>0</v>
      </c>
      <c r="R71" s="16" t="str">
        <f t="shared" si="8"/>
        <v>OK</v>
      </c>
      <c r="S71" s="145"/>
      <c r="T71" s="146"/>
      <c r="U71" s="146"/>
      <c r="V71" s="146"/>
      <c r="W71" s="146"/>
      <c r="X71" s="146"/>
      <c r="Y71" s="146"/>
      <c r="Z71" s="145"/>
      <c r="AA71" s="145"/>
      <c r="AB71" s="145"/>
      <c r="AC71" s="145"/>
      <c r="AD71" s="145"/>
      <c r="AE71" s="145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</row>
    <row r="72" spans="1:50" ht="24.75" customHeight="1" x14ac:dyDescent="0.25">
      <c r="A72" s="169"/>
      <c r="B72" s="170" t="s">
        <v>96</v>
      </c>
      <c r="C72" s="173">
        <v>35</v>
      </c>
      <c r="D72" s="65">
        <v>69</v>
      </c>
      <c r="E72" s="170" t="s">
        <v>97</v>
      </c>
      <c r="F72" s="64" t="s">
        <v>91</v>
      </c>
      <c r="G72" s="66" t="s">
        <v>113</v>
      </c>
      <c r="H72" s="67">
        <v>6.31</v>
      </c>
      <c r="I72" s="69">
        <v>0</v>
      </c>
      <c r="J72" s="23">
        <f t="shared" si="5"/>
        <v>0</v>
      </c>
      <c r="K72" s="23">
        <f t="shared" si="6"/>
        <v>0</v>
      </c>
      <c r="L72" s="24"/>
      <c r="M72" s="25">
        <f t="shared" si="3"/>
        <v>0</v>
      </c>
      <c r="N72" s="24"/>
      <c r="O72" s="24"/>
      <c r="P72" s="24"/>
      <c r="Q72" s="35">
        <f t="shared" si="7"/>
        <v>0</v>
      </c>
      <c r="R72" s="16" t="str">
        <f t="shared" si="8"/>
        <v>OK</v>
      </c>
      <c r="S72" s="145"/>
      <c r="T72" s="146"/>
      <c r="U72" s="146"/>
      <c r="V72" s="146"/>
      <c r="W72" s="146"/>
      <c r="X72" s="146"/>
      <c r="Y72" s="146"/>
      <c r="Z72" s="145"/>
      <c r="AA72" s="145"/>
      <c r="AB72" s="145"/>
      <c r="AC72" s="145"/>
      <c r="AD72" s="145"/>
      <c r="AE72" s="145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</row>
    <row r="73" spans="1:50" ht="24.75" customHeight="1" x14ac:dyDescent="0.25">
      <c r="A73" s="169"/>
      <c r="B73" s="170"/>
      <c r="C73" s="173"/>
      <c r="D73" s="65">
        <v>70</v>
      </c>
      <c r="E73" s="170"/>
      <c r="F73" s="64" t="s">
        <v>92</v>
      </c>
      <c r="G73" s="66" t="s">
        <v>113</v>
      </c>
      <c r="H73" s="67">
        <v>1065.5999999999999</v>
      </c>
      <c r="I73" s="69">
        <v>0</v>
      </c>
      <c r="J73" s="23">
        <f t="shared" si="5"/>
        <v>0</v>
      </c>
      <c r="K73" s="23">
        <f t="shared" si="6"/>
        <v>0</v>
      </c>
      <c r="L73" s="24"/>
      <c r="M73" s="25">
        <f t="shared" si="3"/>
        <v>0</v>
      </c>
      <c r="N73" s="24"/>
      <c r="O73" s="24"/>
      <c r="P73" s="24"/>
      <c r="Q73" s="35">
        <f t="shared" si="7"/>
        <v>0</v>
      </c>
      <c r="R73" s="16" t="str">
        <f t="shared" si="8"/>
        <v>OK</v>
      </c>
      <c r="S73" s="145"/>
      <c r="T73" s="146"/>
      <c r="U73" s="146"/>
      <c r="V73" s="146"/>
      <c r="W73" s="146"/>
      <c r="X73" s="146"/>
      <c r="Y73" s="146"/>
      <c r="Z73" s="145"/>
      <c r="AA73" s="145"/>
      <c r="AB73" s="145"/>
      <c r="AC73" s="145"/>
      <c r="AD73" s="145"/>
      <c r="AE73" s="145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</row>
    <row r="74" spans="1:50" ht="16.5" customHeight="1" x14ac:dyDescent="0.25">
      <c r="I74" s="48">
        <f t="shared" ref="I74:Q74" si="9">SUM(I4:I73)</f>
        <v>48514</v>
      </c>
      <c r="J74" s="48">
        <f t="shared" si="9"/>
        <v>9947</v>
      </c>
      <c r="K74" s="48">
        <f t="shared" si="9"/>
        <v>9947</v>
      </c>
      <c r="L74" s="48">
        <f t="shared" si="9"/>
        <v>0</v>
      </c>
      <c r="M74" s="48">
        <f t="shared" si="9"/>
        <v>12124</v>
      </c>
      <c r="N74" s="48">
        <f t="shared" si="9"/>
        <v>0</v>
      </c>
      <c r="O74" s="48">
        <f t="shared" si="9"/>
        <v>0</v>
      </c>
      <c r="P74" s="48">
        <f t="shared" si="9"/>
        <v>0</v>
      </c>
      <c r="Q74" s="49">
        <f t="shared" si="9"/>
        <v>38567</v>
      </c>
      <c r="S74" s="156">
        <f>SUMPRODUCT($H$4:$H$73,S4:S73)</f>
        <v>11313.749999999998</v>
      </c>
      <c r="T74" s="156">
        <f t="shared" ref="T74:AF74" si="10">SUMPRODUCT($H$4:$H$73,T4:T73)</f>
        <v>4124.67</v>
      </c>
      <c r="U74" s="156">
        <f t="shared" si="10"/>
        <v>5106.2000000000007</v>
      </c>
      <c r="V74" s="156">
        <f t="shared" si="10"/>
        <v>616.005</v>
      </c>
      <c r="W74" s="156">
        <f t="shared" si="10"/>
        <v>2053.6</v>
      </c>
      <c r="X74" s="156">
        <f t="shared" si="10"/>
        <v>1793.5000000000002</v>
      </c>
      <c r="Y74" s="156">
        <f t="shared" si="10"/>
        <v>10059.539999999999</v>
      </c>
      <c r="Z74" s="156">
        <f t="shared" si="10"/>
        <v>0</v>
      </c>
      <c r="AA74" s="156">
        <f t="shared" si="10"/>
        <v>3129.0599999999995</v>
      </c>
      <c r="AB74" s="156">
        <f t="shared" si="10"/>
        <v>1360</v>
      </c>
      <c r="AC74" s="156">
        <f t="shared" si="10"/>
        <v>7757.9999999999991</v>
      </c>
      <c r="AD74" s="156">
        <f t="shared" si="10"/>
        <v>375.60500000000002</v>
      </c>
      <c r="AE74" s="156">
        <f t="shared" si="10"/>
        <v>1530</v>
      </c>
      <c r="AF74" s="156">
        <f t="shared" si="10"/>
        <v>0</v>
      </c>
      <c r="AG74" s="17">
        <f t="shared" ref="AG74:AX74" si="11">SUMPRODUCT($H$4:$H$73,AG4:AG73)</f>
        <v>0</v>
      </c>
      <c r="AH74" s="17">
        <f t="shared" si="11"/>
        <v>0</v>
      </c>
      <c r="AI74" s="17">
        <f t="shared" si="11"/>
        <v>0</v>
      </c>
      <c r="AJ74" s="17">
        <f t="shared" si="11"/>
        <v>0</v>
      </c>
      <c r="AK74" s="17">
        <f t="shared" si="11"/>
        <v>0</v>
      </c>
      <c r="AL74" s="17">
        <f t="shared" si="11"/>
        <v>0</v>
      </c>
      <c r="AM74" s="17">
        <f t="shared" si="11"/>
        <v>0</v>
      </c>
      <c r="AN74" s="17">
        <f t="shared" si="11"/>
        <v>0</v>
      </c>
      <c r="AO74" s="17">
        <f t="shared" si="11"/>
        <v>0</v>
      </c>
      <c r="AP74" s="17">
        <f t="shared" si="11"/>
        <v>0</v>
      </c>
      <c r="AQ74" s="17">
        <f t="shared" si="11"/>
        <v>0</v>
      </c>
      <c r="AR74" s="17">
        <f t="shared" si="11"/>
        <v>0</v>
      </c>
      <c r="AS74" s="17">
        <f t="shared" si="11"/>
        <v>0</v>
      </c>
      <c r="AT74" s="17">
        <f t="shared" si="11"/>
        <v>0</v>
      </c>
      <c r="AU74" s="17">
        <f t="shared" si="11"/>
        <v>0</v>
      </c>
      <c r="AV74" s="17">
        <f t="shared" si="11"/>
        <v>0</v>
      </c>
      <c r="AW74" s="17">
        <f t="shared" si="11"/>
        <v>0</v>
      </c>
      <c r="AX74" s="17">
        <f t="shared" si="11"/>
        <v>0</v>
      </c>
    </row>
    <row r="75" spans="1:50" ht="20.25" customHeight="1" x14ac:dyDescent="0.25">
      <c r="I75" s="55">
        <f t="shared" ref="I75:P75" si="12">SUMPRODUCT($H$4:$H$73,I4:I73)</f>
        <v>356694.75</v>
      </c>
      <c r="J75" s="55">
        <f t="shared" si="12"/>
        <v>49219.929999999993</v>
      </c>
      <c r="K75" s="55">
        <f t="shared" si="12"/>
        <v>49219.929999999993</v>
      </c>
      <c r="L75" s="55">
        <f t="shared" si="12"/>
        <v>0</v>
      </c>
      <c r="M75" s="55">
        <f t="shared" si="12"/>
        <v>86634.209999999992</v>
      </c>
      <c r="N75" s="55">
        <f t="shared" si="12"/>
        <v>0</v>
      </c>
      <c r="O75" s="55">
        <f t="shared" si="12"/>
        <v>0</v>
      </c>
      <c r="P75" s="55">
        <f t="shared" si="12"/>
        <v>0</v>
      </c>
      <c r="S75" s="150"/>
      <c r="T75" s="150"/>
      <c r="U75" s="150"/>
      <c r="V75" s="150"/>
      <c r="W75" s="150"/>
      <c r="X75" s="150"/>
      <c r="Y75" s="150"/>
      <c r="Z75" s="150"/>
      <c r="AA75" s="150"/>
      <c r="AB75" s="150"/>
      <c r="AC75" s="150"/>
      <c r="AD75" s="150"/>
      <c r="AE75" s="150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</row>
    <row r="76" spans="1:50" ht="17.25" customHeight="1" x14ac:dyDescent="0.25">
      <c r="B76" s="189" t="s">
        <v>48</v>
      </c>
      <c r="C76" s="190"/>
      <c r="D76" s="190"/>
      <c r="E76" s="190"/>
      <c r="F76" s="190"/>
      <c r="G76" s="191"/>
      <c r="H76" s="109"/>
      <c r="I76" s="109"/>
      <c r="J76" s="110"/>
      <c r="K76" s="28"/>
      <c r="L76" s="28"/>
      <c r="M76" s="28"/>
      <c r="N76" s="28"/>
      <c r="O76" s="28"/>
      <c r="P76" s="28"/>
      <c r="S76" s="150"/>
      <c r="T76" s="151"/>
      <c r="U76" s="151"/>
      <c r="V76" s="151"/>
      <c r="W76" s="150"/>
      <c r="X76" s="150"/>
      <c r="Y76" s="150"/>
      <c r="Z76" s="150"/>
      <c r="AA76" s="150"/>
      <c r="AB76" s="150"/>
      <c r="AC76" s="150"/>
      <c r="AD76" s="150"/>
      <c r="AE76" s="150"/>
    </row>
    <row r="77" spans="1:50" ht="16.5" customHeight="1" x14ac:dyDescent="0.25">
      <c r="B77" s="192" t="s">
        <v>85</v>
      </c>
      <c r="C77" s="193"/>
      <c r="D77" s="193"/>
      <c r="E77" s="193"/>
      <c r="F77" s="193"/>
      <c r="G77" s="194"/>
      <c r="H77" s="108"/>
      <c r="I77" s="108"/>
      <c r="J77" s="111"/>
      <c r="P77" s="22"/>
      <c r="S77" s="150"/>
      <c r="T77" s="151"/>
      <c r="U77" s="151"/>
      <c r="V77" s="151"/>
      <c r="W77" s="150"/>
      <c r="X77" s="150"/>
      <c r="Y77" s="150"/>
      <c r="Z77" s="150"/>
      <c r="AA77" s="150"/>
      <c r="AB77" s="150"/>
      <c r="AC77" s="150"/>
      <c r="AD77" s="150"/>
      <c r="AE77" s="150"/>
    </row>
    <row r="78" spans="1:50" ht="15.75" customHeight="1" x14ac:dyDescent="0.25">
      <c r="B78" s="180" t="s">
        <v>86</v>
      </c>
      <c r="C78" s="181"/>
      <c r="D78" s="181"/>
      <c r="E78" s="181"/>
      <c r="F78" s="181"/>
      <c r="G78" s="182"/>
      <c r="H78" s="108"/>
      <c r="I78" s="108"/>
      <c r="J78" s="111"/>
      <c r="P78" s="22"/>
      <c r="S78" s="150"/>
      <c r="T78" s="151"/>
      <c r="U78" s="151"/>
      <c r="V78" s="151"/>
      <c r="W78" s="150"/>
      <c r="X78" s="150"/>
      <c r="Y78" s="150"/>
      <c r="Z78" s="150"/>
      <c r="AA78" s="150"/>
      <c r="AB78" s="150"/>
      <c r="AC78" s="150"/>
      <c r="AD78" s="150"/>
      <c r="AE78" s="150"/>
    </row>
    <row r="79" spans="1:50" ht="15" customHeight="1" x14ac:dyDescent="0.25">
      <c r="S79" s="150"/>
      <c r="T79" s="150"/>
      <c r="U79" s="150"/>
      <c r="V79" s="150"/>
      <c r="W79" s="150"/>
      <c r="X79" s="150"/>
      <c r="Y79" s="150"/>
      <c r="Z79" s="150"/>
      <c r="AA79" s="150"/>
      <c r="AB79" s="150"/>
      <c r="AC79" s="150"/>
      <c r="AD79" s="150"/>
      <c r="AE79" s="150"/>
    </row>
    <row r="80" spans="1:50" ht="24.75" customHeight="1" x14ac:dyDescent="0.25">
      <c r="B80" s="183" t="s">
        <v>116</v>
      </c>
      <c r="C80" s="184"/>
      <c r="D80" s="184"/>
      <c r="E80" s="184"/>
      <c r="F80" s="184"/>
      <c r="G80" s="185"/>
      <c r="S80" s="150"/>
      <c r="T80" s="150"/>
      <c r="U80" s="150"/>
      <c r="V80" s="150"/>
      <c r="W80" s="150"/>
      <c r="X80" s="150"/>
      <c r="Y80" s="150"/>
      <c r="Z80" s="150"/>
      <c r="AA80" s="150"/>
      <c r="AB80" s="150"/>
      <c r="AC80" s="150"/>
      <c r="AD80" s="150"/>
      <c r="AE80" s="150"/>
    </row>
    <row r="81" spans="2:31" ht="24.75" customHeight="1" x14ac:dyDescent="0.25">
      <c r="B81" s="186"/>
      <c r="C81" s="187"/>
      <c r="D81" s="187"/>
      <c r="E81" s="187"/>
      <c r="F81" s="187"/>
      <c r="G81" s="188"/>
      <c r="S81" s="150"/>
      <c r="T81" s="150"/>
      <c r="U81" s="150"/>
      <c r="V81" s="150"/>
      <c r="W81" s="150"/>
      <c r="X81" s="150"/>
      <c r="Y81" s="150"/>
      <c r="Z81" s="150"/>
      <c r="AA81" s="150"/>
      <c r="AB81" s="150"/>
      <c r="AC81" s="150"/>
      <c r="AD81" s="150"/>
      <c r="AE81" s="150"/>
    </row>
  </sheetData>
  <autoFilter ref="A3:AX3" xr:uid="{4A706EC8-95A1-439C-A27F-1B6F50C63BA4}"/>
  <mergeCells count="152">
    <mergeCell ref="B77:G77"/>
    <mergeCell ref="B78:G78"/>
    <mergeCell ref="B80:G81"/>
    <mergeCell ref="B70:B71"/>
    <mergeCell ref="C70:C71"/>
    <mergeCell ref="E70:E71"/>
    <mergeCell ref="B72:B73"/>
    <mergeCell ref="C72:C73"/>
    <mergeCell ref="E72:E73"/>
    <mergeCell ref="C66:C67"/>
    <mergeCell ref="E66:E67"/>
    <mergeCell ref="B68:B69"/>
    <mergeCell ref="C68:C69"/>
    <mergeCell ref="E68:E69"/>
    <mergeCell ref="B60:B61"/>
    <mergeCell ref="C60:C61"/>
    <mergeCell ref="E60:E61"/>
    <mergeCell ref="B76:G76"/>
    <mergeCell ref="A62:A73"/>
    <mergeCell ref="B62:B63"/>
    <mergeCell ref="C62:C63"/>
    <mergeCell ref="E62:E63"/>
    <mergeCell ref="B64:B65"/>
    <mergeCell ref="C64:C65"/>
    <mergeCell ref="E64:E65"/>
    <mergeCell ref="B56:B57"/>
    <mergeCell ref="C56:C57"/>
    <mergeCell ref="E56:E57"/>
    <mergeCell ref="B58:B59"/>
    <mergeCell ref="C58:C59"/>
    <mergeCell ref="E58:E59"/>
    <mergeCell ref="A50:A61"/>
    <mergeCell ref="B50:B51"/>
    <mergeCell ref="C50:C51"/>
    <mergeCell ref="E50:E51"/>
    <mergeCell ref="B52:B53"/>
    <mergeCell ref="C52:C53"/>
    <mergeCell ref="E52:E53"/>
    <mergeCell ref="B54:B55"/>
    <mergeCell ref="C54:C55"/>
    <mergeCell ref="E54:E55"/>
    <mergeCell ref="B66:B67"/>
    <mergeCell ref="A44:A49"/>
    <mergeCell ref="B44:B45"/>
    <mergeCell ref="C44:C45"/>
    <mergeCell ref="E44:E45"/>
    <mergeCell ref="B46:B47"/>
    <mergeCell ref="C46:C47"/>
    <mergeCell ref="E46:E47"/>
    <mergeCell ref="B48:B49"/>
    <mergeCell ref="C48:C49"/>
    <mergeCell ref="E48:E49"/>
    <mergeCell ref="A34:A4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C32:C33"/>
    <mergeCell ref="E32:E33"/>
    <mergeCell ref="B24:B25"/>
    <mergeCell ref="C24:C25"/>
    <mergeCell ref="E24:E25"/>
    <mergeCell ref="B40:B41"/>
    <mergeCell ref="C40:C41"/>
    <mergeCell ref="E40:E41"/>
    <mergeCell ref="B42:B43"/>
    <mergeCell ref="C42:C43"/>
    <mergeCell ref="E42:E43"/>
    <mergeCell ref="A16:A25"/>
    <mergeCell ref="B16:B17"/>
    <mergeCell ref="C16:C17"/>
    <mergeCell ref="E16:E17"/>
    <mergeCell ref="B18:B19"/>
    <mergeCell ref="C18:C19"/>
    <mergeCell ref="E18:E19"/>
    <mergeCell ref="A26:A33"/>
    <mergeCell ref="B26:B27"/>
    <mergeCell ref="C26:C27"/>
    <mergeCell ref="E26:E27"/>
    <mergeCell ref="B28:B29"/>
    <mergeCell ref="C28:C29"/>
    <mergeCell ref="E28:E29"/>
    <mergeCell ref="B20:B21"/>
    <mergeCell ref="C20:C21"/>
    <mergeCell ref="E20:E21"/>
    <mergeCell ref="B22:B23"/>
    <mergeCell ref="C22:C23"/>
    <mergeCell ref="E22:E23"/>
    <mergeCell ref="B30:B31"/>
    <mergeCell ref="C30:C31"/>
    <mergeCell ref="E30:E31"/>
    <mergeCell ref="B32:B33"/>
    <mergeCell ref="B10:B11"/>
    <mergeCell ref="C10:C11"/>
    <mergeCell ref="E10:E11"/>
    <mergeCell ref="B12:B13"/>
    <mergeCell ref="C12:C13"/>
    <mergeCell ref="E12:E13"/>
    <mergeCell ref="A4:A15"/>
    <mergeCell ref="B4:B5"/>
    <mergeCell ref="C4:C5"/>
    <mergeCell ref="E4:E5"/>
    <mergeCell ref="B6:B7"/>
    <mergeCell ref="C6:C7"/>
    <mergeCell ref="E6:E7"/>
    <mergeCell ref="B8:B9"/>
    <mergeCell ref="C8:C9"/>
    <mergeCell ref="E8:E9"/>
    <mergeCell ref="B14:B15"/>
    <mergeCell ref="C14:C15"/>
    <mergeCell ref="E14:E15"/>
    <mergeCell ref="AT1:AT2"/>
    <mergeCell ref="AU1:AU2"/>
    <mergeCell ref="AV1:AV2"/>
    <mergeCell ref="AW1:AW2"/>
    <mergeCell ref="AX1:AX2"/>
    <mergeCell ref="A2:R2"/>
    <mergeCell ref="AN1:AN2"/>
    <mergeCell ref="AO1:AO2"/>
    <mergeCell ref="AP1:AP2"/>
    <mergeCell ref="AQ1:AQ2"/>
    <mergeCell ref="AR1:AR2"/>
    <mergeCell ref="AS1:AS2"/>
    <mergeCell ref="AH1:AH2"/>
    <mergeCell ref="AI1:AI2"/>
    <mergeCell ref="AJ1:AJ2"/>
    <mergeCell ref="AK1:AK2"/>
    <mergeCell ref="AL1:AL2"/>
    <mergeCell ref="AM1:AM2"/>
    <mergeCell ref="AB1:AB2"/>
    <mergeCell ref="AC1:AC2"/>
    <mergeCell ref="AD1:AD2"/>
    <mergeCell ref="AE1:AE2"/>
    <mergeCell ref="AF1:AF2"/>
    <mergeCell ref="AG1:AG2"/>
    <mergeCell ref="V1:V2"/>
    <mergeCell ref="W1:W2"/>
    <mergeCell ref="X1:X2"/>
    <mergeCell ref="Y1:Y2"/>
    <mergeCell ref="Z1:Z2"/>
    <mergeCell ref="AA1:AA2"/>
    <mergeCell ref="A1:B1"/>
    <mergeCell ref="C1:H1"/>
    <mergeCell ref="I1:R1"/>
    <mergeCell ref="S1:S2"/>
    <mergeCell ref="T1:T2"/>
    <mergeCell ref="U1:U2"/>
  </mergeCells>
  <conditionalFormatting sqref="R1 R3:R1048576">
    <cfRule type="cellIs" dxfId="30" priority="4" operator="equal">
      <formula>"ATENÇÃO"</formula>
    </cfRule>
  </conditionalFormatting>
  <conditionalFormatting sqref="AF4:AX73">
    <cfRule type="cellIs" dxfId="29" priority="3" operator="greaterThan">
      <formula>0</formula>
    </cfRule>
  </conditionalFormatting>
  <conditionalFormatting sqref="Q4:Q73">
    <cfRule type="cellIs" dxfId="28" priority="2" operator="lessThan">
      <formula>0</formula>
    </cfRule>
  </conditionalFormatting>
  <conditionalFormatting sqref="R4:R73">
    <cfRule type="containsText" dxfId="27" priority="1" operator="containsText" text="ATENÇÃO">
      <formula>NOT(ISERROR(SEARCH("ATENÇÃO",R4)))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2" max="1048575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DCF85-3E2F-4DD0-A5E0-DC346D8C4E20}">
  <dimension ref="A1:AX81"/>
  <sheetViews>
    <sheetView topLeftCell="A55" zoomScale="50" zoomScaleNormal="50" workbookViewId="0">
      <selection activeCell="R82" sqref="R82"/>
    </sheetView>
  </sheetViews>
  <sheetFormatPr defaultColWidth="11.85546875" defaultRowHeight="24.75" customHeight="1" x14ac:dyDescent="0.25"/>
  <cols>
    <col min="1" max="1" width="7.42578125" style="34" customWidth="1"/>
    <col min="2" max="2" width="22.140625" style="1" customWidth="1"/>
    <col min="3" max="3" width="5.140625" style="1" customWidth="1"/>
    <col min="4" max="4" width="6.140625" style="1" customWidth="1"/>
    <col min="5" max="5" width="14.42578125" style="3" customWidth="1"/>
    <col min="6" max="6" width="10" style="1" customWidth="1"/>
    <col min="7" max="7" width="12.5703125" style="1" customWidth="1"/>
    <col min="8" max="8" width="12.85546875" style="79" customWidth="1"/>
    <col min="9" max="9" width="10.85546875" style="4" customWidth="1"/>
    <col min="10" max="16" width="8.5703125" style="4" customWidth="1"/>
    <col min="17" max="17" width="8.5703125" style="10" customWidth="1"/>
    <col min="18" max="18" width="8.5703125" style="5" customWidth="1"/>
    <col min="19" max="19" width="16.28515625" style="6" customWidth="1"/>
    <col min="20" max="20" width="17" style="6" customWidth="1"/>
    <col min="21" max="30" width="15" style="6" customWidth="1"/>
    <col min="31" max="50" width="15" style="34" customWidth="1"/>
    <col min="51" max="16384" width="11.85546875" style="34"/>
  </cols>
  <sheetData>
    <row r="1" spans="1:50" ht="47.1" customHeight="1" x14ac:dyDescent="0.25">
      <c r="A1" s="176" t="s">
        <v>84</v>
      </c>
      <c r="B1" s="177"/>
      <c r="C1" s="171" t="s">
        <v>112</v>
      </c>
      <c r="D1" s="171"/>
      <c r="E1" s="171"/>
      <c r="F1" s="171"/>
      <c r="G1" s="171"/>
      <c r="H1" s="172"/>
      <c r="I1" s="179" t="s">
        <v>82</v>
      </c>
      <c r="J1" s="179"/>
      <c r="K1" s="179"/>
      <c r="L1" s="179"/>
      <c r="M1" s="179"/>
      <c r="N1" s="179"/>
      <c r="O1" s="179"/>
      <c r="P1" s="179"/>
      <c r="Q1" s="179"/>
      <c r="R1" s="179"/>
      <c r="S1" s="197" t="s">
        <v>180</v>
      </c>
      <c r="T1" s="197" t="s">
        <v>181</v>
      </c>
      <c r="U1" s="163" t="s">
        <v>47</v>
      </c>
      <c r="V1" s="163" t="s">
        <v>47</v>
      </c>
      <c r="W1" s="163" t="s">
        <v>47</v>
      </c>
      <c r="X1" s="163" t="s">
        <v>47</v>
      </c>
      <c r="Y1" s="163" t="s">
        <v>47</v>
      </c>
      <c r="Z1" s="163" t="s">
        <v>47</v>
      </c>
      <c r="AA1" s="163" t="s">
        <v>47</v>
      </c>
      <c r="AB1" s="163" t="s">
        <v>47</v>
      </c>
      <c r="AC1" s="163" t="s">
        <v>47</v>
      </c>
      <c r="AD1" s="163" t="s">
        <v>47</v>
      </c>
      <c r="AE1" s="163" t="s">
        <v>47</v>
      </c>
      <c r="AF1" s="163" t="s">
        <v>47</v>
      </c>
      <c r="AG1" s="163" t="s">
        <v>47</v>
      </c>
      <c r="AH1" s="163" t="s">
        <v>47</v>
      </c>
      <c r="AI1" s="163" t="s">
        <v>47</v>
      </c>
      <c r="AJ1" s="163" t="s">
        <v>47</v>
      </c>
      <c r="AK1" s="163" t="s">
        <v>47</v>
      </c>
      <c r="AL1" s="163" t="s">
        <v>47</v>
      </c>
      <c r="AM1" s="163" t="s">
        <v>47</v>
      </c>
      <c r="AN1" s="163" t="s">
        <v>47</v>
      </c>
      <c r="AO1" s="163" t="s">
        <v>47</v>
      </c>
      <c r="AP1" s="163" t="s">
        <v>47</v>
      </c>
      <c r="AQ1" s="163" t="s">
        <v>47</v>
      </c>
      <c r="AR1" s="163" t="s">
        <v>47</v>
      </c>
      <c r="AS1" s="163" t="s">
        <v>47</v>
      </c>
      <c r="AT1" s="163" t="s">
        <v>47</v>
      </c>
      <c r="AU1" s="163" t="s">
        <v>47</v>
      </c>
      <c r="AV1" s="163" t="s">
        <v>47</v>
      </c>
      <c r="AW1" s="163" t="s">
        <v>47</v>
      </c>
      <c r="AX1" s="163" t="s">
        <v>47</v>
      </c>
    </row>
    <row r="2" spans="1:50" ht="23.25" customHeight="1" x14ac:dyDescent="0.25">
      <c r="A2" s="178" t="s">
        <v>54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2"/>
      <c r="S2" s="198"/>
      <c r="T2" s="198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</row>
    <row r="3" spans="1:50" s="3" customFormat="1" ht="51" customHeight="1" x14ac:dyDescent="0.2">
      <c r="A3" s="105" t="s">
        <v>87</v>
      </c>
      <c r="B3" s="105" t="s">
        <v>6</v>
      </c>
      <c r="C3" s="105" t="s">
        <v>2</v>
      </c>
      <c r="D3" s="105" t="s">
        <v>5</v>
      </c>
      <c r="E3" s="106" t="s">
        <v>7</v>
      </c>
      <c r="F3" s="106" t="s">
        <v>8</v>
      </c>
      <c r="G3" s="106" t="s">
        <v>9</v>
      </c>
      <c r="H3" s="107" t="s">
        <v>4</v>
      </c>
      <c r="I3" s="19" t="s">
        <v>50</v>
      </c>
      <c r="J3" s="19" t="s">
        <v>10</v>
      </c>
      <c r="K3" s="19" t="s">
        <v>11</v>
      </c>
      <c r="L3" s="19" t="s">
        <v>49</v>
      </c>
      <c r="M3" s="19" t="s">
        <v>12</v>
      </c>
      <c r="N3" s="19" t="s">
        <v>13</v>
      </c>
      <c r="O3" s="19" t="s">
        <v>14</v>
      </c>
      <c r="P3" s="19" t="s">
        <v>15</v>
      </c>
      <c r="Q3" s="26" t="s">
        <v>0</v>
      </c>
      <c r="R3" s="27" t="s">
        <v>1</v>
      </c>
      <c r="S3" s="144">
        <v>45937</v>
      </c>
      <c r="T3" s="144">
        <v>45954</v>
      </c>
      <c r="U3" s="62" t="s">
        <v>45</v>
      </c>
      <c r="V3" s="62" t="s">
        <v>45</v>
      </c>
      <c r="W3" s="62" t="s">
        <v>45</v>
      </c>
      <c r="X3" s="62" t="s">
        <v>45</v>
      </c>
      <c r="Y3" s="62" t="s">
        <v>45</v>
      </c>
      <c r="Z3" s="62" t="s">
        <v>45</v>
      </c>
      <c r="AA3" s="62" t="s">
        <v>45</v>
      </c>
      <c r="AB3" s="62" t="s">
        <v>45</v>
      </c>
      <c r="AC3" s="62" t="s">
        <v>45</v>
      </c>
      <c r="AD3" s="62" t="s">
        <v>45</v>
      </c>
      <c r="AE3" s="62" t="s">
        <v>45</v>
      </c>
      <c r="AF3" s="62" t="s">
        <v>45</v>
      </c>
      <c r="AG3" s="62" t="s">
        <v>45</v>
      </c>
      <c r="AH3" s="62" t="s">
        <v>45</v>
      </c>
      <c r="AI3" s="62" t="s">
        <v>45</v>
      </c>
      <c r="AJ3" s="62" t="s">
        <v>45</v>
      </c>
      <c r="AK3" s="62" t="s">
        <v>45</v>
      </c>
      <c r="AL3" s="62" t="s">
        <v>45</v>
      </c>
      <c r="AM3" s="62" t="s">
        <v>45</v>
      </c>
      <c r="AN3" s="62" t="s">
        <v>45</v>
      </c>
      <c r="AO3" s="62" t="s">
        <v>45</v>
      </c>
      <c r="AP3" s="62" t="s">
        <v>45</v>
      </c>
      <c r="AQ3" s="62" t="s">
        <v>45</v>
      </c>
      <c r="AR3" s="62" t="s">
        <v>45</v>
      </c>
      <c r="AS3" s="62" t="s">
        <v>45</v>
      </c>
      <c r="AT3" s="62" t="s">
        <v>45</v>
      </c>
      <c r="AU3" s="62" t="s">
        <v>45</v>
      </c>
      <c r="AV3" s="62" t="s">
        <v>45</v>
      </c>
      <c r="AW3" s="62" t="s">
        <v>45</v>
      </c>
      <c r="AX3" s="62" t="s">
        <v>45</v>
      </c>
    </row>
    <row r="4" spans="1:50" ht="24.75" customHeight="1" x14ac:dyDescent="0.25">
      <c r="A4" s="169" t="s">
        <v>88</v>
      </c>
      <c r="B4" s="170" t="s">
        <v>89</v>
      </c>
      <c r="C4" s="173">
        <v>1</v>
      </c>
      <c r="D4" s="65">
        <v>1</v>
      </c>
      <c r="E4" s="170" t="s">
        <v>90</v>
      </c>
      <c r="F4" s="63" t="s">
        <v>91</v>
      </c>
      <c r="G4" s="66" t="s">
        <v>113</v>
      </c>
      <c r="H4" s="78">
        <v>4.9000000000000004</v>
      </c>
      <c r="I4" s="68">
        <v>0</v>
      </c>
      <c r="J4" s="23">
        <f t="shared" ref="J4:J35" si="0">IF(SUM(S4:AX4)&gt;I4+L4,I4+L4,SUM(S4:AX4))</f>
        <v>0</v>
      </c>
      <c r="K4" s="23">
        <f t="shared" ref="K4:K35" si="1">(SUM(S4:AX4))</f>
        <v>0</v>
      </c>
      <c r="L4" s="24"/>
      <c r="M4" s="25">
        <f>ROUND(IF(I4*0.25-0.5&lt;0,0,I4*0.25-0.5),0)-P4-N4</f>
        <v>0</v>
      </c>
      <c r="N4" s="24"/>
      <c r="O4" s="24"/>
      <c r="P4" s="24"/>
      <c r="Q4" s="35">
        <f t="shared" ref="Q4:Q35" si="2">I4-SUM(S4:AX4)+L4</f>
        <v>0</v>
      </c>
      <c r="R4" s="16" t="str">
        <f>IF(Q4&lt;0,"ATENÇÃO","OK")</f>
        <v>OK</v>
      </c>
      <c r="S4" s="145"/>
      <c r="T4" s="146"/>
      <c r="U4" s="112"/>
      <c r="V4" s="112"/>
      <c r="W4" s="112"/>
      <c r="X4" s="112"/>
      <c r="Y4" s="112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</row>
    <row r="5" spans="1:50" ht="24.75" customHeight="1" x14ac:dyDescent="0.25">
      <c r="A5" s="169"/>
      <c r="B5" s="170"/>
      <c r="C5" s="173"/>
      <c r="D5" s="65">
        <v>2</v>
      </c>
      <c r="E5" s="170"/>
      <c r="F5" s="64" t="s">
        <v>92</v>
      </c>
      <c r="G5" s="66" t="s">
        <v>113</v>
      </c>
      <c r="H5" s="67">
        <v>890.86</v>
      </c>
      <c r="I5" s="68">
        <v>0</v>
      </c>
      <c r="J5" s="23">
        <f t="shared" si="0"/>
        <v>0</v>
      </c>
      <c r="K5" s="23">
        <f t="shared" si="1"/>
        <v>0</v>
      </c>
      <c r="L5" s="24"/>
      <c r="M5" s="25">
        <f t="shared" ref="M5:M73" si="3">ROUND(IF(I5*0.25-0.5&lt;0,0,I5*0.25-0.5),0)-P5-N5</f>
        <v>0</v>
      </c>
      <c r="N5" s="24"/>
      <c r="O5" s="24"/>
      <c r="P5" s="24"/>
      <c r="Q5" s="35">
        <f t="shared" si="2"/>
        <v>0</v>
      </c>
      <c r="R5" s="16" t="str">
        <f t="shared" ref="R5:R68" si="4">IF(Q5&lt;0,"ATENÇÃO","OK")</f>
        <v>OK</v>
      </c>
      <c r="S5" s="145"/>
      <c r="T5" s="146"/>
      <c r="U5" s="112"/>
      <c r="V5" s="112"/>
      <c r="W5" s="112"/>
      <c r="X5" s="112"/>
      <c r="Y5" s="112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</row>
    <row r="6" spans="1:50" ht="24.75" customHeight="1" x14ac:dyDescent="0.25">
      <c r="A6" s="169"/>
      <c r="B6" s="170" t="s">
        <v>89</v>
      </c>
      <c r="C6" s="173">
        <v>2</v>
      </c>
      <c r="D6" s="65">
        <v>3</v>
      </c>
      <c r="E6" s="170" t="s">
        <v>93</v>
      </c>
      <c r="F6" s="64" t="s">
        <v>91</v>
      </c>
      <c r="G6" s="66" t="s">
        <v>113</v>
      </c>
      <c r="H6" s="67">
        <v>6.5</v>
      </c>
      <c r="I6" s="68">
        <v>0</v>
      </c>
      <c r="J6" s="23">
        <f t="shared" si="0"/>
        <v>0</v>
      </c>
      <c r="K6" s="23">
        <f t="shared" si="1"/>
        <v>0</v>
      </c>
      <c r="L6" s="24"/>
      <c r="M6" s="25">
        <f t="shared" si="3"/>
        <v>0</v>
      </c>
      <c r="N6" s="24"/>
      <c r="O6" s="24"/>
      <c r="P6" s="24"/>
      <c r="Q6" s="35">
        <f t="shared" si="2"/>
        <v>0</v>
      </c>
      <c r="R6" s="16" t="str">
        <f t="shared" si="4"/>
        <v>OK</v>
      </c>
      <c r="S6" s="145"/>
      <c r="T6" s="145"/>
      <c r="U6" s="112"/>
      <c r="V6" s="112"/>
      <c r="W6" s="112"/>
      <c r="X6" s="112"/>
      <c r="Y6" s="112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</row>
    <row r="7" spans="1:50" ht="24.75" customHeight="1" x14ac:dyDescent="0.25">
      <c r="A7" s="169"/>
      <c r="B7" s="170"/>
      <c r="C7" s="173"/>
      <c r="D7" s="65">
        <v>4</v>
      </c>
      <c r="E7" s="170"/>
      <c r="F7" s="64" t="s">
        <v>92</v>
      </c>
      <c r="G7" s="66" t="s">
        <v>113</v>
      </c>
      <c r="H7" s="67">
        <v>738.2</v>
      </c>
      <c r="I7" s="68">
        <v>0</v>
      </c>
      <c r="J7" s="23">
        <f t="shared" si="0"/>
        <v>0</v>
      </c>
      <c r="K7" s="23">
        <f t="shared" si="1"/>
        <v>0</v>
      </c>
      <c r="L7" s="24"/>
      <c r="M7" s="25">
        <f t="shared" si="3"/>
        <v>0</v>
      </c>
      <c r="N7" s="24"/>
      <c r="O7" s="24"/>
      <c r="P7" s="24"/>
      <c r="Q7" s="35">
        <f t="shared" si="2"/>
        <v>0</v>
      </c>
      <c r="R7" s="16" t="str">
        <f t="shared" si="4"/>
        <v>OK</v>
      </c>
      <c r="S7" s="145"/>
      <c r="T7" s="146"/>
      <c r="U7" s="112"/>
      <c r="V7" s="112"/>
      <c r="W7" s="112"/>
      <c r="X7" s="112"/>
      <c r="Y7" s="112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</row>
    <row r="8" spans="1:50" ht="24.75" customHeight="1" x14ac:dyDescent="0.25">
      <c r="A8" s="169"/>
      <c r="B8" s="170" t="s">
        <v>89</v>
      </c>
      <c r="C8" s="173">
        <v>3</v>
      </c>
      <c r="D8" s="65">
        <v>5</v>
      </c>
      <c r="E8" s="170" t="s">
        <v>94</v>
      </c>
      <c r="F8" s="80" t="s">
        <v>91</v>
      </c>
      <c r="G8" s="66" t="s">
        <v>113</v>
      </c>
      <c r="H8" s="67">
        <v>7.82</v>
      </c>
      <c r="I8" s="68">
        <v>0</v>
      </c>
      <c r="J8" s="23">
        <f t="shared" si="0"/>
        <v>0</v>
      </c>
      <c r="K8" s="23">
        <f t="shared" si="1"/>
        <v>0</v>
      </c>
      <c r="L8" s="24"/>
      <c r="M8" s="25">
        <f t="shared" si="3"/>
        <v>0</v>
      </c>
      <c r="N8" s="24"/>
      <c r="O8" s="24"/>
      <c r="P8" s="24"/>
      <c r="Q8" s="35">
        <f t="shared" si="2"/>
        <v>0</v>
      </c>
      <c r="R8" s="16" t="str">
        <f t="shared" si="4"/>
        <v>OK</v>
      </c>
      <c r="S8" s="145"/>
      <c r="T8" s="145"/>
      <c r="U8" s="112"/>
      <c r="V8" s="112"/>
      <c r="W8" s="112"/>
      <c r="X8" s="112"/>
      <c r="Y8" s="112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</row>
    <row r="9" spans="1:50" ht="24.75" customHeight="1" x14ac:dyDescent="0.25">
      <c r="A9" s="169"/>
      <c r="B9" s="170"/>
      <c r="C9" s="173"/>
      <c r="D9" s="65">
        <v>6</v>
      </c>
      <c r="E9" s="170"/>
      <c r="F9" s="80" t="s">
        <v>92</v>
      </c>
      <c r="G9" s="66" t="s">
        <v>113</v>
      </c>
      <c r="H9" s="67">
        <v>1000</v>
      </c>
      <c r="I9" s="68">
        <v>0</v>
      </c>
      <c r="J9" s="23">
        <f t="shared" si="0"/>
        <v>0</v>
      </c>
      <c r="K9" s="23">
        <f t="shared" si="1"/>
        <v>0</v>
      </c>
      <c r="L9" s="24"/>
      <c r="M9" s="25">
        <f t="shared" si="3"/>
        <v>0</v>
      </c>
      <c r="N9" s="24"/>
      <c r="O9" s="24"/>
      <c r="P9" s="24"/>
      <c r="Q9" s="35">
        <f t="shared" si="2"/>
        <v>0</v>
      </c>
      <c r="R9" s="16" t="str">
        <f t="shared" si="4"/>
        <v>OK</v>
      </c>
      <c r="S9" s="145"/>
      <c r="T9" s="146"/>
      <c r="U9" s="112"/>
      <c r="V9" s="112"/>
      <c r="W9" s="112"/>
      <c r="X9" s="112"/>
      <c r="Y9" s="112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</row>
    <row r="10" spans="1:50" ht="24.75" customHeight="1" x14ac:dyDescent="0.25">
      <c r="A10" s="169"/>
      <c r="B10" s="170" t="s">
        <v>89</v>
      </c>
      <c r="C10" s="173">
        <v>4</v>
      </c>
      <c r="D10" s="65">
        <v>7</v>
      </c>
      <c r="E10" s="170" t="s">
        <v>95</v>
      </c>
      <c r="F10" s="80" t="s">
        <v>91</v>
      </c>
      <c r="G10" s="66" t="s">
        <v>113</v>
      </c>
      <c r="H10" s="67">
        <v>7.61</v>
      </c>
      <c r="I10" s="68">
        <v>0</v>
      </c>
      <c r="J10" s="23">
        <f t="shared" si="0"/>
        <v>0</v>
      </c>
      <c r="K10" s="23">
        <f t="shared" si="1"/>
        <v>0</v>
      </c>
      <c r="L10" s="24"/>
      <c r="M10" s="25">
        <f t="shared" si="3"/>
        <v>0</v>
      </c>
      <c r="N10" s="24"/>
      <c r="O10" s="24"/>
      <c r="P10" s="24"/>
      <c r="Q10" s="35">
        <f t="shared" si="2"/>
        <v>0</v>
      </c>
      <c r="R10" s="16" t="str">
        <f t="shared" si="4"/>
        <v>OK</v>
      </c>
      <c r="S10" s="145"/>
      <c r="T10" s="146"/>
      <c r="U10" s="112"/>
      <c r="V10" s="112"/>
      <c r="W10" s="112"/>
      <c r="X10" s="112"/>
      <c r="Y10" s="112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</row>
    <row r="11" spans="1:50" ht="24.75" customHeight="1" x14ac:dyDescent="0.25">
      <c r="A11" s="169"/>
      <c r="B11" s="170"/>
      <c r="C11" s="173"/>
      <c r="D11" s="65">
        <v>8</v>
      </c>
      <c r="E11" s="170"/>
      <c r="F11" s="80" t="s">
        <v>92</v>
      </c>
      <c r="G11" s="66" t="s">
        <v>113</v>
      </c>
      <c r="H11" s="67">
        <v>1002.46</v>
      </c>
      <c r="I11" s="68">
        <v>0</v>
      </c>
      <c r="J11" s="23">
        <f t="shared" si="0"/>
        <v>0</v>
      </c>
      <c r="K11" s="23">
        <f t="shared" si="1"/>
        <v>0</v>
      </c>
      <c r="L11" s="24"/>
      <c r="M11" s="25">
        <f t="shared" si="3"/>
        <v>0</v>
      </c>
      <c r="N11" s="24"/>
      <c r="O11" s="24"/>
      <c r="P11" s="24"/>
      <c r="Q11" s="35">
        <f t="shared" si="2"/>
        <v>0</v>
      </c>
      <c r="R11" s="16" t="str">
        <f t="shared" si="4"/>
        <v>OK</v>
      </c>
      <c r="S11" s="145"/>
      <c r="T11" s="146"/>
      <c r="U11" s="112"/>
      <c r="V11" s="112"/>
      <c r="W11" s="112"/>
      <c r="X11" s="112"/>
      <c r="Y11" s="112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</row>
    <row r="12" spans="1:50" ht="24.75" customHeight="1" x14ac:dyDescent="0.25">
      <c r="A12" s="169"/>
      <c r="B12" s="170" t="s">
        <v>96</v>
      </c>
      <c r="C12" s="173">
        <v>5</v>
      </c>
      <c r="D12" s="65">
        <v>9</v>
      </c>
      <c r="E12" s="170" t="s">
        <v>97</v>
      </c>
      <c r="F12" s="80" t="s">
        <v>91</v>
      </c>
      <c r="G12" s="66" t="s">
        <v>113</v>
      </c>
      <c r="H12" s="67">
        <v>3.68</v>
      </c>
      <c r="I12" s="68">
        <v>0</v>
      </c>
      <c r="J12" s="23">
        <f t="shared" si="0"/>
        <v>0</v>
      </c>
      <c r="K12" s="23">
        <f t="shared" si="1"/>
        <v>0</v>
      </c>
      <c r="L12" s="24"/>
      <c r="M12" s="25">
        <f t="shared" si="3"/>
        <v>0</v>
      </c>
      <c r="N12" s="24"/>
      <c r="O12" s="24"/>
      <c r="P12" s="24"/>
      <c r="Q12" s="35">
        <f t="shared" si="2"/>
        <v>0</v>
      </c>
      <c r="R12" s="16" t="str">
        <f t="shared" si="4"/>
        <v>OK</v>
      </c>
      <c r="S12" s="145"/>
      <c r="T12" s="146"/>
      <c r="U12" s="112"/>
      <c r="V12" s="112"/>
      <c r="W12" s="112"/>
      <c r="X12" s="112"/>
      <c r="Y12" s="112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</row>
    <row r="13" spans="1:50" ht="24.75" customHeight="1" x14ac:dyDescent="0.25">
      <c r="A13" s="169"/>
      <c r="B13" s="170"/>
      <c r="C13" s="173"/>
      <c r="D13" s="65">
        <v>10</v>
      </c>
      <c r="E13" s="170"/>
      <c r="F13" s="65" t="s">
        <v>92</v>
      </c>
      <c r="G13" s="66" t="s">
        <v>113</v>
      </c>
      <c r="H13" s="78">
        <v>874.8</v>
      </c>
      <c r="I13" s="68">
        <v>0</v>
      </c>
      <c r="J13" s="23">
        <f t="shared" si="0"/>
        <v>0</v>
      </c>
      <c r="K13" s="23">
        <f t="shared" si="1"/>
        <v>0</v>
      </c>
      <c r="L13" s="24"/>
      <c r="M13" s="25">
        <f t="shared" si="3"/>
        <v>0</v>
      </c>
      <c r="N13" s="24"/>
      <c r="O13" s="24"/>
      <c r="P13" s="24"/>
      <c r="Q13" s="35">
        <f t="shared" si="2"/>
        <v>0</v>
      </c>
      <c r="R13" s="16" t="str">
        <f t="shared" si="4"/>
        <v>OK</v>
      </c>
      <c r="S13" s="145"/>
      <c r="T13" s="146"/>
      <c r="U13" s="112"/>
      <c r="V13" s="112"/>
      <c r="W13" s="112"/>
      <c r="X13" s="112"/>
      <c r="Y13" s="112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</row>
    <row r="14" spans="1:50" ht="24.75" customHeight="1" x14ac:dyDescent="0.25">
      <c r="A14" s="169"/>
      <c r="B14" s="175" t="s">
        <v>96</v>
      </c>
      <c r="C14" s="174">
        <v>6</v>
      </c>
      <c r="D14" s="113">
        <v>11</v>
      </c>
      <c r="E14" s="175" t="s">
        <v>98</v>
      </c>
      <c r="F14" s="113" t="s">
        <v>91</v>
      </c>
      <c r="G14" s="114" t="s">
        <v>114</v>
      </c>
      <c r="H14" s="115">
        <v>6.76</v>
      </c>
      <c r="I14" s="68">
        <v>0</v>
      </c>
      <c r="J14" s="23">
        <f t="shared" si="0"/>
        <v>0</v>
      </c>
      <c r="K14" s="23">
        <f t="shared" si="1"/>
        <v>0</v>
      </c>
      <c r="L14" s="24"/>
      <c r="M14" s="25">
        <f t="shared" si="3"/>
        <v>0</v>
      </c>
      <c r="N14" s="24"/>
      <c r="O14" s="24"/>
      <c r="P14" s="24"/>
      <c r="Q14" s="35">
        <f t="shared" si="2"/>
        <v>0</v>
      </c>
      <c r="R14" s="16" t="str">
        <f t="shared" si="4"/>
        <v>OK</v>
      </c>
      <c r="S14" s="145"/>
      <c r="T14" s="146"/>
      <c r="U14" s="33"/>
      <c r="V14" s="112"/>
      <c r="W14" s="112"/>
      <c r="X14" s="112"/>
      <c r="Y14" s="112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</row>
    <row r="15" spans="1:50" ht="24.75" customHeight="1" x14ac:dyDescent="0.25">
      <c r="A15" s="169"/>
      <c r="B15" s="175"/>
      <c r="C15" s="174"/>
      <c r="D15" s="113">
        <v>12</v>
      </c>
      <c r="E15" s="175"/>
      <c r="F15" s="116" t="s">
        <v>92</v>
      </c>
      <c r="G15" s="114" t="s">
        <v>114</v>
      </c>
      <c r="H15" s="115">
        <v>1021.34</v>
      </c>
      <c r="I15" s="68">
        <v>0</v>
      </c>
      <c r="J15" s="23">
        <f t="shared" si="0"/>
        <v>0</v>
      </c>
      <c r="K15" s="23">
        <f t="shared" si="1"/>
        <v>0</v>
      </c>
      <c r="L15" s="24"/>
      <c r="M15" s="25">
        <f t="shared" si="3"/>
        <v>0</v>
      </c>
      <c r="N15" s="24"/>
      <c r="O15" s="24"/>
      <c r="P15" s="24"/>
      <c r="Q15" s="35">
        <f t="shared" si="2"/>
        <v>0</v>
      </c>
      <c r="R15" s="16" t="str">
        <f t="shared" si="4"/>
        <v>OK</v>
      </c>
      <c r="S15" s="145"/>
      <c r="T15" s="146"/>
      <c r="U15" s="112"/>
      <c r="V15" s="112"/>
      <c r="W15" s="112"/>
      <c r="X15" s="112"/>
      <c r="Y15" s="112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</row>
    <row r="16" spans="1:50" ht="24.75" customHeight="1" x14ac:dyDescent="0.25">
      <c r="A16" s="169" t="s">
        <v>100</v>
      </c>
      <c r="B16" s="170" t="s">
        <v>101</v>
      </c>
      <c r="C16" s="173">
        <v>7</v>
      </c>
      <c r="D16" s="65">
        <v>13</v>
      </c>
      <c r="E16" s="170" t="s">
        <v>90</v>
      </c>
      <c r="F16" s="64" t="s">
        <v>91</v>
      </c>
      <c r="G16" s="66" t="s">
        <v>113</v>
      </c>
      <c r="H16" s="78">
        <v>4.25</v>
      </c>
      <c r="I16" s="68">
        <v>0</v>
      </c>
      <c r="J16" s="23">
        <f t="shared" si="0"/>
        <v>0</v>
      </c>
      <c r="K16" s="23">
        <f t="shared" si="1"/>
        <v>0</v>
      </c>
      <c r="L16" s="24"/>
      <c r="M16" s="25">
        <f t="shared" si="3"/>
        <v>0</v>
      </c>
      <c r="N16" s="24"/>
      <c r="O16" s="24"/>
      <c r="P16" s="24"/>
      <c r="Q16" s="35">
        <f t="shared" si="2"/>
        <v>0</v>
      </c>
      <c r="R16" s="16" t="str">
        <f t="shared" si="4"/>
        <v>OK</v>
      </c>
      <c r="S16" s="145"/>
      <c r="T16" s="146"/>
      <c r="U16" s="112"/>
      <c r="V16" s="112"/>
      <c r="W16" s="112"/>
      <c r="X16" s="112"/>
      <c r="Y16" s="112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</row>
    <row r="17" spans="1:50" ht="24.75" customHeight="1" x14ac:dyDescent="0.25">
      <c r="A17" s="169"/>
      <c r="B17" s="170"/>
      <c r="C17" s="173"/>
      <c r="D17" s="65">
        <v>14</v>
      </c>
      <c r="E17" s="170"/>
      <c r="F17" s="64" t="s">
        <v>92</v>
      </c>
      <c r="G17" s="66" t="s">
        <v>113</v>
      </c>
      <c r="H17" s="67">
        <v>751.21</v>
      </c>
      <c r="I17" s="68">
        <v>0</v>
      </c>
      <c r="J17" s="23">
        <f t="shared" si="0"/>
        <v>0</v>
      </c>
      <c r="K17" s="23">
        <f t="shared" si="1"/>
        <v>0</v>
      </c>
      <c r="L17" s="24"/>
      <c r="M17" s="25">
        <f t="shared" si="3"/>
        <v>0</v>
      </c>
      <c r="N17" s="24"/>
      <c r="O17" s="24"/>
      <c r="P17" s="24"/>
      <c r="Q17" s="35">
        <f t="shared" si="2"/>
        <v>0</v>
      </c>
      <c r="R17" s="16" t="str">
        <f t="shared" si="4"/>
        <v>OK</v>
      </c>
      <c r="S17" s="145"/>
      <c r="T17" s="146"/>
      <c r="U17" s="112"/>
      <c r="V17" s="112"/>
      <c r="W17" s="112"/>
      <c r="X17" s="112"/>
      <c r="Y17" s="112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</row>
    <row r="18" spans="1:50" ht="24.75" customHeight="1" x14ac:dyDescent="0.25">
      <c r="A18" s="169"/>
      <c r="B18" s="170" t="s">
        <v>102</v>
      </c>
      <c r="C18" s="173">
        <v>8</v>
      </c>
      <c r="D18" s="65">
        <v>15</v>
      </c>
      <c r="E18" s="170" t="s">
        <v>93</v>
      </c>
      <c r="F18" s="64" t="s">
        <v>91</v>
      </c>
      <c r="G18" s="66" t="s">
        <v>113</v>
      </c>
      <c r="H18" s="67">
        <v>10.55</v>
      </c>
      <c r="I18" s="68">
        <v>0</v>
      </c>
      <c r="J18" s="23">
        <f t="shared" si="0"/>
        <v>0</v>
      </c>
      <c r="K18" s="23">
        <f t="shared" si="1"/>
        <v>0</v>
      </c>
      <c r="L18" s="24"/>
      <c r="M18" s="25">
        <f t="shared" si="3"/>
        <v>0</v>
      </c>
      <c r="N18" s="24"/>
      <c r="O18" s="24"/>
      <c r="P18" s="24"/>
      <c r="Q18" s="35">
        <f t="shared" si="2"/>
        <v>0</v>
      </c>
      <c r="R18" s="16" t="str">
        <f t="shared" si="4"/>
        <v>OK</v>
      </c>
      <c r="S18" s="145"/>
      <c r="T18" s="146"/>
      <c r="U18" s="112"/>
      <c r="V18" s="112"/>
      <c r="W18" s="112"/>
      <c r="X18" s="112"/>
      <c r="Y18" s="112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</row>
    <row r="19" spans="1:50" ht="24.75" customHeight="1" x14ac:dyDescent="0.25">
      <c r="A19" s="169"/>
      <c r="B19" s="170"/>
      <c r="C19" s="173"/>
      <c r="D19" s="65">
        <v>16</v>
      </c>
      <c r="E19" s="170"/>
      <c r="F19" s="64" t="s">
        <v>92</v>
      </c>
      <c r="G19" s="66" t="s">
        <v>113</v>
      </c>
      <c r="H19" s="78">
        <v>1232.01</v>
      </c>
      <c r="I19" s="68">
        <v>0</v>
      </c>
      <c r="J19" s="23">
        <f t="shared" si="0"/>
        <v>0</v>
      </c>
      <c r="K19" s="23">
        <f t="shared" si="1"/>
        <v>0</v>
      </c>
      <c r="L19" s="24"/>
      <c r="M19" s="25">
        <f t="shared" si="3"/>
        <v>0</v>
      </c>
      <c r="N19" s="24"/>
      <c r="O19" s="24"/>
      <c r="P19" s="24"/>
      <c r="Q19" s="35">
        <f t="shared" si="2"/>
        <v>0</v>
      </c>
      <c r="R19" s="16" t="str">
        <f t="shared" si="4"/>
        <v>OK</v>
      </c>
      <c r="S19" s="145"/>
      <c r="T19" s="146"/>
      <c r="U19" s="112"/>
      <c r="V19" s="112"/>
      <c r="W19" s="112"/>
      <c r="X19" s="112"/>
      <c r="Y19" s="112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</row>
    <row r="20" spans="1:50" ht="24.75" customHeight="1" x14ac:dyDescent="0.25">
      <c r="A20" s="169"/>
      <c r="B20" s="170" t="s">
        <v>102</v>
      </c>
      <c r="C20" s="173">
        <v>9</v>
      </c>
      <c r="D20" s="65">
        <v>17</v>
      </c>
      <c r="E20" s="170" t="s">
        <v>94</v>
      </c>
      <c r="F20" s="64" t="s">
        <v>91</v>
      </c>
      <c r="G20" s="66" t="s">
        <v>113</v>
      </c>
      <c r="H20" s="78">
        <v>10.130000000000001</v>
      </c>
      <c r="I20" s="68">
        <v>0</v>
      </c>
      <c r="J20" s="23">
        <f t="shared" si="0"/>
        <v>0</v>
      </c>
      <c r="K20" s="23">
        <f t="shared" si="1"/>
        <v>0</v>
      </c>
      <c r="L20" s="24"/>
      <c r="M20" s="25">
        <f t="shared" si="3"/>
        <v>0</v>
      </c>
      <c r="N20" s="24"/>
      <c r="O20" s="24"/>
      <c r="P20" s="24"/>
      <c r="Q20" s="35">
        <f t="shared" si="2"/>
        <v>0</v>
      </c>
      <c r="R20" s="16" t="str">
        <f t="shared" si="4"/>
        <v>OK</v>
      </c>
      <c r="S20" s="145"/>
      <c r="T20" s="146"/>
      <c r="U20" s="112"/>
      <c r="V20" s="112"/>
      <c r="W20" s="112"/>
      <c r="X20" s="112"/>
      <c r="Y20" s="112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</row>
    <row r="21" spans="1:50" ht="24.75" customHeight="1" x14ac:dyDescent="0.25">
      <c r="A21" s="169"/>
      <c r="B21" s="170"/>
      <c r="C21" s="173"/>
      <c r="D21" s="65">
        <v>18</v>
      </c>
      <c r="E21" s="170"/>
      <c r="F21" s="64" t="s">
        <v>92</v>
      </c>
      <c r="G21" s="66" t="s">
        <v>113</v>
      </c>
      <c r="H21" s="78">
        <v>1211.46</v>
      </c>
      <c r="I21" s="68">
        <v>0</v>
      </c>
      <c r="J21" s="23">
        <f t="shared" si="0"/>
        <v>0</v>
      </c>
      <c r="K21" s="23">
        <f t="shared" si="1"/>
        <v>0</v>
      </c>
      <c r="L21" s="24"/>
      <c r="M21" s="25">
        <f t="shared" si="3"/>
        <v>0</v>
      </c>
      <c r="N21" s="24"/>
      <c r="O21" s="24"/>
      <c r="P21" s="24"/>
      <c r="Q21" s="35">
        <f t="shared" si="2"/>
        <v>0</v>
      </c>
      <c r="R21" s="16" t="str">
        <f t="shared" si="4"/>
        <v>OK</v>
      </c>
      <c r="S21" s="145"/>
      <c r="T21" s="146"/>
      <c r="U21" s="112"/>
      <c r="V21" s="112"/>
      <c r="W21" s="112"/>
      <c r="X21" s="112"/>
      <c r="Y21" s="112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</row>
    <row r="22" spans="1:50" ht="24.75" customHeight="1" x14ac:dyDescent="0.25">
      <c r="A22" s="169"/>
      <c r="B22" s="170" t="s">
        <v>102</v>
      </c>
      <c r="C22" s="173">
        <v>10</v>
      </c>
      <c r="D22" s="65">
        <v>19</v>
      </c>
      <c r="E22" s="170" t="s">
        <v>95</v>
      </c>
      <c r="F22" s="80" t="s">
        <v>91</v>
      </c>
      <c r="G22" s="66" t="s">
        <v>113</v>
      </c>
      <c r="H22" s="78">
        <v>12.08</v>
      </c>
      <c r="I22" s="68">
        <v>0</v>
      </c>
      <c r="J22" s="23">
        <f t="shared" si="0"/>
        <v>0</v>
      </c>
      <c r="K22" s="23">
        <f t="shared" si="1"/>
        <v>0</v>
      </c>
      <c r="L22" s="24"/>
      <c r="M22" s="25">
        <f t="shared" si="3"/>
        <v>0</v>
      </c>
      <c r="N22" s="24"/>
      <c r="O22" s="24"/>
      <c r="P22" s="24"/>
      <c r="Q22" s="35">
        <f t="shared" si="2"/>
        <v>0</v>
      </c>
      <c r="R22" s="16" t="str">
        <f t="shared" si="4"/>
        <v>OK</v>
      </c>
      <c r="S22" s="145"/>
      <c r="T22" s="145"/>
      <c r="U22" s="112"/>
      <c r="V22" s="112"/>
      <c r="W22" s="112"/>
      <c r="X22" s="112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</row>
    <row r="23" spans="1:50" ht="24.75" customHeight="1" x14ac:dyDescent="0.25">
      <c r="A23" s="169"/>
      <c r="B23" s="170"/>
      <c r="C23" s="173"/>
      <c r="D23" s="65">
        <v>20</v>
      </c>
      <c r="E23" s="170"/>
      <c r="F23" s="64" t="s">
        <v>92</v>
      </c>
      <c r="G23" s="66" t="s">
        <v>113</v>
      </c>
      <c r="H23" s="67">
        <v>1460.51</v>
      </c>
      <c r="I23" s="68">
        <v>0</v>
      </c>
      <c r="J23" s="23">
        <f t="shared" si="0"/>
        <v>0</v>
      </c>
      <c r="K23" s="23">
        <f t="shared" si="1"/>
        <v>0</v>
      </c>
      <c r="L23" s="24"/>
      <c r="M23" s="25">
        <f t="shared" si="3"/>
        <v>0</v>
      </c>
      <c r="N23" s="24"/>
      <c r="O23" s="24"/>
      <c r="P23" s="24"/>
      <c r="Q23" s="35">
        <f t="shared" si="2"/>
        <v>0</v>
      </c>
      <c r="R23" s="16" t="str">
        <f t="shared" si="4"/>
        <v>OK</v>
      </c>
      <c r="S23" s="145"/>
      <c r="T23" s="146"/>
      <c r="U23" s="112"/>
      <c r="V23" s="112"/>
      <c r="W23" s="112"/>
      <c r="X23" s="112"/>
      <c r="Y23" s="112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</row>
    <row r="24" spans="1:50" ht="24.75" customHeight="1" x14ac:dyDescent="0.25">
      <c r="A24" s="169"/>
      <c r="B24" s="170" t="s">
        <v>102</v>
      </c>
      <c r="C24" s="173">
        <v>11</v>
      </c>
      <c r="D24" s="65">
        <v>21</v>
      </c>
      <c r="E24" s="170" t="s">
        <v>97</v>
      </c>
      <c r="F24" s="64" t="s">
        <v>91</v>
      </c>
      <c r="G24" s="66" t="s">
        <v>113</v>
      </c>
      <c r="H24" s="67">
        <v>4.3099999999999996</v>
      </c>
      <c r="I24" s="68">
        <v>0</v>
      </c>
      <c r="J24" s="23">
        <f t="shared" si="0"/>
        <v>0</v>
      </c>
      <c r="K24" s="23">
        <f t="shared" si="1"/>
        <v>0</v>
      </c>
      <c r="L24" s="24"/>
      <c r="M24" s="25">
        <f t="shared" si="3"/>
        <v>0</v>
      </c>
      <c r="N24" s="24"/>
      <c r="O24" s="24"/>
      <c r="P24" s="24"/>
      <c r="Q24" s="35">
        <f t="shared" si="2"/>
        <v>0</v>
      </c>
      <c r="R24" s="16" t="str">
        <f t="shared" si="4"/>
        <v>OK</v>
      </c>
      <c r="S24" s="145"/>
      <c r="T24" s="146"/>
      <c r="U24" s="112"/>
      <c r="V24" s="112"/>
      <c r="W24" s="112"/>
      <c r="X24" s="112"/>
      <c r="Y24" s="112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</row>
    <row r="25" spans="1:50" ht="24.75" customHeight="1" x14ac:dyDescent="0.25">
      <c r="A25" s="169"/>
      <c r="B25" s="170"/>
      <c r="C25" s="173"/>
      <c r="D25" s="65">
        <v>22</v>
      </c>
      <c r="E25" s="170"/>
      <c r="F25" s="64" t="s">
        <v>92</v>
      </c>
      <c r="G25" s="66" t="s">
        <v>113</v>
      </c>
      <c r="H25" s="67">
        <v>667.5</v>
      </c>
      <c r="I25" s="68">
        <v>0</v>
      </c>
      <c r="J25" s="23">
        <f t="shared" si="0"/>
        <v>0</v>
      </c>
      <c r="K25" s="23">
        <f t="shared" si="1"/>
        <v>0</v>
      </c>
      <c r="L25" s="24"/>
      <c r="M25" s="25">
        <f t="shared" si="3"/>
        <v>0</v>
      </c>
      <c r="N25" s="24"/>
      <c r="O25" s="24"/>
      <c r="P25" s="24"/>
      <c r="Q25" s="35">
        <f t="shared" si="2"/>
        <v>0</v>
      </c>
      <c r="R25" s="16" t="str">
        <f t="shared" si="4"/>
        <v>OK</v>
      </c>
      <c r="S25" s="145"/>
      <c r="T25" s="146"/>
      <c r="U25" s="112"/>
      <c r="V25" s="112"/>
      <c r="W25" s="112"/>
      <c r="X25" s="112"/>
      <c r="Y25" s="112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</row>
    <row r="26" spans="1:50" ht="24.75" customHeight="1" x14ac:dyDescent="0.25">
      <c r="A26" s="169" t="s">
        <v>103</v>
      </c>
      <c r="B26" s="170" t="s">
        <v>96</v>
      </c>
      <c r="C26" s="173">
        <v>12</v>
      </c>
      <c r="D26" s="65">
        <v>23</v>
      </c>
      <c r="E26" s="170" t="s">
        <v>90</v>
      </c>
      <c r="F26" s="64" t="s">
        <v>91</v>
      </c>
      <c r="G26" s="66" t="s">
        <v>113</v>
      </c>
      <c r="H26" s="67">
        <v>3.5</v>
      </c>
      <c r="I26" s="68">
        <v>0</v>
      </c>
      <c r="J26" s="23">
        <f t="shared" si="0"/>
        <v>0</v>
      </c>
      <c r="K26" s="23">
        <f t="shared" si="1"/>
        <v>0</v>
      </c>
      <c r="L26" s="24"/>
      <c r="M26" s="25">
        <f t="shared" si="3"/>
        <v>0</v>
      </c>
      <c r="N26" s="24"/>
      <c r="O26" s="24"/>
      <c r="P26" s="24"/>
      <c r="Q26" s="35">
        <f t="shared" si="2"/>
        <v>0</v>
      </c>
      <c r="R26" s="16" t="str">
        <f t="shared" si="4"/>
        <v>OK</v>
      </c>
      <c r="S26" s="145"/>
      <c r="T26" s="146"/>
      <c r="U26" s="112"/>
      <c r="V26" s="112"/>
      <c r="W26" s="112"/>
      <c r="X26" s="112"/>
      <c r="Y26" s="112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</row>
    <row r="27" spans="1:50" ht="24.75" customHeight="1" x14ac:dyDescent="0.25">
      <c r="A27" s="169"/>
      <c r="B27" s="170"/>
      <c r="C27" s="173"/>
      <c r="D27" s="65">
        <v>24</v>
      </c>
      <c r="E27" s="170"/>
      <c r="F27" s="64" t="s">
        <v>92</v>
      </c>
      <c r="G27" s="66" t="s">
        <v>113</v>
      </c>
      <c r="H27" s="67">
        <v>1440</v>
      </c>
      <c r="I27" s="68">
        <v>0</v>
      </c>
      <c r="J27" s="23">
        <f t="shared" si="0"/>
        <v>0</v>
      </c>
      <c r="K27" s="23">
        <f t="shared" si="1"/>
        <v>0</v>
      </c>
      <c r="L27" s="24"/>
      <c r="M27" s="25">
        <f t="shared" si="3"/>
        <v>0</v>
      </c>
      <c r="N27" s="24"/>
      <c r="O27" s="24"/>
      <c r="P27" s="24"/>
      <c r="Q27" s="35">
        <f t="shared" si="2"/>
        <v>0</v>
      </c>
      <c r="R27" s="16" t="str">
        <f t="shared" si="4"/>
        <v>OK</v>
      </c>
      <c r="S27" s="145"/>
      <c r="T27" s="146"/>
      <c r="U27" s="112"/>
      <c r="V27" s="112"/>
      <c r="W27" s="112"/>
      <c r="X27" s="112"/>
      <c r="Y27" s="112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</row>
    <row r="28" spans="1:50" ht="24.75" customHeight="1" x14ac:dyDescent="0.25">
      <c r="A28" s="169"/>
      <c r="B28" s="170" t="s">
        <v>96</v>
      </c>
      <c r="C28" s="173">
        <v>13</v>
      </c>
      <c r="D28" s="65">
        <v>25</v>
      </c>
      <c r="E28" s="170" t="s">
        <v>93</v>
      </c>
      <c r="F28" s="64" t="s">
        <v>91</v>
      </c>
      <c r="G28" s="66" t="s">
        <v>113</v>
      </c>
      <c r="H28" s="67">
        <v>10.91</v>
      </c>
      <c r="I28" s="69">
        <v>1000</v>
      </c>
      <c r="J28" s="23">
        <f t="shared" si="0"/>
        <v>0</v>
      </c>
      <c r="K28" s="23">
        <f t="shared" si="1"/>
        <v>0</v>
      </c>
      <c r="L28" s="24"/>
      <c r="M28" s="25">
        <f t="shared" si="3"/>
        <v>250</v>
      </c>
      <c r="N28" s="24"/>
      <c r="O28" s="24"/>
      <c r="P28" s="24"/>
      <c r="Q28" s="35">
        <f t="shared" si="2"/>
        <v>1000</v>
      </c>
      <c r="R28" s="16" t="str">
        <f t="shared" si="4"/>
        <v>OK</v>
      </c>
      <c r="S28" s="145"/>
      <c r="T28" s="146"/>
      <c r="U28" s="112"/>
      <c r="V28" s="112"/>
      <c r="W28" s="112"/>
      <c r="X28" s="112"/>
      <c r="Y28" s="112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</row>
    <row r="29" spans="1:50" ht="24.75" customHeight="1" x14ac:dyDescent="0.25">
      <c r="A29" s="169"/>
      <c r="B29" s="170"/>
      <c r="C29" s="173"/>
      <c r="D29" s="65">
        <v>26</v>
      </c>
      <c r="E29" s="170"/>
      <c r="F29" s="64" t="s">
        <v>92</v>
      </c>
      <c r="G29" s="66" t="s">
        <v>113</v>
      </c>
      <c r="H29" s="67">
        <v>1016.36</v>
      </c>
      <c r="I29" s="69">
        <v>6</v>
      </c>
      <c r="J29" s="23">
        <f t="shared" si="0"/>
        <v>0</v>
      </c>
      <c r="K29" s="23">
        <f t="shared" si="1"/>
        <v>0</v>
      </c>
      <c r="L29" s="24"/>
      <c r="M29" s="25">
        <f t="shared" si="3"/>
        <v>1</v>
      </c>
      <c r="N29" s="24"/>
      <c r="O29" s="24"/>
      <c r="P29" s="24"/>
      <c r="Q29" s="35">
        <f t="shared" si="2"/>
        <v>6</v>
      </c>
      <c r="R29" s="16" t="str">
        <f t="shared" si="4"/>
        <v>OK</v>
      </c>
      <c r="S29" s="145"/>
      <c r="T29" s="146"/>
      <c r="U29" s="112"/>
      <c r="V29" s="112"/>
      <c r="W29" s="112"/>
      <c r="X29" s="112"/>
      <c r="Y29" s="112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</row>
    <row r="30" spans="1:50" ht="24.75" customHeight="1" x14ac:dyDescent="0.25">
      <c r="A30" s="169"/>
      <c r="B30" s="170" t="s">
        <v>104</v>
      </c>
      <c r="C30" s="173">
        <v>14</v>
      </c>
      <c r="D30" s="65">
        <v>27</v>
      </c>
      <c r="E30" s="170" t="s">
        <v>94</v>
      </c>
      <c r="F30" s="64" t="s">
        <v>91</v>
      </c>
      <c r="G30" s="66" t="s">
        <v>113</v>
      </c>
      <c r="H30" s="67">
        <v>13.02</v>
      </c>
      <c r="I30" s="69">
        <v>3000</v>
      </c>
      <c r="J30" s="23">
        <f t="shared" si="0"/>
        <v>2550</v>
      </c>
      <c r="K30" s="23">
        <f t="shared" si="1"/>
        <v>2550</v>
      </c>
      <c r="L30" s="24"/>
      <c r="M30" s="25">
        <f t="shared" si="3"/>
        <v>750</v>
      </c>
      <c r="N30" s="24"/>
      <c r="O30" s="24"/>
      <c r="P30" s="24"/>
      <c r="Q30" s="35">
        <f t="shared" si="2"/>
        <v>450</v>
      </c>
      <c r="R30" s="16" t="str">
        <f t="shared" si="4"/>
        <v>OK</v>
      </c>
      <c r="S30" s="148">
        <v>1800</v>
      </c>
      <c r="T30" s="148">
        <v>750</v>
      </c>
      <c r="U30" s="112"/>
      <c r="V30" s="112"/>
      <c r="W30" s="112"/>
      <c r="X30" s="112"/>
      <c r="Y30" s="112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</row>
    <row r="31" spans="1:50" ht="24.75" customHeight="1" x14ac:dyDescent="0.25">
      <c r="A31" s="169"/>
      <c r="B31" s="170"/>
      <c r="C31" s="173"/>
      <c r="D31" s="65">
        <v>28</v>
      </c>
      <c r="E31" s="170"/>
      <c r="F31" s="64" t="s">
        <v>92</v>
      </c>
      <c r="G31" s="66" t="s">
        <v>113</v>
      </c>
      <c r="H31" s="67">
        <v>1970.75</v>
      </c>
      <c r="I31" s="69">
        <v>20</v>
      </c>
      <c r="J31" s="23">
        <f t="shared" si="0"/>
        <v>7</v>
      </c>
      <c r="K31" s="23">
        <f t="shared" si="1"/>
        <v>7</v>
      </c>
      <c r="L31" s="24"/>
      <c r="M31" s="25">
        <f t="shared" si="3"/>
        <v>5</v>
      </c>
      <c r="N31" s="24"/>
      <c r="O31" s="24"/>
      <c r="P31" s="24"/>
      <c r="Q31" s="35">
        <f t="shared" si="2"/>
        <v>13</v>
      </c>
      <c r="R31" s="16" t="str">
        <f t="shared" si="4"/>
        <v>OK</v>
      </c>
      <c r="S31" s="148">
        <v>4</v>
      </c>
      <c r="T31" s="148">
        <v>3</v>
      </c>
      <c r="U31" s="112"/>
      <c r="V31" s="112"/>
      <c r="W31" s="112"/>
      <c r="X31" s="112"/>
      <c r="Y31" s="112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</row>
    <row r="32" spans="1:50" ht="24.75" customHeight="1" x14ac:dyDescent="0.25">
      <c r="A32" s="169"/>
      <c r="B32" s="170" t="s">
        <v>104</v>
      </c>
      <c r="C32" s="173">
        <v>15</v>
      </c>
      <c r="D32" s="65">
        <v>29</v>
      </c>
      <c r="E32" s="170" t="s">
        <v>95</v>
      </c>
      <c r="F32" s="64" t="s">
        <v>91</v>
      </c>
      <c r="G32" s="66" t="s">
        <v>113</v>
      </c>
      <c r="H32" s="67">
        <v>11.2</v>
      </c>
      <c r="I32" s="69">
        <v>1500</v>
      </c>
      <c r="J32" s="23">
        <f t="shared" si="0"/>
        <v>0</v>
      </c>
      <c r="K32" s="23">
        <f t="shared" si="1"/>
        <v>0</v>
      </c>
      <c r="L32" s="24"/>
      <c r="M32" s="25">
        <f t="shared" si="3"/>
        <v>375</v>
      </c>
      <c r="N32" s="24"/>
      <c r="O32" s="24"/>
      <c r="P32" s="24"/>
      <c r="Q32" s="35">
        <f t="shared" si="2"/>
        <v>1500</v>
      </c>
      <c r="R32" s="16" t="str">
        <f t="shared" si="4"/>
        <v>OK</v>
      </c>
      <c r="S32" s="145"/>
      <c r="T32" s="146"/>
      <c r="U32" s="112"/>
      <c r="V32" s="112"/>
      <c r="W32" s="112"/>
      <c r="X32" s="112"/>
      <c r="Y32" s="112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</row>
    <row r="33" spans="1:50" ht="24.75" customHeight="1" x14ac:dyDescent="0.25">
      <c r="A33" s="169"/>
      <c r="B33" s="170"/>
      <c r="C33" s="173"/>
      <c r="D33" s="65">
        <v>30</v>
      </c>
      <c r="E33" s="170"/>
      <c r="F33" s="64" t="s">
        <v>92</v>
      </c>
      <c r="G33" s="66" t="s">
        <v>113</v>
      </c>
      <c r="H33" s="67">
        <v>2200</v>
      </c>
      <c r="I33" s="69">
        <v>20</v>
      </c>
      <c r="J33" s="23">
        <f t="shared" si="0"/>
        <v>0</v>
      </c>
      <c r="K33" s="23">
        <f t="shared" si="1"/>
        <v>0</v>
      </c>
      <c r="L33" s="24"/>
      <c r="M33" s="25">
        <f t="shared" si="3"/>
        <v>5</v>
      </c>
      <c r="N33" s="24"/>
      <c r="O33" s="24"/>
      <c r="P33" s="24"/>
      <c r="Q33" s="35">
        <f t="shared" si="2"/>
        <v>20</v>
      </c>
      <c r="R33" s="16" t="str">
        <f t="shared" si="4"/>
        <v>OK</v>
      </c>
      <c r="S33" s="145"/>
      <c r="T33" s="146"/>
      <c r="U33" s="112"/>
      <c r="V33" s="112"/>
      <c r="W33" s="112"/>
      <c r="X33" s="112"/>
      <c r="Y33" s="112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</row>
    <row r="34" spans="1:50" ht="24.75" customHeight="1" x14ac:dyDescent="0.25">
      <c r="A34" s="169" t="s">
        <v>105</v>
      </c>
      <c r="B34" s="170" t="s">
        <v>96</v>
      </c>
      <c r="C34" s="173">
        <v>16</v>
      </c>
      <c r="D34" s="65">
        <v>31</v>
      </c>
      <c r="E34" s="170" t="s">
        <v>90</v>
      </c>
      <c r="F34" s="64" t="s">
        <v>91</v>
      </c>
      <c r="G34" s="66" t="s">
        <v>113</v>
      </c>
      <c r="H34" s="67">
        <v>3.93</v>
      </c>
      <c r="I34" s="69">
        <v>0</v>
      </c>
      <c r="J34" s="23">
        <f t="shared" si="0"/>
        <v>0</v>
      </c>
      <c r="K34" s="23">
        <f t="shared" si="1"/>
        <v>0</v>
      </c>
      <c r="L34" s="24"/>
      <c r="M34" s="25">
        <f t="shared" si="3"/>
        <v>0</v>
      </c>
      <c r="N34" s="24"/>
      <c r="O34" s="24"/>
      <c r="P34" s="24"/>
      <c r="Q34" s="35">
        <f t="shared" si="2"/>
        <v>0</v>
      </c>
      <c r="R34" s="16" t="str">
        <f t="shared" si="4"/>
        <v>OK</v>
      </c>
      <c r="S34" s="145"/>
      <c r="T34" s="146"/>
      <c r="U34" s="112"/>
      <c r="V34" s="112"/>
      <c r="W34" s="112"/>
      <c r="X34" s="112"/>
      <c r="Y34" s="112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</row>
    <row r="35" spans="1:50" ht="24.75" customHeight="1" x14ac:dyDescent="0.25">
      <c r="A35" s="169"/>
      <c r="B35" s="170"/>
      <c r="C35" s="173"/>
      <c r="D35" s="65">
        <v>32</v>
      </c>
      <c r="E35" s="170"/>
      <c r="F35" s="64" t="s">
        <v>92</v>
      </c>
      <c r="G35" s="66" t="s">
        <v>113</v>
      </c>
      <c r="H35" s="67">
        <v>1350</v>
      </c>
      <c r="I35" s="69">
        <v>0</v>
      </c>
      <c r="J35" s="23">
        <f t="shared" si="0"/>
        <v>0</v>
      </c>
      <c r="K35" s="23">
        <f t="shared" si="1"/>
        <v>0</v>
      </c>
      <c r="L35" s="24"/>
      <c r="M35" s="25">
        <f t="shared" si="3"/>
        <v>0</v>
      </c>
      <c r="N35" s="24"/>
      <c r="O35" s="24"/>
      <c r="P35" s="24"/>
      <c r="Q35" s="35">
        <f t="shared" si="2"/>
        <v>0</v>
      </c>
      <c r="R35" s="16" t="str">
        <f t="shared" si="4"/>
        <v>OK</v>
      </c>
      <c r="S35" s="145"/>
      <c r="T35" s="146"/>
      <c r="U35" s="112"/>
      <c r="V35" s="112"/>
      <c r="W35" s="112"/>
      <c r="X35" s="112"/>
      <c r="Y35" s="112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</row>
    <row r="36" spans="1:50" ht="24.75" customHeight="1" x14ac:dyDescent="0.25">
      <c r="A36" s="169"/>
      <c r="B36" s="170" t="s">
        <v>106</v>
      </c>
      <c r="C36" s="173">
        <v>17</v>
      </c>
      <c r="D36" s="65">
        <v>33</v>
      </c>
      <c r="E36" s="170" t="s">
        <v>93</v>
      </c>
      <c r="F36" s="64" t="s">
        <v>91</v>
      </c>
      <c r="G36" s="66" t="s">
        <v>113</v>
      </c>
      <c r="H36" s="67">
        <v>10.97</v>
      </c>
      <c r="I36" s="69">
        <v>0</v>
      </c>
      <c r="J36" s="23">
        <f t="shared" ref="J36:J73" si="5">IF(SUM(S36:AX36)&gt;I36+L36,I36+L36,SUM(S36:AX36))</f>
        <v>0</v>
      </c>
      <c r="K36" s="23">
        <f t="shared" ref="K36:K73" si="6">(SUM(S36:AX36))</f>
        <v>0</v>
      </c>
      <c r="L36" s="24"/>
      <c r="M36" s="25">
        <f t="shared" si="3"/>
        <v>0</v>
      </c>
      <c r="N36" s="24"/>
      <c r="O36" s="24"/>
      <c r="P36" s="24"/>
      <c r="Q36" s="35">
        <f t="shared" ref="Q36:Q73" si="7">I36-SUM(S36:AX36)+L36</f>
        <v>0</v>
      </c>
      <c r="R36" s="16" t="str">
        <f t="shared" si="4"/>
        <v>OK</v>
      </c>
      <c r="S36" s="145"/>
      <c r="T36" s="146"/>
      <c r="U36" s="112"/>
      <c r="V36" s="112"/>
      <c r="W36" s="112"/>
      <c r="X36" s="112"/>
      <c r="Y36" s="112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</row>
    <row r="37" spans="1:50" ht="24.75" customHeight="1" x14ac:dyDescent="0.25">
      <c r="A37" s="169"/>
      <c r="B37" s="170"/>
      <c r="C37" s="173"/>
      <c r="D37" s="65">
        <v>34</v>
      </c>
      <c r="E37" s="170"/>
      <c r="F37" s="64" t="s">
        <v>92</v>
      </c>
      <c r="G37" s="66" t="s">
        <v>113</v>
      </c>
      <c r="H37" s="67">
        <v>975</v>
      </c>
      <c r="I37" s="69">
        <v>0</v>
      </c>
      <c r="J37" s="23">
        <f t="shared" si="5"/>
        <v>0</v>
      </c>
      <c r="K37" s="23">
        <f t="shared" si="6"/>
        <v>0</v>
      </c>
      <c r="L37" s="24"/>
      <c r="M37" s="25">
        <f t="shared" si="3"/>
        <v>0</v>
      </c>
      <c r="N37" s="24"/>
      <c r="O37" s="24"/>
      <c r="P37" s="24"/>
      <c r="Q37" s="35">
        <f t="shared" si="7"/>
        <v>0</v>
      </c>
      <c r="R37" s="16" t="str">
        <f t="shared" si="4"/>
        <v>OK</v>
      </c>
      <c r="S37" s="145"/>
      <c r="T37" s="146"/>
      <c r="U37" s="112"/>
      <c r="V37" s="33"/>
      <c r="W37" s="112"/>
      <c r="X37" s="112"/>
      <c r="Y37" s="112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</row>
    <row r="38" spans="1:50" ht="24.75" customHeight="1" x14ac:dyDescent="0.25">
      <c r="A38" s="169"/>
      <c r="B38" s="170" t="s">
        <v>106</v>
      </c>
      <c r="C38" s="173">
        <v>18</v>
      </c>
      <c r="D38" s="65">
        <v>35</v>
      </c>
      <c r="E38" s="170" t="s">
        <v>94</v>
      </c>
      <c r="F38" s="64" t="s">
        <v>91</v>
      </c>
      <c r="G38" s="66" t="s">
        <v>113</v>
      </c>
      <c r="H38" s="67">
        <v>8.9</v>
      </c>
      <c r="I38" s="69">
        <v>0</v>
      </c>
      <c r="J38" s="23">
        <f t="shared" si="5"/>
        <v>0</v>
      </c>
      <c r="K38" s="23">
        <f t="shared" si="6"/>
        <v>0</v>
      </c>
      <c r="L38" s="24"/>
      <c r="M38" s="25">
        <f t="shared" si="3"/>
        <v>0</v>
      </c>
      <c r="N38" s="24"/>
      <c r="O38" s="24"/>
      <c r="P38" s="24"/>
      <c r="Q38" s="35">
        <f t="shared" si="7"/>
        <v>0</v>
      </c>
      <c r="R38" s="16" t="str">
        <f t="shared" si="4"/>
        <v>OK</v>
      </c>
      <c r="S38" s="145"/>
      <c r="T38" s="146"/>
      <c r="U38" s="112"/>
      <c r="V38" s="33"/>
      <c r="W38" s="112"/>
      <c r="X38" s="112"/>
      <c r="Y38" s="112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</row>
    <row r="39" spans="1:50" ht="24.75" customHeight="1" x14ac:dyDescent="0.25">
      <c r="A39" s="169"/>
      <c r="B39" s="170"/>
      <c r="C39" s="173"/>
      <c r="D39" s="65">
        <v>36</v>
      </c>
      <c r="E39" s="170"/>
      <c r="F39" s="64" t="s">
        <v>92</v>
      </c>
      <c r="G39" s="66" t="s">
        <v>113</v>
      </c>
      <c r="H39" s="67">
        <v>750</v>
      </c>
      <c r="I39" s="69">
        <v>0</v>
      </c>
      <c r="J39" s="23">
        <f t="shared" si="5"/>
        <v>0</v>
      </c>
      <c r="K39" s="23">
        <f t="shared" si="6"/>
        <v>0</v>
      </c>
      <c r="L39" s="24"/>
      <c r="M39" s="25">
        <f t="shared" si="3"/>
        <v>0</v>
      </c>
      <c r="N39" s="24"/>
      <c r="O39" s="24"/>
      <c r="P39" s="24"/>
      <c r="Q39" s="35">
        <f t="shared" si="7"/>
        <v>0</v>
      </c>
      <c r="R39" s="16" t="str">
        <f t="shared" si="4"/>
        <v>OK</v>
      </c>
      <c r="S39" s="145"/>
      <c r="T39" s="146"/>
      <c r="U39" s="112"/>
      <c r="V39" s="33"/>
      <c r="W39" s="112"/>
      <c r="X39" s="112"/>
      <c r="Y39" s="112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</row>
    <row r="40" spans="1:50" ht="24.75" customHeight="1" x14ac:dyDescent="0.25">
      <c r="A40" s="169"/>
      <c r="B40" s="170" t="s">
        <v>106</v>
      </c>
      <c r="C40" s="173">
        <v>19</v>
      </c>
      <c r="D40" s="65">
        <v>37</v>
      </c>
      <c r="E40" s="170" t="s">
        <v>95</v>
      </c>
      <c r="F40" s="64" t="s">
        <v>91</v>
      </c>
      <c r="G40" s="66" t="s">
        <v>113</v>
      </c>
      <c r="H40" s="67">
        <v>7.74</v>
      </c>
      <c r="I40" s="69">
        <v>0</v>
      </c>
      <c r="J40" s="23">
        <f t="shared" si="5"/>
        <v>0</v>
      </c>
      <c r="K40" s="23">
        <f t="shared" si="6"/>
        <v>0</v>
      </c>
      <c r="L40" s="24"/>
      <c r="M40" s="25">
        <f t="shared" si="3"/>
        <v>0</v>
      </c>
      <c r="N40" s="24"/>
      <c r="O40" s="24"/>
      <c r="P40" s="24"/>
      <c r="Q40" s="35">
        <f t="shared" si="7"/>
        <v>0</v>
      </c>
      <c r="R40" s="16" t="str">
        <f t="shared" si="4"/>
        <v>OK</v>
      </c>
      <c r="S40" s="145"/>
      <c r="T40" s="146"/>
      <c r="U40" s="112"/>
      <c r="V40" s="33"/>
      <c r="W40" s="112"/>
      <c r="X40" s="112"/>
      <c r="Y40" s="112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</row>
    <row r="41" spans="1:50" ht="24.75" customHeight="1" x14ac:dyDescent="0.25">
      <c r="A41" s="169"/>
      <c r="B41" s="170"/>
      <c r="C41" s="173"/>
      <c r="D41" s="65">
        <v>38</v>
      </c>
      <c r="E41" s="170"/>
      <c r="F41" s="64" t="s">
        <v>92</v>
      </c>
      <c r="G41" s="66" t="s">
        <v>113</v>
      </c>
      <c r="H41" s="67">
        <v>1500</v>
      </c>
      <c r="I41" s="69">
        <v>0</v>
      </c>
      <c r="J41" s="23">
        <f t="shared" si="5"/>
        <v>0</v>
      </c>
      <c r="K41" s="23">
        <f t="shared" si="6"/>
        <v>0</v>
      </c>
      <c r="L41" s="24"/>
      <c r="M41" s="25">
        <f t="shared" si="3"/>
        <v>0</v>
      </c>
      <c r="N41" s="24"/>
      <c r="O41" s="24"/>
      <c r="P41" s="24"/>
      <c r="Q41" s="35">
        <f t="shared" si="7"/>
        <v>0</v>
      </c>
      <c r="R41" s="16" t="str">
        <f t="shared" si="4"/>
        <v>OK</v>
      </c>
      <c r="S41" s="145"/>
      <c r="T41" s="146"/>
      <c r="U41" s="112"/>
      <c r="V41" s="33"/>
      <c r="W41" s="112"/>
      <c r="X41" s="112"/>
      <c r="Y41" s="112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</row>
    <row r="42" spans="1:50" ht="24.75" customHeight="1" x14ac:dyDescent="0.25">
      <c r="A42" s="169"/>
      <c r="B42" s="175" t="s">
        <v>96</v>
      </c>
      <c r="C42" s="174">
        <v>20</v>
      </c>
      <c r="D42" s="113">
        <v>39</v>
      </c>
      <c r="E42" s="175" t="s">
        <v>98</v>
      </c>
      <c r="F42" s="114" t="s">
        <v>91</v>
      </c>
      <c r="G42" s="114" t="s">
        <v>114</v>
      </c>
      <c r="H42" s="117">
        <v>6.76</v>
      </c>
      <c r="I42" s="69">
        <v>0</v>
      </c>
      <c r="J42" s="23">
        <f t="shared" si="5"/>
        <v>0</v>
      </c>
      <c r="K42" s="23">
        <f t="shared" si="6"/>
        <v>0</v>
      </c>
      <c r="L42" s="24"/>
      <c r="M42" s="25">
        <f t="shared" si="3"/>
        <v>0</v>
      </c>
      <c r="N42" s="24"/>
      <c r="O42" s="24"/>
      <c r="P42" s="24"/>
      <c r="Q42" s="35">
        <f t="shared" si="7"/>
        <v>0</v>
      </c>
      <c r="R42" s="16" t="str">
        <f t="shared" si="4"/>
        <v>OK</v>
      </c>
      <c r="S42" s="145"/>
      <c r="T42" s="146"/>
      <c r="U42" s="112"/>
      <c r="V42" s="33"/>
      <c r="W42" s="112"/>
      <c r="X42" s="112"/>
      <c r="Y42" s="112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</row>
    <row r="43" spans="1:50" ht="24.75" customHeight="1" x14ac:dyDescent="0.25">
      <c r="A43" s="169"/>
      <c r="B43" s="175"/>
      <c r="C43" s="174"/>
      <c r="D43" s="113">
        <v>40</v>
      </c>
      <c r="E43" s="175"/>
      <c r="F43" s="114" t="s">
        <v>92</v>
      </c>
      <c r="G43" s="114" t="s">
        <v>114</v>
      </c>
      <c r="H43" s="117">
        <v>1021.35</v>
      </c>
      <c r="I43" s="69">
        <v>0</v>
      </c>
      <c r="J43" s="23">
        <f t="shared" si="5"/>
        <v>0</v>
      </c>
      <c r="K43" s="23">
        <f t="shared" si="6"/>
        <v>0</v>
      </c>
      <c r="L43" s="24"/>
      <c r="M43" s="25">
        <f t="shared" si="3"/>
        <v>0</v>
      </c>
      <c r="N43" s="24"/>
      <c r="O43" s="24"/>
      <c r="P43" s="24"/>
      <c r="Q43" s="35">
        <f t="shared" si="7"/>
        <v>0</v>
      </c>
      <c r="R43" s="16" t="str">
        <f t="shared" si="4"/>
        <v>OK</v>
      </c>
      <c r="S43" s="145"/>
      <c r="T43" s="146"/>
      <c r="U43" s="112"/>
      <c r="V43" s="33"/>
      <c r="W43" s="112"/>
      <c r="X43" s="112"/>
      <c r="Y43" s="112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</row>
    <row r="44" spans="1:50" ht="24.75" customHeight="1" x14ac:dyDescent="0.25">
      <c r="A44" s="169" t="s">
        <v>107</v>
      </c>
      <c r="B44" s="170" t="s">
        <v>96</v>
      </c>
      <c r="C44" s="173">
        <v>21</v>
      </c>
      <c r="D44" s="65">
        <v>41</v>
      </c>
      <c r="E44" s="170" t="s">
        <v>90</v>
      </c>
      <c r="F44" s="64" t="s">
        <v>91</v>
      </c>
      <c r="G44" s="66" t="s">
        <v>113</v>
      </c>
      <c r="H44" s="67">
        <v>3.5</v>
      </c>
      <c r="I44" s="69">
        <v>0</v>
      </c>
      <c r="J44" s="23">
        <f t="shared" si="5"/>
        <v>0</v>
      </c>
      <c r="K44" s="23">
        <f t="shared" si="6"/>
        <v>0</v>
      </c>
      <c r="L44" s="24"/>
      <c r="M44" s="25">
        <f t="shared" si="3"/>
        <v>0</v>
      </c>
      <c r="N44" s="24"/>
      <c r="O44" s="24"/>
      <c r="P44" s="24"/>
      <c r="Q44" s="35">
        <f t="shared" si="7"/>
        <v>0</v>
      </c>
      <c r="R44" s="16" t="str">
        <f t="shared" si="4"/>
        <v>OK</v>
      </c>
      <c r="S44" s="145"/>
      <c r="T44" s="146"/>
      <c r="U44" s="112"/>
      <c r="V44" s="112"/>
      <c r="W44" s="112"/>
      <c r="X44" s="112"/>
      <c r="Y44" s="112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</row>
    <row r="45" spans="1:50" ht="24.75" customHeight="1" x14ac:dyDescent="0.25">
      <c r="A45" s="169"/>
      <c r="B45" s="170"/>
      <c r="C45" s="173"/>
      <c r="D45" s="65">
        <v>42</v>
      </c>
      <c r="E45" s="170"/>
      <c r="F45" s="64" t="s">
        <v>92</v>
      </c>
      <c r="G45" s="66" t="s">
        <v>113</v>
      </c>
      <c r="H45" s="67">
        <v>1416.66</v>
      </c>
      <c r="I45" s="69">
        <v>0</v>
      </c>
      <c r="J45" s="23">
        <f t="shared" si="5"/>
        <v>0</v>
      </c>
      <c r="K45" s="23">
        <f t="shared" si="6"/>
        <v>0</v>
      </c>
      <c r="L45" s="24"/>
      <c r="M45" s="25">
        <f t="shared" si="3"/>
        <v>0</v>
      </c>
      <c r="N45" s="24"/>
      <c r="O45" s="24"/>
      <c r="P45" s="24"/>
      <c r="Q45" s="35">
        <f t="shared" si="7"/>
        <v>0</v>
      </c>
      <c r="R45" s="16" t="str">
        <f t="shared" si="4"/>
        <v>OK</v>
      </c>
      <c r="S45" s="145"/>
      <c r="T45" s="146"/>
      <c r="U45" s="112"/>
      <c r="V45" s="112"/>
      <c r="W45" s="112"/>
      <c r="X45" s="112"/>
      <c r="Y45" s="112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</row>
    <row r="46" spans="1:50" ht="24.75" customHeight="1" x14ac:dyDescent="0.25">
      <c r="A46" s="169"/>
      <c r="B46" s="170" t="s">
        <v>96</v>
      </c>
      <c r="C46" s="173">
        <v>22</v>
      </c>
      <c r="D46" s="65">
        <v>43</v>
      </c>
      <c r="E46" s="170" t="s">
        <v>94</v>
      </c>
      <c r="F46" s="64" t="s">
        <v>91</v>
      </c>
      <c r="G46" s="66" t="s">
        <v>113</v>
      </c>
      <c r="H46" s="67">
        <v>13.45</v>
      </c>
      <c r="I46" s="69">
        <v>0</v>
      </c>
      <c r="J46" s="23">
        <f t="shared" si="5"/>
        <v>0</v>
      </c>
      <c r="K46" s="23">
        <f t="shared" si="6"/>
        <v>0</v>
      </c>
      <c r="L46" s="24"/>
      <c r="M46" s="25">
        <f t="shared" si="3"/>
        <v>0</v>
      </c>
      <c r="N46" s="24"/>
      <c r="O46" s="24"/>
      <c r="P46" s="24"/>
      <c r="Q46" s="35">
        <f t="shared" si="7"/>
        <v>0</v>
      </c>
      <c r="R46" s="16" t="str">
        <f t="shared" si="4"/>
        <v>OK</v>
      </c>
      <c r="S46" s="145"/>
      <c r="T46" s="146"/>
      <c r="U46" s="112"/>
      <c r="V46" s="112"/>
      <c r="W46" s="112"/>
      <c r="X46" s="112"/>
      <c r="Y46" s="112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</row>
    <row r="47" spans="1:50" ht="24.75" customHeight="1" x14ac:dyDescent="0.25">
      <c r="A47" s="169"/>
      <c r="B47" s="170"/>
      <c r="C47" s="173"/>
      <c r="D47" s="65">
        <v>44</v>
      </c>
      <c r="E47" s="170"/>
      <c r="F47" s="64" t="s">
        <v>92</v>
      </c>
      <c r="G47" s="66" t="s">
        <v>113</v>
      </c>
      <c r="H47" s="67">
        <v>1614.58</v>
      </c>
      <c r="I47" s="69">
        <v>0</v>
      </c>
      <c r="J47" s="23">
        <f t="shared" si="5"/>
        <v>0</v>
      </c>
      <c r="K47" s="23">
        <f t="shared" si="6"/>
        <v>0</v>
      </c>
      <c r="L47" s="24"/>
      <c r="M47" s="25">
        <f t="shared" si="3"/>
        <v>0</v>
      </c>
      <c r="N47" s="24"/>
      <c r="O47" s="24"/>
      <c r="P47" s="24"/>
      <c r="Q47" s="35">
        <f t="shared" si="7"/>
        <v>0</v>
      </c>
      <c r="R47" s="16" t="str">
        <f t="shared" si="4"/>
        <v>OK</v>
      </c>
      <c r="S47" s="145"/>
      <c r="T47" s="146"/>
      <c r="U47" s="112"/>
      <c r="V47" s="112"/>
      <c r="W47" s="112"/>
      <c r="X47" s="112"/>
      <c r="Y47" s="112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</row>
    <row r="48" spans="1:50" ht="24.75" customHeight="1" x14ac:dyDescent="0.25">
      <c r="A48" s="169"/>
      <c r="B48" s="170" t="s">
        <v>96</v>
      </c>
      <c r="C48" s="173">
        <v>23</v>
      </c>
      <c r="D48" s="65">
        <v>45</v>
      </c>
      <c r="E48" s="170" t="s">
        <v>98</v>
      </c>
      <c r="F48" s="64" t="s">
        <v>91</v>
      </c>
      <c r="G48" s="66" t="s">
        <v>99</v>
      </c>
      <c r="H48" s="67">
        <v>6.76</v>
      </c>
      <c r="I48" s="69">
        <v>0</v>
      </c>
      <c r="J48" s="23">
        <f t="shared" si="5"/>
        <v>0</v>
      </c>
      <c r="K48" s="23">
        <f t="shared" si="6"/>
        <v>0</v>
      </c>
      <c r="L48" s="24"/>
      <c r="M48" s="25">
        <f t="shared" si="3"/>
        <v>0</v>
      </c>
      <c r="N48" s="24"/>
      <c r="O48" s="24"/>
      <c r="P48" s="24"/>
      <c r="Q48" s="35">
        <f t="shared" si="7"/>
        <v>0</v>
      </c>
      <c r="R48" s="16" t="str">
        <f t="shared" si="4"/>
        <v>OK</v>
      </c>
      <c r="S48" s="145"/>
      <c r="T48" s="146"/>
      <c r="U48" s="112"/>
      <c r="V48" s="112"/>
      <c r="W48" s="112"/>
      <c r="X48" s="112"/>
      <c r="Y48" s="112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</row>
    <row r="49" spans="1:50" ht="24.75" customHeight="1" x14ac:dyDescent="0.25">
      <c r="A49" s="169"/>
      <c r="B49" s="170"/>
      <c r="C49" s="173"/>
      <c r="D49" s="65">
        <v>46</v>
      </c>
      <c r="E49" s="170"/>
      <c r="F49" s="64" t="s">
        <v>92</v>
      </c>
      <c r="G49" s="66" t="s">
        <v>99</v>
      </c>
      <c r="H49" s="67">
        <v>1021.35</v>
      </c>
      <c r="I49" s="69">
        <v>0</v>
      </c>
      <c r="J49" s="23">
        <f t="shared" si="5"/>
        <v>0</v>
      </c>
      <c r="K49" s="23">
        <f t="shared" si="6"/>
        <v>0</v>
      </c>
      <c r="L49" s="24"/>
      <c r="M49" s="25">
        <f t="shared" si="3"/>
        <v>0</v>
      </c>
      <c r="N49" s="24"/>
      <c r="O49" s="24"/>
      <c r="P49" s="24"/>
      <c r="Q49" s="35">
        <f t="shared" si="7"/>
        <v>0</v>
      </c>
      <c r="R49" s="16" t="str">
        <f t="shared" si="4"/>
        <v>OK</v>
      </c>
      <c r="S49" s="145"/>
      <c r="T49" s="146"/>
      <c r="U49" s="112"/>
      <c r="V49" s="112"/>
      <c r="W49" s="112"/>
      <c r="X49" s="112"/>
      <c r="Y49" s="112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</row>
    <row r="50" spans="1:50" ht="24.75" customHeight="1" x14ac:dyDescent="0.25">
      <c r="A50" s="169" t="s">
        <v>108</v>
      </c>
      <c r="B50" s="170" t="s">
        <v>109</v>
      </c>
      <c r="C50" s="173">
        <v>24</v>
      </c>
      <c r="D50" s="65">
        <v>47</v>
      </c>
      <c r="E50" s="170" t="s">
        <v>90</v>
      </c>
      <c r="F50" s="64" t="s">
        <v>91</v>
      </c>
      <c r="G50" s="66" t="s">
        <v>113</v>
      </c>
      <c r="H50" s="67">
        <v>5.0999999999999996</v>
      </c>
      <c r="I50" s="69">
        <v>0</v>
      </c>
      <c r="J50" s="23">
        <f t="shared" si="5"/>
        <v>0</v>
      </c>
      <c r="K50" s="23">
        <f t="shared" si="6"/>
        <v>0</v>
      </c>
      <c r="L50" s="24"/>
      <c r="M50" s="25">
        <f t="shared" si="3"/>
        <v>0</v>
      </c>
      <c r="N50" s="24"/>
      <c r="O50" s="24"/>
      <c r="P50" s="24"/>
      <c r="Q50" s="35">
        <f t="shared" si="7"/>
        <v>0</v>
      </c>
      <c r="R50" s="16" t="str">
        <f t="shared" si="4"/>
        <v>OK</v>
      </c>
      <c r="S50" s="145"/>
      <c r="T50" s="146"/>
      <c r="U50" s="112"/>
      <c r="V50" s="112"/>
      <c r="W50" s="112"/>
      <c r="X50" s="112"/>
      <c r="Y50" s="112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</row>
    <row r="51" spans="1:50" ht="24.75" customHeight="1" x14ac:dyDescent="0.25">
      <c r="A51" s="169"/>
      <c r="B51" s="170"/>
      <c r="C51" s="173"/>
      <c r="D51" s="65">
        <v>48</v>
      </c>
      <c r="E51" s="170"/>
      <c r="F51" s="64" t="s">
        <v>92</v>
      </c>
      <c r="G51" s="66" t="s">
        <v>113</v>
      </c>
      <c r="H51" s="67">
        <v>705</v>
      </c>
      <c r="I51" s="69">
        <v>0</v>
      </c>
      <c r="J51" s="23">
        <f t="shared" si="5"/>
        <v>0</v>
      </c>
      <c r="K51" s="23">
        <f t="shared" si="6"/>
        <v>0</v>
      </c>
      <c r="L51" s="24"/>
      <c r="M51" s="25">
        <f t="shared" si="3"/>
        <v>0</v>
      </c>
      <c r="N51" s="24"/>
      <c r="O51" s="24"/>
      <c r="P51" s="24"/>
      <c r="Q51" s="35">
        <f t="shared" si="7"/>
        <v>0</v>
      </c>
      <c r="R51" s="16" t="str">
        <f t="shared" si="4"/>
        <v>OK</v>
      </c>
      <c r="S51" s="145"/>
      <c r="T51" s="146"/>
      <c r="U51" s="112"/>
      <c r="V51" s="112"/>
      <c r="W51" s="112"/>
      <c r="X51" s="112"/>
      <c r="Y51" s="112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</row>
    <row r="52" spans="1:50" ht="24.75" customHeight="1" x14ac:dyDescent="0.25">
      <c r="A52" s="169"/>
      <c r="B52" s="170" t="s">
        <v>96</v>
      </c>
      <c r="C52" s="173">
        <v>25</v>
      </c>
      <c r="D52" s="65">
        <v>49</v>
      </c>
      <c r="E52" s="170" t="s">
        <v>93</v>
      </c>
      <c r="F52" s="64" t="s">
        <v>91</v>
      </c>
      <c r="G52" s="66" t="s">
        <v>113</v>
      </c>
      <c r="H52" s="67">
        <v>13.27</v>
      </c>
      <c r="I52" s="69">
        <v>0</v>
      </c>
      <c r="J52" s="23">
        <f t="shared" si="5"/>
        <v>0</v>
      </c>
      <c r="K52" s="23">
        <f t="shared" si="6"/>
        <v>0</v>
      </c>
      <c r="L52" s="24"/>
      <c r="M52" s="25">
        <f t="shared" si="3"/>
        <v>0</v>
      </c>
      <c r="N52" s="24"/>
      <c r="O52" s="24"/>
      <c r="P52" s="24"/>
      <c r="Q52" s="35">
        <f t="shared" si="7"/>
        <v>0</v>
      </c>
      <c r="R52" s="16" t="str">
        <f t="shared" si="4"/>
        <v>OK</v>
      </c>
      <c r="S52" s="145"/>
      <c r="T52" s="146"/>
      <c r="U52" s="112"/>
      <c r="V52" s="112"/>
      <c r="W52" s="112"/>
      <c r="X52" s="112"/>
      <c r="Y52" s="112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</row>
    <row r="53" spans="1:50" ht="24.75" customHeight="1" x14ac:dyDescent="0.25">
      <c r="A53" s="169"/>
      <c r="B53" s="170"/>
      <c r="C53" s="173"/>
      <c r="D53" s="65">
        <v>50</v>
      </c>
      <c r="E53" s="170"/>
      <c r="F53" s="64" t="s">
        <v>92</v>
      </c>
      <c r="G53" s="66" t="s">
        <v>113</v>
      </c>
      <c r="H53" s="67">
        <v>1492</v>
      </c>
      <c r="I53" s="69">
        <v>0</v>
      </c>
      <c r="J53" s="23">
        <f t="shared" si="5"/>
        <v>0</v>
      </c>
      <c r="K53" s="23">
        <f t="shared" si="6"/>
        <v>0</v>
      </c>
      <c r="L53" s="24"/>
      <c r="M53" s="25">
        <f t="shared" si="3"/>
        <v>0</v>
      </c>
      <c r="N53" s="24"/>
      <c r="O53" s="24"/>
      <c r="P53" s="24"/>
      <c r="Q53" s="35">
        <f t="shared" si="7"/>
        <v>0</v>
      </c>
      <c r="R53" s="16" t="str">
        <f t="shared" si="4"/>
        <v>OK</v>
      </c>
      <c r="S53" s="145"/>
      <c r="T53" s="146"/>
      <c r="U53" s="112"/>
      <c r="V53" s="112"/>
      <c r="W53" s="112"/>
      <c r="X53" s="112"/>
      <c r="Y53" s="112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</row>
    <row r="54" spans="1:50" ht="24.75" customHeight="1" x14ac:dyDescent="0.25">
      <c r="A54" s="169"/>
      <c r="B54" s="170" t="s">
        <v>106</v>
      </c>
      <c r="C54" s="173">
        <v>26</v>
      </c>
      <c r="D54" s="65">
        <v>51</v>
      </c>
      <c r="E54" s="170" t="s">
        <v>94</v>
      </c>
      <c r="F54" s="64" t="s">
        <v>91</v>
      </c>
      <c r="G54" s="66" t="s">
        <v>113</v>
      </c>
      <c r="H54" s="67">
        <v>11.1</v>
      </c>
      <c r="I54" s="69">
        <v>0</v>
      </c>
      <c r="J54" s="23">
        <f t="shared" si="5"/>
        <v>0</v>
      </c>
      <c r="K54" s="23">
        <f t="shared" si="6"/>
        <v>0</v>
      </c>
      <c r="L54" s="24"/>
      <c r="M54" s="25">
        <f t="shared" si="3"/>
        <v>0</v>
      </c>
      <c r="N54" s="24"/>
      <c r="O54" s="24"/>
      <c r="P54" s="24"/>
      <c r="Q54" s="35">
        <f t="shared" si="7"/>
        <v>0</v>
      </c>
      <c r="R54" s="16" t="str">
        <f t="shared" si="4"/>
        <v>OK</v>
      </c>
      <c r="S54" s="145"/>
      <c r="T54" s="146"/>
      <c r="U54" s="112"/>
      <c r="V54" s="112"/>
      <c r="W54" s="112"/>
      <c r="X54" s="112"/>
      <c r="Y54" s="112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</row>
    <row r="55" spans="1:50" ht="24.75" customHeight="1" x14ac:dyDescent="0.25">
      <c r="A55" s="169"/>
      <c r="B55" s="170"/>
      <c r="C55" s="173"/>
      <c r="D55" s="65">
        <v>52</v>
      </c>
      <c r="E55" s="170"/>
      <c r="F55" s="64" t="s">
        <v>92</v>
      </c>
      <c r="G55" s="66" t="s">
        <v>113</v>
      </c>
      <c r="H55" s="67">
        <v>1500</v>
      </c>
      <c r="I55" s="69">
        <v>0</v>
      </c>
      <c r="J55" s="23">
        <f t="shared" si="5"/>
        <v>0</v>
      </c>
      <c r="K55" s="23">
        <f t="shared" si="6"/>
        <v>0</v>
      </c>
      <c r="L55" s="24"/>
      <c r="M55" s="25">
        <f t="shared" si="3"/>
        <v>0</v>
      </c>
      <c r="N55" s="24"/>
      <c r="O55" s="24"/>
      <c r="P55" s="24"/>
      <c r="Q55" s="35">
        <f t="shared" si="7"/>
        <v>0</v>
      </c>
      <c r="R55" s="16" t="str">
        <f t="shared" si="4"/>
        <v>OK</v>
      </c>
      <c r="S55" s="145"/>
      <c r="T55" s="146"/>
      <c r="U55" s="112"/>
      <c r="V55" s="112"/>
      <c r="W55" s="112"/>
      <c r="X55" s="112"/>
      <c r="Y55" s="112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</row>
    <row r="56" spans="1:50" ht="24.75" customHeight="1" x14ac:dyDescent="0.25">
      <c r="A56" s="169"/>
      <c r="B56" s="170" t="s">
        <v>96</v>
      </c>
      <c r="C56" s="173">
        <v>27</v>
      </c>
      <c r="D56" s="65">
        <v>53</v>
      </c>
      <c r="E56" s="170" t="s">
        <v>95</v>
      </c>
      <c r="F56" s="64" t="s">
        <v>91</v>
      </c>
      <c r="G56" s="66" t="s">
        <v>113</v>
      </c>
      <c r="H56" s="67">
        <v>15.83</v>
      </c>
      <c r="I56" s="69">
        <v>0</v>
      </c>
      <c r="J56" s="23">
        <f t="shared" si="5"/>
        <v>0</v>
      </c>
      <c r="K56" s="23">
        <f t="shared" si="6"/>
        <v>0</v>
      </c>
      <c r="L56" s="24"/>
      <c r="M56" s="25">
        <f t="shared" si="3"/>
        <v>0</v>
      </c>
      <c r="N56" s="24"/>
      <c r="O56" s="24"/>
      <c r="P56" s="24"/>
      <c r="Q56" s="35">
        <f t="shared" si="7"/>
        <v>0</v>
      </c>
      <c r="R56" s="16" t="str">
        <f t="shared" si="4"/>
        <v>OK</v>
      </c>
      <c r="S56" s="145"/>
      <c r="T56" s="146"/>
      <c r="U56" s="112"/>
      <c r="V56" s="112"/>
      <c r="W56" s="112"/>
      <c r="X56" s="112"/>
      <c r="Y56" s="112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</row>
    <row r="57" spans="1:50" ht="24.75" customHeight="1" x14ac:dyDescent="0.25">
      <c r="A57" s="169"/>
      <c r="B57" s="170"/>
      <c r="C57" s="173"/>
      <c r="D57" s="65">
        <v>54</v>
      </c>
      <c r="E57" s="170"/>
      <c r="F57" s="64" t="s">
        <v>92</v>
      </c>
      <c r="G57" s="66" t="s">
        <v>113</v>
      </c>
      <c r="H57" s="67">
        <v>2251</v>
      </c>
      <c r="I57" s="69">
        <v>0</v>
      </c>
      <c r="J57" s="23">
        <f t="shared" si="5"/>
        <v>0</v>
      </c>
      <c r="K57" s="23">
        <f t="shared" si="6"/>
        <v>0</v>
      </c>
      <c r="L57" s="24"/>
      <c r="M57" s="25">
        <f t="shared" si="3"/>
        <v>0</v>
      </c>
      <c r="N57" s="24"/>
      <c r="O57" s="24"/>
      <c r="P57" s="24"/>
      <c r="Q57" s="35">
        <f t="shared" si="7"/>
        <v>0</v>
      </c>
      <c r="R57" s="16" t="str">
        <f t="shared" si="4"/>
        <v>OK</v>
      </c>
      <c r="S57" s="145"/>
      <c r="T57" s="146"/>
      <c r="U57" s="112"/>
      <c r="V57" s="112"/>
      <c r="W57" s="112"/>
      <c r="X57" s="112"/>
      <c r="Y57" s="112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</row>
    <row r="58" spans="1:50" ht="24.75" customHeight="1" x14ac:dyDescent="0.25">
      <c r="A58" s="169"/>
      <c r="B58" s="170" t="s">
        <v>89</v>
      </c>
      <c r="C58" s="173">
        <v>28</v>
      </c>
      <c r="D58" s="65">
        <v>55</v>
      </c>
      <c r="E58" s="170" t="s">
        <v>110</v>
      </c>
      <c r="F58" s="64" t="s">
        <v>91</v>
      </c>
      <c r="G58" s="66" t="s">
        <v>113</v>
      </c>
      <c r="H58" s="67">
        <v>17.600000000000001</v>
      </c>
      <c r="I58" s="69">
        <v>0</v>
      </c>
      <c r="J58" s="23">
        <f t="shared" si="5"/>
        <v>0</v>
      </c>
      <c r="K58" s="23">
        <f t="shared" si="6"/>
        <v>0</v>
      </c>
      <c r="L58" s="24"/>
      <c r="M58" s="25">
        <f t="shared" si="3"/>
        <v>0</v>
      </c>
      <c r="N58" s="24"/>
      <c r="O58" s="24"/>
      <c r="P58" s="24"/>
      <c r="Q58" s="35">
        <f t="shared" si="7"/>
        <v>0</v>
      </c>
      <c r="R58" s="16" t="str">
        <f t="shared" si="4"/>
        <v>OK</v>
      </c>
      <c r="S58" s="145"/>
      <c r="T58" s="146"/>
      <c r="U58" s="112"/>
      <c r="V58" s="112"/>
      <c r="W58" s="112"/>
      <c r="X58" s="112"/>
      <c r="Y58" s="112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</row>
    <row r="59" spans="1:50" ht="24.75" customHeight="1" x14ac:dyDescent="0.25">
      <c r="A59" s="169"/>
      <c r="B59" s="170"/>
      <c r="C59" s="173"/>
      <c r="D59" s="65">
        <v>56</v>
      </c>
      <c r="E59" s="170"/>
      <c r="F59" s="64" t="s">
        <v>92</v>
      </c>
      <c r="G59" s="66" t="s">
        <v>113</v>
      </c>
      <c r="H59" s="67">
        <v>2259.2399999999998</v>
      </c>
      <c r="I59" s="69">
        <v>0</v>
      </c>
      <c r="J59" s="23">
        <f t="shared" si="5"/>
        <v>0</v>
      </c>
      <c r="K59" s="23">
        <f t="shared" si="6"/>
        <v>0</v>
      </c>
      <c r="L59" s="24"/>
      <c r="M59" s="25">
        <f t="shared" si="3"/>
        <v>0</v>
      </c>
      <c r="N59" s="24"/>
      <c r="O59" s="24"/>
      <c r="P59" s="24"/>
      <c r="Q59" s="35">
        <f t="shared" si="7"/>
        <v>0</v>
      </c>
      <c r="R59" s="16" t="str">
        <f t="shared" si="4"/>
        <v>OK</v>
      </c>
      <c r="S59" s="145"/>
      <c r="T59" s="146"/>
      <c r="U59" s="112"/>
      <c r="V59" s="112"/>
      <c r="W59" s="112"/>
      <c r="X59" s="112"/>
      <c r="Y59" s="112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</row>
    <row r="60" spans="1:50" ht="24.75" customHeight="1" x14ac:dyDescent="0.25">
      <c r="A60" s="169"/>
      <c r="B60" s="170" t="s">
        <v>89</v>
      </c>
      <c r="C60" s="173">
        <v>29</v>
      </c>
      <c r="D60" s="65">
        <v>57</v>
      </c>
      <c r="E60" s="170" t="s">
        <v>97</v>
      </c>
      <c r="F60" s="64" t="s">
        <v>91</v>
      </c>
      <c r="G60" s="66" t="s">
        <v>113</v>
      </c>
      <c r="H60" s="67">
        <v>6.53</v>
      </c>
      <c r="I60" s="69">
        <v>0</v>
      </c>
      <c r="J60" s="23">
        <f t="shared" si="5"/>
        <v>0</v>
      </c>
      <c r="K60" s="23">
        <f t="shared" si="6"/>
        <v>0</v>
      </c>
      <c r="L60" s="24"/>
      <c r="M60" s="25">
        <f t="shared" si="3"/>
        <v>0</v>
      </c>
      <c r="N60" s="24"/>
      <c r="O60" s="24"/>
      <c r="P60" s="24"/>
      <c r="Q60" s="35">
        <f t="shared" si="7"/>
        <v>0</v>
      </c>
      <c r="R60" s="16" t="str">
        <f t="shared" si="4"/>
        <v>OK</v>
      </c>
      <c r="S60" s="145"/>
      <c r="T60" s="146"/>
      <c r="U60" s="112"/>
      <c r="V60" s="112"/>
      <c r="W60" s="112"/>
      <c r="X60" s="112"/>
      <c r="Y60" s="112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</row>
    <row r="61" spans="1:50" ht="24.75" customHeight="1" x14ac:dyDescent="0.25">
      <c r="A61" s="169"/>
      <c r="B61" s="170"/>
      <c r="C61" s="173"/>
      <c r="D61" s="65">
        <v>58</v>
      </c>
      <c r="E61" s="170"/>
      <c r="F61" s="64" t="s">
        <v>92</v>
      </c>
      <c r="G61" s="66" t="s">
        <v>113</v>
      </c>
      <c r="H61" s="67">
        <v>1094.21</v>
      </c>
      <c r="I61" s="69">
        <v>0</v>
      </c>
      <c r="J61" s="23">
        <f t="shared" si="5"/>
        <v>0</v>
      </c>
      <c r="K61" s="23">
        <f t="shared" si="6"/>
        <v>0</v>
      </c>
      <c r="L61" s="24"/>
      <c r="M61" s="25">
        <f t="shared" si="3"/>
        <v>0</v>
      </c>
      <c r="N61" s="24"/>
      <c r="O61" s="24"/>
      <c r="P61" s="24"/>
      <c r="Q61" s="35">
        <f t="shared" si="7"/>
        <v>0</v>
      </c>
      <c r="R61" s="16" t="str">
        <f t="shared" si="4"/>
        <v>OK</v>
      </c>
      <c r="S61" s="145"/>
      <c r="T61" s="146"/>
      <c r="U61" s="112"/>
      <c r="V61" s="112"/>
      <c r="W61" s="112"/>
      <c r="X61" s="112"/>
      <c r="Y61" s="112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</row>
    <row r="62" spans="1:50" ht="24.75" customHeight="1" x14ac:dyDescent="0.25">
      <c r="A62" s="169" t="s">
        <v>111</v>
      </c>
      <c r="B62" s="170" t="s">
        <v>89</v>
      </c>
      <c r="C62" s="173">
        <v>30</v>
      </c>
      <c r="D62" s="65">
        <v>59</v>
      </c>
      <c r="E62" s="170" t="s">
        <v>90</v>
      </c>
      <c r="F62" s="64" t="s">
        <v>91</v>
      </c>
      <c r="G62" s="66" t="s">
        <v>113</v>
      </c>
      <c r="H62" s="67">
        <v>9.09</v>
      </c>
      <c r="I62" s="69">
        <v>0</v>
      </c>
      <c r="J62" s="23">
        <f t="shared" si="5"/>
        <v>0</v>
      </c>
      <c r="K62" s="23">
        <f t="shared" si="6"/>
        <v>0</v>
      </c>
      <c r="L62" s="24"/>
      <c r="M62" s="25">
        <f t="shared" si="3"/>
        <v>0</v>
      </c>
      <c r="N62" s="24"/>
      <c r="O62" s="24"/>
      <c r="P62" s="24"/>
      <c r="Q62" s="35">
        <f t="shared" si="7"/>
        <v>0</v>
      </c>
      <c r="R62" s="16" t="str">
        <f t="shared" si="4"/>
        <v>OK</v>
      </c>
      <c r="S62" s="145"/>
      <c r="T62" s="146"/>
      <c r="U62" s="112"/>
      <c r="V62" s="112"/>
      <c r="W62" s="112"/>
      <c r="X62" s="112"/>
      <c r="Y62" s="112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</row>
    <row r="63" spans="1:50" ht="24.75" customHeight="1" x14ac:dyDescent="0.25">
      <c r="A63" s="169"/>
      <c r="B63" s="170"/>
      <c r="C63" s="173"/>
      <c r="D63" s="65">
        <v>60</v>
      </c>
      <c r="E63" s="170"/>
      <c r="F63" s="64" t="s">
        <v>92</v>
      </c>
      <c r="G63" s="66" t="s">
        <v>113</v>
      </c>
      <c r="H63" s="67">
        <v>1513.9</v>
      </c>
      <c r="I63" s="69">
        <v>0</v>
      </c>
      <c r="J63" s="23">
        <f t="shared" si="5"/>
        <v>0</v>
      </c>
      <c r="K63" s="23">
        <f t="shared" si="6"/>
        <v>0</v>
      </c>
      <c r="L63" s="24"/>
      <c r="M63" s="25">
        <f t="shared" si="3"/>
        <v>0</v>
      </c>
      <c r="N63" s="24"/>
      <c r="O63" s="24"/>
      <c r="P63" s="24"/>
      <c r="Q63" s="35">
        <f t="shared" si="7"/>
        <v>0</v>
      </c>
      <c r="R63" s="16" t="str">
        <f t="shared" si="4"/>
        <v>OK</v>
      </c>
      <c r="S63" s="145"/>
      <c r="T63" s="146"/>
      <c r="U63" s="112"/>
      <c r="V63" s="112"/>
      <c r="W63" s="112"/>
      <c r="X63" s="112"/>
      <c r="Y63" s="112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</row>
    <row r="64" spans="1:50" ht="24.75" customHeight="1" x14ac:dyDescent="0.25">
      <c r="A64" s="169"/>
      <c r="B64" s="170" t="s">
        <v>96</v>
      </c>
      <c r="C64" s="173">
        <v>31</v>
      </c>
      <c r="D64" s="65">
        <v>61</v>
      </c>
      <c r="E64" s="170" t="s">
        <v>93</v>
      </c>
      <c r="F64" s="64" t="s">
        <v>91</v>
      </c>
      <c r="G64" s="66" t="s">
        <v>113</v>
      </c>
      <c r="H64" s="67">
        <v>12.77</v>
      </c>
      <c r="I64" s="69">
        <v>0</v>
      </c>
      <c r="J64" s="23">
        <f t="shared" si="5"/>
        <v>0</v>
      </c>
      <c r="K64" s="23">
        <f t="shared" si="6"/>
        <v>0</v>
      </c>
      <c r="L64" s="24"/>
      <c r="M64" s="25">
        <f t="shared" si="3"/>
        <v>0</v>
      </c>
      <c r="N64" s="24"/>
      <c r="O64" s="24"/>
      <c r="P64" s="24"/>
      <c r="Q64" s="35">
        <f t="shared" si="7"/>
        <v>0</v>
      </c>
      <c r="R64" s="16" t="str">
        <f t="shared" si="4"/>
        <v>OK</v>
      </c>
      <c r="S64" s="145"/>
      <c r="T64" s="146"/>
      <c r="U64" s="112"/>
      <c r="V64" s="112"/>
      <c r="W64" s="112"/>
      <c r="X64" s="112"/>
      <c r="Y64" s="112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</row>
    <row r="65" spans="1:50" ht="24.75" customHeight="1" x14ac:dyDescent="0.25">
      <c r="A65" s="169"/>
      <c r="B65" s="170"/>
      <c r="C65" s="173"/>
      <c r="D65" s="65">
        <v>62</v>
      </c>
      <c r="E65" s="170"/>
      <c r="F65" s="64" t="s">
        <v>92</v>
      </c>
      <c r="G65" s="66" t="s">
        <v>113</v>
      </c>
      <c r="H65" s="67">
        <v>1492</v>
      </c>
      <c r="I65" s="69">
        <v>0</v>
      </c>
      <c r="J65" s="23">
        <f t="shared" si="5"/>
        <v>0</v>
      </c>
      <c r="K65" s="23">
        <f t="shared" si="6"/>
        <v>0</v>
      </c>
      <c r="L65" s="24"/>
      <c r="M65" s="25">
        <f t="shared" si="3"/>
        <v>0</v>
      </c>
      <c r="N65" s="24"/>
      <c r="O65" s="24"/>
      <c r="P65" s="24"/>
      <c r="Q65" s="35">
        <f t="shared" si="7"/>
        <v>0</v>
      </c>
      <c r="R65" s="16" t="str">
        <f t="shared" si="4"/>
        <v>OK</v>
      </c>
      <c r="S65" s="145"/>
      <c r="T65" s="146"/>
      <c r="U65" s="112"/>
      <c r="V65" s="112"/>
      <c r="W65" s="112"/>
      <c r="X65" s="112"/>
      <c r="Y65" s="112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</row>
    <row r="66" spans="1:50" ht="24.75" customHeight="1" x14ac:dyDescent="0.25">
      <c r="A66" s="169"/>
      <c r="B66" s="170" t="s">
        <v>96</v>
      </c>
      <c r="C66" s="173">
        <v>32</v>
      </c>
      <c r="D66" s="65">
        <v>63</v>
      </c>
      <c r="E66" s="170" t="s">
        <v>94</v>
      </c>
      <c r="F66" s="64" t="s">
        <v>91</v>
      </c>
      <c r="G66" s="66" t="s">
        <v>113</v>
      </c>
      <c r="H66" s="67">
        <v>15.93</v>
      </c>
      <c r="I66" s="69">
        <v>0</v>
      </c>
      <c r="J66" s="23">
        <f t="shared" si="5"/>
        <v>0</v>
      </c>
      <c r="K66" s="23">
        <f t="shared" si="6"/>
        <v>0</v>
      </c>
      <c r="L66" s="24"/>
      <c r="M66" s="25">
        <f t="shared" si="3"/>
        <v>0</v>
      </c>
      <c r="N66" s="24"/>
      <c r="O66" s="24"/>
      <c r="P66" s="24"/>
      <c r="Q66" s="35">
        <f t="shared" si="7"/>
        <v>0</v>
      </c>
      <c r="R66" s="16" t="str">
        <f t="shared" si="4"/>
        <v>OK</v>
      </c>
      <c r="S66" s="145"/>
      <c r="T66" s="146"/>
      <c r="U66" s="112"/>
      <c r="V66" s="112"/>
      <c r="W66" s="112"/>
      <c r="X66" s="112"/>
      <c r="Y66" s="112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</row>
    <row r="67" spans="1:50" ht="24.75" customHeight="1" x14ac:dyDescent="0.25">
      <c r="A67" s="169"/>
      <c r="B67" s="170"/>
      <c r="C67" s="173"/>
      <c r="D67" s="65">
        <v>64</v>
      </c>
      <c r="E67" s="170"/>
      <c r="F67" s="64" t="s">
        <v>92</v>
      </c>
      <c r="G67" s="66" t="s">
        <v>113</v>
      </c>
      <c r="H67" s="67">
        <v>2121</v>
      </c>
      <c r="I67" s="69">
        <v>0</v>
      </c>
      <c r="J67" s="23">
        <f t="shared" si="5"/>
        <v>0</v>
      </c>
      <c r="K67" s="23">
        <f t="shared" si="6"/>
        <v>0</v>
      </c>
      <c r="L67" s="24"/>
      <c r="M67" s="25">
        <f t="shared" si="3"/>
        <v>0</v>
      </c>
      <c r="N67" s="24"/>
      <c r="O67" s="24"/>
      <c r="P67" s="24"/>
      <c r="Q67" s="35">
        <f t="shared" si="7"/>
        <v>0</v>
      </c>
      <c r="R67" s="16" t="str">
        <f t="shared" si="4"/>
        <v>OK</v>
      </c>
      <c r="S67" s="145"/>
      <c r="T67" s="146"/>
      <c r="U67" s="112"/>
      <c r="V67" s="112"/>
      <c r="W67" s="112"/>
      <c r="X67" s="112"/>
      <c r="Y67" s="112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</row>
    <row r="68" spans="1:50" ht="24.75" customHeight="1" x14ac:dyDescent="0.25">
      <c r="A68" s="169"/>
      <c r="B68" s="170" t="s">
        <v>96</v>
      </c>
      <c r="C68" s="173">
        <v>33</v>
      </c>
      <c r="D68" s="65">
        <v>65</v>
      </c>
      <c r="E68" s="170" t="s">
        <v>95</v>
      </c>
      <c r="F68" s="64" t="s">
        <v>91</v>
      </c>
      <c r="G68" s="66" t="s">
        <v>113</v>
      </c>
      <c r="H68" s="67">
        <v>16.739999999999998</v>
      </c>
      <c r="I68" s="69">
        <v>0</v>
      </c>
      <c r="J68" s="23">
        <f t="shared" si="5"/>
        <v>0</v>
      </c>
      <c r="K68" s="23">
        <f t="shared" si="6"/>
        <v>0</v>
      </c>
      <c r="L68" s="24"/>
      <c r="M68" s="25">
        <f t="shared" si="3"/>
        <v>0</v>
      </c>
      <c r="N68" s="24"/>
      <c r="O68" s="24"/>
      <c r="P68" s="24"/>
      <c r="Q68" s="35">
        <f t="shared" si="7"/>
        <v>0</v>
      </c>
      <c r="R68" s="16" t="str">
        <f t="shared" si="4"/>
        <v>OK</v>
      </c>
      <c r="S68" s="145"/>
      <c r="T68" s="146"/>
      <c r="U68" s="112"/>
      <c r="V68" s="112"/>
      <c r="W68" s="112"/>
      <c r="X68" s="112"/>
      <c r="Y68" s="112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</row>
    <row r="69" spans="1:50" ht="24.75" customHeight="1" x14ac:dyDescent="0.25">
      <c r="A69" s="169"/>
      <c r="B69" s="170"/>
      <c r="C69" s="173"/>
      <c r="D69" s="65">
        <v>66</v>
      </c>
      <c r="E69" s="170"/>
      <c r="F69" s="64" t="s">
        <v>92</v>
      </c>
      <c r="G69" s="66" t="s">
        <v>113</v>
      </c>
      <c r="H69" s="67">
        <v>2252</v>
      </c>
      <c r="I69" s="69">
        <v>0</v>
      </c>
      <c r="J69" s="23">
        <f t="shared" si="5"/>
        <v>0</v>
      </c>
      <c r="K69" s="23">
        <f t="shared" si="6"/>
        <v>0</v>
      </c>
      <c r="L69" s="24"/>
      <c r="M69" s="25">
        <f t="shared" si="3"/>
        <v>0</v>
      </c>
      <c r="N69" s="24"/>
      <c r="O69" s="24"/>
      <c r="P69" s="24"/>
      <c r="Q69" s="35">
        <f t="shared" si="7"/>
        <v>0</v>
      </c>
      <c r="R69" s="16" t="str">
        <f t="shared" ref="R69:R73" si="8">IF(Q69&lt;0,"ATENÇÃO","OK")</f>
        <v>OK</v>
      </c>
      <c r="S69" s="145"/>
      <c r="T69" s="146"/>
      <c r="U69" s="112"/>
      <c r="V69" s="112"/>
      <c r="W69" s="112"/>
      <c r="X69" s="112"/>
      <c r="Y69" s="112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</row>
    <row r="70" spans="1:50" ht="24.75" customHeight="1" x14ac:dyDescent="0.25">
      <c r="A70" s="169"/>
      <c r="B70" s="170" t="s">
        <v>96</v>
      </c>
      <c r="C70" s="173">
        <v>34</v>
      </c>
      <c r="D70" s="65">
        <v>67</v>
      </c>
      <c r="E70" s="170" t="s">
        <v>110</v>
      </c>
      <c r="F70" s="64" t="s">
        <v>91</v>
      </c>
      <c r="G70" s="66" t="s">
        <v>113</v>
      </c>
      <c r="H70" s="67">
        <v>16.239999999999998</v>
      </c>
      <c r="I70" s="69">
        <v>0</v>
      </c>
      <c r="J70" s="23">
        <f t="shared" si="5"/>
        <v>0</v>
      </c>
      <c r="K70" s="23">
        <f t="shared" si="6"/>
        <v>0</v>
      </c>
      <c r="L70" s="24"/>
      <c r="M70" s="25">
        <f t="shared" si="3"/>
        <v>0</v>
      </c>
      <c r="N70" s="24"/>
      <c r="O70" s="24"/>
      <c r="P70" s="24"/>
      <c r="Q70" s="35">
        <f t="shared" si="7"/>
        <v>0</v>
      </c>
      <c r="R70" s="16" t="str">
        <f t="shared" si="8"/>
        <v>OK</v>
      </c>
      <c r="S70" s="145"/>
      <c r="T70" s="146"/>
      <c r="U70" s="112"/>
      <c r="V70" s="112"/>
      <c r="W70" s="112"/>
      <c r="X70" s="112"/>
      <c r="Y70" s="112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</row>
    <row r="71" spans="1:50" ht="24.75" customHeight="1" x14ac:dyDescent="0.25">
      <c r="A71" s="169"/>
      <c r="B71" s="170"/>
      <c r="C71" s="173"/>
      <c r="D71" s="65">
        <v>68</v>
      </c>
      <c r="E71" s="170"/>
      <c r="F71" s="64" t="s">
        <v>92</v>
      </c>
      <c r="G71" s="66" t="s">
        <v>113</v>
      </c>
      <c r="H71" s="67">
        <v>2076</v>
      </c>
      <c r="I71" s="69">
        <v>0</v>
      </c>
      <c r="J71" s="23">
        <f t="shared" si="5"/>
        <v>0</v>
      </c>
      <c r="K71" s="23">
        <f t="shared" si="6"/>
        <v>0</v>
      </c>
      <c r="L71" s="24"/>
      <c r="M71" s="25">
        <f t="shared" si="3"/>
        <v>0</v>
      </c>
      <c r="N71" s="24"/>
      <c r="O71" s="24"/>
      <c r="P71" s="24"/>
      <c r="Q71" s="35">
        <f t="shared" si="7"/>
        <v>0</v>
      </c>
      <c r="R71" s="16" t="str">
        <f t="shared" si="8"/>
        <v>OK</v>
      </c>
      <c r="S71" s="145"/>
      <c r="T71" s="146"/>
      <c r="U71" s="112"/>
      <c r="V71" s="112"/>
      <c r="W71" s="112"/>
      <c r="X71" s="112"/>
      <c r="Y71" s="112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</row>
    <row r="72" spans="1:50" ht="24.75" customHeight="1" x14ac:dyDescent="0.25">
      <c r="A72" s="169"/>
      <c r="B72" s="170" t="s">
        <v>96</v>
      </c>
      <c r="C72" s="173">
        <v>35</v>
      </c>
      <c r="D72" s="65">
        <v>69</v>
      </c>
      <c r="E72" s="170" t="s">
        <v>97</v>
      </c>
      <c r="F72" s="64" t="s">
        <v>91</v>
      </c>
      <c r="G72" s="66" t="s">
        <v>113</v>
      </c>
      <c r="H72" s="67">
        <v>6.31</v>
      </c>
      <c r="I72" s="69">
        <v>0</v>
      </c>
      <c r="J72" s="23">
        <f t="shared" si="5"/>
        <v>0</v>
      </c>
      <c r="K72" s="23">
        <f t="shared" si="6"/>
        <v>0</v>
      </c>
      <c r="L72" s="24"/>
      <c r="M72" s="25">
        <f t="shared" si="3"/>
        <v>0</v>
      </c>
      <c r="N72" s="24"/>
      <c r="O72" s="24"/>
      <c r="P72" s="24"/>
      <c r="Q72" s="35">
        <f t="shared" si="7"/>
        <v>0</v>
      </c>
      <c r="R72" s="16" t="str">
        <f t="shared" si="8"/>
        <v>OK</v>
      </c>
      <c r="S72" s="145"/>
      <c r="T72" s="146"/>
      <c r="U72" s="112"/>
      <c r="V72" s="112"/>
      <c r="W72" s="112"/>
      <c r="X72" s="112"/>
      <c r="Y72" s="112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</row>
    <row r="73" spans="1:50" ht="24.75" customHeight="1" x14ac:dyDescent="0.25">
      <c r="A73" s="169"/>
      <c r="B73" s="170"/>
      <c r="C73" s="173"/>
      <c r="D73" s="65">
        <v>70</v>
      </c>
      <c r="E73" s="170"/>
      <c r="F73" s="64" t="s">
        <v>92</v>
      </c>
      <c r="G73" s="66" t="s">
        <v>113</v>
      </c>
      <c r="H73" s="67">
        <v>1065.5999999999999</v>
      </c>
      <c r="I73" s="69">
        <v>0</v>
      </c>
      <c r="J73" s="23">
        <f t="shared" si="5"/>
        <v>0</v>
      </c>
      <c r="K73" s="23">
        <f t="shared" si="6"/>
        <v>0</v>
      </c>
      <c r="L73" s="24"/>
      <c r="M73" s="25">
        <f t="shared" si="3"/>
        <v>0</v>
      </c>
      <c r="N73" s="24"/>
      <c r="O73" s="24"/>
      <c r="P73" s="24"/>
      <c r="Q73" s="35">
        <f t="shared" si="7"/>
        <v>0</v>
      </c>
      <c r="R73" s="16" t="str">
        <f t="shared" si="8"/>
        <v>OK</v>
      </c>
      <c r="S73" s="145"/>
      <c r="T73" s="146"/>
      <c r="U73" s="112"/>
      <c r="V73" s="112"/>
      <c r="W73" s="112"/>
      <c r="X73" s="112"/>
      <c r="Y73" s="112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</row>
    <row r="74" spans="1:50" ht="16.5" customHeight="1" x14ac:dyDescent="0.25">
      <c r="I74" s="48">
        <f t="shared" ref="I74:Q74" si="9">SUM(I4:I73)</f>
        <v>5546</v>
      </c>
      <c r="J74" s="48">
        <f t="shared" si="9"/>
        <v>2557</v>
      </c>
      <c r="K74" s="48">
        <f t="shared" si="9"/>
        <v>2557</v>
      </c>
      <c r="L74" s="48">
        <f t="shared" si="9"/>
        <v>0</v>
      </c>
      <c r="M74" s="48">
        <f t="shared" si="9"/>
        <v>1386</v>
      </c>
      <c r="N74" s="48">
        <f t="shared" si="9"/>
        <v>0</v>
      </c>
      <c r="O74" s="48">
        <f t="shared" si="9"/>
        <v>0</v>
      </c>
      <c r="P74" s="48">
        <f t="shared" si="9"/>
        <v>0</v>
      </c>
      <c r="Q74" s="49">
        <f t="shared" si="9"/>
        <v>2989</v>
      </c>
      <c r="S74" s="149">
        <f>SUMPRODUCT($H$4:$H$73,S4:S73)</f>
        <v>31319</v>
      </c>
      <c r="T74" s="149">
        <f t="shared" ref="T74:W74" si="10">SUMPRODUCT($H$4:$H$73,T4:T73)</f>
        <v>15677.25</v>
      </c>
      <c r="U74" s="149">
        <f t="shared" si="10"/>
        <v>0</v>
      </c>
      <c r="V74" s="149">
        <f t="shared" si="10"/>
        <v>0</v>
      </c>
      <c r="W74" s="149">
        <f t="shared" si="10"/>
        <v>0</v>
      </c>
      <c r="X74" s="17">
        <f t="shared" ref="X74:AX74" si="11">SUMPRODUCT($H$4:$H$73,X4:X73)</f>
        <v>0</v>
      </c>
      <c r="Y74" s="17">
        <f t="shared" si="11"/>
        <v>0</v>
      </c>
      <c r="Z74" s="17">
        <f t="shared" si="11"/>
        <v>0</v>
      </c>
      <c r="AA74" s="17">
        <f t="shared" si="11"/>
        <v>0</v>
      </c>
      <c r="AB74" s="17">
        <f t="shared" si="11"/>
        <v>0</v>
      </c>
      <c r="AC74" s="17">
        <f t="shared" si="11"/>
        <v>0</v>
      </c>
      <c r="AD74" s="17">
        <f t="shared" si="11"/>
        <v>0</v>
      </c>
      <c r="AE74" s="17">
        <f t="shared" si="11"/>
        <v>0</v>
      </c>
      <c r="AF74" s="17">
        <f t="shared" si="11"/>
        <v>0</v>
      </c>
      <c r="AG74" s="17">
        <f t="shared" si="11"/>
        <v>0</v>
      </c>
      <c r="AH74" s="17">
        <f t="shared" si="11"/>
        <v>0</v>
      </c>
      <c r="AI74" s="17">
        <f t="shared" si="11"/>
        <v>0</v>
      </c>
      <c r="AJ74" s="17">
        <f t="shared" si="11"/>
        <v>0</v>
      </c>
      <c r="AK74" s="17">
        <f t="shared" si="11"/>
        <v>0</v>
      </c>
      <c r="AL74" s="17">
        <f t="shared" si="11"/>
        <v>0</v>
      </c>
      <c r="AM74" s="17">
        <f t="shared" si="11"/>
        <v>0</v>
      </c>
      <c r="AN74" s="17">
        <f t="shared" si="11"/>
        <v>0</v>
      </c>
      <c r="AO74" s="17">
        <f t="shared" si="11"/>
        <v>0</v>
      </c>
      <c r="AP74" s="17">
        <f t="shared" si="11"/>
        <v>0</v>
      </c>
      <c r="AQ74" s="17">
        <f t="shared" si="11"/>
        <v>0</v>
      </c>
      <c r="AR74" s="17">
        <f t="shared" si="11"/>
        <v>0</v>
      </c>
      <c r="AS74" s="17">
        <f t="shared" si="11"/>
        <v>0</v>
      </c>
      <c r="AT74" s="17">
        <f t="shared" si="11"/>
        <v>0</v>
      </c>
      <c r="AU74" s="17">
        <f t="shared" si="11"/>
        <v>0</v>
      </c>
      <c r="AV74" s="17">
        <f t="shared" si="11"/>
        <v>0</v>
      </c>
      <c r="AW74" s="17">
        <f t="shared" si="11"/>
        <v>0</v>
      </c>
      <c r="AX74" s="17">
        <f t="shared" si="11"/>
        <v>0</v>
      </c>
    </row>
    <row r="75" spans="1:50" ht="20.25" customHeight="1" x14ac:dyDescent="0.25">
      <c r="I75" s="55">
        <f t="shared" ref="I75:P75" si="12">SUMPRODUCT($H$4:$H$73,I4:I73)</f>
        <v>156283.16</v>
      </c>
      <c r="J75" s="55">
        <f t="shared" si="12"/>
        <v>46996.25</v>
      </c>
      <c r="K75" s="55">
        <f t="shared" si="12"/>
        <v>46996.25</v>
      </c>
      <c r="L75" s="55">
        <f t="shared" si="12"/>
        <v>0</v>
      </c>
      <c r="M75" s="55">
        <f t="shared" si="12"/>
        <v>38562.61</v>
      </c>
      <c r="N75" s="55">
        <f t="shared" si="12"/>
        <v>0</v>
      </c>
      <c r="O75" s="55">
        <f t="shared" si="12"/>
        <v>0</v>
      </c>
      <c r="P75" s="55">
        <f t="shared" si="12"/>
        <v>0</v>
      </c>
      <c r="S75" s="150"/>
      <c r="T75" s="150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</row>
    <row r="76" spans="1:50" ht="17.25" customHeight="1" x14ac:dyDescent="0.25">
      <c r="B76" s="189" t="s">
        <v>48</v>
      </c>
      <c r="C76" s="190"/>
      <c r="D76" s="190"/>
      <c r="E76" s="190"/>
      <c r="F76" s="190"/>
      <c r="G76" s="191"/>
      <c r="H76" s="109"/>
      <c r="I76" s="109"/>
      <c r="J76" s="110"/>
      <c r="K76" s="28"/>
      <c r="L76" s="28"/>
      <c r="M76" s="28"/>
      <c r="N76" s="28"/>
      <c r="O76" s="28"/>
      <c r="P76" s="28"/>
      <c r="S76" s="150"/>
      <c r="T76" s="151"/>
      <c r="U76" s="21"/>
      <c r="V76" s="21"/>
    </row>
    <row r="77" spans="1:50" ht="16.5" customHeight="1" x14ac:dyDescent="0.25">
      <c r="B77" s="192" t="s">
        <v>85</v>
      </c>
      <c r="C77" s="193"/>
      <c r="D77" s="193"/>
      <c r="E77" s="193"/>
      <c r="F77" s="193"/>
      <c r="G77" s="194"/>
      <c r="H77" s="108"/>
      <c r="I77" s="108"/>
      <c r="J77" s="111"/>
      <c r="P77" s="22"/>
      <c r="S77" s="150"/>
      <c r="T77" s="151"/>
      <c r="U77" s="21"/>
      <c r="V77" s="21"/>
    </row>
    <row r="78" spans="1:50" ht="15.75" customHeight="1" x14ac:dyDescent="0.25">
      <c r="B78" s="180" t="s">
        <v>86</v>
      </c>
      <c r="C78" s="181"/>
      <c r="D78" s="181"/>
      <c r="E78" s="181"/>
      <c r="F78" s="181"/>
      <c r="G78" s="182"/>
      <c r="H78" s="108"/>
      <c r="I78" s="108"/>
      <c r="J78" s="111"/>
      <c r="P78" s="22"/>
      <c r="S78" s="150"/>
      <c r="T78" s="151"/>
      <c r="U78" s="21"/>
      <c r="V78" s="21"/>
    </row>
    <row r="79" spans="1:50" ht="17.100000000000001" customHeight="1" x14ac:dyDescent="0.25">
      <c r="S79" s="150"/>
      <c r="T79" s="150"/>
    </row>
    <row r="80" spans="1:50" ht="29.45" customHeight="1" x14ac:dyDescent="0.25">
      <c r="B80" s="183" t="s">
        <v>116</v>
      </c>
      <c r="C80" s="184"/>
      <c r="D80" s="184"/>
      <c r="E80" s="184"/>
      <c r="F80" s="184"/>
      <c r="G80" s="185"/>
      <c r="S80" s="150"/>
      <c r="T80" s="150"/>
    </row>
    <row r="81" spans="2:20" ht="24.75" customHeight="1" x14ac:dyDescent="0.25">
      <c r="B81" s="186"/>
      <c r="C81" s="187"/>
      <c r="D81" s="187"/>
      <c r="E81" s="187"/>
      <c r="F81" s="187"/>
      <c r="G81" s="188"/>
      <c r="S81" s="150"/>
      <c r="T81" s="150"/>
    </row>
  </sheetData>
  <autoFilter ref="A3:AX3" xr:uid="{4A706EC8-95A1-439C-A27F-1B6F50C63BA4}"/>
  <mergeCells count="152">
    <mergeCell ref="B77:G77"/>
    <mergeCell ref="B78:G78"/>
    <mergeCell ref="B80:G81"/>
    <mergeCell ref="B70:B71"/>
    <mergeCell ref="C70:C71"/>
    <mergeCell ref="E70:E71"/>
    <mergeCell ref="B72:B73"/>
    <mergeCell ref="C72:C73"/>
    <mergeCell ref="E72:E73"/>
    <mergeCell ref="C66:C67"/>
    <mergeCell ref="E66:E67"/>
    <mergeCell ref="B68:B69"/>
    <mergeCell ref="C68:C69"/>
    <mergeCell ref="E68:E69"/>
    <mergeCell ref="B60:B61"/>
    <mergeCell ref="C60:C61"/>
    <mergeCell ref="E60:E61"/>
    <mergeCell ref="B76:G76"/>
    <mergeCell ref="A62:A73"/>
    <mergeCell ref="B62:B63"/>
    <mergeCell ref="C62:C63"/>
    <mergeCell ref="E62:E63"/>
    <mergeCell ref="B64:B65"/>
    <mergeCell ref="C64:C65"/>
    <mergeCell ref="E64:E65"/>
    <mergeCell ref="B56:B57"/>
    <mergeCell ref="C56:C57"/>
    <mergeCell ref="E56:E57"/>
    <mergeCell ref="B58:B59"/>
    <mergeCell ref="C58:C59"/>
    <mergeCell ref="E58:E59"/>
    <mergeCell ref="A50:A61"/>
    <mergeCell ref="B50:B51"/>
    <mergeCell ref="C50:C51"/>
    <mergeCell ref="E50:E51"/>
    <mergeCell ref="B52:B53"/>
    <mergeCell ref="C52:C53"/>
    <mergeCell ref="E52:E53"/>
    <mergeCell ref="B54:B55"/>
    <mergeCell ref="C54:C55"/>
    <mergeCell ref="E54:E55"/>
    <mergeCell ref="B66:B67"/>
    <mergeCell ref="A44:A49"/>
    <mergeCell ref="B44:B45"/>
    <mergeCell ref="C44:C45"/>
    <mergeCell ref="E44:E45"/>
    <mergeCell ref="B46:B47"/>
    <mergeCell ref="C46:C47"/>
    <mergeCell ref="E46:E47"/>
    <mergeCell ref="B48:B49"/>
    <mergeCell ref="C48:C49"/>
    <mergeCell ref="E48:E49"/>
    <mergeCell ref="A34:A4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C32:C33"/>
    <mergeCell ref="E32:E33"/>
    <mergeCell ref="B24:B25"/>
    <mergeCell ref="C24:C25"/>
    <mergeCell ref="E24:E25"/>
    <mergeCell ref="B40:B41"/>
    <mergeCell ref="C40:C41"/>
    <mergeCell ref="E40:E41"/>
    <mergeCell ref="B42:B43"/>
    <mergeCell ref="C42:C43"/>
    <mergeCell ref="E42:E43"/>
    <mergeCell ref="A16:A25"/>
    <mergeCell ref="B16:B17"/>
    <mergeCell ref="C16:C17"/>
    <mergeCell ref="E16:E17"/>
    <mergeCell ref="B18:B19"/>
    <mergeCell ref="C18:C19"/>
    <mergeCell ref="E18:E19"/>
    <mergeCell ref="A26:A33"/>
    <mergeCell ref="B26:B27"/>
    <mergeCell ref="C26:C27"/>
    <mergeCell ref="E26:E27"/>
    <mergeCell ref="B28:B29"/>
    <mergeCell ref="C28:C29"/>
    <mergeCell ref="E28:E29"/>
    <mergeCell ref="B20:B21"/>
    <mergeCell ref="C20:C21"/>
    <mergeCell ref="E20:E21"/>
    <mergeCell ref="B22:B23"/>
    <mergeCell ref="C22:C23"/>
    <mergeCell ref="E22:E23"/>
    <mergeCell ref="B30:B31"/>
    <mergeCell ref="C30:C31"/>
    <mergeCell ref="E30:E31"/>
    <mergeCell ref="B32:B33"/>
    <mergeCell ref="B10:B11"/>
    <mergeCell ref="C10:C11"/>
    <mergeCell ref="E10:E11"/>
    <mergeCell ref="B12:B13"/>
    <mergeCell ref="C12:C13"/>
    <mergeCell ref="E12:E13"/>
    <mergeCell ref="A4:A15"/>
    <mergeCell ref="B4:B5"/>
    <mergeCell ref="C4:C5"/>
    <mergeCell ref="E4:E5"/>
    <mergeCell ref="B6:B7"/>
    <mergeCell ref="C6:C7"/>
    <mergeCell ref="E6:E7"/>
    <mergeCell ref="B8:B9"/>
    <mergeCell ref="C8:C9"/>
    <mergeCell ref="E8:E9"/>
    <mergeCell ref="B14:B15"/>
    <mergeCell ref="C14:C15"/>
    <mergeCell ref="E14:E15"/>
    <mergeCell ref="AT1:AT2"/>
    <mergeCell ref="AU1:AU2"/>
    <mergeCell ref="AV1:AV2"/>
    <mergeCell ref="AW1:AW2"/>
    <mergeCell ref="AX1:AX2"/>
    <mergeCell ref="A2:R2"/>
    <mergeCell ref="AN1:AN2"/>
    <mergeCell ref="AO1:AO2"/>
    <mergeCell ref="AP1:AP2"/>
    <mergeCell ref="AQ1:AQ2"/>
    <mergeCell ref="AR1:AR2"/>
    <mergeCell ref="AS1:AS2"/>
    <mergeCell ref="AH1:AH2"/>
    <mergeCell ref="AI1:AI2"/>
    <mergeCell ref="AJ1:AJ2"/>
    <mergeCell ref="AK1:AK2"/>
    <mergeCell ref="AL1:AL2"/>
    <mergeCell ref="AM1:AM2"/>
    <mergeCell ref="AB1:AB2"/>
    <mergeCell ref="AC1:AC2"/>
    <mergeCell ref="AD1:AD2"/>
    <mergeCell ref="AE1:AE2"/>
    <mergeCell ref="AF1:AF2"/>
    <mergeCell ref="AG1:AG2"/>
    <mergeCell ref="V1:V2"/>
    <mergeCell ref="W1:W2"/>
    <mergeCell ref="X1:X2"/>
    <mergeCell ref="Y1:Y2"/>
    <mergeCell ref="Z1:Z2"/>
    <mergeCell ref="AA1:AA2"/>
    <mergeCell ref="A1:B1"/>
    <mergeCell ref="C1:H1"/>
    <mergeCell ref="I1:R1"/>
    <mergeCell ref="S1:S2"/>
    <mergeCell ref="T1:T2"/>
    <mergeCell ref="U1:U2"/>
  </mergeCells>
  <conditionalFormatting sqref="R1 R3:R1048576">
    <cfRule type="cellIs" dxfId="26" priority="4" operator="equal">
      <formula>"ATENÇÃO"</formula>
    </cfRule>
  </conditionalFormatting>
  <conditionalFormatting sqref="U4:AX73">
    <cfRule type="cellIs" dxfId="25" priority="3" operator="greaterThan">
      <formula>0</formula>
    </cfRule>
  </conditionalFormatting>
  <conditionalFormatting sqref="Q4:Q73">
    <cfRule type="cellIs" dxfId="24" priority="2" operator="lessThan">
      <formula>0</formula>
    </cfRule>
  </conditionalFormatting>
  <conditionalFormatting sqref="R4:R73">
    <cfRule type="containsText" dxfId="23" priority="1" operator="containsText" text="ATENÇÃO">
      <formula>NOT(ISERROR(SEARCH("ATENÇÃO",R4)))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2" max="1048575" man="1"/>
  </col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D61BA-28B2-4F4C-9F26-682095F06DCA}">
  <dimension ref="A1:AX81"/>
  <sheetViews>
    <sheetView topLeftCell="A67" zoomScale="80" zoomScaleNormal="80" workbookViewId="0">
      <selection activeCell="H85" sqref="H85"/>
    </sheetView>
  </sheetViews>
  <sheetFormatPr defaultColWidth="11.85546875" defaultRowHeight="24.75" customHeight="1" x14ac:dyDescent="0.25"/>
  <cols>
    <col min="1" max="1" width="7.42578125" style="34" customWidth="1"/>
    <col min="2" max="2" width="22.140625" style="1" customWidth="1"/>
    <col min="3" max="3" width="5.140625" style="1" customWidth="1"/>
    <col min="4" max="4" width="6.140625" style="1" customWidth="1"/>
    <col min="5" max="5" width="14.42578125" style="3" customWidth="1"/>
    <col min="6" max="6" width="10" style="1" customWidth="1"/>
    <col min="7" max="7" width="12.5703125" style="1" customWidth="1"/>
    <col min="8" max="8" width="12.85546875" style="79" customWidth="1"/>
    <col min="9" max="9" width="10.85546875" style="4" customWidth="1"/>
    <col min="10" max="16" width="8.5703125" style="4" customWidth="1"/>
    <col min="17" max="17" width="8.5703125" style="10" customWidth="1"/>
    <col min="18" max="18" width="8.5703125" style="5" customWidth="1"/>
    <col min="19" max="30" width="15" style="6" customWidth="1"/>
    <col min="31" max="50" width="15" style="34" customWidth="1"/>
    <col min="51" max="16384" width="11.85546875" style="34"/>
  </cols>
  <sheetData>
    <row r="1" spans="1:50" ht="47.1" customHeight="1" x14ac:dyDescent="0.25">
      <c r="A1" s="176" t="s">
        <v>84</v>
      </c>
      <c r="B1" s="177"/>
      <c r="C1" s="171" t="s">
        <v>112</v>
      </c>
      <c r="D1" s="171"/>
      <c r="E1" s="171"/>
      <c r="F1" s="171"/>
      <c r="G1" s="171"/>
      <c r="H1" s="172"/>
      <c r="I1" s="179" t="s">
        <v>82</v>
      </c>
      <c r="J1" s="179"/>
      <c r="K1" s="179"/>
      <c r="L1" s="179"/>
      <c r="M1" s="179"/>
      <c r="N1" s="179"/>
      <c r="O1" s="179"/>
      <c r="P1" s="179"/>
      <c r="Q1" s="179"/>
      <c r="R1" s="179"/>
      <c r="S1" s="163" t="s">
        <v>47</v>
      </c>
      <c r="T1" s="163" t="s">
        <v>47</v>
      </c>
      <c r="U1" s="163" t="s">
        <v>47</v>
      </c>
      <c r="V1" s="163" t="s">
        <v>47</v>
      </c>
      <c r="W1" s="163" t="s">
        <v>47</v>
      </c>
      <c r="X1" s="163" t="s">
        <v>47</v>
      </c>
      <c r="Y1" s="163" t="s">
        <v>47</v>
      </c>
      <c r="Z1" s="163" t="s">
        <v>47</v>
      </c>
      <c r="AA1" s="163" t="s">
        <v>47</v>
      </c>
      <c r="AB1" s="163" t="s">
        <v>47</v>
      </c>
      <c r="AC1" s="163" t="s">
        <v>47</v>
      </c>
      <c r="AD1" s="163" t="s">
        <v>47</v>
      </c>
      <c r="AE1" s="163" t="s">
        <v>47</v>
      </c>
      <c r="AF1" s="163" t="s">
        <v>47</v>
      </c>
      <c r="AG1" s="163" t="s">
        <v>47</v>
      </c>
      <c r="AH1" s="163" t="s">
        <v>47</v>
      </c>
      <c r="AI1" s="163" t="s">
        <v>47</v>
      </c>
      <c r="AJ1" s="163" t="s">
        <v>47</v>
      </c>
      <c r="AK1" s="163" t="s">
        <v>47</v>
      </c>
      <c r="AL1" s="163" t="s">
        <v>47</v>
      </c>
      <c r="AM1" s="163" t="s">
        <v>47</v>
      </c>
      <c r="AN1" s="163" t="s">
        <v>47</v>
      </c>
      <c r="AO1" s="163" t="s">
        <v>47</v>
      </c>
      <c r="AP1" s="163" t="s">
        <v>47</v>
      </c>
      <c r="AQ1" s="163" t="s">
        <v>47</v>
      </c>
      <c r="AR1" s="163" t="s">
        <v>47</v>
      </c>
      <c r="AS1" s="163" t="s">
        <v>47</v>
      </c>
      <c r="AT1" s="163" t="s">
        <v>47</v>
      </c>
      <c r="AU1" s="163" t="s">
        <v>47</v>
      </c>
      <c r="AV1" s="163" t="s">
        <v>47</v>
      </c>
      <c r="AW1" s="163" t="s">
        <v>47</v>
      </c>
      <c r="AX1" s="163" t="s">
        <v>47</v>
      </c>
    </row>
    <row r="2" spans="1:50" ht="23.25" customHeight="1" x14ac:dyDescent="0.25">
      <c r="A2" s="178" t="s">
        <v>58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2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</row>
    <row r="3" spans="1:50" s="3" customFormat="1" ht="51" customHeight="1" x14ac:dyDescent="0.2">
      <c r="A3" s="105" t="s">
        <v>87</v>
      </c>
      <c r="B3" s="105" t="s">
        <v>6</v>
      </c>
      <c r="C3" s="105" t="s">
        <v>2</v>
      </c>
      <c r="D3" s="105" t="s">
        <v>5</v>
      </c>
      <c r="E3" s="106" t="s">
        <v>7</v>
      </c>
      <c r="F3" s="106" t="s">
        <v>8</v>
      </c>
      <c r="G3" s="106" t="s">
        <v>9</v>
      </c>
      <c r="H3" s="107" t="s">
        <v>4</v>
      </c>
      <c r="I3" s="19" t="s">
        <v>50</v>
      </c>
      <c r="J3" s="19" t="s">
        <v>10</v>
      </c>
      <c r="K3" s="19" t="s">
        <v>11</v>
      </c>
      <c r="L3" s="19" t="s">
        <v>49</v>
      </c>
      <c r="M3" s="19" t="s">
        <v>12</v>
      </c>
      <c r="N3" s="19" t="s">
        <v>13</v>
      </c>
      <c r="O3" s="19" t="s">
        <v>14</v>
      </c>
      <c r="P3" s="19" t="s">
        <v>15</v>
      </c>
      <c r="Q3" s="26" t="s">
        <v>0</v>
      </c>
      <c r="R3" s="27" t="s">
        <v>1</v>
      </c>
      <c r="S3" s="62" t="s">
        <v>45</v>
      </c>
      <c r="T3" s="62" t="s">
        <v>45</v>
      </c>
      <c r="U3" s="62" t="s">
        <v>45</v>
      </c>
      <c r="V3" s="62" t="s">
        <v>45</v>
      </c>
      <c r="W3" s="62" t="s">
        <v>45</v>
      </c>
      <c r="X3" s="62" t="s">
        <v>45</v>
      </c>
      <c r="Y3" s="62" t="s">
        <v>45</v>
      </c>
      <c r="Z3" s="62" t="s">
        <v>45</v>
      </c>
      <c r="AA3" s="62" t="s">
        <v>45</v>
      </c>
      <c r="AB3" s="62" t="s">
        <v>45</v>
      </c>
      <c r="AC3" s="62" t="s">
        <v>45</v>
      </c>
      <c r="AD3" s="62" t="s">
        <v>45</v>
      </c>
      <c r="AE3" s="62" t="s">
        <v>45</v>
      </c>
      <c r="AF3" s="62" t="s">
        <v>45</v>
      </c>
      <c r="AG3" s="62" t="s">
        <v>45</v>
      </c>
      <c r="AH3" s="62" t="s">
        <v>45</v>
      </c>
      <c r="AI3" s="62" t="s">
        <v>45</v>
      </c>
      <c r="AJ3" s="62" t="s">
        <v>45</v>
      </c>
      <c r="AK3" s="62" t="s">
        <v>45</v>
      </c>
      <c r="AL3" s="62" t="s">
        <v>45</v>
      </c>
      <c r="AM3" s="62" t="s">
        <v>45</v>
      </c>
      <c r="AN3" s="62" t="s">
        <v>45</v>
      </c>
      <c r="AO3" s="62" t="s">
        <v>45</v>
      </c>
      <c r="AP3" s="62" t="s">
        <v>45</v>
      </c>
      <c r="AQ3" s="62" t="s">
        <v>45</v>
      </c>
      <c r="AR3" s="62" t="s">
        <v>45</v>
      </c>
      <c r="AS3" s="62" t="s">
        <v>45</v>
      </c>
      <c r="AT3" s="62" t="s">
        <v>45</v>
      </c>
      <c r="AU3" s="62" t="s">
        <v>45</v>
      </c>
      <c r="AV3" s="62" t="s">
        <v>45</v>
      </c>
      <c r="AW3" s="62" t="s">
        <v>45</v>
      </c>
      <c r="AX3" s="62" t="s">
        <v>45</v>
      </c>
    </row>
    <row r="4" spans="1:50" ht="24.75" customHeight="1" x14ac:dyDescent="0.25">
      <c r="A4" s="169" t="s">
        <v>88</v>
      </c>
      <c r="B4" s="170" t="s">
        <v>89</v>
      </c>
      <c r="C4" s="173">
        <v>1</v>
      </c>
      <c r="D4" s="65">
        <v>1</v>
      </c>
      <c r="E4" s="170" t="s">
        <v>90</v>
      </c>
      <c r="F4" s="63" t="s">
        <v>91</v>
      </c>
      <c r="G4" s="66" t="s">
        <v>113</v>
      </c>
      <c r="H4" s="78">
        <v>4.9000000000000004</v>
      </c>
      <c r="I4" s="68">
        <v>0</v>
      </c>
      <c r="J4" s="23">
        <f t="shared" ref="J4:J35" si="0">IF(SUM(S4:AX4)&gt;I4+L4,I4+L4,SUM(S4:AX4))</f>
        <v>0</v>
      </c>
      <c r="K4" s="23">
        <f t="shared" ref="K4:K35" si="1">(SUM(S4:AX4))</f>
        <v>0</v>
      </c>
      <c r="L4" s="24"/>
      <c r="M4" s="25">
        <f>ROUND(IF(I4*0.25-0.5&lt;0,0,I4*0.25-0.5),0)-P4-N4</f>
        <v>0</v>
      </c>
      <c r="N4" s="24"/>
      <c r="O4" s="24"/>
      <c r="P4" s="24"/>
      <c r="Q4" s="35">
        <f t="shared" ref="Q4:Q35" si="2">I4-SUM(S4:AX4)+L4</f>
        <v>0</v>
      </c>
      <c r="R4" s="16" t="str">
        <f>IF(Q4&lt;0,"ATENÇÃO","OK")</f>
        <v>OK</v>
      </c>
      <c r="S4" s="33"/>
      <c r="T4" s="112"/>
      <c r="U4" s="112"/>
      <c r="V4" s="112"/>
      <c r="W4" s="112"/>
      <c r="X4" s="112"/>
      <c r="Y4" s="112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</row>
    <row r="5" spans="1:50" ht="24.75" customHeight="1" x14ac:dyDescent="0.25">
      <c r="A5" s="169"/>
      <c r="B5" s="170"/>
      <c r="C5" s="173"/>
      <c r="D5" s="65">
        <v>2</v>
      </c>
      <c r="E5" s="170"/>
      <c r="F5" s="64" t="s">
        <v>92</v>
      </c>
      <c r="G5" s="66" t="s">
        <v>113</v>
      </c>
      <c r="H5" s="67">
        <v>890.86</v>
      </c>
      <c r="I5" s="68">
        <v>0</v>
      </c>
      <c r="J5" s="23">
        <f t="shared" si="0"/>
        <v>0</v>
      </c>
      <c r="K5" s="23">
        <f t="shared" si="1"/>
        <v>0</v>
      </c>
      <c r="L5" s="24"/>
      <c r="M5" s="25">
        <f t="shared" ref="M5:M73" si="3">ROUND(IF(I5*0.25-0.5&lt;0,0,I5*0.25-0.5),0)-P5-N5</f>
        <v>0</v>
      </c>
      <c r="N5" s="24"/>
      <c r="O5" s="24"/>
      <c r="P5" s="24"/>
      <c r="Q5" s="35">
        <f t="shared" si="2"/>
        <v>0</v>
      </c>
      <c r="R5" s="16" t="str">
        <f t="shared" ref="R5:R68" si="4">IF(Q5&lt;0,"ATENÇÃO","OK")</f>
        <v>OK</v>
      </c>
      <c r="S5" s="33"/>
      <c r="T5" s="112"/>
      <c r="U5" s="112"/>
      <c r="V5" s="112"/>
      <c r="W5" s="112"/>
      <c r="X5" s="112"/>
      <c r="Y5" s="112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</row>
    <row r="6" spans="1:50" ht="24.75" customHeight="1" x14ac:dyDescent="0.25">
      <c r="A6" s="169"/>
      <c r="B6" s="170" t="s">
        <v>89</v>
      </c>
      <c r="C6" s="173">
        <v>2</v>
      </c>
      <c r="D6" s="65">
        <v>3</v>
      </c>
      <c r="E6" s="170" t="s">
        <v>93</v>
      </c>
      <c r="F6" s="64" t="s">
        <v>91</v>
      </c>
      <c r="G6" s="66" t="s">
        <v>113</v>
      </c>
      <c r="H6" s="67">
        <v>6.5</v>
      </c>
      <c r="I6" s="68">
        <v>0</v>
      </c>
      <c r="J6" s="23">
        <f t="shared" si="0"/>
        <v>0</v>
      </c>
      <c r="K6" s="23">
        <f t="shared" si="1"/>
        <v>0</v>
      </c>
      <c r="L6" s="24"/>
      <c r="M6" s="25">
        <f t="shared" si="3"/>
        <v>0</v>
      </c>
      <c r="N6" s="24"/>
      <c r="O6" s="24"/>
      <c r="P6" s="24"/>
      <c r="Q6" s="35">
        <f t="shared" si="2"/>
        <v>0</v>
      </c>
      <c r="R6" s="16" t="str">
        <f t="shared" si="4"/>
        <v>OK</v>
      </c>
      <c r="S6" s="33"/>
      <c r="T6" s="33"/>
      <c r="U6" s="112"/>
      <c r="V6" s="112"/>
      <c r="W6" s="112"/>
      <c r="X6" s="112"/>
      <c r="Y6" s="112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</row>
    <row r="7" spans="1:50" ht="24.75" customHeight="1" x14ac:dyDescent="0.25">
      <c r="A7" s="169"/>
      <c r="B7" s="170"/>
      <c r="C7" s="173"/>
      <c r="D7" s="65">
        <v>4</v>
      </c>
      <c r="E7" s="170"/>
      <c r="F7" s="64" t="s">
        <v>92</v>
      </c>
      <c r="G7" s="66" t="s">
        <v>113</v>
      </c>
      <c r="H7" s="67">
        <v>738.2</v>
      </c>
      <c r="I7" s="68">
        <v>0</v>
      </c>
      <c r="J7" s="23">
        <f t="shared" si="0"/>
        <v>0</v>
      </c>
      <c r="K7" s="23">
        <f t="shared" si="1"/>
        <v>0</v>
      </c>
      <c r="L7" s="24"/>
      <c r="M7" s="25">
        <f t="shared" si="3"/>
        <v>0</v>
      </c>
      <c r="N7" s="24"/>
      <c r="O7" s="24"/>
      <c r="P7" s="24"/>
      <c r="Q7" s="35">
        <f t="shared" si="2"/>
        <v>0</v>
      </c>
      <c r="R7" s="16" t="str">
        <f t="shared" si="4"/>
        <v>OK</v>
      </c>
      <c r="S7" s="33"/>
      <c r="T7" s="112"/>
      <c r="U7" s="112"/>
      <c r="V7" s="112"/>
      <c r="W7" s="112"/>
      <c r="X7" s="112"/>
      <c r="Y7" s="112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</row>
    <row r="8" spans="1:50" ht="24.75" customHeight="1" x14ac:dyDescent="0.25">
      <c r="A8" s="169"/>
      <c r="B8" s="170" t="s">
        <v>89</v>
      </c>
      <c r="C8" s="173">
        <v>3</v>
      </c>
      <c r="D8" s="65">
        <v>5</v>
      </c>
      <c r="E8" s="170" t="s">
        <v>94</v>
      </c>
      <c r="F8" s="80" t="s">
        <v>91</v>
      </c>
      <c r="G8" s="66" t="s">
        <v>113</v>
      </c>
      <c r="H8" s="67">
        <v>7.82</v>
      </c>
      <c r="I8" s="68">
        <v>0</v>
      </c>
      <c r="J8" s="23">
        <f t="shared" si="0"/>
        <v>0</v>
      </c>
      <c r="K8" s="23">
        <f t="shared" si="1"/>
        <v>0</v>
      </c>
      <c r="L8" s="24"/>
      <c r="M8" s="25">
        <f t="shared" si="3"/>
        <v>0</v>
      </c>
      <c r="N8" s="24"/>
      <c r="O8" s="24"/>
      <c r="P8" s="24"/>
      <c r="Q8" s="35">
        <f t="shared" si="2"/>
        <v>0</v>
      </c>
      <c r="R8" s="16" t="str">
        <f t="shared" si="4"/>
        <v>OK</v>
      </c>
      <c r="S8" s="33"/>
      <c r="T8" s="33"/>
      <c r="U8" s="112"/>
      <c r="V8" s="112"/>
      <c r="W8" s="112"/>
      <c r="X8" s="112"/>
      <c r="Y8" s="112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</row>
    <row r="9" spans="1:50" ht="24.75" customHeight="1" x14ac:dyDescent="0.25">
      <c r="A9" s="169"/>
      <c r="B9" s="170"/>
      <c r="C9" s="173"/>
      <c r="D9" s="65">
        <v>6</v>
      </c>
      <c r="E9" s="170"/>
      <c r="F9" s="80" t="s">
        <v>92</v>
      </c>
      <c r="G9" s="66" t="s">
        <v>113</v>
      </c>
      <c r="H9" s="67">
        <v>1000</v>
      </c>
      <c r="I9" s="68">
        <v>0</v>
      </c>
      <c r="J9" s="23">
        <f t="shared" si="0"/>
        <v>0</v>
      </c>
      <c r="K9" s="23">
        <f t="shared" si="1"/>
        <v>0</v>
      </c>
      <c r="L9" s="24"/>
      <c r="M9" s="25">
        <f t="shared" si="3"/>
        <v>0</v>
      </c>
      <c r="N9" s="24"/>
      <c r="O9" s="24"/>
      <c r="P9" s="24"/>
      <c r="Q9" s="35">
        <f t="shared" si="2"/>
        <v>0</v>
      </c>
      <c r="R9" s="16" t="str">
        <f t="shared" si="4"/>
        <v>OK</v>
      </c>
      <c r="S9" s="33"/>
      <c r="T9" s="112"/>
      <c r="U9" s="112"/>
      <c r="V9" s="112"/>
      <c r="W9" s="112"/>
      <c r="X9" s="112"/>
      <c r="Y9" s="112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</row>
    <row r="10" spans="1:50" ht="24.75" customHeight="1" x14ac:dyDescent="0.25">
      <c r="A10" s="169"/>
      <c r="B10" s="170" t="s">
        <v>89</v>
      </c>
      <c r="C10" s="173">
        <v>4</v>
      </c>
      <c r="D10" s="65">
        <v>7</v>
      </c>
      <c r="E10" s="170" t="s">
        <v>95</v>
      </c>
      <c r="F10" s="80" t="s">
        <v>91</v>
      </c>
      <c r="G10" s="66" t="s">
        <v>113</v>
      </c>
      <c r="H10" s="67">
        <v>7.61</v>
      </c>
      <c r="I10" s="68">
        <v>0</v>
      </c>
      <c r="J10" s="23">
        <f t="shared" si="0"/>
        <v>0</v>
      </c>
      <c r="K10" s="23">
        <f t="shared" si="1"/>
        <v>0</v>
      </c>
      <c r="L10" s="24"/>
      <c r="M10" s="25">
        <f t="shared" si="3"/>
        <v>0</v>
      </c>
      <c r="N10" s="24"/>
      <c r="O10" s="24"/>
      <c r="P10" s="24"/>
      <c r="Q10" s="35">
        <f t="shared" si="2"/>
        <v>0</v>
      </c>
      <c r="R10" s="16" t="str">
        <f t="shared" si="4"/>
        <v>OK</v>
      </c>
      <c r="S10" s="33"/>
      <c r="T10" s="112"/>
      <c r="U10" s="112"/>
      <c r="V10" s="112"/>
      <c r="W10" s="112"/>
      <c r="X10" s="112"/>
      <c r="Y10" s="112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</row>
    <row r="11" spans="1:50" ht="24.75" customHeight="1" x14ac:dyDescent="0.25">
      <c r="A11" s="169"/>
      <c r="B11" s="170"/>
      <c r="C11" s="173"/>
      <c r="D11" s="65">
        <v>8</v>
      </c>
      <c r="E11" s="170"/>
      <c r="F11" s="80" t="s">
        <v>92</v>
      </c>
      <c r="G11" s="66" t="s">
        <v>113</v>
      </c>
      <c r="H11" s="67">
        <v>1002.46</v>
      </c>
      <c r="I11" s="68">
        <v>0</v>
      </c>
      <c r="J11" s="23">
        <f t="shared" si="0"/>
        <v>0</v>
      </c>
      <c r="K11" s="23">
        <f t="shared" si="1"/>
        <v>0</v>
      </c>
      <c r="L11" s="24"/>
      <c r="M11" s="25">
        <f t="shared" si="3"/>
        <v>0</v>
      </c>
      <c r="N11" s="24"/>
      <c r="O11" s="24"/>
      <c r="P11" s="24"/>
      <c r="Q11" s="35">
        <f t="shared" si="2"/>
        <v>0</v>
      </c>
      <c r="R11" s="16" t="str">
        <f t="shared" si="4"/>
        <v>OK</v>
      </c>
      <c r="S11" s="33"/>
      <c r="T11" s="112"/>
      <c r="U11" s="112"/>
      <c r="V11" s="112"/>
      <c r="W11" s="112"/>
      <c r="X11" s="112"/>
      <c r="Y11" s="112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</row>
    <row r="12" spans="1:50" ht="24.75" customHeight="1" x14ac:dyDescent="0.25">
      <c r="A12" s="169"/>
      <c r="B12" s="170" t="s">
        <v>96</v>
      </c>
      <c r="C12" s="173">
        <v>5</v>
      </c>
      <c r="D12" s="65">
        <v>9</v>
      </c>
      <c r="E12" s="170" t="s">
        <v>97</v>
      </c>
      <c r="F12" s="80" t="s">
        <v>91</v>
      </c>
      <c r="G12" s="66" t="s">
        <v>113</v>
      </c>
      <c r="H12" s="67">
        <v>3.68</v>
      </c>
      <c r="I12" s="68">
        <v>0</v>
      </c>
      <c r="J12" s="23">
        <f t="shared" si="0"/>
        <v>0</v>
      </c>
      <c r="K12" s="23">
        <f t="shared" si="1"/>
        <v>0</v>
      </c>
      <c r="L12" s="24"/>
      <c r="M12" s="25">
        <f t="shared" si="3"/>
        <v>0</v>
      </c>
      <c r="N12" s="24"/>
      <c r="O12" s="24"/>
      <c r="P12" s="24"/>
      <c r="Q12" s="35">
        <f t="shared" si="2"/>
        <v>0</v>
      </c>
      <c r="R12" s="16" t="str">
        <f t="shared" si="4"/>
        <v>OK</v>
      </c>
      <c r="S12" s="33"/>
      <c r="T12" s="112"/>
      <c r="U12" s="112"/>
      <c r="V12" s="112"/>
      <c r="W12" s="112"/>
      <c r="X12" s="112"/>
      <c r="Y12" s="112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</row>
    <row r="13" spans="1:50" ht="24.75" customHeight="1" x14ac:dyDescent="0.25">
      <c r="A13" s="169"/>
      <c r="B13" s="170"/>
      <c r="C13" s="173"/>
      <c r="D13" s="65">
        <v>10</v>
      </c>
      <c r="E13" s="170"/>
      <c r="F13" s="65" t="s">
        <v>92</v>
      </c>
      <c r="G13" s="66" t="s">
        <v>113</v>
      </c>
      <c r="H13" s="78">
        <v>874.8</v>
      </c>
      <c r="I13" s="68">
        <v>0</v>
      </c>
      <c r="J13" s="23">
        <f t="shared" si="0"/>
        <v>0</v>
      </c>
      <c r="K13" s="23">
        <f t="shared" si="1"/>
        <v>0</v>
      </c>
      <c r="L13" s="24"/>
      <c r="M13" s="25">
        <f t="shared" si="3"/>
        <v>0</v>
      </c>
      <c r="N13" s="24"/>
      <c r="O13" s="24"/>
      <c r="P13" s="24"/>
      <c r="Q13" s="35">
        <f t="shared" si="2"/>
        <v>0</v>
      </c>
      <c r="R13" s="16" t="str">
        <f t="shared" si="4"/>
        <v>OK</v>
      </c>
      <c r="S13" s="33"/>
      <c r="T13" s="112"/>
      <c r="U13" s="112"/>
      <c r="V13" s="112"/>
      <c r="W13" s="112"/>
      <c r="X13" s="112"/>
      <c r="Y13" s="112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</row>
    <row r="14" spans="1:50" ht="24.75" customHeight="1" x14ac:dyDescent="0.25">
      <c r="A14" s="169"/>
      <c r="B14" s="175" t="s">
        <v>96</v>
      </c>
      <c r="C14" s="174">
        <v>6</v>
      </c>
      <c r="D14" s="113">
        <v>11</v>
      </c>
      <c r="E14" s="175" t="s">
        <v>98</v>
      </c>
      <c r="F14" s="113" t="s">
        <v>91</v>
      </c>
      <c r="G14" s="114" t="s">
        <v>114</v>
      </c>
      <c r="H14" s="115">
        <v>6.76</v>
      </c>
      <c r="I14" s="68">
        <v>0</v>
      </c>
      <c r="J14" s="23">
        <f t="shared" si="0"/>
        <v>0</v>
      </c>
      <c r="K14" s="23">
        <f t="shared" si="1"/>
        <v>0</v>
      </c>
      <c r="L14" s="24"/>
      <c r="M14" s="25">
        <f t="shared" si="3"/>
        <v>0</v>
      </c>
      <c r="N14" s="24"/>
      <c r="O14" s="24"/>
      <c r="P14" s="24"/>
      <c r="Q14" s="35">
        <f t="shared" si="2"/>
        <v>0</v>
      </c>
      <c r="R14" s="16" t="str">
        <f t="shared" si="4"/>
        <v>OK</v>
      </c>
      <c r="S14" s="33"/>
      <c r="T14" s="112"/>
      <c r="U14" s="33"/>
      <c r="V14" s="112"/>
      <c r="W14" s="112"/>
      <c r="X14" s="112"/>
      <c r="Y14" s="112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</row>
    <row r="15" spans="1:50" ht="24.75" customHeight="1" x14ac:dyDescent="0.25">
      <c r="A15" s="169"/>
      <c r="B15" s="175"/>
      <c r="C15" s="174"/>
      <c r="D15" s="113">
        <v>12</v>
      </c>
      <c r="E15" s="175"/>
      <c r="F15" s="116" t="s">
        <v>92</v>
      </c>
      <c r="G15" s="114" t="s">
        <v>114</v>
      </c>
      <c r="H15" s="115">
        <v>1021.34</v>
      </c>
      <c r="I15" s="68">
        <v>0</v>
      </c>
      <c r="J15" s="23">
        <f t="shared" si="0"/>
        <v>0</v>
      </c>
      <c r="K15" s="23">
        <f t="shared" si="1"/>
        <v>0</v>
      </c>
      <c r="L15" s="24"/>
      <c r="M15" s="25">
        <f t="shared" si="3"/>
        <v>0</v>
      </c>
      <c r="N15" s="24"/>
      <c r="O15" s="24"/>
      <c r="P15" s="24"/>
      <c r="Q15" s="35">
        <f t="shared" si="2"/>
        <v>0</v>
      </c>
      <c r="R15" s="16" t="str">
        <f t="shared" si="4"/>
        <v>OK</v>
      </c>
      <c r="S15" s="33"/>
      <c r="T15" s="112"/>
      <c r="U15" s="112"/>
      <c r="V15" s="112"/>
      <c r="W15" s="112"/>
      <c r="X15" s="112"/>
      <c r="Y15" s="112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</row>
    <row r="16" spans="1:50" ht="24.75" customHeight="1" x14ac:dyDescent="0.25">
      <c r="A16" s="169" t="s">
        <v>100</v>
      </c>
      <c r="B16" s="170" t="s">
        <v>101</v>
      </c>
      <c r="C16" s="173">
        <v>7</v>
      </c>
      <c r="D16" s="65">
        <v>13</v>
      </c>
      <c r="E16" s="170" t="s">
        <v>90</v>
      </c>
      <c r="F16" s="64" t="s">
        <v>91</v>
      </c>
      <c r="G16" s="66" t="s">
        <v>113</v>
      </c>
      <c r="H16" s="78">
        <v>4.25</v>
      </c>
      <c r="I16" s="68">
        <v>0</v>
      </c>
      <c r="J16" s="23">
        <f t="shared" si="0"/>
        <v>0</v>
      </c>
      <c r="K16" s="23">
        <f t="shared" si="1"/>
        <v>0</v>
      </c>
      <c r="L16" s="24"/>
      <c r="M16" s="25">
        <f t="shared" si="3"/>
        <v>0</v>
      </c>
      <c r="N16" s="24"/>
      <c r="O16" s="24"/>
      <c r="P16" s="24"/>
      <c r="Q16" s="35">
        <f t="shared" si="2"/>
        <v>0</v>
      </c>
      <c r="R16" s="16" t="str">
        <f t="shared" si="4"/>
        <v>OK</v>
      </c>
      <c r="S16" s="33"/>
      <c r="T16" s="112"/>
      <c r="U16" s="112"/>
      <c r="V16" s="112"/>
      <c r="W16" s="112"/>
      <c r="X16" s="112"/>
      <c r="Y16" s="112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</row>
    <row r="17" spans="1:50" ht="24.75" customHeight="1" x14ac:dyDescent="0.25">
      <c r="A17" s="169"/>
      <c r="B17" s="170"/>
      <c r="C17" s="173"/>
      <c r="D17" s="65">
        <v>14</v>
      </c>
      <c r="E17" s="170"/>
      <c r="F17" s="64" t="s">
        <v>92</v>
      </c>
      <c r="G17" s="66" t="s">
        <v>113</v>
      </c>
      <c r="H17" s="67">
        <v>751.21</v>
      </c>
      <c r="I17" s="68">
        <v>0</v>
      </c>
      <c r="J17" s="23">
        <f t="shared" si="0"/>
        <v>0</v>
      </c>
      <c r="K17" s="23">
        <f t="shared" si="1"/>
        <v>0</v>
      </c>
      <c r="L17" s="24"/>
      <c r="M17" s="25">
        <f t="shared" si="3"/>
        <v>0</v>
      </c>
      <c r="N17" s="24"/>
      <c r="O17" s="24"/>
      <c r="P17" s="24"/>
      <c r="Q17" s="35">
        <f t="shared" si="2"/>
        <v>0</v>
      </c>
      <c r="R17" s="16" t="str">
        <f t="shared" si="4"/>
        <v>OK</v>
      </c>
      <c r="S17" s="33"/>
      <c r="T17" s="112"/>
      <c r="U17" s="112"/>
      <c r="V17" s="112"/>
      <c r="W17" s="112"/>
      <c r="X17" s="112"/>
      <c r="Y17" s="112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</row>
    <row r="18" spans="1:50" ht="24.75" customHeight="1" x14ac:dyDescent="0.25">
      <c r="A18" s="169"/>
      <c r="B18" s="170" t="s">
        <v>102</v>
      </c>
      <c r="C18" s="173">
        <v>8</v>
      </c>
      <c r="D18" s="65">
        <v>15</v>
      </c>
      <c r="E18" s="170" t="s">
        <v>93</v>
      </c>
      <c r="F18" s="64" t="s">
        <v>91</v>
      </c>
      <c r="G18" s="66" t="s">
        <v>113</v>
      </c>
      <c r="H18" s="67">
        <v>10.55</v>
      </c>
      <c r="I18" s="68">
        <v>0</v>
      </c>
      <c r="J18" s="23">
        <f t="shared" si="0"/>
        <v>0</v>
      </c>
      <c r="K18" s="23">
        <f t="shared" si="1"/>
        <v>0</v>
      </c>
      <c r="L18" s="24"/>
      <c r="M18" s="25">
        <f t="shared" si="3"/>
        <v>0</v>
      </c>
      <c r="N18" s="24"/>
      <c r="O18" s="24"/>
      <c r="P18" s="24"/>
      <c r="Q18" s="35">
        <f t="shared" si="2"/>
        <v>0</v>
      </c>
      <c r="R18" s="16" t="str">
        <f t="shared" si="4"/>
        <v>OK</v>
      </c>
      <c r="S18" s="33"/>
      <c r="T18" s="112"/>
      <c r="U18" s="112"/>
      <c r="V18" s="112"/>
      <c r="W18" s="112"/>
      <c r="X18" s="112"/>
      <c r="Y18" s="112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</row>
    <row r="19" spans="1:50" ht="24.75" customHeight="1" x14ac:dyDescent="0.25">
      <c r="A19" s="169"/>
      <c r="B19" s="170"/>
      <c r="C19" s="173"/>
      <c r="D19" s="65">
        <v>16</v>
      </c>
      <c r="E19" s="170"/>
      <c r="F19" s="64" t="s">
        <v>92</v>
      </c>
      <c r="G19" s="66" t="s">
        <v>113</v>
      </c>
      <c r="H19" s="78">
        <v>1232.01</v>
      </c>
      <c r="I19" s="68">
        <v>0</v>
      </c>
      <c r="J19" s="23">
        <f t="shared" si="0"/>
        <v>0</v>
      </c>
      <c r="K19" s="23">
        <f t="shared" si="1"/>
        <v>0</v>
      </c>
      <c r="L19" s="24"/>
      <c r="M19" s="25">
        <f t="shared" si="3"/>
        <v>0</v>
      </c>
      <c r="N19" s="24"/>
      <c r="O19" s="24"/>
      <c r="P19" s="24"/>
      <c r="Q19" s="35">
        <f t="shared" si="2"/>
        <v>0</v>
      </c>
      <c r="R19" s="16" t="str">
        <f t="shared" si="4"/>
        <v>OK</v>
      </c>
      <c r="S19" s="33"/>
      <c r="T19" s="112"/>
      <c r="U19" s="112"/>
      <c r="V19" s="112"/>
      <c r="W19" s="112"/>
      <c r="X19" s="112"/>
      <c r="Y19" s="112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</row>
    <row r="20" spans="1:50" ht="24.75" customHeight="1" x14ac:dyDescent="0.25">
      <c r="A20" s="169"/>
      <c r="B20" s="170" t="s">
        <v>102</v>
      </c>
      <c r="C20" s="173">
        <v>9</v>
      </c>
      <c r="D20" s="65">
        <v>17</v>
      </c>
      <c r="E20" s="170" t="s">
        <v>94</v>
      </c>
      <c r="F20" s="64" t="s">
        <v>91</v>
      </c>
      <c r="G20" s="66" t="s">
        <v>113</v>
      </c>
      <c r="H20" s="78">
        <v>10.130000000000001</v>
      </c>
      <c r="I20" s="68">
        <v>0</v>
      </c>
      <c r="J20" s="23">
        <f t="shared" si="0"/>
        <v>0</v>
      </c>
      <c r="K20" s="23">
        <f t="shared" si="1"/>
        <v>0</v>
      </c>
      <c r="L20" s="24"/>
      <c r="M20" s="25">
        <f t="shared" si="3"/>
        <v>0</v>
      </c>
      <c r="N20" s="24"/>
      <c r="O20" s="24"/>
      <c r="P20" s="24"/>
      <c r="Q20" s="35">
        <f t="shared" si="2"/>
        <v>0</v>
      </c>
      <c r="R20" s="16" t="str">
        <f t="shared" si="4"/>
        <v>OK</v>
      </c>
      <c r="S20" s="33"/>
      <c r="T20" s="112"/>
      <c r="U20" s="112"/>
      <c r="V20" s="112"/>
      <c r="W20" s="112"/>
      <c r="X20" s="112"/>
      <c r="Y20" s="112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</row>
    <row r="21" spans="1:50" ht="24.75" customHeight="1" x14ac:dyDescent="0.25">
      <c r="A21" s="169"/>
      <c r="B21" s="170"/>
      <c r="C21" s="173"/>
      <c r="D21" s="65">
        <v>18</v>
      </c>
      <c r="E21" s="170"/>
      <c r="F21" s="64" t="s">
        <v>92</v>
      </c>
      <c r="G21" s="66" t="s">
        <v>113</v>
      </c>
      <c r="H21" s="78">
        <v>1211.46</v>
      </c>
      <c r="I21" s="68">
        <v>0</v>
      </c>
      <c r="J21" s="23">
        <f t="shared" si="0"/>
        <v>0</v>
      </c>
      <c r="K21" s="23">
        <f t="shared" si="1"/>
        <v>0</v>
      </c>
      <c r="L21" s="24"/>
      <c r="M21" s="25">
        <f t="shared" si="3"/>
        <v>0</v>
      </c>
      <c r="N21" s="24"/>
      <c r="O21" s="24"/>
      <c r="P21" s="24"/>
      <c r="Q21" s="35">
        <f t="shared" si="2"/>
        <v>0</v>
      </c>
      <c r="R21" s="16" t="str">
        <f t="shared" si="4"/>
        <v>OK</v>
      </c>
      <c r="S21" s="33"/>
      <c r="T21" s="112"/>
      <c r="U21" s="112"/>
      <c r="V21" s="112"/>
      <c r="W21" s="112"/>
      <c r="X21" s="112"/>
      <c r="Y21" s="112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</row>
    <row r="22" spans="1:50" ht="24.75" customHeight="1" x14ac:dyDescent="0.25">
      <c r="A22" s="169"/>
      <c r="B22" s="170" t="s">
        <v>102</v>
      </c>
      <c r="C22" s="173">
        <v>10</v>
      </c>
      <c r="D22" s="65">
        <v>19</v>
      </c>
      <c r="E22" s="170" t="s">
        <v>95</v>
      </c>
      <c r="F22" s="80" t="s">
        <v>91</v>
      </c>
      <c r="G22" s="66" t="s">
        <v>113</v>
      </c>
      <c r="H22" s="78">
        <v>12.08</v>
      </c>
      <c r="I22" s="68">
        <v>0</v>
      </c>
      <c r="J22" s="23">
        <f t="shared" si="0"/>
        <v>0</v>
      </c>
      <c r="K22" s="23">
        <f t="shared" si="1"/>
        <v>0</v>
      </c>
      <c r="L22" s="24"/>
      <c r="M22" s="25">
        <f t="shared" si="3"/>
        <v>0</v>
      </c>
      <c r="N22" s="24"/>
      <c r="O22" s="24"/>
      <c r="P22" s="24"/>
      <c r="Q22" s="35">
        <f t="shared" si="2"/>
        <v>0</v>
      </c>
      <c r="R22" s="16" t="str">
        <f t="shared" si="4"/>
        <v>OK</v>
      </c>
      <c r="S22" s="33"/>
      <c r="T22" s="33"/>
      <c r="U22" s="112"/>
      <c r="V22" s="112"/>
      <c r="W22" s="112"/>
      <c r="X22" s="112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</row>
    <row r="23" spans="1:50" ht="24.75" customHeight="1" x14ac:dyDescent="0.25">
      <c r="A23" s="169"/>
      <c r="B23" s="170"/>
      <c r="C23" s="173"/>
      <c r="D23" s="65">
        <v>20</v>
      </c>
      <c r="E23" s="170"/>
      <c r="F23" s="64" t="s">
        <v>92</v>
      </c>
      <c r="G23" s="66" t="s">
        <v>113</v>
      </c>
      <c r="H23" s="67">
        <v>1460.51</v>
      </c>
      <c r="I23" s="68">
        <v>0</v>
      </c>
      <c r="J23" s="23">
        <f t="shared" si="0"/>
        <v>0</v>
      </c>
      <c r="K23" s="23">
        <f t="shared" si="1"/>
        <v>0</v>
      </c>
      <c r="L23" s="24"/>
      <c r="M23" s="25">
        <f t="shared" si="3"/>
        <v>0</v>
      </c>
      <c r="N23" s="24"/>
      <c r="O23" s="24"/>
      <c r="P23" s="24"/>
      <c r="Q23" s="35">
        <f t="shared" si="2"/>
        <v>0</v>
      </c>
      <c r="R23" s="16" t="str">
        <f t="shared" si="4"/>
        <v>OK</v>
      </c>
      <c r="S23" s="33"/>
      <c r="T23" s="112"/>
      <c r="U23" s="112"/>
      <c r="V23" s="112"/>
      <c r="W23" s="112"/>
      <c r="X23" s="112"/>
      <c r="Y23" s="112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</row>
    <row r="24" spans="1:50" ht="24.75" customHeight="1" x14ac:dyDescent="0.25">
      <c r="A24" s="169"/>
      <c r="B24" s="170" t="s">
        <v>102</v>
      </c>
      <c r="C24" s="173">
        <v>11</v>
      </c>
      <c r="D24" s="65">
        <v>21</v>
      </c>
      <c r="E24" s="170" t="s">
        <v>97</v>
      </c>
      <c r="F24" s="64" t="s">
        <v>91</v>
      </c>
      <c r="G24" s="66" t="s">
        <v>113</v>
      </c>
      <c r="H24" s="67">
        <v>4.3099999999999996</v>
      </c>
      <c r="I24" s="68">
        <v>0</v>
      </c>
      <c r="J24" s="23">
        <f t="shared" si="0"/>
        <v>0</v>
      </c>
      <c r="K24" s="23">
        <f t="shared" si="1"/>
        <v>0</v>
      </c>
      <c r="L24" s="24"/>
      <c r="M24" s="25">
        <f t="shared" si="3"/>
        <v>0</v>
      </c>
      <c r="N24" s="24"/>
      <c r="O24" s="24"/>
      <c r="P24" s="24"/>
      <c r="Q24" s="35">
        <f t="shared" si="2"/>
        <v>0</v>
      </c>
      <c r="R24" s="16" t="str">
        <f t="shared" si="4"/>
        <v>OK</v>
      </c>
      <c r="S24" s="33"/>
      <c r="T24" s="112"/>
      <c r="U24" s="112"/>
      <c r="V24" s="112"/>
      <c r="W24" s="112"/>
      <c r="X24" s="112"/>
      <c r="Y24" s="112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</row>
    <row r="25" spans="1:50" ht="24.75" customHeight="1" x14ac:dyDescent="0.25">
      <c r="A25" s="169"/>
      <c r="B25" s="170"/>
      <c r="C25" s="173"/>
      <c r="D25" s="65">
        <v>22</v>
      </c>
      <c r="E25" s="170"/>
      <c r="F25" s="64" t="s">
        <v>92</v>
      </c>
      <c r="G25" s="66" t="s">
        <v>113</v>
      </c>
      <c r="H25" s="67">
        <v>667.5</v>
      </c>
      <c r="I25" s="68">
        <v>0</v>
      </c>
      <c r="J25" s="23">
        <f t="shared" si="0"/>
        <v>0</v>
      </c>
      <c r="K25" s="23">
        <f t="shared" si="1"/>
        <v>0</v>
      </c>
      <c r="L25" s="24"/>
      <c r="M25" s="25">
        <f t="shared" si="3"/>
        <v>0</v>
      </c>
      <c r="N25" s="24"/>
      <c r="O25" s="24"/>
      <c r="P25" s="24"/>
      <c r="Q25" s="35">
        <f t="shared" si="2"/>
        <v>0</v>
      </c>
      <c r="R25" s="16" t="str">
        <f t="shared" si="4"/>
        <v>OK</v>
      </c>
      <c r="S25" s="33"/>
      <c r="T25" s="112"/>
      <c r="U25" s="112"/>
      <c r="V25" s="112"/>
      <c r="W25" s="112"/>
      <c r="X25" s="112"/>
      <c r="Y25" s="112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</row>
    <row r="26" spans="1:50" ht="24.75" customHeight="1" x14ac:dyDescent="0.25">
      <c r="A26" s="169" t="s">
        <v>103</v>
      </c>
      <c r="B26" s="170" t="s">
        <v>96</v>
      </c>
      <c r="C26" s="173">
        <v>12</v>
      </c>
      <c r="D26" s="65">
        <v>23</v>
      </c>
      <c r="E26" s="170" t="s">
        <v>90</v>
      </c>
      <c r="F26" s="64" t="s">
        <v>91</v>
      </c>
      <c r="G26" s="66" t="s">
        <v>113</v>
      </c>
      <c r="H26" s="67">
        <v>3.5</v>
      </c>
      <c r="I26" s="68">
        <v>800</v>
      </c>
      <c r="J26" s="23">
        <f t="shared" si="0"/>
        <v>0</v>
      </c>
      <c r="K26" s="23">
        <f t="shared" si="1"/>
        <v>0</v>
      </c>
      <c r="L26" s="24"/>
      <c r="M26" s="25">
        <f t="shared" si="3"/>
        <v>200</v>
      </c>
      <c r="N26" s="24"/>
      <c r="O26" s="24"/>
      <c r="P26" s="24"/>
      <c r="Q26" s="35">
        <f t="shared" si="2"/>
        <v>800</v>
      </c>
      <c r="R26" s="16" t="str">
        <f t="shared" si="4"/>
        <v>OK</v>
      </c>
      <c r="S26" s="33"/>
      <c r="T26" s="112"/>
      <c r="U26" s="112"/>
      <c r="V26" s="112"/>
      <c r="W26" s="112"/>
      <c r="X26" s="112"/>
      <c r="Y26" s="112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</row>
    <row r="27" spans="1:50" ht="24.75" customHeight="1" x14ac:dyDescent="0.25">
      <c r="A27" s="169"/>
      <c r="B27" s="170"/>
      <c r="C27" s="173"/>
      <c r="D27" s="65">
        <v>24</v>
      </c>
      <c r="E27" s="170"/>
      <c r="F27" s="64" t="s">
        <v>92</v>
      </c>
      <c r="G27" s="66" t="s">
        <v>113</v>
      </c>
      <c r="H27" s="67">
        <v>1440</v>
      </c>
      <c r="I27" s="68">
        <v>5</v>
      </c>
      <c r="J27" s="23">
        <f t="shared" si="0"/>
        <v>0</v>
      </c>
      <c r="K27" s="23">
        <f t="shared" si="1"/>
        <v>0</v>
      </c>
      <c r="L27" s="24"/>
      <c r="M27" s="25">
        <f t="shared" si="3"/>
        <v>1</v>
      </c>
      <c r="N27" s="24"/>
      <c r="O27" s="24"/>
      <c r="P27" s="24"/>
      <c r="Q27" s="35">
        <f t="shared" si="2"/>
        <v>5</v>
      </c>
      <c r="R27" s="16" t="str">
        <f t="shared" si="4"/>
        <v>OK</v>
      </c>
      <c r="S27" s="33"/>
      <c r="T27" s="112"/>
      <c r="U27" s="112"/>
      <c r="V27" s="112"/>
      <c r="W27" s="112"/>
      <c r="X27" s="112"/>
      <c r="Y27" s="112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</row>
    <row r="28" spans="1:50" ht="24.75" customHeight="1" x14ac:dyDescent="0.25">
      <c r="A28" s="169"/>
      <c r="B28" s="170" t="s">
        <v>96</v>
      </c>
      <c r="C28" s="173">
        <v>13</v>
      </c>
      <c r="D28" s="65">
        <v>25</v>
      </c>
      <c r="E28" s="170" t="s">
        <v>93</v>
      </c>
      <c r="F28" s="64" t="s">
        <v>91</v>
      </c>
      <c r="G28" s="66" t="s">
        <v>113</v>
      </c>
      <c r="H28" s="67">
        <v>10.91</v>
      </c>
      <c r="I28" s="69">
        <v>1000</v>
      </c>
      <c r="J28" s="23">
        <f t="shared" si="0"/>
        <v>0</v>
      </c>
      <c r="K28" s="23">
        <f t="shared" si="1"/>
        <v>0</v>
      </c>
      <c r="L28" s="24"/>
      <c r="M28" s="25">
        <f t="shared" si="3"/>
        <v>250</v>
      </c>
      <c r="N28" s="24"/>
      <c r="O28" s="24"/>
      <c r="P28" s="24"/>
      <c r="Q28" s="35">
        <f t="shared" si="2"/>
        <v>1000</v>
      </c>
      <c r="R28" s="16" t="str">
        <f t="shared" si="4"/>
        <v>OK</v>
      </c>
      <c r="S28" s="33"/>
      <c r="T28" s="112"/>
      <c r="U28" s="112"/>
      <c r="V28" s="112"/>
      <c r="W28" s="112"/>
      <c r="X28" s="112"/>
      <c r="Y28" s="112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</row>
    <row r="29" spans="1:50" ht="24.75" customHeight="1" x14ac:dyDescent="0.25">
      <c r="A29" s="169"/>
      <c r="B29" s="170"/>
      <c r="C29" s="173"/>
      <c r="D29" s="65">
        <v>26</v>
      </c>
      <c r="E29" s="170"/>
      <c r="F29" s="64" t="s">
        <v>92</v>
      </c>
      <c r="G29" s="66" t="s">
        <v>113</v>
      </c>
      <c r="H29" s="67">
        <v>1016.36</v>
      </c>
      <c r="I29" s="69">
        <v>5</v>
      </c>
      <c r="J29" s="23">
        <f t="shared" si="0"/>
        <v>0</v>
      </c>
      <c r="K29" s="23">
        <f t="shared" si="1"/>
        <v>0</v>
      </c>
      <c r="L29" s="24"/>
      <c r="M29" s="25">
        <f t="shared" si="3"/>
        <v>1</v>
      </c>
      <c r="N29" s="24"/>
      <c r="O29" s="24"/>
      <c r="P29" s="24"/>
      <c r="Q29" s="35">
        <f t="shared" si="2"/>
        <v>5</v>
      </c>
      <c r="R29" s="16" t="str">
        <f t="shared" si="4"/>
        <v>OK</v>
      </c>
      <c r="S29" s="33"/>
      <c r="T29" s="112"/>
      <c r="U29" s="112"/>
      <c r="V29" s="112"/>
      <c r="W29" s="112"/>
      <c r="X29" s="112"/>
      <c r="Y29" s="112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</row>
    <row r="30" spans="1:50" ht="24.75" customHeight="1" x14ac:dyDescent="0.25">
      <c r="A30" s="169"/>
      <c r="B30" s="170" t="s">
        <v>104</v>
      </c>
      <c r="C30" s="173">
        <v>14</v>
      </c>
      <c r="D30" s="65">
        <v>27</v>
      </c>
      <c r="E30" s="170" t="s">
        <v>94</v>
      </c>
      <c r="F30" s="64" t="s">
        <v>91</v>
      </c>
      <c r="G30" s="66" t="s">
        <v>113</v>
      </c>
      <c r="H30" s="67">
        <v>13.02</v>
      </c>
      <c r="I30" s="69">
        <v>4000</v>
      </c>
      <c r="J30" s="23">
        <f t="shared" si="0"/>
        <v>0</v>
      </c>
      <c r="K30" s="23">
        <f t="shared" si="1"/>
        <v>0</v>
      </c>
      <c r="L30" s="24"/>
      <c r="M30" s="25">
        <f t="shared" si="3"/>
        <v>1000</v>
      </c>
      <c r="N30" s="24"/>
      <c r="O30" s="24"/>
      <c r="P30" s="24"/>
      <c r="Q30" s="35">
        <f t="shared" si="2"/>
        <v>4000</v>
      </c>
      <c r="R30" s="16" t="str">
        <f t="shared" si="4"/>
        <v>OK</v>
      </c>
      <c r="S30" s="33"/>
      <c r="T30" s="112"/>
      <c r="U30" s="112"/>
      <c r="V30" s="112"/>
      <c r="W30" s="112"/>
      <c r="X30" s="112"/>
      <c r="Y30" s="112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</row>
    <row r="31" spans="1:50" ht="24.75" customHeight="1" x14ac:dyDescent="0.25">
      <c r="A31" s="169"/>
      <c r="B31" s="170"/>
      <c r="C31" s="173"/>
      <c r="D31" s="65">
        <v>28</v>
      </c>
      <c r="E31" s="170"/>
      <c r="F31" s="64" t="s">
        <v>92</v>
      </c>
      <c r="G31" s="66" t="s">
        <v>113</v>
      </c>
      <c r="H31" s="67">
        <v>1970.75</v>
      </c>
      <c r="I31" s="69">
        <v>20</v>
      </c>
      <c r="J31" s="23">
        <f t="shared" si="0"/>
        <v>0</v>
      </c>
      <c r="K31" s="23">
        <f t="shared" si="1"/>
        <v>0</v>
      </c>
      <c r="L31" s="24"/>
      <c r="M31" s="25">
        <f t="shared" si="3"/>
        <v>5</v>
      </c>
      <c r="N31" s="24"/>
      <c r="O31" s="24"/>
      <c r="P31" s="24"/>
      <c r="Q31" s="35">
        <f t="shared" si="2"/>
        <v>20</v>
      </c>
      <c r="R31" s="16" t="str">
        <f t="shared" si="4"/>
        <v>OK</v>
      </c>
      <c r="S31" s="33"/>
      <c r="T31" s="112"/>
      <c r="U31" s="112"/>
      <c r="V31" s="112"/>
      <c r="W31" s="112"/>
      <c r="X31" s="112"/>
      <c r="Y31" s="112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</row>
    <row r="32" spans="1:50" ht="24.75" customHeight="1" x14ac:dyDescent="0.25">
      <c r="A32" s="169"/>
      <c r="B32" s="170" t="s">
        <v>104</v>
      </c>
      <c r="C32" s="173">
        <v>15</v>
      </c>
      <c r="D32" s="65">
        <v>29</v>
      </c>
      <c r="E32" s="170" t="s">
        <v>95</v>
      </c>
      <c r="F32" s="64" t="s">
        <v>91</v>
      </c>
      <c r="G32" s="66" t="s">
        <v>113</v>
      </c>
      <c r="H32" s="67">
        <v>11.2</v>
      </c>
      <c r="I32" s="69">
        <v>1000</v>
      </c>
      <c r="J32" s="23">
        <f t="shared" si="0"/>
        <v>0</v>
      </c>
      <c r="K32" s="23">
        <f t="shared" si="1"/>
        <v>0</v>
      </c>
      <c r="L32" s="24"/>
      <c r="M32" s="25">
        <f t="shared" si="3"/>
        <v>250</v>
      </c>
      <c r="N32" s="24"/>
      <c r="O32" s="24"/>
      <c r="P32" s="24"/>
      <c r="Q32" s="35">
        <f t="shared" si="2"/>
        <v>1000</v>
      </c>
      <c r="R32" s="16" t="str">
        <f t="shared" si="4"/>
        <v>OK</v>
      </c>
      <c r="S32" s="33"/>
      <c r="T32" s="112"/>
      <c r="U32" s="112"/>
      <c r="V32" s="112"/>
      <c r="W32" s="112"/>
      <c r="X32" s="112"/>
      <c r="Y32" s="112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</row>
    <row r="33" spans="1:50" ht="24.75" customHeight="1" x14ac:dyDescent="0.25">
      <c r="A33" s="169"/>
      <c r="B33" s="170"/>
      <c r="C33" s="173"/>
      <c r="D33" s="65">
        <v>30</v>
      </c>
      <c r="E33" s="170"/>
      <c r="F33" s="64" t="s">
        <v>92</v>
      </c>
      <c r="G33" s="66" t="s">
        <v>113</v>
      </c>
      <c r="H33" s="67">
        <v>2200</v>
      </c>
      <c r="I33" s="69">
        <v>5</v>
      </c>
      <c r="J33" s="23">
        <f t="shared" si="0"/>
        <v>0</v>
      </c>
      <c r="K33" s="23">
        <f t="shared" si="1"/>
        <v>0</v>
      </c>
      <c r="L33" s="24"/>
      <c r="M33" s="25">
        <f t="shared" si="3"/>
        <v>1</v>
      </c>
      <c r="N33" s="24"/>
      <c r="O33" s="24"/>
      <c r="P33" s="24"/>
      <c r="Q33" s="35">
        <f t="shared" si="2"/>
        <v>5</v>
      </c>
      <c r="R33" s="16" t="str">
        <f t="shared" si="4"/>
        <v>OK</v>
      </c>
      <c r="S33" s="33"/>
      <c r="T33" s="112"/>
      <c r="U33" s="112"/>
      <c r="V33" s="112"/>
      <c r="W33" s="112"/>
      <c r="X33" s="112"/>
      <c r="Y33" s="112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</row>
    <row r="34" spans="1:50" ht="24.75" customHeight="1" x14ac:dyDescent="0.25">
      <c r="A34" s="169" t="s">
        <v>105</v>
      </c>
      <c r="B34" s="170" t="s">
        <v>96</v>
      </c>
      <c r="C34" s="173">
        <v>16</v>
      </c>
      <c r="D34" s="65">
        <v>31</v>
      </c>
      <c r="E34" s="170" t="s">
        <v>90</v>
      </c>
      <c r="F34" s="64" t="s">
        <v>91</v>
      </c>
      <c r="G34" s="66" t="s">
        <v>113</v>
      </c>
      <c r="H34" s="67">
        <v>3.93</v>
      </c>
      <c r="I34" s="69">
        <v>0</v>
      </c>
      <c r="J34" s="23">
        <f t="shared" si="0"/>
        <v>0</v>
      </c>
      <c r="K34" s="23">
        <f t="shared" si="1"/>
        <v>0</v>
      </c>
      <c r="L34" s="24"/>
      <c r="M34" s="25">
        <f t="shared" si="3"/>
        <v>0</v>
      </c>
      <c r="N34" s="24"/>
      <c r="O34" s="24"/>
      <c r="P34" s="24"/>
      <c r="Q34" s="35">
        <f t="shared" si="2"/>
        <v>0</v>
      </c>
      <c r="R34" s="16" t="str">
        <f t="shared" si="4"/>
        <v>OK</v>
      </c>
      <c r="S34" s="33"/>
      <c r="T34" s="112"/>
      <c r="U34" s="112"/>
      <c r="V34" s="112"/>
      <c r="W34" s="112"/>
      <c r="X34" s="112"/>
      <c r="Y34" s="112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</row>
    <row r="35" spans="1:50" ht="24.75" customHeight="1" x14ac:dyDescent="0.25">
      <c r="A35" s="169"/>
      <c r="B35" s="170"/>
      <c r="C35" s="173"/>
      <c r="D35" s="65">
        <v>32</v>
      </c>
      <c r="E35" s="170"/>
      <c r="F35" s="64" t="s">
        <v>92</v>
      </c>
      <c r="G35" s="66" t="s">
        <v>113</v>
      </c>
      <c r="H35" s="67">
        <v>1350</v>
      </c>
      <c r="I35" s="69">
        <v>0</v>
      </c>
      <c r="J35" s="23">
        <f t="shared" si="0"/>
        <v>0</v>
      </c>
      <c r="K35" s="23">
        <f t="shared" si="1"/>
        <v>0</v>
      </c>
      <c r="L35" s="24"/>
      <c r="M35" s="25">
        <f t="shared" si="3"/>
        <v>0</v>
      </c>
      <c r="N35" s="24"/>
      <c r="O35" s="24"/>
      <c r="P35" s="24"/>
      <c r="Q35" s="35">
        <f t="shared" si="2"/>
        <v>0</v>
      </c>
      <c r="R35" s="16" t="str">
        <f t="shared" si="4"/>
        <v>OK</v>
      </c>
      <c r="S35" s="33"/>
      <c r="T35" s="112"/>
      <c r="U35" s="112"/>
      <c r="V35" s="112"/>
      <c r="W35" s="112"/>
      <c r="X35" s="112"/>
      <c r="Y35" s="112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</row>
    <row r="36" spans="1:50" ht="24.75" customHeight="1" x14ac:dyDescent="0.25">
      <c r="A36" s="169"/>
      <c r="B36" s="170" t="s">
        <v>106</v>
      </c>
      <c r="C36" s="173">
        <v>17</v>
      </c>
      <c r="D36" s="65">
        <v>33</v>
      </c>
      <c r="E36" s="170" t="s">
        <v>93</v>
      </c>
      <c r="F36" s="64" t="s">
        <v>91</v>
      </c>
      <c r="G36" s="66" t="s">
        <v>113</v>
      </c>
      <c r="H36" s="67">
        <v>10.97</v>
      </c>
      <c r="I36" s="69">
        <v>0</v>
      </c>
      <c r="J36" s="23">
        <f t="shared" ref="J36:J73" si="5">IF(SUM(S36:AX36)&gt;I36+L36,I36+L36,SUM(S36:AX36))</f>
        <v>0</v>
      </c>
      <c r="K36" s="23">
        <f t="shared" ref="K36:K73" si="6">(SUM(S36:AX36))</f>
        <v>0</v>
      </c>
      <c r="L36" s="24"/>
      <c r="M36" s="25">
        <f t="shared" si="3"/>
        <v>0</v>
      </c>
      <c r="N36" s="24"/>
      <c r="O36" s="24"/>
      <c r="P36" s="24"/>
      <c r="Q36" s="35">
        <f t="shared" ref="Q36:Q73" si="7">I36-SUM(S36:AX36)+L36</f>
        <v>0</v>
      </c>
      <c r="R36" s="16" t="str">
        <f t="shared" si="4"/>
        <v>OK</v>
      </c>
      <c r="S36" s="33"/>
      <c r="T36" s="112"/>
      <c r="U36" s="112"/>
      <c r="V36" s="112"/>
      <c r="W36" s="112"/>
      <c r="X36" s="112"/>
      <c r="Y36" s="112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</row>
    <row r="37" spans="1:50" ht="24.75" customHeight="1" x14ac:dyDescent="0.25">
      <c r="A37" s="169"/>
      <c r="B37" s="170"/>
      <c r="C37" s="173"/>
      <c r="D37" s="65">
        <v>34</v>
      </c>
      <c r="E37" s="170"/>
      <c r="F37" s="64" t="s">
        <v>92</v>
      </c>
      <c r="G37" s="66" t="s">
        <v>113</v>
      </c>
      <c r="H37" s="67">
        <v>975</v>
      </c>
      <c r="I37" s="69">
        <v>0</v>
      </c>
      <c r="J37" s="23">
        <f t="shared" si="5"/>
        <v>0</v>
      </c>
      <c r="K37" s="23">
        <f t="shared" si="6"/>
        <v>0</v>
      </c>
      <c r="L37" s="24"/>
      <c r="M37" s="25">
        <f t="shared" si="3"/>
        <v>0</v>
      </c>
      <c r="N37" s="24"/>
      <c r="O37" s="24"/>
      <c r="P37" s="24"/>
      <c r="Q37" s="35">
        <f t="shared" si="7"/>
        <v>0</v>
      </c>
      <c r="R37" s="16" t="str">
        <f t="shared" si="4"/>
        <v>OK</v>
      </c>
      <c r="S37" s="33"/>
      <c r="T37" s="112"/>
      <c r="U37" s="112"/>
      <c r="V37" s="33"/>
      <c r="W37" s="112"/>
      <c r="X37" s="112"/>
      <c r="Y37" s="112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</row>
    <row r="38" spans="1:50" ht="24.75" customHeight="1" x14ac:dyDescent="0.25">
      <c r="A38" s="169"/>
      <c r="B38" s="170" t="s">
        <v>106</v>
      </c>
      <c r="C38" s="173">
        <v>18</v>
      </c>
      <c r="D38" s="65">
        <v>35</v>
      </c>
      <c r="E38" s="170" t="s">
        <v>94</v>
      </c>
      <c r="F38" s="64" t="s">
        <v>91</v>
      </c>
      <c r="G38" s="66" t="s">
        <v>113</v>
      </c>
      <c r="H38" s="67">
        <v>8.9</v>
      </c>
      <c r="I38" s="69">
        <v>0</v>
      </c>
      <c r="J38" s="23">
        <f t="shared" si="5"/>
        <v>0</v>
      </c>
      <c r="K38" s="23">
        <f t="shared" si="6"/>
        <v>0</v>
      </c>
      <c r="L38" s="24"/>
      <c r="M38" s="25">
        <f t="shared" si="3"/>
        <v>0</v>
      </c>
      <c r="N38" s="24"/>
      <c r="O38" s="24"/>
      <c r="P38" s="24"/>
      <c r="Q38" s="35">
        <f t="shared" si="7"/>
        <v>0</v>
      </c>
      <c r="R38" s="16" t="str">
        <f t="shared" si="4"/>
        <v>OK</v>
      </c>
      <c r="S38" s="33"/>
      <c r="T38" s="112"/>
      <c r="U38" s="112"/>
      <c r="V38" s="33"/>
      <c r="W38" s="112"/>
      <c r="X38" s="112"/>
      <c r="Y38" s="112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</row>
    <row r="39" spans="1:50" ht="24.75" customHeight="1" x14ac:dyDescent="0.25">
      <c r="A39" s="169"/>
      <c r="B39" s="170"/>
      <c r="C39" s="173"/>
      <c r="D39" s="65">
        <v>36</v>
      </c>
      <c r="E39" s="170"/>
      <c r="F39" s="64" t="s">
        <v>92</v>
      </c>
      <c r="G39" s="66" t="s">
        <v>113</v>
      </c>
      <c r="H39" s="67">
        <v>750</v>
      </c>
      <c r="I39" s="69">
        <v>0</v>
      </c>
      <c r="J39" s="23">
        <f t="shared" si="5"/>
        <v>0</v>
      </c>
      <c r="K39" s="23">
        <f t="shared" si="6"/>
        <v>0</v>
      </c>
      <c r="L39" s="24"/>
      <c r="M39" s="25">
        <f t="shared" si="3"/>
        <v>0</v>
      </c>
      <c r="N39" s="24"/>
      <c r="O39" s="24"/>
      <c r="P39" s="24"/>
      <c r="Q39" s="35">
        <f t="shared" si="7"/>
        <v>0</v>
      </c>
      <c r="R39" s="16" t="str">
        <f t="shared" si="4"/>
        <v>OK</v>
      </c>
      <c r="S39" s="33"/>
      <c r="T39" s="112"/>
      <c r="U39" s="112"/>
      <c r="V39" s="33"/>
      <c r="W39" s="112"/>
      <c r="X39" s="112"/>
      <c r="Y39" s="112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</row>
    <row r="40" spans="1:50" ht="24.75" customHeight="1" x14ac:dyDescent="0.25">
      <c r="A40" s="169"/>
      <c r="B40" s="170" t="s">
        <v>106</v>
      </c>
      <c r="C40" s="173">
        <v>19</v>
      </c>
      <c r="D40" s="65">
        <v>37</v>
      </c>
      <c r="E40" s="170" t="s">
        <v>95</v>
      </c>
      <c r="F40" s="64" t="s">
        <v>91</v>
      </c>
      <c r="G40" s="66" t="s">
        <v>113</v>
      </c>
      <c r="H40" s="67">
        <v>7.74</v>
      </c>
      <c r="I40" s="69">
        <v>0</v>
      </c>
      <c r="J40" s="23">
        <f t="shared" si="5"/>
        <v>0</v>
      </c>
      <c r="K40" s="23">
        <f t="shared" si="6"/>
        <v>0</v>
      </c>
      <c r="L40" s="24"/>
      <c r="M40" s="25">
        <f t="shared" si="3"/>
        <v>0</v>
      </c>
      <c r="N40" s="24"/>
      <c r="O40" s="24"/>
      <c r="P40" s="24"/>
      <c r="Q40" s="35">
        <f t="shared" si="7"/>
        <v>0</v>
      </c>
      <c r="R40" s="16" t="str">
        <f t="shared" si="4"/>
        <v>OK</v>
      </c>
      <c r="S40" s="33"/>
      <c r="T40" s="112"/>
      <c r="U40" s="112"/>
      <c r="V40" s="33"/>
      <c r="W40" s="112"/>
      <c r="X40" s="112"/>
      <c r="Y40" s="112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</row>
    <row r="41" spans="1:50" ht="24.75" customHeight="1" x14ac:dyDescent="0.25">
      <c r="A41" s="169"/>
      <c r="B41" s="170"/>
      <c r="C41" s="173"/>
      <c r="D41" s="65">
        <v>38</v>
      </c>
      <c r="E41" s="170"/>
      <c r="F41" s="64" t="s">
        <v>92</v>
      </c>
      <c r="G41" s="66" t="s">
        <v>113</v>
      </c>
      <c r="H41" s="67">
        <v>1500</v>
      </c>
      <c r="I41" s="69">
        <v>0</v>
      </c>
      <c r="J41" s="23">
        <f t="shared" si="5"/>
        <v>0</v>
      </c>
      <c r="K41" s="23">
        <f t="shared" si="6"/>
        <v>0</v>
      </c>
      <c r="L41" s="24"/>
      <c r="M41" s="25">
        <f t="shared" si="3"/>
        <v>0</v>
      </c>
      <c r="N41" s="24"/>
      <c r="O41" s="24"/>
      <c r="P41" s="24"/>
      <c r="Q41" s="35">
        <f t="shared" si="7"/>
        <v>0</v>
      </c>
      <c r="R41" s="16" t="str">
        <f t="shared" si="4"/>
        <v>OK</v>
      </c>
      <c r="S41" s="33"/>
      <c r="T41" s="112"/>
      <c r="U41" s="112"/>
      <c r="V41" s="33"/>
      <c r="W41" s="112"/>
      <c r="X41" s="112"/>
      <c r="Y41" s="112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</row>
    <row r="42" spans="1:50" ht="24.75" customHeight="1" x14ac:dyDescent="0.25">
      <c r="A42" s="169"/>
      <c r="B42" s="175" t="s">
        <v>96</v>
      </c>
      <c r="C42" s="174">
        <v>20</v>
      </c>
      <c r="D42" s="113">
        <v>39</v>
      </c>
      <c r="E42" s="175" t="s">
        <v>98</v>
      </c>
      <c r="F42" s="114" t="s">
        <v>91</v>
      </c>
      <c r="G42" s="114" t="s">
        <v>114</v>
      </c>
      <c r="H42" s="117">
        <v>6.76</v>
      </c>
      <c r="I42" s="69">
        <v>0</v>
      </c>
      <c r="J42" s="23">
        <f t="shared" si="5"/>
        <v>0</v>
      </c>
      <c r="K42" s="23">
        <f t="shared" si="6"/>
        <v>0</v>
      </c>
      <c r="L42" s="24"/>
      <c r="M42" s="25">
        <f t="shared" si="3"/>
        <v>0</v>
      </c>
      <c r="N42" s="24"/>
      <c r="O42" s="24"/>
      <c r="P42" s="24"/>
      <c r="Q42" s="35">
        <f t="shared" si="7"/>
        <v>0</v>
      </c>
      <c r="R42" s="16" t="str">
        <f t="shared" si="4"/>
        <v>OK</v>
      </c>
      <c r="S42" s="33"/>
      <c r="T42" s="112"/>
      <c r="U42" s="112"/>
      <c r="V42" s="33"/>
      <c r="W42" s="112"/>
      <c r="X42" s="112"/>
      <c r="Y42" s="112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</row>
    <row r="43" spans="1:50" ht="24.75" customHeight="1" x14ac:dyDescent="0.25">
      <c r="A43" s="169"/>
      <c r="B43" s="175"/>
      <c r="C43" s="174"/>
      <c r="D43" s="113">
        <v>40</v>
      </c>
      <c r="E43" s="175"/>
      <c r="F43" s="114" t="s">
        <v>92</v>
      </c>
      <c r="G43" s="114" t="s">
        <v>114</v>
      </c>
      <c r="H43" s="117">
        <v>1021.35</v>
      </c>
      <c r="I43" s="69">
        <v>0</v>
      </c>
      <c r="J43" s="23">
        <f t="shared" si="5"/>
        <v>0</v>
      </c>
      <c r="K43" s="23">
        <f t="shared" si="6"/>
        <v>0</v>
      </c>
      <c r="L43" s="24"/>
      <c r="M43" s="25">
        <f t="shared" si="3"/>
        <v>0</v>
      </c>
      <c r="N43" s="24"/>
      <c r="O43" s="24"/>
      <c r="P43" s="24"/>
      <c r="Q43" s="35">
        <f t="shared" si="7"/>
        <v>0</v>
      </c>
      <c r="R43" s="16" t="str">
        <f t="shared" si="4"/>
        <v>OK</v>
      </c>
      <c r="S43" s="33"/>
      <c r="T43" s="112"/>
      <c r="U43" s="112"/>
      <c r="V43" s="33"/>
      <c r="W43" s="112"/>
      <c r="X43" s="112"/>
      <c r="Y43" s="112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</row>
    <row r="44" spans="1:50" ht="24.75" customHeight="1" x14ac:dyDescent="0.25">
      <c r="A44" s="169" t="s">
        <v>107</v>
      </c>
      <c r="B44" s="170" t="s">
        <v>96</v>
      </c>
      <c r="C44" s="173">
        <v>21</v>
      </c>
      <c r="D44" s="65">
        <v>41</v>
      </c>
      <c r="E44" s="170" t="s">
        <v>90</v>
      </c>
      <c r="F44" s="64" t="s">
        <v>91</v>
      </c>
      <c r="G44" s="66" t="s">
        <v>113</v>
      </c>
      <c r="H44" s="67">
        <v>3.5</v>
      </c>
      <c r="I44" s="69">
        <v>0</v>
      </c>
      <c r="J44" s="23">
        <f t="shared" si="5"/>
        <v>0</v>
      </c>
      <c r="K44" s="23">
        <f t="shared" si="6"/>
        <v>0</v>
      </c>
      <c r="L44" s="24"/>
      <c r="M44" s="25">
        <f t="shared" si="3"/>
        <v>0</v>
      </c>
      <c r="N44" s="24"/>
      <c r="O44" s="24"/>
      <c r="P44" s="24"/>
      <c r="Q44" s="35">
        <f t="shared" si="7"/>
        <v>0</v>
      </c>
      <c r="R44" s="16" t="str">
        <f t="shared" si="4"/>
        <v>OK</v>
      </c>
      <c r="S44" s="33"/>
      <c r="T44" s="112"/>
      <c r="U44" s="112"/>
      <c r="V44" s="112"/>
      <c r="W44" s="112"/>
      <c r="X44" s="112"/>
      <c r="Y44" s="112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</row>
    <row r="45" spans="1:50" ht="24.75" customHeight="1" x14ac:dyDescent="0.25">
      <c r="A45" s="169"/>
      <c r="B45" s="170"/>
      <c r="C45" s="173"/>
      <c r="D45" s="65">
        <v>42</v>
      </c>
      <c r="E45" s="170"/>
      <c r="F45" s="64" t="s">
        <v>92</v>
      </c>
      <c r="G45" s="66" t="s">
        <v>113</v>
      </c>
      <c r="H45" s="67">
        <v>1416.66</v>
      </c>
      <c r="I45" s="69">
        <v>0</v>
      </c>
      <c r="J45" s="23">
        <f t="shared" si="5"/>
        <v>0</v>
      </c>
      <c r="K45" s="23">
        <f t="shared" si="6"/>
        <v>0</v>
      </c>
      <c r="L45" s="24"/>
      <c r="M45" s="25">
        <f t="shared" si="3"/>
        <v>0</v>
      </c>
      <c r="N45" s="24"/>
      <c r="O45" s="24"/>
      <c r="P45" s="24"/>
      <c r="Q45" s="35">
        <f t="shared" si="7"/>
        <v>0</v>
      </c>
      <c r="R45" s="16" t="str">
        <f t="shared" si="4"/>
        <v>OK</v>
      </c>
      <c r="S45" s="33"/>
      <c r="T45" s="112"/>
      <c r="U45" s="112"/>
      <c r="V45" s="112"/>
      <c r="W45" s="112"/>
      <c r="X45" s="112"/>
      <c r="Y45" s="112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</row>
    <row r="46" spans="1:50" ht="24.75" customHeight="1" x14ac:dyDescent="0.25">
      <c r="A46" s="169"/>
      <c r="B46" s="170" t="s">
        <v>96</v>
      </c>
      <c r="C46" s="173">
        <v>22</v>
      </c>
      <c r="D46" s="65">
        <v>43</v>
      </c>
      <c r="E46" s="170" t="s">
        <v>94</v>
      </c>
      <c r="F46" s="64" t="s">
        <v>91</v>
      </c>
      <c r="G46" s="66" t="s">
        <v>113</v>
      </c>
      <c r="H46" s="67">
        <v>13.45</v>
      </c>
      <c r="I46" s="69">
        <v>0</v>
      </c>
      <c r="J46" s="23">
        <f t="shared" si="5"/>
        <v>0</v>
      </c>
      <c r="K46" s="23">
        <f t="shared" si="6"/>
        <v>0</v>
      </c>
      <c r="L46" s="24"/>
      <c r="M46" s="25">
        <f t="shared" si="3"/>
        <v>0</v>
      </c>
      <c r="N46" s="24"/>
      <c r="O46" s="24"/>
      <c r="P46" s="24"/>
      <c r="Q46" s="35">
        <f t="shared" si="7"/>
        <v>0</v>
      </c>
      <c r="R46" s="16" t="str">
        <f t="shared" si="4"/>
        <v>OK</v>
      </c>
      <c r="S46" s="33"/>
      <c r="T46" s="112"/>
      <c r="U46" s="112"/>
      <c r="V46" s="112"/>
      <c r="W46" s="112"/>
      <c r="X46" s="112"/>
      <c r="Y46" s="112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</row>
    <row r="47" spans="1:50" ht="24.75" customHeight="1" x14ac:dyDescent="0.25">
      <c r="A47" s="169"/>
      <c r="B47" s="170"/>
      <c r="C47" s="173"/>
      <c r="D47" s="65">
        <v>44</v>
      </c>
      <c r="E47" s="170"/>
      <c r="F47" s="64" t="s">
        <v>92</v>
      </c>
      <c r="G47" s="66" t="s">
        <v>113</v>
      </c>
      <c r="H47" s="67">
        <v>1614.58</v>
      </c>
      <c r="I47" s="69">
        <v>0</v>
      </c>
      <c r="J47" s="23">
        <f t="shared" si="5"/>
        <v>0</v>
      </c>
      <c r="K47" s="23">
        <f t="shared" si="6"/>
        <v>0</v>
      </c>
      <c r="L47" s="24"/>
      <c r="M47" s="25">
        <f t="shared" si="3"/>
        <v>0</v>
      </c>
      <c r="N47" s="24"/>
      <c r="O47" s="24"/>
      <c r="P47" s="24"/>
      <c r="Q47" s="35">
        <f t="shared" si="7"/>
        <v>0</v>
      </c>
      <c r="R47" s="16" t="str">
        <f t="shared" si="4"/>
        <v>OK</v>
      </c>
      <c r="S47" s="33"/>
      <c r="T47" s="112"/>
      <c r="U47" s="112"/>
      <c r="V47" s="112"/>
      <c r="W47" s="112"/>
      <c r="X47" s="112"/>
      <c r="Y47" s="112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</row>
    <row r="48" spans="1:50" ht="24.75" customHeight="1" x14ac:dyDescent="0.25">
      <c r="A48" s="169"/>
      <c r="B48" s="170" t="s">
        <v>96</v>
      </c>
      <c r="C48" s="173">
        <v>23</v>
      </c>
      <c r="D48" s="65">
        <v>45</v>
      </c>
      <c r="E48" s="170" t="s">
        <v>98</v>
      </c>
      <c r="F48" s="64" t="s">
        <v>91</v>
      </c>
      <c r="G48" s="66" t="s">
        <v>99</v>
      </c>
      <c r="H48" s="67">
        <v>6.76</v>
      </c>
      <c r="I48" s="69">
        <v>0</v>
      </c>
      <c r="J48" s="23">
        <f t="shared" si="5"/>
        <v>0</v>
      </c>
      <c r="K48" s="23">
        <f t="shared" si="6"/>
        <v>0</v>
      </c>
      <c r="L48" s="24"/>
      <c r="M48" s="25">
        <f t="shared" si="3"/>
        <v>0</v>
      </c>
      <c r="N48" s="24"/>
      <c r="O48" s="24"/>
      <c r="P48" s="24"/>
      <c r="Q48" s="35">
        <f t="shared" si="7"/>
        <v>0</v>
      </c>
      <c r="R48" s="16" t="str">
        <f t="shared" si="4"/>
        <v>OK</v>
      </c>
      <c r="S48" s="33"/>
      <c r="T48" s="112"/>
      <c r="U48" s="112"/>
      <c r="V48" s="112"/>
      <c r="W48" s="112"/>
      <c r="X48" s="112"/>
      <c r="Y48" s="112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</row>
    <row r="49" spans="1:50" ht="24.75" customHeight="1" x14ac:dyDescent="0.25">
      <c r="A49" s="169"/>
      <c r="B49" s="170"/>
      <c r="C49" s="173"/>
      <c r="D49" s="65">
        <v>46</v>
      </c>
      <c r="E49" s="170"/>
      <c r="F49" s="64" t="s">
        <v>92</v>
      </c>
      <c r="G49" s="66" t="s">
        <v>99</v>
      </c>
      <c r="H49" s="67">
        <v>1021.35</v>
      </c>
      <c r="I49" s="69">
        <v>0</v>
      </c>
      <c r="J49" s="23">
        <f t="shared" si="5"/>
        <v>0</v>
      </c>
      <c r="K49" s="23">
        <f t="shared" si="6"/>
        <v>0</v>
      </c>
      <c r="L49" s="24"/>
      <c r="M49" s="25">
        <f t="shared" si="3"/>
        <v>0</v>
      </c>
      <c r="N49" s="24"/>
      <c r="O49" s="24"/>
      <c r="P49" s="24"/>
      <c r="Q49" s="35">
        <f t="shared" si="7"/>
        <v>0</v>
      </c>
      <c r="R49" s="16" t="str">
        <f t="shared" si="4"/>
        <v>OK</v>
      </c>
      <c r="S49" s="33"/>
      <c r="T49" s="112"/>
      <c r="U49" s="112"/>
      <c r="V49" s="112"/>
      <c r="W49" s="112"/>
      <c r="X49" s="112"/>
      <c r="Y49" s="112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</row>
    <row r="50" spans="1:50" ht="24.75" customHeight="1" x14ac:dyDescent="0.25">
      <c r="A50" s="169" t="s">
        <v>108</v>
      </c>
      <c r="B50" s="170" t="s">
        <v>109</v>
      </c>
      <c r="C50" s="173">
        <v>24</v>
      </c>
      <c r="D50" s="65">
        <v>47</v>
      </c>
      <c r="E50" s="170" t="s">
        <v>90</v>
      </c>
      <c r="F50" s="64" t="s">
        <v>91</v>
      </c>
      <c r="G50" s="66" t="s">
        <v>113</v>
      </c>
      <c r="H50" s="67">
        <v>5.0999999999999996</v>
      </c>
      <c r="I50" s="69">
        <v>0</v>
      </c>
      <c r="J50" s="23">
        <f t="shared" si="5"/>
        <v>0</v>
      </c>
      <c r="K50" s="23">
        <f t="shared" si="6"/>
        <v>0</v>
      </c>
      <c r="L50" s="24"/>
      <c r="M50" s="25">
        <f t="shared" si="3"/>
        <v>0</v>
      </c>
      <c r="N50" s="24"/>
      <c r="O50" s="24"/>
      <c r="P50" s="24"/>
      <c r="Q50" s="35">
        <f t="shared" si="7"/>
        <v>0</v>
      </c>
      <c r="R50" s="16" t="str">
        <f t="shared" si="4"/>
        <v>OK</v>
      </c>
      <c r="S50" s="33"/>
      <c r="T50" s="112"/>
      <c r="U50" s="112"/>
      <c r="V50" s="112"/>
      <c r="W50" s="112"/>
      <c r="X50" s="112"/>
      <c r="Y50" s="112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</row>
    <row r="51" spans="1:50" ht="24.75" customHeight="1" x14ac:dyDescent="0.25">
      <c r="A51" s="169"/>
      <c r="B51" s="170"/>
      <c r="C51" s="173"/>
      <c r="D51" s="65">
        <v>48</v>
      </c>
      <c r="E51" s="170"/>
      <c r="F51" s="64" t="s">
        <v>92</v>
      </c>
      <c r="G51" s="66" t="s">
        <v>113</v>
      </c>
      <c r="H51" s="67">
        <v>705</v>
      </c>
      <c r="I51" s="69">
        <v>0</v>
      </c>
      <c r="J51" s="23">
        <f t="shared" si="5"/>
        <v>0</v>
      </c>
      <c r="K51" s="23">
        <f t="shared" si="6"/>
        <v>0</v>
      </c>
      <c r="L51" s="24"/>
      <c r="M51" s="25">
        <f t="shared" si="3"/>
        <v>0</v>
      </c>
      <c r="N51" s="24"/>
      <c r="O51" s="24"/>
      <c r="P51" s="24"/>
      <c r="Q51" s="35">
        <f t="shared" si="7"/>
        <v>0</v>
      </c>
      <c r="R51" s="16" t="str">
        <f t="shared" si="4"/>
        <v>OK</v>
      </c>
      <c r="S51" s="33"/>
      <c r="T51" s="112"/>
      <c r="U51" s="112"/>
      <c r="V51" s="112"/>
      <c r="W51" s="112"/>
      <c r="X51" s="112"/>
      <c r="Y51" s="112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</row>
    <row r="52" spans="1:50" ht="24.75" customHeight="1" x14ac:dyDescent="0.25">
      <c r="A52" s="169"/>
      <c r="B52" s="170" t="s">
        <v>96</v>
      </c>
      <c r="C52" s="173">
        <v>25</v>
      </c>
      <c r="D52" s="65">
        <v>49</v>
      </c>
      <c r="E52" s="170" t="s">
        <v>93</v>
      </c>
      <c r="F52" s="64" t="s">
        <v>91</v>
      </c>
      <c r="G52" s="66" t="s">
        <v>113</v>
      </c>
      <c r="H52" s="67">
        <v>13.27</v>
      </c>
      <c r="I52" s="69">
        <v>0</v>
      </c>
      <c r="J52" s="23">
        <f t="shared" si="5"/>
        <v>0</v>
      </c>
      <c r="K52" s="23">
        <f t="shared" si="6"/>
        <v>0</v>
      </c>
      <c r="L52" s="24"/>
      <c r="M52" s="25">
        <f t="shared" si="3"/>
        <v>0</v>
      </c>
      <c r="N52" s="24"/>
      <c r="O52" s="24"/>
      <c r="P52" s="24"/>
      <c r="Q52" s="35">
        <f t="shared" si="7"/>
        <v>0</v>
      </c>
      <c r="R52" s="16" t="str">
        <f t="shared" si="4"/>
        <v>OK</v>
      </c>
      <c r="S52" s="33"/>
      <c r="T52" s="112"/>
      <c r="U52" s="112"/>
      <c r="V52" s="112"/>
      <c r="W52" s="112"/>
      <c r="X52" s="112"/>
      <c r="Y52" s="112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</row>
    <row r="53" spans="1:50" ht="24.75" customHeight="1" x14ac:dyDescent="0.25">
      <c r="A53" s="169"/>
      <c r="B53" s="170"/>
      <c r="C53" s="173"/>
      <c r="D53" s="65">
        <v>50</v>
      </c>
      <c r="E53" s="170"/>
      <c r="F53" s="64" t="s">
        <v>92</v>
      </c>
      <c r="G53" s="66" t="s">
        <v>113</v>
      </c>
      <c r="H53" s="67">
        <v>1492</v>
      </c>
      <c r="I53" s="69">
        <v>0</v>
      </c>
      <c r="J53" s="23">
        <f t="shared" si="5"/>
        <v>0</v>
      </c>
      <c r="K53" s="23">
        <f t="shared" si="6"/>
        <v>0</v>
      </c>
      <c r="L53" s="24"/>
      <c r="M53" s="25">
        <f t="shared" si="3"/>
        <v>0</v>
      </c>
      <c r="N53" s="24"/>
      <c r="O53" s="24"/>
      <c r="P53" s="24"/>
      <c r="Q53" s="35">
        <f t="shared" si="7"/>
        <v>0</v>
      </c>
      <c r="R53" s="16" t="str">
        <f t="shared" si="4"/>
        <v>OK</v>
      </c>
      <c r="S53" s="33"/>
      <c r="T53" s="112"/>
      <c r="U53" s="112"/>
      <c r="V53" s="112"/>
      <c r="W53" s="112"/>
      <c r="X53" s="112"/>
      <c r="Y53" s="112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</row>
    <row r="54" spans="1:50" ht="24.75" customHeight="1" x14ac:dyDescent="0.25">
      <c r="A54" s="169"/>
      <c r="B54" s="170" t="s">
        <v>106</v>
      </c>
      <c r="C54" s="173">
        <v>26</v>
      </c>
      <c r="D54" s="65">
        <v>51</v>
      </c>
      <c r="E54" s="170" t="s">
        <v>94</v>
      </c>
      <c r="F54" s="64" t="s">
        <v>91</v>
      </c>
      <c r="G54" s="66" t="s">
        <v>113</v>
      </c>
      <c r="H54" s="67">
        <v>11.1</v>
      </c>
      <c r="I54" s="69">
        <v>0</v>
      </c>
      <c r="J54" s="23">
        <f t="shared" si="5"/>
        <v>0</v>
      </c>
      <c r="K54" s="23">
        <f t="shared" si="6"/>
        <v>0</v>
      </c>
      <c r="L54" s="24"/>
      <c r="M54" s="25">
        <f t="shared" si="3"/>
        <v>0</v>
      </c>
      <c r="N54" s="24"/>
      <c r="O54" s="24"/>
      <c r="P54" s="24"/>
      <c r="Q54" s="35">
        <f t="shared" si="7"/>
        <v>0</v>
      </c>
      <c r="R54" s="16" t="str">
        <f t="shared" si="4"/>
        <v>OK</v>
      </c>
      <c r="S54" s="33"/>
      <c r="T54" s="112"/>
      <c r="U54" s="112"/>
      <c r="V54" s="112"/>
      <c r="W54" s="112"/>
      <c r="X54" s="112"/>
      <c r="Y54" s="112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</row>
    <row r="55" spans="1:50" ht="24.75" customHeight="1" x14ac:dyDescent="0.25">
      <c r="A55" s="169"/>
      <c r="B55" s="170"/>
      <c r="C55" s="173"/>
      <c r="D55" s="65">
        <v>52</v>
      </c>
      <c r="E55" s="170"/>
      <c r="F55" s="64" t="s">
        <v>92</v>
      </c>
      <c r="G55" s="66" t="s">
        <v>113</v>
      </c>
      <c r="H55" s="67">
        <v>1500</v>
      </c>
      <c r="I55" s="69">
        <v>0</v>
      </c>
      <c r="J55" s="23">
        <f t="shared" si="5"/>
        <v>0</v>
      </c>
      <c r="K55" s="23">
        <f t="shared" si="6"/>
        <v>0</v>
      </c>
      <c r="L55" s="24"/>
      <c r="M55" s="25">
        <f t="shared" si="3"/>
        <v>0</v>
      </c>
      <c r="N55" s="24"/>
      <c r="O55" s="24"/>
      <c r="P55" s="24"/>
      <c r="Q55" s="35">
        <f t="shared" si="7"/>
        <v>0</v>
      </c>
      <c r="R55" s="16" t="str">
        <f t="shared" si="4"/>
        <v>OK</v>
      </c>
      <c r="S55" s="33"/>
      <c r="T55" s="112"/>
      <c r="U55" s="112"/>
      <c r="V55" s="112"/>
      <c r="W55" s="112"/>
      <c r="X55" s="112"/>
      <c r="Y55" s="112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</row>
    <row r="56" spans="1:50" ht="24.75" customHeight="1" x14ac:dyDescent="0.25">
      <c r="A56" s="169"/>
      <c r="B56" s="170" t="s">
        <v>96</v>
      </c>
      <c r="C56" s="173">
        <v>27</v>
      </c>
      <c r="D56" s="65">
        <v>53</v>
      </c>
      <c r="E56" s="170" t="s">
        <v>95</v>
      </c>
      <c r="F56" s="64" t="s">
        <v>91</v>
      </c>
      <c r="G56" s="66" t="s">
        <v>113</v>
      </c>
      <c r="H56" s="67">
        <v>15.83</v>
      </c>
      <c r="I56" s="69">
        <v>0</v>
      </c>
      <c r="J56" s="23">
        <f t="shared" si="5"/>
        <v>0</v>
      </c>
      <c r="K56" s="23">
        <f t="shared" si="6"/>
        <v>0</v>
      </c>
      <c r="L56" s="24"/>
      <c r="M56" s="25">
        <f t="shared" si="3"/>
        <v>0</v>
      </c>
      <c r="N56" s="24"/>
      <c r="O56" s="24"/>
      <c r="P56" s="24"/>
      <c r="Q56" s="35">
        <f t="shared" si="7"/>
        <v>0</v>
      </c>
      <c r="R56" s="16" t="str">
        <f t="shared" si="4"/>
        <v>OK</v>
      </c>
      <c r="S56" s="33"/>
      <c r="T56" s="112"/>
      <c r="U56" s="112"/>
      <c r="V56" s="112"/>
      <c r="W56" s="112"/>
      <c r="X56" s="112"/>
      <c r="Y56" s="112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</row>
    <row r="57" spans="1:50" ht="24.75" customHeight="1" x14ac:dyDescent="0.25">
      <c r="A57" s="169"/>
      <c r="B57" s="170"/>
      <c r="C57" s="173"/>
      <c r="D57" s="65">
        <v>54</v>
      </c>
      <c r="E57" s="170"/>
      <c r="F57" s="64" t="s">
        <v>92</v>
      </c>
      <c r="G57" s="66" t="s">
        <v>113</v>
      </c>
      <c r="H57" s="67">
        <v>2251</v>
      </c>
      <c r="I57" s="69">
        <v>0</v>
      </c>
      <c r="J57" s="23">
        <f t="shared" si="5"/>
        <v>0</v>
      </c>
      <c r="K57" s="23">
        <f t="shared" si="6"/>
        <v>0</v>
      </c>
      <c r="L57" s="24"/>
      <c r="M57" s="25">
        <f t="shared" si="3"/>
        <v>0</v>
      </c>
      <c r="N57" s="24"/>
      <c r="O57" s="24"/>
      <c r="P57" s="24"/>
      <c r="Q57" s="35">
        <f t="shared" si="7"/>
        <v>0</v>
      </c>
      <c r="R57" s="16" t="str">
        <f t="shared" si="4"/>
        <v>OK</v>
      </c>
      <c r="S57" s="33"/>
      <c r="T57" s="112"/>
      <c r="U57" s="112"/>
      <c r="V57" s="112"/>
      <c r="W57" s="112"/>
      <c r="X57" s="112"/>
      <c r="Y57" s="112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</row>
    <row r="58" spans="1:50" ht="24.75" customHeight="1" x14ac:dyDescent="0.25">
      <c r="A58" s="169"/>
      <c r="B58" s="170" t="s">
        <v>89</v>
      </c>
      <c r="C58" s="173">
        <v>28</v>
      </c>
      <c r="D58" s="65">
        <v>55</v>
      </c>
      <c r="E58" s="170" t="s">
        <v>110</v>
      </c>
      <c r="F58" s="64" t="s">
        <v>91</v>
      </c>
      <c r="G58" s="66" t="s">
        <v>113</v>
      </c>
      <c r="H58" s="67">
        <v>17.600000000000001</v>
      </c>
      <c r="I58" s="69">
        <v>0</v>
      </c>
      <c r="J58" s="23">
        <f t="shared" si="5"/>
        <v>0</v>
      </c>
      <c r="K58" s="23">
        <f t="shared" si="6"/>
        <v>0</v>
      </c>
      <c r="L58" s="24"/>
      <c r="M58" s="25">
        <f t="shared" si="3"/>
        <v>0</v>
      </c>
      <c r="N58" s="24"/>
      <c r="O58" s="24"/>
      <c r="P58" s="24"/>
      <c r="Q58" s="35">
        <f t="shared" si="7"/>
        <v>0</v>
      </c>
      <c r="R58" s="16" t="str">
        <f t="shared" si="4"/>
        <v>OK</v>
      </c>
      <c r="S58" s="33"/>
      <c r="T58" s="112"/>
      <c r="U58" s="112"/>
      <c r="V58" s="112"/>
      <c r="W58" s="112"/>
      <c r="X58" s="112"/>
      <c r="Y58" s="112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</row>
    <row r="59" spans="1:50" ht="24.75" customHeight="1" x14ac:dyDescent="0.25">
      <c r="A59" s="169"/>
      <c r="B59" s="170"/>
      <c r="C59" s="173"/>
      <c r="D59" s="65">
        <v>56</v>
      </c>
      <c r="E59" s="170"/>
      <c r="F59" s="64" t="s">
        <v>92</v>
      </c>
      <c r="G59" s="66" t="s">
        <v>113</v>
      </c>
      <c r="H59" s="67">
        <v>2259.2399999999998</v>
      </c>
      <c r="I59" s="69">
        <v>0</v>
      </c>
      <c r="J59" s="23">
        <f t="shared" si="5"/>
        <v>0</v>
      </c>
      <c r="K59" s="23">
        <f t="shared" si="6"/>
        <v>0</v>
      </c>
      <c r="L59" s="24"/>
      <c r="M59" s="25">
        <f t="shared" si="3"/>
        <v>0</v>
      </c>
      <c r="N59" s="24"/>
      <c r="O59" s="24"/>
      <c r="P59" s="24"/>
      <c r="Q59" s="35">
        <f t="shared" si="7"/>
        <v>0</v>
      </c>
      <c r="R59" s="16" t="str">
        <f t="shared" si="4"/>
        <v>OK</v>
      </c>
      <c r="S59" s="33"/>
      <c r="T59" s="112"/>
      <c r="U59" s="112"/>
      <c r="V59" s="112"/>
      <c r="W59" s="112"/>
      <c r="X59" s="112"/>
      <c r="Y59" s="112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</row>
    <row r="60" spans="1:50" ht="24.75" customHeight="1" x14ac:dyDescent="0.25">
      <c r="A60" s="169"/>
      <c r="B60" s="170" t="s">
        <v>89</v>
      </c>
      <c r="C60" s="173">
        <v>29</v>
      </c>
      <c r="D60" s="65">
        <v>57</v>
      </c>
      <c r="E60" s="170" t="s">
        <v>97</v>
      </c>
      <c r="F60" s="64" t="s">
        <v>91</v>
      </c>
      <c r="G60" s="66" t="s">
        <v>113</v>
      </c>
      <c r="H60" s="67">
        <v>6.53</v>
      </c>
      <c r="I60" s="69">
        <v>0</v>
      </c>
      <c r="J60" s="23">
        <f t="shared" si="5"/>
        <v>0</v>
      </c>
      <c r="K60" s="23">
        <f t="shared" si="6"/>
        <v>0</v>
      </c>
      <c r="L60" s="24"/>
      <c r="M60" s="25">
        <f t="shared" si="3"/>
        <v>0</v>
      </c>
      <c r="N60" s="24"/>
      <c r="O60" s="24"/>
      <c r="P60" s="24"/>
      <c r="Q60" s="35">
        <f t="shared" si="7"/>
        <v>0</v>
      </c>
      <c r="R60" s="16" t="str">
        <f t="shared" si="4"/>
        <v>OK</v>
      </c>
      <c r="S60" s="33"/>
      <c r="T60" s="112"/>
      <c r="U60" s="112"/>
      <c r="V60" s="112"/>
      <c r="W60" s="112"/>
      <c r="X60" s="112"/>
      <c r="Y60" s="112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</row>
    <row r="61" spans="1:50" ht="24.75" customHeight="1" x14ac:dyDescent="0.25">
      <c r="A61" s="169"/>
      <c r="B61" s="170"/>
      <c r="C61" s="173"/>
      <c r="D61" s="65">
        <v>58</v>
      </c>
      <c r="E61" s="170"/>
      <c r="F61" s="64" t="s">
        <v>92</v>
      </c>
      <c r="G61" s="66" t="s">
        <v>113</v>
      </c>
      <c r="H61" s="67">
        <v>1094.21</v>
      </c>
      <c r="I61" s="69">
        <v>0</v>
      </c>
      <c r="J61" s="23">
        <f t="shared" si="5"/>
        <v>0</v>
      </c>
      <c r="K61" s="23">
        <f t="shared" si="6"/>
        <v>0</v>
      </c>
      <c r="L61" s="24"/>
      <c r="M61" s="25">
        <f t="shared" si="3"/>
        <v>0</v>
      </c>
      <c r="N61" s="24"/>
      <c r="O61" s="24"/>
      <c r="P61" s="24"/>
      <c r="Q61" s="35">
        <f t="shared" si="7"/>
        <v>0</v>
      </c>
      <c r="R61" s="16" t="str">
        <f t="shared" si="4"/>
        <v>OK</v>
      </c>
      <c r="S61" s="33"/>
      <c r="T61" s="112"/>
      <c r="U61" s="112"/>
      <c r="V61" s="112"/>
      <c r="W61" s="112"/>
      <c r="X61" s="112"/>
      <c r="Y61" s="112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</row>
    <row r="62" spans="1:50" ht="24.75" customHeight="1" x14ac:dyDescent="0.25">
      <c r="A62" s="169" t="s">
        <v>111</v>
      </c>
      <c r="B62" s="170" t="s">
        <v>89</v>
      </c>
      <c r="C62" s="173">
        <v>30</v>
      </c>
      <c r="D62" s="65">
        <v>59</v>
      </c>
      <c r="E62" s="170" t="s">
        <v>90</v>
      </c>
      <c r="F62" s="64" t="s">
        <v>91</v>
      </c>
      <c r="G62" s="66" t="s">
        <v>113</v>
      </c>
      <c r="H62" s="67">
        <v>9.09</v>
      </c>
      <c r="I62" s="69">
        <v>0</v>
      </c>
      <c r="J62" s="23">
        <f t="shared" si="5"/>
        <v>0</v>
      </c>
      <c r="K62" s="23">
        <f t="shared" si="6"/>
        <v>0</v>
      </c>
      <c r="L62" s="24"/>
      <c r="M62" s="25">
        <f t="shared" si="3"/>
        <v>0</v>
      </c>
      <c r="N62" s="24"/>
      <c r="O62" s="24"/>
      <c r="P62" s="24"/>
      <c r="Q62" s="35">
        <f t="shared" si="7"/>
        <v>0</v>
      </c>
      <c r="R62" s="16" t="str">
        <f t="shared" si="4"/>
        <v>OK</v>
      </c>
      <c r="S62" s="33"/>
      <c r="T62" s="112"/>
      <c r="U62" s="112"/>
      <c r="V62" s="112"/>
      <c r="W62" s="112"/>
      <c r="X62" s="112"/>
      <c r="Y62" s="112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</row>
    <row r="63" spans="1:50" ht="24.75" customHeight="1" x14ac:dyDescent="0.25">
      <c r="A63" s="169"/>
      <c r="B63" s="170"/>
      <c r="C63" s="173"/>
      <c r="D63" s="65">
        <v>60</v>
      </c>
      <c r="E63" s="170"/>
      <c r="F63" s="64" t="s">
        <v>92</v>
      </c>
      <c r="G63" s="66" t="s">
        <v>113</v>
      </c>
      <c r="H63" s="67">
        <v>1513.9</v>
      </c>
      <c r="I63" s="69">
        <v>0</v>
      </c>
      <c r="J63" s="23">
        <f t="shared" si="5"/>
        <v>0</v>
      </c>
      <c r="K63" s="23">
        <f t="shared" si="6"/>
        <v>0</v>
      </c>
      <c r="L63" s="24"/>
      <c r="M63" s="25">
        <f t="shared" si="3"/>
        <v>0</v>
      </c>
      <c r="N63" s="24"/>
      <c r="O63" s="24"/>
      <c r="P63" s="24"/>
      <c r="Q63" s="35">
        <f t="shared" si="7"/>
        <v>0</v>
      </c>
      <c r="R63" s="16" t="str">
        <f t="shared" si="4"/>
        <v>OK</v>
      </c>
      <c r="S63" s="33"/>
      <c r="T63" s="112"/>
      <c r="U63" s="112"/>
      <c r="V63" s="112"/>
      <c r="W63" s="112"/>
      <c r="X63" s="112"/>
      <c r="Y63" s="112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</row>
    <row r="64" spans="1:50" ht="24.75" customHeight="1" x14ac:dyDescent="0.25">
      <c r="A64" s="169"/>
      <c r="B64" s="170" t="s">
        <v>96</v>
      </c>
      <c r="C64" s="173">
        <v>31</v>
      </c>
      <c r="D64" s="65">
        <v>61</v>
      </c>
      <c r="E64" s="170" t="s">
        <v>93</v>
      </c>
      <c r="F64" s="64" t="s">
        <v>91</v>
      </c>
      <c r="G64" s="66" t="s">
        <v>113</v>
      </c>
      <c r="H64" s="67">
        <v>12.77</v>
      </c>
      <c r="I64" s="69">
        <v>0</v>
      </c>
      <c r="J64" s="23">
        <f t="shared" si="5"/>
        <v>0</v>
      </c>
      <c r="K64" s="23">
        <f t="shared" si="6"/>
        <v>0</v>
      </c>
      <c r="L64" s="24"/>
      <c r="M64" s="25">
        <f t="shared" si="3"/>
        <v>0</v>
      </c>
      <c r="N64" s="24"/>
      <c r="O64" s="24"/>
      <c r="P64" s="24"/>
      <c r="Q64" s="35">
        <f t="shared" si="7"/>
        <v>0</v>
      </c>
      <c r="R64" s="16" t="str">
        <f t="shared" si="4"/>
        <v>OK</v>
      </c>
      <c r="S64" s="33"/>
      <c r="T64" s="112"/>
      <c r="U64" s="112"/>
      <c r="V64" s="112"/>
      <c r="W64" s="112"/>
      <c r="X64" s="112"/>
      <c r="Y64" s="112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</row>
    <row r="65" spans="1:50" ht="24.75" customHeight="1" x14ac:dyDescent="0.25">
      <c r="A65" s="169"/>
      <c r="B65" s="170"/>
      <c r="C65" s="173"/>
      <c r="D65" s="65">
        <v>62</v>
      </c>
      <c r="E65" s="170"/>
      <c r="F65" s="64" t="s">
        <v>92</v>
      </c>
      <c r="G65" s="66" t="s">
        <v>113</v>
      </c>
      <c r="H65" s="67">
        <v>1492</v>
      </c>
      <c r="I65" s="69">
        <v>0</v>
      </c>
      <c r="J65" s="23">
        <f t="shared" si="5"/>
        <v>0</v>
      </c>
      <c r="K65" s="23">
        <f t="shared" si="6"/>
        <v>0</v>
      </c>
      <c r="L65" s="24"/>
      <c r="M65" s="25">
        <f t="shared" si="3"/>
        <v>0</v>
      </c>
      <c r="N65" s="24"/>
      <c r="O65" s="24"/>
      <c r="P65" s="24"/>
      <c r="Q65" s="35">
        <f t="shared" si="7"/>
        <v>0</v>
      </c>
      <c r="R65" s="16" t="str">
        <f t="shared" si="4"/>
        <v>OK</v>
      </c>
      <c r="S65" s="33"/>
      <c r="T65" s="112"/>
      <c r="U65" s="112"/>
      <c r="V65" s="112"/>
      <c r="W65" s="112"/>
      <c r="X65" s="112"/>
      <c r="Y65" s="112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</row>
    <row r="66" spans="1:50" ht="24.75" customHeight="1" x14ac:dyDescent="0.25">
      <c r="A66" s="169"/>
      <c r="B66" s="170" t="s">
        <v>96</v>
      </c>
      <c r="C66" s="173">
        <v>32</v>
      </c>
      <c r="D66" s="65">
        <v>63</v>
      </c>
      <c r="E66" s="170" t="s">
        <v>94</v>
      </c>
      <c r="F66" s="64" t="s">
        <v>91</v>
      </c>
      <c r="G66" s="66" t="s">
        <v>113</v>
      </c>
      <c r="H66" s="67">
        <v>15.93</v>
      </c>
      <c r="I66" s="69">
        <v>0</v>
      </c>
      <c r="J66" s="23">
        <f t="shared" si="5"/>
        <v>0</v>
      </c>
      <c r="K66" s="23">
        <f t="shared" si="6"/>
        <v>0</v>
      </c>
      <c r="L66" s="24"/>
      <c r="M66" s="25">
        <f t="shared" si="3"/>
        <v>0</v>
      </c>
      <c r="N66" s="24"/>
      <c r="O66" s="24"/>
      <c r="P66" s="24"/>
      <c r="Q66" s="35">
        <f t="shared" si="7"/>
        <v>0</v>
      </c>
      <c r="R66" s="16" t="str">
        <f t="shared" si="4"/>
        <v>OK</v>
      </c>
      <c r="S66" s="33"/>
      <c r="T66" s="112"/>
      <c r="U66" s="112"/>
      <c r="V66" s="112"/>
      <c r="W66" s="112"/>
      <c r="X66" s="112"/>
      <c r="Y66" s="112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</row>
    <row r="67" spans="1:50" ht="24.75" customHeight="1" x14ac:dyDescent="0.25">
      <c r="A67" s="169"/>
      <c r="B67" s="170"/>
      <c r="C67" s="173"/>
      <c r="D67" s="65">
        <v>64</v>
      </c>
      <c r="E67" s="170"/>
      <c r="F67" s="64" t="s">
        <v>92</v>
      </c>
      <c r="G67" s="66" t="s">
        <v>113</v>
      </c>
      <c r="H67" s="67">
        <v>2121</v>
      </c>
      <c r="I67" s="69">
        <v>0</v>
      </c>
      <c r="J67" s="23">
        <f t="shared" si="5"/>
        <v>0</v>
      </c>
      <c r="K67" s="23">
        <f t="shared" si="6"/>
        <v>0</v>
      </c>
      <c r="L67" s="24"/>
      <c r="M67" s="25">
        <f t="shared" si="3"/>
        <v>0</v>
      </c>
      <c r="N67" s="24"/>
      <c r="O67" s="24"/>
      <c r="P67" s="24"/>
      <c r="Q67" s="35">
        <f t="shared" si="7"/>
        <v>0</v>
      </c>
      <c r="R67" s="16" t="str">
        <f t="shared" si="4"/>
        <v>OK</v>
      </c>
      <c r="S67" s="33"/>
      <c r="T67" s="112"/>
      <c r="U67" s="112"/>
      <c r="V67" s="112"/>
      <c r="W67" s="112"/>
      <c r="X67" s="112"/>
      <c r="Y67" s="112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</row>
    <row r="68" spans="1:50" ht="24.75" customHeight="1" x14ac:dyDescent="0.25">
      <c r="A68" s="169"/>
      <c r="B68" s="170" t="s">
        <v>96</v>
      </c>
      <c r="C68" s="173">
        <v>33</v>
      </c>
      <c r="D68" s="65">
        <v>65</v>
      </c>
      <c r="E68" s="170" t="s">
        <v>95</v>
      </c>
      <c r="F68" s="64" t="s">
        <v>91</v>
      </c>
      <c r="G68" s="66" t="s">
        <v>113</v>
      </c>
      <c r="H68" s="67">
        <v>16.739999999999998</v>
      </c>
      <c r="I68" s="69">
        <v>0</v>
      </c>
      <c r="J68" s="23">
        <f t="shared" si="5"/>
        <v>0</v>
      </c>
      <c r="K68" s="23">
        <f t="shared" si="6"/>
        <v>0</v>
      </c>
      <c r="L68" s="24"/>
      <c r="M68" s="25">
        <f t="shared" si="3"/>
        <v>0</v>
      </c>
      <c r="N68" s="24"/>
      <c r="O68" s="24"/>
      <c r="P68" s="24"/>
      <c r="Q68" s="35">
        <f t="shared" si="7"/>
        <v>0</v>
      </c>
      <c r="R68" s="16" t="str">
        <f t="shared" si="4"/>
        <v>OK</v>
      </c>
      <c r="S68" s="33"/>
      <c r="T68" s="112"/>
      <c r="U68" s="112"/>
      <c r="V68" s="112"/>
      <c r="W68" s="112"/>
      <c r="X68" s="112"/>
      <c r="Y68" s="112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</row>
    <row r="69" spans="1:50" ht="24.75" customHeight="1" x14ac:dyDescent="0.25">
      <c r="A69" s="169"/>
      <c r="B69" s="170"/>
      <c r="C69" s="173"/>
      <c r="D69" s="65">
        <v>66</v>
      </c>
      <c r="E69" s="170"/>
      <c r="F69" s="64" t="s">
        <v>92</v>
      </c>
      <c r="G69" s="66" t="s">
        <v>113</v>
      </c>
      <c r="H69" s="67">
        <v>2252</v>
      </c>
      <c r="I69" s="69">
        <v>0</v>
      </c>
      <c r="J69" s="23">
        <f t="shared" si="5"/>
        <v>0</v>
      </c>
      <c r="K69" s="23">
        <f t="shared" si="6"/>
        <v>0</v>
      </c>
      <c r="L69" s="24"/>
      <c r="M69" s="25">
        <f t="shared" si="3"/>
        <v>0</v>
      </c>
      <c r="N69" s="24"/>
      <c r="O69" s="24"/>
      <c r="P69" s="24"/>
      <c r="Q69" s="35">
        <f t="shared" si="7"/>
        <v>0</v>
      </c>
      <c r="R69" s="16" t="str">
        <f t="shared" ref="R69:R73" si="8">IF(Q69&lt;0,"ATENÇÃO","OK")</f>
        <v>OK</v>
      </c>
      <c r="S69" s="33"/>
      <c r="T69" s="112"/>
      <c r="U69" s="112"/>
      <c r="V69" s="112"/>
      <c r="W69" s="112"/>
      <c r="X69" s="112"/>
      <c r="Y69" s="112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</row>
    <row r="70" spans="1:50" ht="24.75" customHeight="1" x14ac:dyDescent="0.25">
      <c r="A70" s="169"/>
      <c r="B70" s="170" t="s">
        <v>96</v>
      </c>
      <c r="C70" s="173">
        <v>34</v>
      </c>
      <c r="D70" s="65">
        <v>67</v>
      </c>
      <c r="E70" s="170" t="s">
        <v>110</v>
      </c>
      <c r="F70" s="64" t="s">
        <v>91</v>
      </c>
      <c r="G70" s="66" t="s">
        <v>113</v>
      </c>
      <c r="H70" s="67">
        <v>16.239999999999998</v>
      </c>
      <c r="I70" s="69">
        <v>0</v>
      </c>
      <c r="J70" s="23">
        <f t="shared" si="5"/>
        <v>0</v>
      </c>
      <c r="K70" s="23">
        <f t="shared" si="6"/>
        <v>0</v>
      </c>
      <c r="L70" s="24"/>
      <c r="M70" s="25">
        <f t="shared" si="3"/>
        <v>0</v>
      </c>
      <c r="N70" s="24"/>
      <c r="O70" s="24"/>
      <c r="P70" s="24"/>
      <c r="Q70" s="35">
        <f t="shared" si="7"/>
        <v>0</v>
      </c>
      <c r="R70" s="16" t="str">
        <f t="shared" si="8"/>
        <v>OK</v>
      </c>
      <c r="S70" s="33"/>
      <c r="T70" s="112"/>
      <c r="U70" s="112"/>
      <c r="V70" s="112"/>
      <c r="W70" s="112"/>
      <c r="X70" s="112"/>
      <c r="Y70" s="112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</row>
    <row r="71" spans="1:50" ht="24.75" customHeight="1" x14ac:dyDescent="0.25">
      <c r="A71" s="169"/>
      <c r="B71" s="170"/>
      <c r="C71" s="173"/>
      <c r="D71" s="65">
        <v>68</v>
      </c>
      <c r="E71" s="170"/>
      <c r="F71" s="64" t="s">
        <v>92</v>
      </c>
      <c r="G71" s="66" t="s">
        <v>113</v>
      </c>
      <c r="H71" s="67">
        <v>2076</v>
      </c>
      <c r="I71" s="69">
        <v>0</v>
      </c>
      <c r="J71" s="23">
        <f t="shared" si="5"/>
        <v>0</v>
      </c>
      <c r="K71" s="23">
        <f t="shared" si="6"/>
        <v>0</v>
      </c>
      <c r="L71" s="24"/>
      <c r="M71" s="25">
        <f t="shared" si="3"/>
        <v>0</v>
      </c>
      <c r="N71" s="24"/>
      <c r="O71" s="24"/>
      <c r="P71" s="24"/>
      <c r="Q71" s="35">
        <f t="shared" si="7"/>
        <v>0</v>
      </c>
      <c r="R71" s="16" t="str">
        <f t="shared" si="8"/>
        <v>OK</v>
      </c>
      <c r="S71" s="33"/>
      <c r="T71" s="112"/>
      <c r="U71" s="112"/>
      <c r="V71" s="112"/>
      <c r="W71" s="112"/>
      <c r="X71" s="112"/>
      <c r="Y71" s="112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</row>
    <row r="72" spans="1:50" ht="24.75" customHeight="1" x14ac:dyDescent="0.25">
      <c r="A72" s="169"/>
      <c r="B72" s="170" t="s">
        <v>96</v>
      </c>
      <c r="C72" s="173">
        <v>35</v>
      </c>
      <c r="D72" s="65">
        <v>69</v>
      </c>
      <c r="E72" s="170" t="s">
        <v>97</v>
      </c>
      <c r="F72" s="64" t="s">
        <v>91</v>
      </c>
      <c r="G72" s="66" t="s">
        <v>113</v>
      </c>
      <c r="H72" s="67">
        <v>6.31</v>
      </c>
      <c r="I72" s="69">
        <v>0</v>
      </c>
      <c r="J72" s="23">
        <f t="shared" si="5"/>
        <v>0</v>
      </c>
      <c r="K72" s="23">
        <f t="shared" si="6"/>
        <v>0</v>
      </c>
      <c r="L72" s="24"/>
      <c r="M72" s="25">
        <f t="shared" si="3"/>
        <v>0</v>
      </c>
      <c r="N72" s="24"/>
      <c r="O72" s="24"/>
      <c r="P72" s="24"/>
      <c r="Q72" s="35">
        <f t="shared" si="7"/>
        <v>0</v>
      </c>
      <c r="R72" s="16" t="str">
        <f t="shared" si="8"/>
        <v>OK</v>
      </c>
      <c r="S72" s="33"/>
      <c r="T72" s="112"/>
      <c r="U72" s="112"/>
      <c r="V72" s="112"/>
      <c r="W72" s="112"/>
      <c r="X72" s="112"/>
      <c r="Y72" s="112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</row>
    <row r="73" spans="1:50" ht="24.75" customHeight="1" x14ac:dyDescent="0.25">
      <c r="A73" s="169"/>
      <c r="B73" s="170"/>
      <c r="C73" s="173"/>
      <c r="D73" s="65">
        <v>70</v>
      </c>
      <c r="E73" s="170"/>
      <c r="F73" s="64" t="s">
        <v>92</v>
      </c>
      <c r="G73" s="66" t="s">
        <v>113</v>
      </c>
      <c r="H73" s="67">
        <v>1065.5999999999999</v>
      </c>
      <c r="I73" s="69">
        <v>0</v>
      </c>
      <c r="J73" s="23">
        <f t="shared" si="5"/>
        <v>0</v>
      </c>
      <c r="K73" s="23">
        <f t="shared" si="6"/>
        <v>0</v>
      </c>
      <c r="L73" s="24"/>
      <c r="M73" s="25">
        <f t="shared" si="3"/>
        <v>0</v>
      </c>
      <c r="N73" s="24"/>
      <c r="O73" s="24"/>
      <c r="P73" s="24"/>
      <c r="Q73" s="35">
        <f t="shared" si="7"/>
        <v>0</v>
      </c>
      <c r="R73" s="16" t="str">
        <f t="shared" si="8"/>
        <v>OK</v>
      </c>
      <c r="S73" s="33"/>
      <c r="T73" s="112"/>
      <c r="U73" s="112"/>
      <c r="V73" s="112"/>
      <c r="W73" s="112"/>
      <c r="X73" s="112"/>
      <c r="Y73" s="112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</row>
    <row r="74" spans="1:50" ht="16.5" customHeight="1" x14ac:dyDescent="0.25">
      <c r="I74" s="48">
        <f t="shared" ref="I74:Q74" si="9">SUM(I4:I73)</f>
        <v>6835</v>
      </c>
      <c r="J74" s="48">
        <f t="shared" si="9"/>
        <v>0</v>
      </c>
      <c r="K74" s="48">
        <f t="shared" si="9"/>
        <v>0</v>
      </c>
      <c r="L74" s="48">
        <f t="shared" si="9"/>
        <v>0</v>
      </c>
      <c r="M74" s="48">
        <f t="shared" si="9"/>
        <v>1708</v>
      </c>
      <c r="N74" s="48">
        <f t="shared" si="9"/>
        <v>0</v>
      </c>
      <c r="O74" s="48">
        <f t="shared" si="9"/>
        <v>0</v>
      </c>
      <c r="P74" s="48">
        <f t="shared" si="9"/>
        <v>0</v>
      </c>
      <c r="Q74" s="49">
        <f t="shared" si="9"/>
        <v>6835</v>
      </c>
      <c r="S74" s="17">
        <f t="shared" ref="S74:AX74" si="10">SUMPRODUCT($H$4:$H$73,S4:S73)</f>
        <v>0</v>
      </c>
      <c r="T74" s="17">
        <f t="shared" si="10"/>
        <v>0</v>
      </c>
      <c r="U74" s="17">
        <f t="shared" si="10"/>
        <v>0</v>
      </c>
      <c r="V74" s="17">
        <f t="shared" si="10"/>
        <v>0</v>
      </c>
      <c r="W74" s="17">
        <f t="shared" si="10"/>
        <v>0</v>
      </c>
      <c r="X74" s="17">
        <f t="shared" si="10"/>
        <v>0</v>
      </c>
      <c r="Y74" s="17">
        <f t="shared" si="10"/>
        <v>0</v>
      </c>
      <c r="Z74" s="17">
        <f t="shared" si="10"/>
        <v>0</v>
      </c>
      <c r="AA74" s="17">
        <f t="shared" si="10"/>
        <v>0</v>
      </c>
      <c r="AB74" s="17">
        <f t="shared" si="10"/>
        <v>0</v>
      </c>
      <c r="AC74" s="17">
        <f t="shared" si="10"/>
        <v>0</v>
      </c>
      <c r="AD74" s="17">
        <f t="shared" si="10"/>
        <v>0</v>
      </c>
      <c r="AE74" s="17">
        <f t="shared" si="10"/>
        <v>0</v>
      </c>
      <c r="AF74" s="17">
        <f t="shared" si="10"/>
        <v>0</v>
      </c>
      <c r="AG74" s="17">
        <f t="shared" si="10"/>
        <v>0</v>
      </c>
      <c r="AH74" s="17">
        <f t="shared" si="10"/>
        <v>0</v>
      </c>
      <c r="AI74" s="17">
        <f t="shared" si="10"/>
        <v>0</v>
      </c>
      <c r="AJ74" s="17">
        <f t="shared" si="10"/>
        <v>0</v>
      </c>
      <c r="AK74" s="17">
        <f t="shared" si="10"/>
        <v>0</v>
      </c>
      <c r="AL74" s="17">
        <f t="shared" si="10"/>
        <v>0</v>
      </c>
      <c r="AM74" s="17">
        <f t="shared" si="10"/>
        <v>0</v>
      </c>
      <c r="AN74" s="17">
        <f t="shared" si="10"/>
        <v>0</v>
      </c>
      <c r="AO74" s="17">
        <f t="shared" si="10"/>
        <v>0</v>
      </c>
      <c r="AP74" s="17">
        <f t="shared" si="10"/>
        <v>0</v>
      </c>
      <c r="AQ74" s="17">
        <f t="shared" si="10"/>
        <v>0</v>
      </c>
      <c r="AR74" s="17">
        <f t="shared" si="10"/>
        <v>0</v>
      </c>
      <c r="AS74" s="17">
        <f t="shared" si="10"/>
        <v>0</v>
      </c>
      <c r="AT74" s="17">
        <f t="shared" si="10"/>
        <v>0</v>
      </c>
      <c r="AU74" s="17">
        <f t="shared" si="10"/>
        <v>0</v>
      </c>
      <c r="AV74" s="17">
        <f t="shared" si="10"/>
        <v>0</v>
      </c>
      <c r="AW74" s="17">
        <f t="shared" si="10"/>
        <v>0</v>
      </c>
      <c r="AX74" s="17">
        <f t="shared" si="10"/>
        <v>0</v>
      </c>
    </row>
    <row r="75" spans="1:50" ht="20.25" customHeight="1" x14ac:dyDescent="0.25">
      <c r="I75" s="55">
        <f t="shared" ref="I75:P75" si="11">SUMPRODUCT($H$4:$H$73,I4:I73)</f>
        <v>139686.79999999999</v>
      </c>
      <c r="J75" s="55">
        <f t="shared" si="11"/>
        <v>0</v>
      </c>
      <c r="K75" s="55">
        <f t="shared" si="11"/>
        <v>0</v>
      </c>
      <c r="L75" s="55">
        <f t="shared" si="11"/>
        <v>0</v>
      </c>
      <c r="M75" s="55">
        <f t="shared" si="11"/>
        <v>33757.61</v>
      </c>
      <c r="N75" s="55">
        <f t="shared" si="11"/>
        <v>0</v>
      </c>
      <c r="O75" s="55">
        <f t="shared" si="11"/>
        <v>0</v>
      </c>
      <c r="P75" s="55">
        <f t="shared" si="11"/>
        <v>0</v>
      </c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</row>
    <row r="76" spans="1:50" ht="17.25" customHeight="1" x14ac:dyDescent="0.25">
      <c r="B76" s="189" t="s">
        <v>48</v>
      </c>
      <c r="C76" s="190"/>
      <c r="D76" s="190"/>
      <c r="E76" s="190"/>
      <c r="F76" s="190"/>
      <c r="G76" s="191"/>
      <c r="H76" s="109"/>
      <c r="I76" s="109"/>
      <c r="J76" s="110"/>
      <c r="K76" s="28"/>
      <c r="L76" s="28"/>
      <c r="M76" s="28"/>
      <c r="N76" s="28"/>
      <c r="O76" s="28"/>
      <c r="P76" s="28"/>
      <c r="T76" s="21"/>
      <c r="U76" s="21"/>
      <c r="V76" s="21"/>
    </row>
    <row r="77" spans="1:50" ht="16.5" customHeight="1" x14ac:dyDescent="0.25">
      <c r="B77" s="192" t="s">
        <v>85</v>
      </c>
      <c r="C77" s="193"/>
      <c r="D77" s="193"/>
      <c r="E77" s="193"/>
      <c r="F77" s="193"/>
      <c r="G77" s="194"/>
      <c r="H77" s="108"/>
      <c r="I77" s="108"/>
      <c r="J77" s="111"/>
      <c r="P77" s="22"/>
      <c r="T77" s="21"/>
      <c r="U77" s="21"/>
      <c r="V77" s="21"/>
    </row>
    <row r="78" spans="1:50" ht="15.75" customHeight="1" x14ac:dyDescent="0.25">
      <c r="B78" s="180" t="s">
        <v>86</v>
      </c>
      <c r="C78" s="181"/>
      <c r="D78" s="181"/>
      <c r="E78" s="181"/>
      <c r="F78" s="181"/>
      <c r="G78" s="182"/>
      <c r="H78" s="108"/>
      <c r="I78" s="108"/>
      <c r="J78" s="111"/>
      <c r="P78" s="22"/>
      <c r="T78" s="21"/>
      <c r="U78" s="21"/>
      <c r="V78" s="21"/>
    </row>
    <row r="79" spans="1:50" ht="17.100000000000001" customHeight="1" x14ac:dyDescent="0.25"/>
    <row r="80" spans="1:50" ht="29.45" customHeight="1" x14ac:dyDescent="0.25">
      <c r="B80" s="183" t="s">
        <v>116</v>
      </c>
      <c r="C80" s="184"/>
      <c r="D80" s="184"/>
      <c r="E80" s="184"/>
      <c r="F80" s="184"/>
      <c r="G80" s="185"/>
    </row>
    <row r="81" spans="2:7" ht="24.75" customHeight="1" x14ac:dyDescent="0.25">
      <c r="B81" s="186"/>
      <c r="C81" s="187"/>
      <c r="D81" s="187"/>
      <c r="E81" s="187"/>
      <c r="F81" s="187"/>
      <c r="G81" s="188"/>
    </row>
  </sheetData>
  <autoFilter ref="A3:AX3" xr:uid="{4A706EC8-95A1-439C-A27F-1B6F50C63BA4}"/>
  <mergeCells count="152">
    <mergeCell ref="B77:G77"/>
    <mergeCell ref="B78:G78"/>
    <mergeCell ref="B80:G81"/>
    <mergeCell ref="B70:B71"/>
    <mergeCell ref="C70:C71"/>
    <mergeCell ref="E70:E71"/>
    <mergeCell ref="B72:B73"/>
    <mergeCell ref="C72:C73"/>
    <mergeCell ref="E72:E73"/>
    <mergeCell ref="C66:C67"/>
    <mergeCell ref="E66:E67"/>
    <mergeCell ref="B68:B69"/>
    <mergeCell ref="C68:C69"/>
    <mergeCell ref="E68:E69"/>
    <mergeCell ref="B60:B61"/>
    <mergeCell ref="C60:C61"/>
    <mergeCell ref="E60:E61"/>
    <mergeCell ref="B76:G76"/>
    <mergeCell ref="A62:A73"/>
    <mergeCell ref="B62:B63"/>
    <mergeCell ref="C62:C63"/>
    <mergeCell ref="E62:E63"/>
    <mergeCell ref="B64:B65"/>
    <mergeCell ref="C64:C65"/>
    <mergeCell ref="E64:E65"/>
    <mergeCell ref="B56:B57"/>
    <mergeCell ref="C56:C57"/>
    <mergeCell ref="E56:E57"/>
    <mergeCell ref="B58:B59"/>
    <mergeCell ref="C58:C59"/>
    <mergeCell ref="E58:E59"/>
    <mergeCell ref="A50:A61"/>
    <mergeCell ref="B50:B51"/>
    <mergeCell ref="C50:C51"/>
    <mergeCell ref="E50:E51"/>
    <mergeCell ref="B52:B53"/>
    <mergeCell ref="C52:C53"/>
    <mergeCell ref="E52:E53"/>
    <mergeCell ref="B54:B55"/>
    <mergeCell ref="C54:C55"/>
    <mergeCell ref="E54:E55"/>
    <mergeCell ref="B66:B67"/>
    <mergeCell ref="A44:A49"/>
    <mergeCell ref="B44:B45"/>
    <mergeCell ref="C44:C45"/>
    <mergeCell ref="E44:E45"/>
    <mergeCell ref="B46:B47"/>
    <mergeCell ref="C46:C47"/>
    <mergeCell ref="E46:E47"/>
    <mergeCell ref="B48:B49"/>
    <mergeCell ref="C48:C49"/>
    <mergeCell ref="E48:E49"/>
    <mergeCell ref="A34:A4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C32:C33"/>
    <mergeCell ref="E32:E33"/>
    <mergeCell ref="B24:B25"/>
    <mergeCell ref="C24:C25"/>
    <mergeCell ref="E24:E25"/>
    <mergeCell ref="B40:B41"/>
    <mergeCell ref="C40:C41"/>
    <mergeCell ref="E40:E41"/>
    <mergeCell ref="B42:B43"/>
    <mergeCell ref="C42:C43"/>
    <mergeCell ref="E42:E43"/>
    <mergeCell ref="A16:A25"/>
    <mergeCell ref="B16:B17"/>
    <mergeCell ref="C16:C17"/>
    <mergeCell ref="E16:E17"/>
    <mergeCell ref="B18:B19"/>
    <mergeCell ref="C18:C19"/>
    <mergeCell ref="E18:E19"/>
    <mergeCell ref="A26:A33"/>
    <mergeCell ref="B26:B27"/>
    <mergeCell ref="C26:C27"/>
    <mergeCell ref="E26:E27"/>
    <mergeCell ref="B28:B29"/>
    <mergeCell ref="C28:C29"/>
    <mergeCell ref="E28:E29"/>
    <mergeCell ref="B20:B21"/>
    <mergeCell ref="C20:C21"/>
    <mergeCell ref="E20:E21"/>
    <mergeCell ref="B22:B23"/>
    <mergeCell ref="C22:C23"/>
    <mergeCell ref="E22:E23"/>
    <mergeCell ref="B30:B31"/>
    <mergeCell ref="C30:C31"/>
    <mergeCell ref="E30:E31"/>
    <mergeCell ref="B32:B33"/>
    <mergeCell ref="B10:B11"/>
    <mergeCell ref="C10:C11"/>
    <mergeCell ref="E10:E11"/>
    <mergeCell ref="B12:B13"/>
    <mergeCell ref="C12:C13"/>
    <mergeCell ref="E12:E13"/>
    <mergeCell ref="A4:A15"/>
    <mergeCell ref="B4:B5"/>
    <mergeCell ref="C4:C5"/>
    <mergeCell ref="E4:E5"/>
    <mergeCell ref="B6:B7"/>
    <mergeCell ref="C6:C7"/>
    <mergeCell ref="E6:E7"/>
    <mergeCell ref="B8:B9"/>
    <mergeCell ref="C8:C9"/>
    <mergeCell ref="E8:E9"/>
    <mergeCell ref="B14:B15"/>
    <mergeCell ref="C14:C15"/>
    <mergeCell ref="E14:E15"/>
    <mergeCell ref="AT1:AT2"/>
    <mergeCell ref="AU1:AU2"/>
    <mergeCell ref="AV1:AV2"/>
    <mergeCell ref="AW1:AW2"/>
    <mergeCell ref="AX1:AX2"/>
    <mergeCell ref="A2:R2"/>
    <mergeCell ref="AN1:AN2"/>
    <mergeCell ref="AO1:AO2"/>
    <mergeCell ref="AP1:AP2"/>
    <mergeCell ref="AQ1:AQ2"/>
    <mergeCell ref="AR1:AR2"/>
    <mergeCell ref="AS1:AS2"/>
    <mergeCell ref="AH1:AH2"/>
    <mergeCell ref="AI1:AI2"/>
    <mergeCell ref="AJ1:AJ2"/>
    <mergeCell ref="AK1:AK2"/>
    <mergeCell ref="AL1:AL2"/>
    <mergeCell ref="AM1:AM2"/>
    <mergeCell ref="AB1:AB2"/>
    <mergeCell ref="AC1:AC2"/>
    <mergeCell ref="AD1:AD2"/>
    <mergeCell ref="AE1:AE2"/>
    <mergeCell ref="AF1:AF2"/>
    <mergeCell ref="AG1:AG2"/>
    <mergeCell ref="V1:V2"/>
    <mergeCell ref="W1:W2"/>
    <mergeCell ref="X1:X2"/>
    <mergeCell ref="Y1:Y2"/>
    <mergeCell ref="Z1:Z2"/>
    <mergeCell ref="AA1:AA2"/>
    <mergeCell ref="A1:B1"/>
    <mergeCell ref="C1:H1"/>
    <mergeCell ref="I1:R1"/>
    <mergeCell ref="S1:S2"/>
    <mergeCell ref="T1:T2"/>
    <mergeCell ref="U1:U2"/>
  </mergeCells>
  <conditionalFormatting sqref="R1 R3:R1048576">
    <cfRule type="cellIs" dxfId="22" priority="4" operator="equal">
      <formula>"ATENÇÃO"</formula>
    </cfRule>
  </conditionalFormatting>
  <conditionalFormatting sqref="S4:AX73">
    <cfRule type="cellIs" dxfId="21" priority="3" operator="greaterThan">
      <formula>0</formula>
    </cfRule>
  </conditionalFormatting>
  <conditionalFormatting sqref="Q4:Q73">
    <cfRule type="cellIs" dxfId="20" priority="2" operator="lessThan">
      <formula>0</formula>
    </cfRule>
  </conditionalFormatting>
  <conditionalFormatting sqref="R4:R73">
    <cfRule type="containsText" dxfId="19" priority="1" operator="containsText" text="ATENÇÃO">
      <formula>NOT(ISERROR(SEARCH("ATENÇÃO",R4)))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2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43F09-EBF7-458D-A1AA-AF1625CC5F52}">
  <dimension ref="A1:AX81"/>
  <sheetViews>
    <sheetView topLeftCell="L58" zoomScale="60" zoomScaleNormal="60" workbookViewId="0">
      <selection activeCell="AA77" sqref="AA77"/>
    </sheetView>
  </sheetViews>
  <sheetFormatPr defaultColWidth="11.85546875" defaultRowHeight="24.75" customHeight="1" x14ac:dyDescent="0.25"/>
  <cols>
    <col min="1" max="1" width="7.42578125" style="34" customWidth="1"/>
    <col min="2" max="2" width="22.140625" style="1" customWidth="1"/>
    <col min="3" max="3" width="5.140625" style="1" customWidth="1"/>
    <col min="4" max="4" width="6.140625" style="1" customWidth="1"/>
    <col min="5" max="5" width="14.42578125" style="3" customWidth="1"/>
    <col min="6" max="6" width="10" style="1" customWidth="1"/>
    <col min="7" max="7" width="12.5703125" style="1" customWidth="1"/>
    <col min="8" max="8" width="12.85546875" style="79" customWidth="1"/>
    <col min="9" max="9" width="10.85546875" style="4" customWidth="1"/>
    <col min="10" max="16" width="8.5703125" style="4" customWidth="1"/>
    <col min="17" max="17" width="8.5703125" style="10" customWidth="1"/>
    <col min="18" max="18" width="8.5703125" style="5" customWidth="1"/>
    <col min="19" max="30" width="15" style="6" customWidth="1"/>
    <col min="31" max="50" width="15" style="34" customWidth="1"/>
    <col min="51" max="16384" width="11.85546875" style="34"/>
  </cols>
  <sheetData>
    <row r="1" spans="1:50" ht="47.1" customHeight="1" x14ac:dyDescent="0.25">
      <c r="A1" s="176" t="s">
        <v>84</v>
      </c>
      <c r="B1" s="177"/>
      <c r="C1" s="171" t="s">
        <v>112</v>
      </c>
      <c r="D1" s="171"/>
      <c r="E1" s="171"/>
      <c r="F1" s="171"/>
      <c r="G1" s="171"/>
      <c r="H1" s="172"/>
      <c r="I1" s="179" t="s">
        <v>82</v>
      </c>
      <c r="J1" s="179"/>
      <c r="K1" s="179"/>
      <c r="L1" s="179"/>
      <c r="M1" s="179"/>
      <c r="N1" s="179"/>
      <c r="O1" s="179"/>
      <c r="P1" s="179"/>
      <c r="Q1" s="179"/>
      <c r="R1" s="179"/>
      <c r="S1" s="197" t="s">
        <v>200</v>
      </c>
      <c r="T1" s="197" t="s">
        <v>201</v>
      </c>
      <c r="U1" s="197" t="s">
        <v>202</v>
      </c>
      <c r="V1" s="197" t="s">
        <v>203</v>
      </c>
      <c r="W1" s="197" t="s">
        <v>204</v>
      </c>
      <c r="X1" s="197" t="s">
        <v>205</v>
      </c>
      <c r="Y1" s="197" t="s">
        <v>206</v>
      </c>
      <c r="Z1" s="163" t="s">
        <v>47</v>
      </c>
      <c r="AA1" s="163" t="s">
        <v>47</v>
      </c>
      <c r="AB1" s="163" t="s">
        <v>47</v>
      </c>
      <c r="AC1" s="163" t="s">
        <v>47</v>
      </c>
      <c r="AD1" s="163" t="s">
        <v>47</v>
      </c>
      <c r="AE1" s="163" t="s">
        <v>47</v>
      </c>
      <c r="AF1" s="163" t="s">
        <v>47</v>
      </c>
      <c r="AG1" s="163" t="s">
        <v>47</v>
      </c>
      <c r="AH1" s="163" t="s">
        <v>47</v>
      </c>
      <c r="AI1" s="163" t="s">
        <v>47</v>
      </c>
      <c r="AJ1" s="163" t="s">
        <v>47</v>
      </c>
      <c r="AK1" s="163" t="s">
        <v>47</v>
      </c>
      <c r="AL1" s="163" t="s">
        <v>47</v>
      </c>
      <c r="AM1" s="163" t="s">
        <v>47</v>
      </c>
      <c r="AN1" s="163" t="s">
        <v>47</v>
      </c>
      <c r="AO1" s="163" t="s">
        <v>47</v>
      </c>
      <c r="AP1" s="163" t="s">
        <v>47</v>
      </c>
      <c r="AQ1" s="163" t="s">
        <v>47</v>
      </c>
      <c r="AR1" s="163" t="s">
        <v>47</v>
      </c>
      <c r="AS1" s="163" t="s">
        <v>47</v>
      </c>
      <c r="AT1" s="163" t="s">
        <v>47</v>
      </c>
      <c r="AU1" s="163" t="s">
        <v>47</v>
      </c>
      <c r="AV1" s="163" t="s">
        <v>47</v>
      </c>
      <c r="AW1" s="163" t="s">
        <v>47</v>
      </c>
      <c r="AX1" s="163" t="s">
        <v>47</v>
      </c>
    </row>
    <row r="2" spans="1:50" ht="23.25" customHeight="1" x14ac:dyDescent="0.25">
      <c r="A2" s="178" t="s">
        <v>53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2"/>
      <c r="S2" s="198"/>
      <c r="T2" s="198"/>
      <c r="U2" s="198"/>
      <c r="V2" s="198"/>
      <c r="W2" s="198"/>
      <c r="X2" s="198"/>
      <c r="Y2" s="198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</row>
    <row r="3" spans="1:50" s="3" customFormat="1" ht="51" customHeight="1" x14ac:dyDescent="0.2">
      <c r="A3" s="105" t="s">
        <v>87</v>
      </c>
      <c r="B3" s="105" t="s">
        <v>6</v>
      </c>
      <c r="C3" s="105" t="s">
        <v>2</v>
      </c>
      <c r="D3" s="105" t="s">
        <v>5</v>
      </c>
      <c r="E3" s="106" t="s">
        <v>7</v>
      </c>
      <c r="F3" s="106" t="s">
        <v>8</v>
      </c>
      <c r="G3" s="106" t="s">
        <v>9</v>
      </c>
      <c r="H3" s="107" t="s">
        <v>4</v>
      </c>
      <c r="I3" s="19" t="s">
        <v>50</v>
      </c>
      <c r="J3" s="19" t="s">
        <v>10</v>
      </c>
      <c r="K3" s="19" t="s">
        <v>11</v>
      </c>
      <c r="L3" s="19" t="s">
        <v>117</v>
      </c>
      <c r="M3" s="19" t="s">
        <v>12</v>
      </c>
      <c r="N3" s="19" t="s">
        <v>13</v>
      </c>
      <c r="O3" s="19" t="s">
        <v>14</v>
      </c>
      <c r="P3" s="19" t="s">
        <v>15</v>
      </c>
      <c r="Q3" s="26" t="s">
        <v>0</v>
      </c>
      <c r="R3" s="27" t="s">
        <v>1</v>
      </c>
      <c r="S3" s="144">
        <v>45931</v>
      </c>
      <c r="T3" s="144">
        <v>45931</v>
      </c>
      <c r="U3" s="144">
        <v>45931</v>
      </c>
      <c r="V3" s="144">
        <v>45932</v>
      </c>
      <c r="W3" s="144">
        <v>45954</v>
      </c>
      <c r="X3" s="144">
        <v>46064</v>
      </c>
      <c r="Y3" s="144">
        <v>46086</v>
      </c>
      <c r="Z3" s="62" t="s">
        <v>45</v>
      </c>
      <c r="AA3" s="62" t="s">
        <v>45</v>
      </c>
      <c r="AB3" s="62" t="s">
        <v>45</v>
      </c>
      <c r="AC3" s="62" t="s">
        <v>45</v>
      </c>
      <c r="AD3" s="62" t="s">
        <v>45</v>
      </c>
      <c r="AE3" s="62" t="s">
        <v>45</v>
      </c>
      <c r="AF3" s="62" t="s">
        <v>45</v>
      </c>
      <c r="AG3" s="62" t="s">
        <v>45</v>
      </c>
      <c r="AH3" s="62" t="s">
        <v>45</v>
      </c>
      <c r="AI3" s="62" t="s">
        <v>45</v>
      </c>
      <c r="AJ3" s="62" t="s">
        <v>45</v>
      </c>
      <c r="AK3" s="62" t="s">
        <v>45</v>
      </c>
      <c r="AL3" s="62" t="s">
        <v>45</v>
      </c>
      <c r="AM3" s="62" t="s">
        <v>45</v>
      </c>
      <c r="AN3" s="62" t="s">
        <v>45</v>
      </c>
      <c r="AO3" s="62" t="s">
        <v>45</v>
      </c>
      <c r="AP3" s="62" t="s">
        <v>45</v>
      </c>
      <c r="AQ3" s="62" t="s">
        <v>45</v>
      </c>
      <c r="AR3" s="62" t="s">
        <v>45</v>
      </c>
      <c r="AS3" s="62" t="s">
        <v>45</v>
      </c>
      <c r="AT3" s="62" t="s">
        <v>45</v>
      </c>
      <c r="AU3" s="62" t="s">
        <v>45</v>
      </c>
      <c r="AV3" s="62" t="s">
        <v>45</v>
      </c>
      <c r="AW3" s="62" t="s">
        <v>45</v>
      </c>
      <c r="AX3" s="62" t="s">
        <v>45</v>
      </c>
    </row>
    <row r="4" spans="1:50" ht="24.75" customHeight="1" x14ac:dyDescent="0.25">
      <c r="A4" s="169" t="s">
        <v>88</v>
      </c>
      <c r="B4" s="170" t="s">
        <v>89</v>
      </c>
      <c r="C4" s="173">
        <v>1</v>
      </c>
      <c r="D4" s="65">
        <v>1</v>
      </c>
      <c r="E4" s="170" t="s">
        <v>90</v>
      </c>
      <c r="F4" s="63" t="s">
        <v>91</v>
      </c>
      <c r="G4" s="66" t="s">
        <v>113</v>
      </c>
      <c r="H4" s="78">
        <v>4.9000000000000004</v>
      </c>
      <c r="I4" s="68">
        <v>0</v>
      </c>
      <c r="J4" s="23">
        <f t="shared" ref="J4:J35" si="0">IF(SUM(S4:AX4)&gt;I4+L4,I4+L4,SUM(S4:AX4))</f>
        <v>0</v>
      </c>
      <c r="K4" s="23">
        <f t="shared" ref="K4:K35" si="1">(SUM(S4:AX4))</f>
        <v>0</v>
      </c>
      <c r="L4" s="24"/>
      <c r="M4" s="25">
        <f>ROUND(IF(I4*0.25-0.5&lt;0,0,I4*0.25-0.5),0)-P4-N4</f>
        <v>0</v>
      </c>
      <c r="N4" s="24"/>
      <c r="O4" s="24"/>
      <c r="P4" s="24"/>
      <c r="Q4" s="35">
        <f t="shared" ref="Q4:Q35" si="2">I4-SUM(S4:AX4)+L4</f>
        <v>0</v>
      </c>
      <c r="R4" s="16" t="str">
        <f>IF(Q4&lt;0,"ATENÇÃO","OK")</f>
        <v>OK</v>
      </c>
      <c r="S4" s="145"/>
      <c r="T4" s="146"/>
      <c r="U4" s="146"/>
      <c r="V4" s="146"/>
      <c r="W4" s="146"/>
      <c r="X4" s="145"/>
      <c r="Y4" s="145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</row>
    <row r="5" spans="1:50" ht="24.75" customHeight="1" x14ac:dyDescent="0.25">
      <c r="A5" s="169"/>
      <c r="B5" s="170"/>
      <c r="C5" s="173"/>
      <c r="D5" s="65">
        <v>2</v>
      </c>
      <c r="E5" s="170"/>
      <c r="F5" s="64" t="s">
        <v>92</v>
      </c>
      <c r="G5" s="66" t="s">
        <v>113</v>
      </c>
      <c r="H5" s="67">
        <v>890.86</v>
      </c>
      <c r="I5" s="68">
        <v>0</v>
      </c>
      <c r="J5" s="23">
        <f t="shared" si="0"/>
        <v>0</v>
      </c>
      <c r="K5" s="23">
        <f t="shared" si="1"/>
        <v>0</v>
      </c>
      <c r="L5" s="24"/>
      <c r="M5" s="25">
        <f t="shared" ref="M5:M73" si="3">ROUND(IF(I5*0.25-0.5&lt;0,0,I5*0.25-0.5),0)-P5-N5</f>
        <v>0</v>
      </c>
      <c r="N5" s="24"/>
      <c r="O5" s="24"/>
      <c r="P5" s="24"/>
      <c r="Q5" s="35">
        <f t="shared" si="2"/>
        <v>0</v>
      </c>
      <c r="R5" s="16" t="str">
        <f t="shared" ref="R5:R68" si="4">IF(Q5&lt;0,"ATENÇÃO","OK")</f>
        <v>OK</v>
      </c>
      <c r="S5" s="145"/>
      <c r="T5" s="146"/>
      <c r="U5" s="146"/>
      <c r="V5" s="146"/>
      <c r="W5" s="146"/>
      <c r="X5" s="145"/>
      <c r="Y5" s="145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</row>
    <row r="6" spans="1:50" ht="24.75" customHeight="1" x14ac:dyDescent="0.25">
      <c r="A6" s="169"/>
      <c r="B6" s="170" t="s">
        <v>89</v>
      </c>
      <c r="C6" s="173">
        <v>2</v>
      </c>
      <c r="D6" s="65">
        <v>3</v>
      </c>
      <c r="E6" s="170" t="s">
        <v>93</v>
      </c>
      <c r="F6" s="64" t="s">
        <v>91</v>
      </c>
      <c r="G6" s="66" t="s">
        <v>113</v>
      </c>
      <c r="H6" s="67">
        <v>6.5</v>
      </c>
      <c r="I6" s="68">
        <v>0</v>
      </c>
      <c r="J6" s="23">
        <f t="shared" si="0"/>
        <v>0</v>
      </c>
      <c r="K6" s="23">
        <f t="shared" si="1"/>
        <v>0</v>
      </c>
      <c r="L6" s="24"/>
      <c r="M6" s="25">
        <f t="shared" si="3"/>
        <v>0</v>
      </c>
      <c r="N6" s="24"/>
      <c r="O6" s="24"/>
      <c r="P6" s="24"/>
      <c r="Q6" s="35">
        <f t="shared" si="2"/>
        <v>0</v>
      </c>
      <c r="R6" s="16" t="str">
        <f t="shared" si="4"/>
        <v>OK</v>
      </c>
      <c r="S6" s="145"/>
      <c r="T6" s="146"/>
      <c r="U6" s="146"/>
      <c r="V6" s="146"/>
      <c r="W6" s="146"/>
      <c r="X6" s="145"/>
      <c r="Y6" s="145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</row>
    <row r="7" spans="1:50" ht="24.75" customHeight="1" x14ac:dyDescent="0.25">
      <c r="A7" s="169"/>
      <c r="B7" s="170"/>
      <c r="C7" s="173"/>
      <c r="D7" s="65">
        <v>4</v>
      </c>
      <c r="E7" s="170"/>
      <c r="F7" s="64" t="s">
        <v>92</v>
      </c>
      <c r="G7" s="66" t="s">
        <v>113</v>
      </c>
      <c r="H7" s="67">
        <v>738.2</v>
      </c>
      <c r="I7" s="68">
        <v>0</v>
      </c>
      <c r="J7" s="23">
        <f t="shared" si="0"/>
        <v>0</v>
      </c>
      <c r="K7" s="23">
        <f t="shared" si="1"/>
        <v>0</v>
      </c>
      <c r="L7" s="24"/>
      <c r="M7" s="25">
        <f t="shared" si="3"/>
        <v>0</v>
      </c>
      <c r="N7" s="24"/>
      <c r="O7" s="24"/>
      <c r="P7" s="24"/>
      <c r="Q7" s="35">
        <f t="shared" si="2"/>
        <v>0</v>
      </c>
      <c r="R7" s="16" t="str">
        <f t="shared" si="4"/>
        <v>OK</v>
      </c>
      <c r="S7" s="145"/>
      <c r="T7" s="146"/>
      <c r="U7" s="146"/>
      <c r="V7" s="146"/>
      <c r="W7" s="146"/>
      <c r="X7" s="145"/>
      <c r="Y7" s="145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</row>
    <row r="8" spans="1:50" ht="24.75" customHeight="1" x14ac:dyDescent="0.25">
      <c r="A8" s="169"/>
      <c r="B8" s="170" t="s">
        <v>89</v>
      </c>
      <c r="C8" s="173">
        <v>3</v>
      </c>
      <c r="D8" s="65">
        <v>5</v>
      </c>
      <c r="E8" s="170" t="s">
        <v>94</v>
      </c>
      <c r="F8" s="80" t="s">
        <v>91</v>
      </c>
      <c r="G8" s="66" t="s">
        <v>113</v>
      </c>
      <c r="H8" s="67">
        <v>7.82</v>
      </c>
      <c r="I8" s="68">
        <v>0</v>
      </c>
      <c r="J8" s="23">
        <f t="shared" si="0"/>
        <v>0</v>
      </c>
      <c r="K8" s="23">
        <f t="shared" si="1"/>
        <v>0</v>
      </c>
      <c r="L8" s="24"/>
      <c r="M8" s="25">
        <f t="shared" si="3"/>
        <v>0</v>
      </c>
      <c r="N8" s="24"/>
      <c r="O8" s="24"/>
      <c r="P8" s="24"/>
      <c r="Q8" s="35">
        <f t="shared" si="2"/>
        <v>0</v>
      </c>
      <c r="R8" s="16" t="str">
        <f t="shared" si="4"/>
        <v>OK</v>
      </c>
      <c r="S8" s="145"/>
      <c r="T8" s="146"/>
      <c r="U8" s="146"/>
      <c r="V8" s="146"/>
      <c r="W8" s="146"/>
      <c r="X8" s="145"/>
      <c r="Y8" s="145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</row>
    <row r="9" spans="1:50" ht="24.75" customHeight="1" x14ac:dyDescent="0.25">
      <c r="A9" s="169"/>
      <c r="B9" s="170"/>
      <c r="C9" s="173"/>
      <c r="D9" s="65">
        <v>6</v>
      </c>
      <c r="E9" s="170"/>
      <c r="F9" s="80" t="s">
        <v>92</v>
      </c>
      <c r="G9" s="66" t="s">
        <v>113</v>
      </c>
      <c r="H9" s="67">
        <v>1000</v>
      </c>
      <c r="I9" s="68">
        <v>0</v>
      </c>
      <c r="J9" s="23">
        <f t="shared" si="0"/>
        <v>0</v>
      </c>
      <c r="K9" s="23">
        <f t="shared" si="1"/>
        <v>0</v>
      </c>
      <c r="L9" s="24"/>
      <c r="M9" s="25">
        <f t="shared" si="3"/>
        <v>0</v>
      </c>
      <c r="N9" s="24"/>
      <c r="O9" s="24"/>
      <c r="P9" s="24"/>
      <c r="Q9" s="35">
        <f t="shared" si="2"/>
        <v>0</v>
      </c>
      <c r="R9" s="16" t="str">
        <f t="shared" si="4"/>
        <v>OK</v>
      </c>
      <c r="S9" s="145"/>
      <c r="T9" s="146"/>
      <c r="U9" s="146"/>
      <c r="V9" s="146"/>
      <c r="W9" s="146"/>
      <c r="X9" s="145"/>
      <c r="Y9" s="145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</row>
    <row r="10" spans="1:50" ht="24.75" customHeight="1" x14ac:dyDescent="0.25">
      <c r="A10" s="169"/>
      <c r="B10" s="170" t="s">
        <v>89</v>
      </c>
      <c r="C10" s="173">
        <v>4</v>
      </c>
      <c r="D10" s="65">
        <v>7</v>
      </c>
      <c r="E10" s="170" t="s">
        <v>95</v>
      </c>
      <c r="F10" s="80" t="s">
        <v>91</v>
      </c>
      <c r="G10" s="66" t="s">
        <v>113</v>
      </c>
      <c r="H10" s="67">
        <v>7.61</v>
      </c>
      <c r="I10" s="68">
        <v>0</v>
      </c>
      <c r="J10" s="23">
        <f t="shared" si="0"/>
        <v>0</v>
      </c>
      <c r="K10" s="23">
        <f t="shared" si="1"/>
        <v>0</v>
      </c>
      <c r="L10" s="24"/>
      <c r="M10" s="25">
        <f t="shared" si="3"/>
        <v>0</v>
      </c>
      <c r="N10" s="24"/>
      <c r="O10" s="24"/>
      <c r="P10" s="24"/>
      <c r="Q10" s="35">
        <f t="shared" si="2"/>
        <v>0</v>
      </c>
      <c r="R10" s="16" t="str">
        <f t="shared" si="4"/>
        <v>OK</v>
      </c>
      <c r="S10" s="145"/>
      <c r="T10" s="146"/>
      <c r="U10" s="146"/>
      <c r="V10" s="146"/>
      <c r="W10" s="146"/>
      <c r="X10" s="145"/>
      <c r="Y10" s="145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</row>
    <row r="11" spans="1:50" ht="24.75" customHeight="1" x14ac:dyDescent="0.25">
      <c r="A11" s="169"/>
      <c r="B11" s="170"/>
      <c r="C11" s="173"/>
      <c r="D11" s="65">
        <v>8</v>
      </c>
      <c r="E11" s="170"/>
      <c r="F11" s="80" t="s">
        <v>92</v>
      </c>
      <c r="G11" s="66" t="s">
        <v>113</v>
      </c>
      <c r="H11" s="67">
        <v>1002.46</v>
      </c>
      <c r="I11" s="68">
        <v>0</v>
      </c>
      <c r="J11" s="23">
        <f t="shared" si="0"/>
        <v>0</v>
      </c>
      <c r="K11" s="23">
        <f t="shared" si="1"/>
        <v>0</v>
      </c>
      <c r="L11" s="24"/>
      <c r="M11" s="25">
        <f t="shared" si="3"/>
        <v>0</v>
      </c>
      <c r="N11" s="24"/>
      <c r="O11" s="24"/>
      <c r="P11" s="24"/>
      <c r="Q11" s="35">
        <f t="shared" si="2"/>
        <v>0</v>
      </c>
      <c r="R11" s="16" t="str">
        <f t="shared" si="4"/>
        <v>OK</v>
      </c>
      <c r="S11" s="145"/>
      <c r="T11" s="146"/>
      <c r="U11" s="146"/>
      <c r="V11" s="146"/>
      <c r="W11" s="146"/>
      <c r="X11" s="145"/>
      <c r="Y11" s="145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</row>
    <row r="12" spans="1:50" ht="24.75" customHeight="1" x14ac:dyDescent="0.25">
      <c r="A12" s="169"/>
      <c r="B12" s="170" t="s">
        <v>96</v>
      </c>
      <c r="C12" s="173">
        <v>5</v>
      </c>
      <c r="D12" s="65">
        <v>9</v>
      </c>
      <c r="E12" s="170" t="s">
        <v>97</v>
      </c>
      <c r="F12" s="80" t="s">
        <v>91</v>
      </c>
      <c r="G12" s="66" t="s">
        <v>113</v>
      </c>
      <c r="H12" s="67">
        <v>3.68</v>
      </c>
      <c r="I12" s="68">
        <v>0</v>
      </c>
      <c r="J12" s="23">
        <f t="shared" si="0"/>
        <v>0</v>
      </c>
      <c r="K12" s="23">
        <f t="shared" si="1"/>
        <v>0</v>
      </c>
      <c r="L12" s="24"/>
      <c r="M12" s="25">
        <f t="shared" si="3"/>
        <v>0</v>
      </c>
      <c r="N12" s="24"/>
      <c r="O12" s="24"/>
      <c r="P12" s="24"/>
      <c r="Q12" s="35">
        <f t="shared" si="2"/>
        <v>0</v>
      </c>
      <c r="R12" s="16" t="str">
        <f t="shared" si="4"/>
        <v>OK</v>
      </c>
      <c r="S12" s="145"/>
      <c r="T12" s="146"/>
      <c r="U12" s="146"/>
      <c r="V12" s="146"/>
      <c r="W12" s="146"/>
      <c r="X12" s="145"/>
      <c r="Y12" s="145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</row>
    <row r="13" spans="1:50" ht="24.75" customHeight="1" x14ac:dyDescent="0.25">
      <c r="A13" s="169"/>
      <c r="B13" s="170"/>
      <c r="C13" s="173"/>
      <c r="D13" s="65">
        <v>10</v>
      </c>
      <c r="E13" s="170"/>
      <c r="F13" s="65" t="s">
        <v>92</v>
      </c>
      <c r="G13" s="66" t="s">
        <v>113</v>
      </c>
      <c r="H13" s="78">
        <v>874.8</v>
      </c>
      <c r="I13" s="68">
        <v>0</v>
      </c>
      <c r="J13" s="23">
        <f t="shared" si="0"/>
        <v>0</v>
      </c>
      <c r="K13" s="23">
        <f t="shared" si="1"/>
        <v>0</v>
      </c>
      <c r="L13" s="24"/>
      <c r="M13" s="25">
        <f t="shared" si="3"/>
        <v>0</v>
      </c>
      <c r="N13" s="24"/>
      <c r="O13" s="24"/>
      <c r="P13" s="24"/>
      <c r="Q13" s="35">
        <f t="shared" si="2"/>
        <v>0</v>
      </c>
      <c r="R13" s="16" t="str">
        <f t="shared" si="4"/>
        <v>OK</v>
      </c>
      <c r="S13" s="145"/>
      <c r="T13" s="146"/>
      <c r="U13" s="146"/>
      <c r="V13" s="146"/>
      <c r="W13" s="146"/>
      <c r="X13" s="145"/>
      <c r="Y13" s="145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</row>
    <row r="14" spans="1:50" ht="24.75" customHeight="1" x14ac:dyDescent="0.25">
      <c r="A14" s="169"/>
      <c r="B14" s="175" t="s">
        <v>96</v>
      </c>
      <c r="C14" s="174">
        <v>6</v>
      </c>
      <c r="D14" s="113">
        <v>11</v>
      </c>
      <c r="E14" s="175" t="s">
        <v>98</v>
      </c>
      <c r="F14" s="113" t="s">
        <v>91</v>
      </c>
      <c r="G14" s="114" t="s">
        <v>114</v>
      </c>
      <c r="H14" s="115">
        <v>6.76</v>
      </c>
      <c r="I14" s="68">
        <v>0</v>
      </c>
      <c r="J14" s="23">
        <f t="shared" si="0"/>
        <v>0</v>
      </c>
      <c r="K14" s="23">
        <f t="shared" si="1"/>
        <v>0</v>
      </c>
      <c r="L14" s="24"/>
      <c r="M14" s="25">
        <f t="shared" si="3"/>
        <v>0</v>
      </c>
      <c r="N14" s="24"/>
      <c r="O14" s="24"/>
      <c r="P14" s="24"/>
      <c r="Q14" s="35">
        <f t="shared" si="2"/>
        <v>0</v>
      </c>
      <c r="R14" s="16" t="str">
        <f t="shared" si="4"/>
        <v>OK</v>
      </c>
      <c r="S14" s="145"/>
      <c r="T14" s="146"/>
      <c r="U14" s="146"/>
      <c r="V14" s="146"/>
      <c r="W14" s="146"/>
      <c r="X14" s="145"/>
      <c r="Y14" s="145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</row>
    <row r="15" spans="1:50" ht="24.75" customHeight="1" x14ac:dyDescent="0.25">
      <c r="A15" s="169"/>
      <c r="B15" s="175"/>
      <c r="C15" s="174"/>
      <c r="D15" s="113">
        <v>12</v>
      </c>
      <c r="E15" s="175"/>
      <c r="F15" s="116" t="s">
        <v>92</v>
      </c>
      <c r="G15" s="114" t="s">
        <v>114</v>
      </c>
      <c r="H15" s="115">
        <v>1021.34</v>
      </c>
      <c r="I15" s="68">
        <v>0</v>
      </c>
      <c r="J15" s="23">
        <f t="shared" si="0"/>
        <v>0</v>
      </c>
      <c r="K15" s="23">
        <f t="shared" si="1"/>
        <v>0</v>
      </c>
      <c r="L15" s="24"/>
      <c r="M15" s="25">
        <f t="shared" si="3"/>
        <v>0</v>
      </c>
      <c r="N15" s="24"/>
      <c r="O15" s="24"/>
      <c r="P15" s="24"/>
      <c r="Q15" s="35">
        <f t="shared" si="2"/>
        <v>0</v>
      </c>
      <c r="R15" s="16" t="str">
        <f t="shared" si="4"/>
        <v>OK</v>
      </c>
      <c r="S15" s="145"/>
      <c r="T15" s="146"/>
      <c r="U15" s="146"/>
      <c r="V15" s="146"/>
      <c r="W15" s="146"/>
      <c r="X15" s="145"/>
      <c r="Y15" s="145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</row>
    <row r="16" spans="1:50" ht="24.75" customHeight="1" x14ac:dyDescent="0.25">
      <c r="A16" s="169" t="s">
        <v>100</v>
      </c>
      <c r="B16" s="170" t="s">
        <v>101</v>
      </c>
      <c r="C16" s="173">
        <v>7</v>
      </c>
      <c r="D16" s="65">
        <v>13</v>
      </c>
      <c r="E16" s="170" t="s">
        <v>90</v>
      </c>
      <c r="F16" s="64" t="s">
        <v>91</v>
      </c>
      <c r="G16" s="66" t="s">
        <v>113</v>
      </c>
      <c r="H16" s="78">
        <v>4.25</v>
      </c>
      <c r="I16" s="68">
        <v>0</v>
      </c>
      <c r="J16" s="23">
        <f t="shared" si="0"/>
        <v>0</v>
      </c>
      <c r="K16" s="23">
        <f t="shared" si="1"/>
        <v>0</v>
      </c>
      <c r="L16" s="24"/>
      <c r="M16" s="25">
        <f t="shared" si="3"/>
        <v>0</v>
      </c>
      <c r="N16" s="24"/>
      <c r="O16" s="24"/>
      <c r="P16" s="24"/>
      <c r="Q16" s="35">
        <f t="shared" si="2"/>
        <v>0</v>
      </c>
      <c r="R16" s="16" t="str">
        <f t="shared" si="4"/>
        <v>OK</v>
      </c>
      <c r="S16" s="145"/>
      <c r="T16" s="146"/>
      <c r="U16" s="146"/>
      <c r="V16" s="146"/>
      <c r="W16" s="146"/>
      <c r="X16" s="145"/>
      <c r="Y16" s="145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</row>
    <row r="17" spans="1:50" ht="24.75" customHeight="1" x14ac:dyDescent="0.25">
      <c r="A17" s="169"/>
      <c r="B17" s="170"/>
      <c r="C17" s="173"/>
      <c r="D17" s="65">
        <v>14</v>
      </c>
      <c r="E17" s="170"/>
      <c r="F17" s="64" t="s">
        <v>92</v>
      </c>
      <c r="G17" s="66" t="s">
        <v>113</v>
      </c>
      <c r="H17" s="67">
        <v>751.21</v>
      </c>
      <c r="I17" s="68">
        <v>0</v>
      </c>
      <c r="J17" s="23">
        <f t="shared" si="0"/>
        <v>0</v>
      </c>
      <c r="K17" s="23">
        <f t="shared" si="1"/>
        <v>0</v>
      </c>
      <c r="L17" s="24"/>
      <c r="M17" s="25">
        <f t="shared" si="3"/>
        <v>0</v>
      </c>
      <c r="N17" s="24"/>
      <c r="O17" s="24"/>
      <c r="P17" s="24"/>
      <c r="Q17" s="35">
        <f t="shared" si="2"/>
        <v>0</v>
      </c>
      <c r="R17" s="16" t="str">
        <f t="shared" si="4"/>
        <v>OK</v>
      </c>
      <c r="S17" s="145"/>
      <c r="T17" s="146"/>
      <c r="U17" s="146"/>
      <c r="V17" s="146"/>
      <c r="W17" s="146"/>
      <c r="X17" s="145"/>
      <c r="Y17" s="145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</row>
    <row r="18" spans="1:50" ht="24.75" customHeight="1" x14ac:dyDescent="0.25">
      <c r="A18" s="169"/>
      <c r="B18" s="170" t="s">
        <v>102</v>
      </c>
      <c r="C18" s="173">
        <v>8</v>
      </c>
      <c r="D18" s="65">
        <v>15</v>
      </c>
      <c r="E18" s="170" t="s">
        <v>93</v>
      </c>
      <c r="F18" s="64" t="s">
        <v>91</v>
      </c>
      <c r="G18" s="66" t="s">
        <v>113</v>
      </c>
      <c r="H18" s="67">
        <v>10.55</v>
      </c>
      <c r="I18" s="68">
        <v>0</v>
      </c>
      <c r="J18" s="23">
        <f t="shared" si="0"/>
        <v>0</v>
      </c>
      <c r="K18" s="23">
        <f t="shared" si="1"/>
        <v>0</v>
      </c>
      <c r="L18" s="24"/>
      <c r="M18" s="25">
        <f t="shared" si="3"/>
        <v>0</v>
      </c>
      <c r="N18" s="24"/>
      <c r="O18" s="24"/>
      <c r="P18" s="24"/>
      <c r="Q18" s="35">
        <f t="shared" si="2"/>
        <v>0</v>
      </c>
      <c r="R18" s="16" t="str">
        <f t="shared" si="4"/>
        <v>OK</v>
      </c>
      <c r="S18" s="145"/>
      <c r="T18" s="146"/>
      <c r="U18" s="146"/>
      <c r="V18" s="146"/>
      <c r="W18" s="146"/>
      <c r="X18" s="145"/>
      <c r="Y18" s="145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</row>
    <row r="19" spans="1:50" ht="24.75" customHeight="1" x14ac:dyDescent="0.25">
      <c r="A19" s="169"/>
      <c r="B19" s="170"/>
      <c r="C19" s="173"/>
      <c r="D19" s="65">
        <v>16</v>
      </c>
      <c r="E19" s="170"/>
      <c r="F19" s="64" t="s">
        <v>92</v>
      </c>
      <c r="G19" s="66" t="s">
        <v>113</v>
      </c>
      <c r="H19" s="78">
        <v>1232.01</v>
      </c>
      <c r="I19" s="68">
        <v>0</v>
      </c>
      <c r="J19" s="23">
        <f t="shared" si="0"/>
        <v>0</v>
      </c>
      <c r="K19" s="23">
        <f t="shared" si="1"/>
        <v>0</v>
      </c>
      <c r="L19" s="24"/>
      <c r="M19" s="25">
        <f t="shared" si="3"/>
        <v>0</v>
      </c>
      <c r="N19" s="24"/>
      <c r="O19" s="24"/>
      <c r="P19" s="24"/>
      <c r="Q19" s="35">
        <f t="shared" si="2"/>
        <v>0</v>
      </c>
      <c r="R19" s="16" t="str">
        <f t="shared" si="4"/>
        <v>OK</v>
      </c>
      <c r="S19" s="145"/>
      <c r="T19" s="146"/>
      <c r="U19" s="146"/>
      <c r="V19" s="146"/>
      <c r="W19" s="146"/>
      <c r="X19" s="145"/>
      <c r="Y19" s="145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</row>
    <row r="20" spans="1:50" ht="24.75" customHeight="1" x14ac:dyDescent="0.25">
      <c r="A20" s="169"/>
      <c r="B20" s="170" t="s">
        <v>102</v>
      </c>
      <c r="C20" s="173">
        <v>9</v>
      </c>
      <c r="D20" s="65">
        <v>17</v>
      </c>
      <c r="E20" s="170" t="s">
        <v>94</v>
      </c>
      <c r="F20" s="64" t="s">
        <v>91</v>
      </c>
      <c r="G20" s="66" t="s">
        <v>113</v>
      </c>
      <c r="H20" s="78">
        <v>10.130000000000001</v>
      </c>
      <c r="I20" s="68">
        <v>0</v>
      </c>
      <c r="J20" s="23">
        <f t="shared" si="0"/>
        <v>0</v>
      </c>
      <c r="K20" s="23">
        <f t="shared" si="1"/>
        <v>0</v>
      </c>
      <c r="L20" s="24"/>
      <c r="M20" s="25">
        <f t="shared" si="3"/>
        <v>0</v>
      </c>
      <c r="N20" s="24"/>
      <c r="O20" s="24"/>
      <c r="P20" s="24"/>
      <c r="Q20" s="35">
        <f t="shared" si="2"/>
        <v>0</v>
      </c>
      <c r="R20" s="16" t="str">
        <f t="shared" si="4"/>
        <v>OK</v>
      </c>
      <c r="S20" s="145"/>
      <c r="T20" s="146"/>
      <c r="U20" s="146"/>
      <c r="V20" s="146"/>
      <c r="W20" s="146"/>
      <c r="X20" s="145"/>
      <c r="Y20" s="145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</row>
    <row r="21" spans="1:50" ht="24.75" customHeight="1" x14ac:dyDescent="0.25">
      <c r="A21" s="169"/>
      <c r="B21" s="170"/>
      <c r="C21" s="173"/>
      <c r="D21" s="65">
        <v>18</v>
      </c>
      <c r="E21" s="170"/>
      <c r="F21" s="64" t="s">
        <v>92</v>
      </c>
      <c r="G21" s="66" t="s">
        <v>113</v>
      </c>
      <c r="H21" s="78">
        <v>1211.46</v>
      </c>
      <c r="I21" s="68">
        <v>0</v>
      </c>
      <c r="J21" s="23">
        <f t="shared" si="0"/>
        <v>0</v>
      </c>
      <c r="K21" s="23">
        <f t="shared" si="1"/>
        <v>0</v>
      </c>
      <c r="L21" s="24"/>
      <c r="M21" s="25">
        <f t="shared" si="3"/>
        <v>0</v>
      </c>
      <c r="N21" s="24"/>
      <c r="O21" s="24"/>
      <c r="P21" s="24"/>
      <c r="Q21" s="35">
        <f t="shared" si="2"/>
        <v>0</v>
      </c>
      <c r="R21" s="16" t="str">
        <f t="shared" si="4"/>
        <v>OK</v>
      </c>
      <c r="S21" s="145"/>
      <c r="T21" s="146"/>
      <c r="U21" s="146"/>
      <c r="V21" s="146"/>
      <c r="W21" s="146"/>
      <c r="X21" s="145"/>
      <c r="Y21" s="145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</row>
    <row r="22" spans="1:50" ht="24.75" customHeight="1" x14ac:dyDescent="0.25">
      <c r="A22" s="169"/>
      <c r="B22" s="170" t="s">
        <v>102</v>
      </c>
      <c r="C22" s="173">
        <v>10</v>
      </c>
      <c r="D22" s="65">
        <v>19</v>
      </c>
      <c r="E22" s="170" t="s">
        <v>95</v>
      </c>
      <c r="F22" s="80" t="s">
        <v>91</v>
      </c>
      <c r="G22" s="66" t="s">
        <v>113</v>
      </c>
      <c r="H22" s="78">
        <v>12.08</v>
      </c>
      <c r="I22" s="68">
        <v>0</v>
      </c>
      <c r="J22" s="23">
        <f t="shared" si="0"/>
        <v>0</v>
      </c>
      <c r="K22" s="23">
        <f t="shared" si="1"/>
        <v>0</v>
      </c>
      <c r="L22" s="24"/>
      <c r="M22" s="25">
        <f t="shared" si="3"/>
        <v>0</v>
      </c>
      <c r="N22" s="24"/>
      <c r="O22" s="24"/>
      <c r="P22" s="24"/>
      <c r="Q22" s="35">
        <f t="shared" si="2"/>
        <v>0</v>
      </c>
      <c r="R22" s="16" t="str">
        <f t="shared" si="4"/>
        <v>OK</v>
      </c>
      <c r="S22" s="145"/>
      <c r="T22" s="146"/>
      <c r="U22" s="146"/>
      <c r="V22" s="146"/>
      <c r="W22" s="145"/>
      <c r="X22" s="145"/>
      <c r="Y22" s="145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</row>
    <row r="23" spans="1:50" ht="24.75" customHeight="1" x14ac:dyDescent="0.25">
      <c r="A23" s="169"/>
      <c r="B23" s="170"/>
      <c r="C23" s="173"/>
      <c r="D23" s="65">
        <v>20</v>
      </c>
      <c r="E23" s="170"/>
      <c r="F23" s="64" t="s">
        <v>92</v>
      </c>
      <c r="G23" s="66" t="s">
        <v>113</v>
      </c>
      <c r="H23" s="67">
        <v>1460.51</v>
      </c>
      <c r="I23" s="68">
        <v>0</v>
      </c>
      <c r="J23" s="23">
        <f t="shared" si="0"/>
        <v>0</v>
      </c>
      <c r="K23" s="23">
        <f t="shared" si="1"/>
        <v>0</v>
      </c>
      <c r="L23" s="24"/>
      <c r="M23" s="25">
        <f t="shared" si="3"/>
        <v>0</v>
      </c>
      <c r="N23" s="24"/>
      <c r="O23" s="24"/>
      <c r="P23" s="24"/>
      <c r="Q23" s="35">
        <f t="shared" si="2"/>
        <v>0</v>
      </c>
      <c r="R23" s="16" t="str">
        <f t="shared" si="4"/>
        <v>OK</v>
      </c>
      <c r="S23" s="145"/>
      <c r="T23" s="146"/>
      <c r="U23" s="146"/>
      <c r="V23" s="146"/>
      <c r="W23" s="146"/>
      <c r="X23" s="145"/>
      <c r="Y23" s="145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</row>
    <row r="24" spans="1:50" ht="24.75" customHeight="1" x14ac:dyDescent="0.25">
      <c r="A24" s="169"/>
      <c r="B24" s="170" t="s">
        <v>102</v>
      </c>
      <c r="C24" s="173">
        <v>11</v>
      </c>
      <c r="D24" s="65">
        <v>21</v>
      </c>
      <c r="E24" s="170" t="s">
        <v>97</v>
      </c>
      <c r="F24" s="64" t="s">
        <v>91</v>
      </c>
      <c r="G24" s="66" t="s">
        <v>113</v>
      </c>
      <c r="H24" s="67">
        <v>4.3099999999999996</v>
      </c>
      <c r="I24" s="68">
        <v>0</v>
      </c>
      <c r="J24" s="23">
        <f t="shared" si="0"/>
        <v>0</v>
      </c>
      <c r="K24" s="23">
        <f t="shared" si="1"/>
        <v>0</v>
      </c>
      <c r="L24" s="24"/>
      <c r="M24" s="25">
        <f t="shared" si="3"/>
        <v>0</v>
      </c>
      <c r="N24" s="24"/>
      <c r="O24" s="24"/>
      <c r="P24" s="24"/>
      <c r="Q24" s="35">
        <f t="shared" si="2"/>
        <v>0</v>
      </c>
      <c r="R24" s="16" t="str">
        <f t="shared" si="4"/>
        <v>OK</v>
      </c>
      <c r="S24" s="145"/>
      <c r="T24" s="146"/>
      <c r="U24" s="146"/>
      <c r="V24" s="146"/>
      <c r="W24" s="146"/>
      <c r="X24" s="145"/>
      <c r="Y24" s="145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</row>
    <row r="25" spans="1:50" ht="24.75" customHeight="1" x14ac:dyDescent="0.25">
      <c r="A25" s="169"/>
      <c r="B25" s="170"/>
      <c r="C25" s="173"/>
      <c r="D25" s="65">
        <v>22</v>
      </c>
      <c r="E25" s="170"/>
      <c r="F25" s="64" t="s">
        <v>92</v>
      </c>
      <c r="G25" s="66" t="s">
        <v>113</v>
      </c>
      <c r="H25" s="67">
        <v>667.5</v>
      </c>
      <c r="I25" s="68">
        <v>0</v>
      </c>
      <c r="J25" s="23">
        <f t="shared" si="0"/>
        <v>0</v>
      </c>
      <c r="K25" s="23">
        <f t="shared" si="1"/>
        <v>0</v>
      </c>
      <c r="L25" s="24"/>
      <c r="M25" s="25">
        <f t="shared" si="3"/>
        <v>0</v>
      </c>
      <c r="N25" s="24"/>
      <c r="O25" s="24"/>
      <c r="P25" s="24"/>
      <c r="Q25" s="35">
        <f t="shared" si="2"/>
        <v>0</v>
      </c>
      <c r="R25" s="16" t="str">
        <f t="shared" si="4"/>
        <v>OK</v>
      </c>
      <c r="S25" s="145"/>
      <c r="T25" s="146"/>
      <c r="U25" s="146"/>
      <c r="V25" s="146"/>
      <c r="W25" s="146"/>
      <c r="X25" s="145"/>
      <c r="Y25" s="145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</row>
    <row r="26" spans="1:50" ht="24.75" customHeight="1" x14ac:dyDescent="0.25">
      <c r="A26" s="169" t="s">
        <v>103</v>
      </c>
      <c r="B26" s="170" t="s">
        <v>96</v>
      </c>
      <c r="C26" s="173">
        <v>12</v>
      </c>
      <c r="D26" s="65">
        <v>23</v>
      </c>
      <c r="E26" s="170" t="s">
        <v>90</v>
      </c>
      <c r="F26" s="64" t="s">
        <v>91</v>
      </c>
      <c r="G26" s="66" t="s">
        <v>113</v>
      </c>
      <c r="H26" s="67">
        <v>3.5</v>
      </c>
      <c r="I26" s="68">
        <v>0</v>
      </c>
      <c r="J26" s="23">
        <f t="shared" si="0"/>
        <v>0</v>
      </c>
      <c r="K26" s="23">
        <f t="shared" si="1"/>
        <v>0</v>
      </c>
      <c r="L26" s="24"/>
      <c r="M26" s="25">
        <f t="shared" si="3"/>
        <v>0</v>
      </c>
      <c r="N26" s="24"/>
      <c r="O26" s="24"/>
      <c r="P26" s="24"/>
      <c r="Q26" s="35">
        <f t="shared" si="2"/>
        <v>0</v>
      </c>
      <c r="R26" s="16" t="str">
        <f t="shared" si="4"/>
        <v>OK</v>
      </c>
      <c r="S26" s="145"/>
      <c r="T26" s="146"/>
      <c r="U26" s="146"/>
      <c r="V26" s="146"/>
      <c r="W26" s="146"/>
      <c r="X26" s="145"/>
      <c r="Y26" s="145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</row>
    <row r="27" spans="1:50" ht="24.75" customHeight="1" x14ac:dyDescent="0.25">
      <c r="A27" s="169"/>
      <c r="B27" s="170"/>
      <c r="C27" s="173"/>
      <c r="D27" s="65">
        <v>24</v>
      </c>
      <c r="E27" s="170"/>
      <c r="F27" s="64" t="s">
        <v>92</v>
      </c>
      <c r="G27" s="66" t="s">
        <v>113</v>
      </c>
      <c r="H27" s="67">
        <v>1440</v>
      </c>
      <c r="I27" s="68">
        <v>0</v>
      </c>
      <c r="J27" s="23">
        <f t="shared" si="0"/>
        <v>0</v>
      </c>
      <c r="K27" s="23">
        <f t="shared" si="1"/>
        <v>0</v>
      </c>
      <c r="L27" s="24"/>
      <c r="M27" s="25">
        <f t="shared" si="3"/>
        <v>0</v>
      </c>
      <c r="N27" s="24"/>
      <c r="O27" s="24"/>
      <c r="P27" s="24"/>
      <c r="Q27" s="35">
        <f t="shared" si="2"/>
        <v>0</v>
      </c>
      <c r="R27" s="16" t="str">
        <f t="shared" si="4"/>
        <v>OK</v>
      </c>
      <c r="S27" s="145"/>
      <c r="T27" s="146"/>
      <c r="U27" s="146"/>
      <c r="V27" s="146"/>
      <c r="W27" s="146"/>
      <c r="X27" s="145"/>
      <c r="Y27" s="145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</row>
    <row r="28" spans="1:50" ht="24.75" customHeight="1" x14ac:dyDescent="0.25">
      <c r="A28" s="169"/>
      <c r="B28" s="170" t="s">
        <v>96</v>
      </c>
      <c r="C28" s="173">
        <v>13</v>
      </c>
      <c r="D28" s="65">
        <v>25</v>
      </c>
      <c r="E28" s="170" t="s">
        <v>93</v>
      </c>
      <c r="F28" s="64" t="s">
        <v>91</v>
      </c>
      <c r="G28" s="66" t="s">
        <v>113</v>
      </c>
      <c r="H28" s="67">
        <v>10.91</v>
      </c>
      <c r="I28" s="68">
        <v>0</v>
      </c>
      <c r="J28" s="23">
        <f t="shared" si="0"/>
        <v>0</v>
      </c>
      <c r="K28" s="23">
        <f t="shared" si="1"/>
        <v>0</v>
      </c>
      <c r="L28" s="24"/>
      <c r="M28" s="25">
        <f t="shared" si="3"/>
        <v>0</v>
      </c>
      <c r="N28" s="24"/>
      <c r="O28" s="24"/>
      <c r="P28" s="24"/>
      <c r="Q28" s="35">
        <f t="shared" si="2"/>
        <v>0</v>
      </c>
      <c r="R28" s="16" t="str">
        <f t="shared" si="4"/>
        <v>OK</v>
      </c>
      <c r="S28" s="145"/>
      <c r="T28" s="146"/>
      <c r="U28" s="146"/>
      <c r="V28" s="146"/>
      <c r="W28" s="146"/>
      <c r="X28" s="145"/>
      <c r="Y28" s="145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</row>
    <row r="29" spans="1:50" ht="24.75" customHeight="1" x14ac:dyDescent="0.25">
      <c r="A29" s="169"/>
      <c r="B29" s="170"/>
      <c r="C29" s="173"/>
      <c r="D29" s="65">
        <v>26</v>
      </c>
      <c r="E29" s="170"/>
      <c r="F29" s="64" t="s">
        <v>92</v>
      </c>
      <c r="G29" s="66" t="s">
        <v>113</v>
      </c>
      <c r="H29" s="67">
        <v>1016.36</v>
      </c>
      <c r="I29" s="68">
        <v>0</v>
      </c>
      <c r="J29" s="23">
        <f t="shared" si="0"/>
        <v>0</v>
      </c>
      <c r="K29" s="23">
        <f t="shared" si="1"/>
        <v>0</v>
      </c>
      <c r="L29" s="24"/>
      <c r="M29" s="25">
        <f t="shared" si="3"/>
        <v>0</v>
      </c>
      <c r="N29" s="24"/>
      <c r="O29" s="24"/>
      <c r="P29" s="24"/>
      <c r="Q29" s="35">
        <f t="shared" si="2"/>
        <v>0</v>
      </c>
      <c r="R29" s="16" t="str">
        <f t="shared" si="4"/>
        <v>OK</v>
      </c>
      <c r="S29" s="145"/>
      <c r="T29" s="146"/>
      <c r="U29" s="146"/>
      <c r="V29" s="146"/>
      <c r="W29" s="146"/>
      <c r="X29" s="145"/>
      <c r="Y29" s="145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</row>
    <row r="30" spans="1:50" ht="24.75" customHeight="1" x14ac:dyDescent="0.25">
      <c r="A30" s="169"/>
      <c r="B30" s="170" t="s">
        <v>104</v>
      </c>
      <c r="C30" s="173">
        <v>14</v>
      </c>
      <c r="D30" s="65">
        <v>27</v>
      </c>
      <c r="E30" s="170" t="s">
        <v>94</v>
      </c>
      <c r="F30" s="64" t="s">
        <v>91</v>
      </c>
      <c r="G30" s="66" t="s">
        <v>113</v>
      </c>
      <c r="H30" s="67">
        <v>13.02</v>
      </c>
      <c r="I30" s="68">
        <v>0</v>
      </c>
      <c r="J30" s="23">
        <f t="shared" si="0"/>
        <v>0</v>
      </c>
      <c r="K30" s="23">
        <f t="shared" si="1"/>
        <v>0</v>
      </c>
      <c r="L30" s="24"/>
      <c r="M30" s="25">
        <f t="shared" si="3"/>
        <v>0</v>
      </c>
      <c r="N30" s="24"/>
      <c r="O30" s="24"/>
      <c r="P30" s="24"/>
      <c r="Q30" s="35">
        <f t="shared" si="2"/>
        <v>0</v>
      </c>
      <c r="R30" s="16" t="str">
        <f t="shared" si="4"/>
        <v>OK</v>
      </c>
      <c r="S30" s="145"/>
      <c r="T30" s="146"/>
      <c r="U30" s="146"/>
      <c r="V30" s="146"/>
      <c r="W30" s="146"/>
      <c r="X30" s="145"/>
      <c r="Y30" s="145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</row>
    <row r="31" spans="1:50" ht="24.75" customHeight="1" x14ac:dyDescent="0.25">
      <c r="A31" s="169"/>
      <c r="B31" s="170"/>
      <c r="C31" s="173"/>
      <c r="D31" s="65">
        <v>28</v>
      </c>
      <c r="E31" s="170"/>
      <c r="F31" s="64" t="s">
        <v>92</v>
      </c>
      <c r="G31" s="66" t="s">
        <v>113</v>
      </c>
      <c r="H31" s="67">
        <v>1970.75</v>
      </c>
      <c r="I31" s="68">
        <v>0</v>
      </c>
      <c r="J31" s="23">
        <f t="shared" si="0"/>
        <v>0</v>
      </c>
      <c r="K31" s="23">
        <f t="shared" si="1"/>
        <v>0</v>
      </c>
      <c r="L31" s="24"/>
      <c r="M31" s="25">
        <f t="shared" si="3"/>
        <v>0</v>
      </c>
      <c r="N31" s="24"/>
      <c r="O31" s="24"/>
      <c r="P31" s="24"/>
      <c r="Q31" s="35">
        <f t="shared" si="2"/>
        <v>0</v>
      </c>
      <c r="R31" s="16" t="str">
        <f t="shared" si="4"/>
        <v>OK</v>
      </c>
      <c r="S31" s="145"/>
      <c r="T31" s="146"/>
      <c r="U31" s="146"/>
      <c r="V31" s="146"/>
      <c r="W31" s="146"/>
      <c r="X31" s="145"/>
      <c r="Y31" s="145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</row>
    <row r="32" spans="1:50" ht="24.75" customHeight="1" x14ac:dyDescent="0.25">
      <c r="A32" s="169"/>
      <c r="B32" s="170" t="s">
        <v>104</v>
      </c>
      <c r="C32" s="173">
        <v>15</v>
      </c>
      <c r="D32" s="65">
        <v>29</v>
      </c>
      <c r="E32" s="170" t="s">
        <v>95</v>
      </c>
      <c r="F32" s="64" t="s">
        <v>91</v>
      </c>
      <c r="G32" s="66" t="s">
        <v>113</v>
      </c>
      <c r="H32" s="67">
        <v>11.2</v>
      </c>
      <c r="I32" s="68">
        <v>0</v>
      </c>
      <c r="J32" s="23">
        <f t="shared" si="0"/>
        <v>0</v>
      </c>
      <c r="K32" s="23">
        <f t="shared" si="1"/>
        <v>0</v>
      </c>
      <c r="L32" s="24"/>
      <c r="M32" s="25">
        <f t="shared" si="3"/>
        <v>0</v>
      </c>
      <c r="N32" s="24"/>
      <c r="O32" s="24"/>
      <c r="P32" s="24"/>
      <c r="Q32" s="35">
        <f t="shared" si="2"/>
        <v>0</v>
      </c>
      <c r="R32" s="16" t="str">
        <f t="shared" si="4"/>
        <v>OK</v>
      </c>
      <c r="S32" s="145"/>
      <c r="T32" s="146"/>
      <c r="U32" s="146"/>
      <c r="V32" s="146"/>
      <c r="W32" s="146"/>
      <c r="X32" s="145"/>
      <c r="Y32" s="145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</row>
    <row r="33" spans="1:50" ht="24.75" customHeight="1" x14ac:dyDescent="0.25">
      <c r="A33" s="169"/>
      <c r="B33" s="170"/>
      <c r="C33" s="173"/>
      <c r="D33" s="65">
        <v>30</v>
      </c>
      <c r="E33" s="170"/>
      <c r="F33" s="64" t="s">
        <v>92</v>
      </c>
      <c r="G33" s="66" t="s">
        <v>113</v>
      </c>
      <c r="H33" s="67">
        <v>2200</v>
      </c>
      <c r="I33" s="68">
        <v>0</v>
      </c>
      <c r="J33" s="23">
        <f t="shared" si="0"/>
        <v>0</v>
      </c>
      <c r="K33" s="23">
        <f t="shared" si="1"/>
        <v>0</v>
      </c>
      <c r="L33" s="24"/>
      <c r="M33" s="25">
        <f t="shared" si="3"/>
        <v>0</v>
      </c>
      <c r="N33" s="24"/>
      <c r="O33" s="24"/>
      <c r="P33" s="24"/>
      <c r="Q33" s="35">
        <f t="shared" si="2"/>
        <v>0</v>
      </c>
      <c r="R33" s="16" t="str">
        <f t="shared" si="4"/>
        <v>OK</v>
      </c>
      <c r="S33" s="145"/>
      <c r="T33" s="146"/>
      <c r="U33" s="146"/>
      <c r="V33" s="146"/>
      <c r="W33" s="146"/>
      <c r="X33" s="145"/>
      <c r="Y33" s="145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</row>
    <row r="34" spans="1:50" ht="24.75" customHeight="1" x14ac:dyDescent="0.25">
      <c r="A34" s="169" t="s">
        <v>105</v>
      </c>
      <c r="B34" s="170" t="s">
        <v>96</v>
      </c>
      <c r="C34" s="173">
        <v>16</v>
      </c>
      <c r="D34" s="65">
        <v>31</v>
      </c>
      <c r="E34" s="170" t="s">
        <v>90</v>
      </c>
      <c r="F34" s="64" t="s">
        <v>91</v>
      </c>
      <c r="G34" s="66" t="s">
        <v>113</v>
      </c>
      <c r="H34" s="67">
        <v>3.93</v>
      </c>
      <c r="I34" s="69">
        <v>50000</v>
      </c>
      <c r="J34" s="23">
        <f t="shared" si="0"/>
        <v>17500</v>
      </c>
      <c r="K34" s="23">
        <f t="shared" si="1"/>
        <v>17500</v>
      </c>
      <c r="L34" s="24"/>
      <c r="M34" s="25">
        <f t="shared" si="3"/>
        <v>12500</v>
      </c>
      <c r="N34" s="24"/>
      <c r="O34" s="24"/>
      <c r="P34" s="24"/>
      <c r="Q34" s="35">
        <f t="shared" si="2"/>
        <v>32500</v>
      </c>
      <c r="R34" s="16" t="str">
        <f t="shared" si="4"/>
        <v>OK</v>
      </c>
      <c r="S34" s="147">
        <v>5500</v>
      </c>
      <c r="T34" s="146"/>
      <c r="U34" s="146"/>
      <c r="V34" s="146"/>
      <c r="W34" s="146"/>
      <c r="X34" s="147">
        <v>12000</v>
      </c>
      <c r="Y34" s="145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</row>
    <row r="35" spans="1:50" ht="24.75" customHeight="1" x14ac:dyDescent="0.25">
      <c r="A35" s="169"/>
      <c r="B35" s="170"/>
      <c r="C35" s="173"/>
      <c r="D35" s="65">
        <v>32</v>
      </c>
      <c r="E35" s="170"/>
      <c r="F35" s="64" t="s">
        <v>92</v>
      </c>
      <c r="G35" s="66" t="s">
        <v>113</v>
      </c>
      <c r="H35" s="67">
        <v>1350</v>
      </c>
      <c r="I35" s="69">
        <v>10</v>
      </c>
      <c r="J35" s="23">
        <f t="shared" si="0"/>
        <v>9</v>
      </c>
      <c r="K35" s="23">
        <f t="shared" si="1"/>
        <v>9</v>
      </c>
      <c r="L35" s="24"/>
      <c r="M35" s="25">
        <f t="shared" si="3"/>
        <v>2</v>
      </c>
      <c r="N35" s="24"/>
      <c r="O35" s="24"/>
      <c r="P35" s="24"/>
      <c r="Q35" s="35">
        <f t="shared" si="2"/>
        <v>1</v>
      </c>
      <c r="R35" s="16" t="str">
        <f t="shared" si="4"/>
        <v>OK</v>
      </c>
      <c r="S35" s="147">
        <v>3</v>
      </c>
      <c r="T35" s="146"/>
      <c r="U35" s="146"/>
      <c r="V35" s="146"/>
      <c r="W35" s="146"/>
      <c r="X35" s="147">
        <v>6</v>
      </c>
      <c r="Y35" s="145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</row>
    <row r="36" spans="1:50" ht="24.75" customHeight="1" x14ac:dyDescent="0.25">
      <c r="A36" s="169"/>
      <c r="B36" s="170" t="s">
        <v>106</v>
      </c>
      <c r="C36" s="173">
        <v>17</v>
      </c>
      <c r="D36" s="65">
        <v>33</v>
      </c>
      <c r="E36" s="170" t="s">
        <v>93</v>
      </c>
      <c r="F36" s="64" t="s">
        <v>91</v>
      </c>
      <c r="G36" s="66" t="s">
        <v>113</v>
      </c>
      <c r="H36" s="67">
        <v>10.97</v>
      </c>
      <c r="I36" s="69">
        <v>50000</v>
      </c>
      <c r="J36" s="23">
        <f t="shared" ref="J36:J73" si="5">IF(SUM(S36:AX36)&gt;I36+L36,I36+L36,SUM(S36:AX36))</f>
        <v>6000</v>
      </c>
      <c r="K36" s="23">
        <f t="shared" ref="K36:K73" si="6">(SUM(S36:AX36))</f>
        <v>6000</v>
      </c>
      <c r="L36" s="24"/>
      <c r="M36" s="25">
        <f t="shared" si="3"/>
        <v>12500</v>
      </c>
      <c r="N36" s="24"/>
      <c r="O36" s="24"/>
      <c r="P36" s="24"/>
      <c r="Q36" s="35">
        <f t="shared" ref="Q36:Q73" si="7">I36-SUM(S36:AX36)+L36</f>
        <v>44000</v>
      </c>
      <c r="R36" s="16" t="str">
        <f t="shared" si="4"/>
        <v>OK</v>
      </c>
      <c r="S36" s="145"/>
      <c r="T36" s="148">
        <v>1000</v>
      </c>
      <c r="U36" s="148">
        <v>2500</v>
      </c>
      <c r="V36" s="146"/>
      <c r="W36" s="148">
        <v>2500</v>
      </c>
      <c r="X36" s="145"/>
      <c r="Y36" s="145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</row>
    <row r="37" spans="1:50" ht="24.75" customHeight="1" x14ac:dyDescent="0.25">
      <c r="A37" s="169"/>
      <c r="B37" s="170"/>
      <c r="C37" s="173"/>
      <c r="D37" s="65">
        <v>34</v>
      </c>
      <c r="E37" s="170"/>
      <c r="F37" s="64" t="s">
        <v>92</v>
      </c>
      <c r="G37" s="66" t="s">
        <v>113</v>
      </c>
      <c r="H37" s="67">
        <v>975</v>
      </c>
      <c r="I37" s="69">
        <v>30</v>
      </c>
      <c r="J37" s="23">
        <f t="shared" si="5"/>
        <v>2</v>
      </c>
      <c r="K37" s="23">
        <f t="shared" si="6"/>
        <v>2</v>
      </c>
      <c r="L37" s="24"/>
      <c r="M37" s="25">
        <f t="shared" si="3"/>
        <v>7</v>
      </c>
      <c r="N37" s="24"/>
      <c r="O37" s="24"/>
      <c r="P37" s="24"/>
      <c r="Q37" s="35">
        <f t="shared" si="7"/>
        <v>28</v>
      </c>
      <c r="R37" s="16" t="str">
        <f t="shared" si="4"/>
        <v>OK</v>
      </c>
      <c r="S37" s="145"/>
      <c r="T37" s="147">
        <v>2</v>
      </c>
      <c r="U37" s="146"/>
      <c r="V37" s="146"/>
      <c r="W37" s="146"/>
      <c r="X37" s="145"/>
      <c r="Y37" s="145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</row>
    <row r="38" spans="1:50" ht="24.75" customHeight="1" x14ac:dyDescent="0.25">
      <c r="A38" s="169"/>
      <c r="B38" s="170" t="s">
        <v>106</v>
      </c>
      <c r="C38" s="173">
        <v>18</v>
      </c>
      <c r="D38" s="65">
        <v>35</v>
      </c>
      <c r="E38" s="170" t="s">
        <v>94</v>
      </c>
      <c r="F38" s="64" t="s">
        <v>91</v>
      </c>
      <c r="G38" s="66" t="s">
        <v>113</v>
      </c>
      <c r="H38" s="67">
        <v>8.9</v>
      </c>
      <c r="I38" s="69">
        <v>25000</v>
      </c>
      <c r="J38" s="23">
        <f t="shared" si="5"/>
        <v>0</v>
      </c>
      <c r="K38" s="23">
        <f t="shared" si="6"/>
        <v>0</v>
      </c>
      <c r="L38" s="24"/>
      <c r="M38" s="25">
        <f t="shared" si="3"/>
        <v>6250</v>
      </c>
      <c r="N38" s="24"/>
      <c r="O38" s="24"/>
      <c r="P38" s="24"/>
      <c r="Q38" s="35">
        <f t="shared" si="7"/>
        <v>25000</v>
      </c>
      <c r="R38" s="16" t="str">
        <f t="shared" si="4"/>
        <v>OK</v>
      </c>
      <c r="S38" s="145"/>
      <c r="T38" s="145"/>
      <c r="U38" s="146"/>
      <c r="V38" s="146"/>
      <c r="W38" s="146"/>
      <c r="X38" s="145"/>
      <c r="Y38" s="145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</row>
    <row r="39" spans="1:50" ht="24.75" customHeight="1" x14ac:dyDescent="0.25">
      <c r="A39" s="169"/>
      <c r="B39" s="170"/>
      <c r="C39" s="173"/>
      <c r="D39" s="65">
        <v>36</v>
      </c>
      <c r="E39" s="170"/>
      <c r="F39" s="64" t="s">
        <v>92</v>
      </c>
      <c r="G39" s="66" t="s">
        <v>113</v>
      </c>
      <c r="H39" s="67">
        <v>750</v>
      </c>
      <c r="I39" s="69">
        <v>10</v>
      </c>
      <c r="J39" s="23">
        <f t="shared" si="5"/>
        <v>0</v>
      </c>
      <c r="K39" s="23">
        <f t="shared" si="6"/>
        <v>0</v>
      </c>
      <c r="L39" s="24"/>
      <c r="M39" s="25">
        <f t="shared" si="3"/>
        <v>2</v>
      </c>
      <c r="N39" s="24"/>
      <c r="O39" s="24"/>
      <c r="P39" s="24"/>
      <c r="Q39" s="35">
        <f t="shared" si="7"/>
        <v>10</v>
      </c>
      <c r="R39" s="16" t="str">
        <f t="shared" si="4"/>
        <v>OK</v>
      </c>
      <c r="S39" s="145"/>
      <c r="T39" s="145"/>
      <c r="U39" s="146"/>
      <c r="V39" s="146"/>
      <c r="W39" s="146"/>
      <c r="X39" s="145"/>
      <c r="Y39" s="145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</row>
    <row r="40" spans="1:50" ht="24.75" customHeight="1" x14ac:dyDescent="0.25">
      <c r="A40" s="169"/>
      <c r="B40" s="170" t="s">
        <v>106</v>
      </c>
      <c r="C40" s="173">
        <v>19</v>
      </c>
      <c r="D40" s="65">
        <v>37</v>
      </c>
      <c r="E40" s="170" t="s">
        <v>95</v>
      </c>
      <c r="F40" s="64" t="s">
        <v>91</v>
      </c>
      <c r="G40" s="66" t="s">
        <v>113</v>
      </c>
      <c r="H40" s="67">
        <v>7.74</v>
      </c>
      <c r="I40" s="69">
        <v>50000</v>
      </c>
      <c r="J40" s="23">
        <f t="shared" si="5"/>
        <v>12595</v>
      </c>
      <c r="K40" s="23">
        <f t="shared" si="6"/>
        <v>12595</v>
      </c>
      <c r="L40" s="24"/>
      <c r="M40" s="25">
        <f t="shared" si="3"/>
        <v>12500</v>
      </c>
      <c r="N40" s="24"/>
      <c r="O40" s="24"/>
      <c r="P40" s="24"/>
      <c r="Q40" s="35">
        <f t="shared" si="7"/>
        <v>37405</v>
      </c>
      <c r="R40" s="16" t="str">
        <f t="shared" si="4"/>
        <v>OK</v>
      </c>
      <c r="S40" s="145"/>
      <c r="T40" s="147">
        <v>1000</v>
      </c>
      <c r="U40" s="148">
        <v>5527</v>
      </c>
      <c r="V40" s="148">
        <v>1033</v>
      </c>
      <c r="W40" s="148">
        <v>5035</v>
      </c>
      <c r="X40" s="145"/>
      <c r="Y40" s="145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</row>
    <row r="41" spans="1:50" ht="24.75" customHeight="1" x14ac:dyDescent="0.25">
      <c r="A41" s="169"/>
      <c r="B41" s="170"/>
      <c r="C41" s="173"/>
      <c r="D41" s="65">
        <v>38</v>
      </c>
      <c r="E41" s="170"/>
      <c r="F41" s="64" t="s">
        <v>92</v>
      </c>
      <c r="G41" s="66" t="s">
        <v>113</v>
      </c>
      <c r="H41" s="67">
        <v>1500</v>
      </c>
      <c r="I41" s="69">
        <v>30</v>
      </c>
      <c r="J41" s="23">
        <f t="shared" si="5"/>
        <v>2</v>
      </c>
      <c r="K41" s="23">
        <f t="shared" si="6"/>
        <v>2</v>
      </c>
      <c r="L41" s="24"/>
      <c r="M41" s="25">
        <f t="shared" si="3"/>
        <v>7</v>
      </c>
      <c r="N41" s="24"/>
      <c r="O41" s="24"/>
      <c r="P41" s="24"/>
      <c r="Q41" s="35">
        <f t="shared" si="7"/>
        <v>28</v>
      </c>
      <c r="R41" s="16" t="str">
        <f t="shared" si="4"/>
        <v>OK</v>
      </c>
      <c r="S41" s="145"/>
      <c r="T41" s="147">
        <v>2</v>
      </c>
      <c r="U41" s="146"/>
      <c r="V41" s="146"/>
      <c r="W41" s="146"/>
      <c r="X41" s="145"/>
      <c r="Y41" s="145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</row>
    <row r="42" spans="1:50" ht="24.75" customHeight="1" x14ac:dyDescent="0.25">
      <c r="A42" s="169"/>
      <c r="B42" s="175" t="s">
        <v>96</v>
      </c>
      <c r="C42" s="174">
        <v>20</v>
      </c>
      <c r="D42" s="113">
        <v>39</v>
      </c>
      <c r="E42" s="175" t="s">
        <v>98</v>
      </c>
      <c r="F42" s="114" t="s">
        <v>91</v>
      </c>
      <c r="G42" s="114" t="s">
        <v>114</v>
      </c>
      <c r="H42" s="117">
        <v>6.76</v>
      </c>
      <c r="I42" s="69">
        <v>10000</v>
      </c>
      <c r="J42" s="23">
        <f t="shared" si="5"/>
        <v>2500</v>
      </c>
      <c r="K42" s="23">
        <f t="shared" si="6"/>
        <v>2500</v>
      </c>
      <c r="L42" s="24"/>
      <c r="M42" s="25">
        <f t="shared" si="3"/>
        <v>2500</v>
      </c>
      <c r="N42" s="24"/>
      <c r="O42" s="24"/>
      <c r="P42" s="24"/>
      <c r="Q42" s="35">
        <f t="shared" si="7"/>
        <v>7500</v>
      </c>
      <c r="R42" s="16" t="str">
        <f t="shared" si="4"/>
        <v>OK</v>
      </c>
      <c r="S42" s="145"/>
      <c r="T42" s="145"/>
      <c r="U42" s="146"/>
      <c r="V42" s="146"/>
      <c r="W42" s="146"/>
      <c r="X42" s="145"/>
      <c r="Y42" s="147">
        <v>2500</v>
      </c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</row>
    <row r="43" spans="1:50" ht="24.75" customHeight="1" x14ac:dyDescent="0.25">
      <c r="A43" s="169"/>
      <c r="B43" s="175"/>
      <c r="C43" s="174"/>
      <c r="D43" s="113">
        <v>40</v>
      </c>
      <c r="E43" s="175"/>
      <c r="F43" s="114" t="s">
        <v>92</v>
      </c>
      <c r="G43" s="114" t="s">
        <v>114</v>
      </c>
      <c r="H43" s="117">
        <v>1021.35</v>
      </c>
      <c r="I43" s="69">
        <v>5</v>
      </c>
      <c r="J43" s="23">
        <f t="shared" si="5"/>
        <v>0</v>
      </c>
      <c r="K43" s="23">
        <f t="shared" si="6"/>
        <v>0</v>
      </c>
      <c r="L43" s="24"/>
      <c r="M43" s="25">
        <f t="shared" si="3"/>
        <v>1</v>
      </c>
      <c r="N43" s="24"/>
      <c r="O43" s="24"/>
      <c r="P43" s="24"/>
      <c r="Q43" s="35">
        <f t="shared" si="7"/>
        <v>5</v>
      </c>
      <c r="R43" s="16" t="str">
        <f t="shared" si="4"/>
        <v>OK</v>
      </c>
      <c r="S43" s="145"/>
      <c r="T43" s="145"/>
      <c r="U43" s="146"/>
      <c r="V43" s="146"/>
      <c r="W43" s="146"/>
      <c r="X43" s="145"/>
      <c r="Y43" s="145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</row>
    <row r="44" spans="1:50" ht="24.75" customHeight="1" x14ac:dyDescent="0.25">
      <c r="A44" s="169" t="s">
        <v>107</v>
      </c>
      <c r="B44" s="170" t="s">
        <v>96</v>
      </c>
      <c r="C44" s="173">
        <v>21</v>
      </c>
      <c r="D44" s="65">
        <v>41</v>
      </c>
      <c r="E44" s="170" t="s">
        <v>90</v>
      </c>
      <c r="F44" s="64" t="s">
        <v>91</v>
      </c>
      <c r="G44" s="66" t="s">
        <v>113</v>
      </c>
      <c r="H44" s="67">
        <v>3.5</v>
      </c>
      <c r="I44" s="69">
        <v>0</v>
      </c>
      <c r="J44" s="23">
        <f t="shared" si="5"/>
        <v>0</v>
      </c>
      <c r="K44" s="23">
        <f t="shared" si="6"/>
        <v>0</v>
      </c>
      <c r="L44" s="24"/>
      <c r="M44" s="25">
        <f t="shared" si="3"/>
        <v>0</v>
      </c>
      <c r="N44" s="24"/>
      <c r="O44" s="24"/>
      <c r="P44" s="24"/>
      <c r="Q44" s="35">
        <f t="shared" si="7"/>
        <v>0</v>
      </c>
      <c r="R44" s="16" t="str">
        <f t="shared" si="4"/>
        <v>OK</v>
      </c>
      <c r="S44" s="145"/>
      <c r="T44" s="146"/>
      <c r="U44" s="146"/>
      <c r="V44" s="146"/>
      <c r="W44" s="146"/>
      <c r="X44" s="145"/>
      <c r="Y44" s="145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</row>
    <row r="45" spans="1:50" ht="24.75" customHeight="1" x14ac:dyDescent="0.25">
      <c r="A45" s="169"/>
      <c r="B45" s="170"/>
      <c r="C45" s="173"/>
      <c r="D45" s="65">
        <v>42</v>
      </c>
      <c r="E45" s="170"/>
      <c r="F45" s="64" t="s">
        <v>92</v>
      </c>
      <c r="G45" s="66" t="s">
        <v>113</v>
      </c>
      <c r="H45" s="67">
        <v>1416.66</v>
      </c>
      <c r="I45" s="69">
        <v>0</v>
      </c>
      <c r="J45" s="23">
        <f t="shared" si="5"/>
        <v>0</v>
      </c>
      <c r="K45" s="23">
        <f t="shared" si="6"/>
        <v>0</v>
      </c>
      <c r="L45" s="24"/>
      <c r="M45" s="25">
        <f t="shared" si="3"/>
        <v>0</v>
      </c>
      <c r="N45" s="24"/>
      <c r="O45" s="24"/>
      <c r="P45" s="24"/>
      <c r="Q45" s="35">
        <f t="shared" si="7"/>
        <v>0</v>
      </c>
      <c r="R45" s="16" t="str">
        <f t="shared" si="4"/>
        <v>OK</v>
      </c>
      <c r="S45" s="145"/>
      <c r="T45" s="146"/>
      <c r="U45" s="146"/>
      <c r="V45" s="146"/>
      <c r="W45" s="146"/>
      <c r="X45" s="145"/>
      <c r="Y45" s="145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</row>
    <row r="46" spans="1:50" ht="24.75" customHeight="1" x14ac:dyDescent="0.25">
      <c r="A46" s="169"/>
      <c r="B46" s="170" t="s">
        <v>96</v>
      </c>
      <c r="C46" s="173">
        <v>22</v>
      </c>
      <c r="D46" s="65">
        <v>43</v>
      </c>
      <c r="E46" s="170" t="s">
        <v>94</v>
      </c>
      <c r="F46" s="64" t="s">
        <v>91</v>
      </c>
      <c r="G46" s="66" t="s">
        <v>113</v>
      </c>
      <c r="H46" s="67">
        <v>13.45</v>
      </c>
      <c r="I46" s="69">
        <v>0</v>
      </c>
      <c r="J46" s="23">
        <f t="shared" si="5"/>
        <v>0</v>
      </c>
      <c r="K46" s="23">
        <f t="shared" si="6"/>
        <v>0</v>
      </c>
      <c r="L46" s="24"/>
      <c r="M46" s="25">
        <f t="shared" si="3"/>
        <v>0</v>
      </c>
      <c r="N46" s="24"/>
      <c r="O46" s="24"/>
      <c r="P46" s="24"/>
      <c r="Q46" s="35">
        <f t="shared" si="7"/>
        <v>0</v>
      </c>
      <c r="R46" s="16" t="str">
        <f t="shared" si="4"/>
        <v>OK</v>
      </c>
      <c r="S46" s="145"/>
      <c r="T46" s="146"/>
      <c r="U46" s="146"/>
      <c r="V46" s="146"/>
      <c r="W46" s="146"/>
      <c r="X46" s="145"/>
      <c r="Y46" s="145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</row>
    <row r="47" spans="1:50" ht="24.75" customHeight="1" x14ac:dyDescent="0.25">
      <c r="A47" s="169"/>
      <c r="B47" s="170"/>
      <c r="C47" s="173"/>
      <c r="D47" s="65">
        <v>44</v>
      </c>
      <c r="E47" s="170"/>
      <c r="F47" s="64" t="s">
        <v>92</v>
      </c>
      <c r="G47" s="66" t="s">
        <v>113</v>
      </c>
      <c r="H47" s="67">
        <v>1614.58</v>
      </c>
      <c r="I47" s="69">
        <v>0</v>
      </c>
      <c r="J47" s="23">
        <f t="shared" si="5"/>
        <v>0</v>
      </c>
      <c r="K47" s="23">
        <f t="shared" si="6"/>
        <v>0</v>
      </c>
      <c r="L47" s="24"/>
      <c r="M47" s="25">
        <f t="shared" si="3"/>
        <v>0</v>
      </c>
      <c r="N47" s="24"/>
      <c r="O47" s="24"/>
      <c r="P47" s="24"/>
      <c r="Q47" s="35">
        <f t="shared" si="7"/>
        <v>0</v>
      </c>
      <c r="R47" s="16" t="str">
        <f t="shared" si="4"/>
        <v>OK</v>
      </c>
      <c r="S47" s="145"/>
      <c r="T47" s="146"/>
      <c r="U47" s="146"/>
      <c r="V47" s="146"/>
      <c r="W47" s="146"/>
      <c r="X47" s="145"/>
      <c r="Y47" s="145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</row>
    <row r="48" spans="1:50" ht="24.75" customHeight="1" x14ac:dyDescent="0.25">
      <c r="A48" s="169"/>
      <c r="B48" s="170" t="s">
        <v>96</v>
      </c>
      <c r="C48" s="173">
        <v>23</v>
      </c>
      <c r="D48" s="65">
        <v>45</v>
      </c>
      <c r="E48" s="170" t="s">
        <v>98</v>
      </c>
      <c r="F48" s="64" t="s">
        <v>91</v>
      </c>
      <c r="G48" s="66" t="s">
        <v>99</v>
      </c>
      <c r="H48" s="67">
        <v>6.76</v>
      </c>
      <c r="I48" s="69">
        <v>0</v>
      </c>
      <c r="J48" s="23">
        <f t="shared" si="5"/>
        <v>0</v>
      </c>
      <c r="K48" s="23">
        <f t="shared" si="6"/>
        <v>0</v>
      </c>
      <c r="L48" s="24"/>
      <c r="M48" s="25">
        <f t="shared" si="3"/>
        <v>0</v>
      </c>
      <c r="N48" s="24"/>
      <c r="O48" s="24"/>
      <c r="P48" s="24"/>
      <c r="Q48" s="35">
        <f t="shared" si="7"/>
        <v>0</v>
      </c>
      <c r="R48" s="16" t="str">
        <f t="shared" si="4"/>
        <v>OK</v>
      </c>
      <c r="S48" s="145"/>
      <c r="T48" s="146"/>
      <c r="U48" s="146"/>
      <c r="V48" s="146"/>
      <c r="W48" s="146"/>
      <c r="X48" s="145"/>
      <c r="Y48" s="145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</row>
    <row r="49" spans="1:50" ht="24.75" customHeight="1" x14ac:dyDescent="0.25">
      <c r="A49" s="169"/>
      <c r="B49" s="170"/>
      <c r="C49" s="173"/>
      <c r="D49" s="65">
        <v>46</v>
      </c>
      <c r="E49" s="170"/>
      <c r="F49" s="64" t="s">
        <v>92</v>
      </c>
      <c r="G49" s="66" t="s">
        <v>99</v>
      </c>
      <c r="H49" s="67">
        <v>1021.35</v>
      </c>
      <c r="I49" s="69">
        <v>0</v>
      </c>
      <c r="J49" s="23">
        <f t="shared" si="5"/>
        <v>0</v>
      </c>
      <c r="K49" s="23">
        <f t="shared" si="6"/>
        <v>0</v>
      </c>
      <c r="L49" s="24"/>
      <c r="M49" s="25">
        <f t="shared" si="3"/>
        <v>0</v>
      </c>
      <c r="N49" s="24"/>
      <c r="O49" s="24"/>
      <c r="P49" s="24"/>
      <c r="Q49" s="35">
        <f t="shared" si="7"/>
        <v>0</v>
      </c>
      <c r="R49" s="16" t="str">
        <f t="shared" si="4"/>
        <v>OK</v>
      </c>
      <c r="S49" s="145"/>
      <c r="T49" s="146"/>
      <c r="U49" s="146"/>
      <c r="V49" s="146"/>
      <c r="W49" s="146"/>
      <c r="X49" s="145"/>
      <c r="Y49" s="145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</row>
    <row r="50" spans="1:50" ht="24.75" customHeight="1" x14ac:dyDescent="0.25">
      <c r="A50" s="169" t="s">
        <v>108</v>
      </c>
      <c r="B50" s="170" t="s">
        <v>109</v>
      </c>
      <c r="C50" s="173">
        <v>24</v>
      </c>
      <c r="D50" s="65">
        <v>47</v>
      </c>
      <c r="E50" s="170" t="s">
        <v>90</v>
      </c>
      <c r="F50" s="64" t="s">
        <v>91</v>
      </c>
      <c r="G50" s="66" t="s">
        <v>113</v>
      </c>
      <c r="H50" s="67">
        <v>5.0999999999999996</v>
      </c>
      <c r="I50" s="69">
        <v>0</v>
      </c>
      <c r="J50" s="23">
        <f t="shared" si="5"/>
        <v>0</v>
      </c>
      <c r="K50" s="23">
        <f t="shared" si="6"/>
        <v>0</v>
      </c>
      <c r="L50" s="24"/>
      <c r="M50" s="25">
        <f t="shared" si="3"/>
        <v>0</v>
      </c>
      <c r="N50" s="24"/>
      <c r="O50" s="24"/>
      <c r="P50" s="24"/>
      <c r="Q50" s="35">
        <f t="shared" si="7"/>
        <v>0</v>
      </c>
      <c r="R50" s="16" t="str">
        <f t="shared" si="4"/>
        <v>OK</v>
      </c>
      <c r="S50" s="145"/>
      <c r="T50" s="146"/>
      <c r="U50" s="146"/>
      <c r="V50" s="146"/>
      <c r="W50" s="146"/>
      <c r="X50" s="145"/>
      <c r="Y50" s="145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</row>
    <row r="51" spans="1:50" ht="24.75" customHeight="1" x14ac:dyDescent="0.25">
      <c r="A51" s="169"/>
      <c r="B51" s="170"/>
      <c r="C51" s="173"/>
      <c r="D51" s="65">
        <v>48</v>
      </c>
      <c r="E51" s="170"/>
      <c r="F51" s="64" t="s">
        <v>92</v>
      </c>
      <c r="G51" s="66" t="s">
        <v>113</v>
      </c>
      <c r="H51" s="67">
        <v>705</v>
      </c>
      <c r="I51" s="69">
        <v>0</v>
      </c>
      <c r="J51" s="23">
        <f t="shared" si="5"/>
        <v>0</v>
      </c>
      <c r="K51" s="23">
        <f t="shared" si="6"/>
        <v>0</v>
      </c>
      <c r="L51" s="24"/>
      <c r="M51" s="25">
        <f t="shared" si="3"/>
        <v>0</v>
      </c>
      <c r="N51" s="24"/>
      <c r="O51" s="24"/>
      <c r="P51" s="24"/>
      <c r="Q51" s="35">
        <f t="shared" si="7"/>
        <v>0</v>
      </c>
      <c r="R51" s="16" t="str">
        <f t="shared" si="4"/>
        <v>OK</v>
      </c>
      <c r="S51" s="145"/>
      <c r="T51" s="146"/>
      <c r="U51" s="146"/>
      <c r="V51" s="146"/>
      <c r="W51" s="146"/>
      <c r="X51" s="145"/>
      <c r="Y51" s="145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</row>
    <row r="52" spans="1:50" ht="24.75" customHeight="1" x14ac:dyDescent="0.25">
      <c r="A52" s="169"/>
      <c r="B52" s="170" t="s">
        <v>96</v>
      </c>
      <c r="C52" s="173">
        <v>25</v>
      </c>
      <c r="D52" s="65">
        <v>49</v>
      </c>
      <c r="E52" s="170" t="s">
        <v>93</v>
      </c>
      <c r="F52" s="64" t="s">
        <v>91</v>
      </c>
      <c r="G52" s="66" t="s">
        <v>113</v>
      </c>
      <c r="H52" s="67">
        <v>13.27</v>
      </c>
      <c r="I52" s="69">
        <v>0</v>
      </c>
      <c r="J52" s="23">
        <f t="shared" si="5"/>
        <v>0</v>
      </c>
      <c r="K52" s="23">
        <f t="shared" si="6"/>
        <v>0</v>
      </c>
      <c r="L52" s="24"/>
      <c r="M52" s="25">
        <f t="shared" si="3"/>
        <v>0</v>
      </c>
      <c r="N52" s="24"/>
      <c r="O52" s="24"/>
      <c r="P52" s="24"/>
      <c r="Q52" s="35">
        <f t="shared" si="7"/>
        <v>0</v>
      </c>
      <c r="R52" s="16" t="str">
        <f t="shared" si="4"/>
        <v>OK</v>
      </c>
      <c r="S52" s="145"/>
      <c r="T52" s="146"/>
      <c r="U52" s="146"/>
      <c r="V52" s="146"/>
      <c r="W52" s="146"/>
      <c r="X52" s="145"/>
      <c r="Y52" s="145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</row>
    <row r="53" spans="1:50" ht="24.75" customHeight="1" x14ac:dyDescent="0.25">
      <c r="A53" s="169"/>
      <c r="B53" s="170"/>
      <c r="C53" s="173"/>
      <c r="D53" s="65">
        <v>50</v>
      </c>
      <c r="E53" s="170"/>
      <c r="F53" s="64" t="s">
        <v>92</v>
      </c>
      <c r="G53" s="66" t="s">
        <v>113</v>
      </c>
      <c r="H53" s="67">
        <v>1492</v>
      </c>
      <c r="I53" s="69">
        <v>0</v>
      </c>
      <c r="J53" s="23">
        <f t="shared" si="5"/>
        <v>0</v>
      </c>
      <c r="K53" s="23">
        <f t="shared" si="6"/>
        <v>0</v>
      </c>
      <c r="L53" s="24"/>
      <c r="M53" s="25">
        <f t="shared" si="3"/>
        <v>0</v>
      </c>
      <c r="N53" s="24"/>
      <c r="O53" s="24"/>
      <c r="P53" s="24"/>
      <c r="Q53" s="35">
        <f t="shared" si="7"/>
        <v>0</v>
      </c>
      <c r="R53" s="16" t="str">
        <f t="shared" si="4"/>
        <v>OK</v>
      </c>
      <c r="S53" s="145"/>
      <c r="T53" s="146"/>
      <c r="U53" s="146"/>
      <c r="V53" s="146"/>
      <c r="W53" s="146"/>
      <c r="X53" s="145"/>
      <c r="Y53" s="145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</row>
    <row r="54" spans="1:50" ht="24.75" customHeight="1" x14ac:dyDescent="0.25">
      <c r="A54" s="169"/>
      <c r="B54" s="170" t="s">
        <v>106</v>
      </c>
      <c r="C54" s="173">
        <v>26</v>
      </c>
      <c r="D54" s="65">
        <v>51</v>
      </c>
      <c r="E54" s="170" t="s">
        <v>94</v>
      </c>
      <c r="F54" s="64" t="s">
        <v>91</v>
      </c>
      <c r="G54" s="66" t="s">
        <v>113</v>
      </c>
      <c r="H54" s="67">
        <v>11.1</v>
      </c>
      <c r="I54" s="69">
        <v>0</v>
      </c>
      <c r="J54" s="23">
        <f t="shared" si="5"/>
        <v>0</v>
      </c>
      <c r="K54" s="23">
        <f t="shared" si="6"/>
        <v>0</v>
      </c>
      <c r="L54" s="24"/>
      <c r="M54" s="25">
        <f t="shared" si="3"/>
        <v>0</v>
      </c>
      <c r="N54" s="24"/>
      <c r="O54" s="24"/>
      <c r="P54" s="24"/>
      <c r="Q54" s="35">
        <f t="shared" si="7"/>
        <v>0</v>
      </c>
      <c r="R54" s="16" t="str">
        <f t="shared" si="4"/>
        <v>OK</v>
      </c>
      <c r="S54" s="145"/>
      <c r="T54" s="146"/>
      <c r="U54" s="146"/>
      <c r="V54" s="146"/>
      <c r="W54" s="146"/>
      <c r="X54" s="145"/>
      <c r="Y54" s="145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</row>
    <row r="55" spans="1:50" ht="24.75" customHeight="1" x14ac:dyDescent="0.25">
      <c r="A55" s="169"/>
      <c r="B55" s="170"/>
      <c r="C55" s="173"/>
      <c r="D55" s="65">
        <v>52</v>
      </c>
      <c r="E55" s="170"/>
      <c r="F55" s="64" t="s">
        <v>92</v>
      </c>
      <c r="G55" s="66" t="s">
        <v>113</v>
      </c>
      <c r="H55" s="67">
        <v>1500</v>
      </c>
      <c r="I55" s="69">
        <v>0</v>
      </c>
      <c r="J55" s="23">
        <f t="shared" si="5"/>
        <v>0</v>
      </c>
      <c r="K55" s="23">
        <f t="shared" si="6"/>
        <v>0</v>
      </c>
      <c r="L55" s="24"/>
      <c r="M55" s="25">
        <f t="shared" si="3"/>
        <v>0</v>
      </c>
      <c r="N55" s="24"/>
      <c r="O55" s="24"/>
      <c r="P55" s="24"/>
      <c r="Q55" s="35">
        <f t="shared" si="7"/>
        <v>0</v>
      </c>
      <c r="R55" s="16" t="str">
        <f t="shared" si="4"/>
        <v>OK</v>
      </c>
      <c r="S55" s="145"/>
      <c r="T55" s="146"/>
      <c r="U55" s="146"/>
      <c r="V55" s="146"/>
      <c r="W55" s="146"/>
      <c r="X55" s="145"/>
      <c r="Y55" s="145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</row>
    <row r="56" spans="1:50" ht="24.75" customHeight="1" x14ac:dyDescent="0.25">
      <c r="A56" s="169"/>
      <c r="B56" s="170" t="s">
        <v>96</v>
      </c>
      <c r="C56" s="173">
        <v>27</v>
      </c>
      <c r="D56" s="65">
        <v>53</v>
      </c>
      <c r="E56" s="170" t="s">
        <v>95</v>
      </c>
      <c r="F56" s="64" t="s">
        <v>91</v>
      </c>
      <c r="G56" s="66" t="s">
        <v>113</v>
      </c>
      <c r="H56" s="67">
        <v>15.83</v>
      </c>
      <c r="I56" s="69">
        <v>0</v>
      </c>
      <c r="J56" s="23">
        <f t="shared" si="5"/>
        <v>0</v>
      </c>
      <c r="K56" s="23">
        <f t="shared" si="6"/>
        <v>0</v>
      </c>
      <c r="L56" s="24"/>
      <c r="M56" s="25">
        <f t="shared" si="3"/>
        <v>0</v>
      </c>
      <c r="N56" s="24"/>
      <c r="O56" s="24"/>
      <c r="P56" s="24"/>
      <c r="Q56" s="35">
        <f t="shared" si="7"/>
        <v>0</v>
      </c>
      <c r="R56" s="16" t="str">
        <f t="shared" si="4"/>
        <v>OK</v>
      </c>
      <c r="S56" s="145"/>
      <c r="T56" s="146"/>
      <c r="U56" s="146"/>
      <c r="V56" s="146"/>
      <c r="W56" s="146"/>
      <c r="X56" s="145"/>
      <c r="Y56" s="145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</row>
    <row r="57" spans="1:50" ht="24.75" customHeight="1" x14ac:dyDescent="0.25">
      <c r="A57" s="169"/>
      <c r="B57" s="170"/>
      <c r="C57" s="173"/>
      <c r="D57" s="65">
        <v>54</v>
      </c>
      <c r="E57" s="170"/>
      <c r="F57" s="64" t="s">
        <v>92</v>
      </c>
      <c r="G57" s="66" t="s">
        <v>113</v>
      </c>
      <c r="H57" s="67">
        <v>2251</v>
      </c>
      <c r="I57" s="69">
        <v>0</v>
      </c>
      <c r="J57" s="23">
        <f t="shared" si="5"/>
        <v>0</v>
      </c>
      <c r="K57" s="23">
        <f t="shared" si="6"/>
        <v>0</v>
      </c>
      <c r="L57" s="24"/>
      <c r="M57" s="25">
        <f t="shared" si="3"/>
        <v>0</v>
      </c>
      <c r="N57" s="24"/>
      <c r="O57" s="24"/>
      <c r="P57" s="24"/>
      <c r="Q57" s="35">
        <f t="shared" si="7"/>
        <v>0</v>
      </c>
      <c r="R57" s="16" t="str">
        <f t="shared" si="4"/>
        <v>OK</v>
      </c>
      <c r="S57" s="145"/>
      <c r="T57" s="146"/>
      <c r="U57" s="146"/>
      <c r="V57" s="146"/>
      <c r="W57" s="146"/>
      <c r="X57" s="145"/>
      <c r="Y57" s="145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</row>
    <row r="58" spans="1:50" ht="24.75" customHeight="1" x14ac:dyDescent="0.25">
      <c r="A58" s="169"/>
      <c r="B58" s="170" t="s">
        <v>89</v>
      </c>
      <c r="C58" s="173">
        <v>28</v>
      </c>
      <c r="D58" s="65">
        <v>55</v>
      </c>
      <c r="E58" s="170" t="s">
        <v>110</v>
      </c>
      <c r="F58" s="64" t="s">
        <v>91</v>
      </c>
      <c r="G58" s="66" t="s">
        <v>113</v>
      </c>
      <c r="H58" s="67">
        <v>17.600000000000001</v>
      </c>
      <c r="I58" s="69">
        <v>0</v>
      </c>
      <c r="J58" s="23">
        <f t="shared" si="5"/>
        <v>0</v>
      </c>
      <c r="K58" s="23">
        <f t="shared" si="6"/>
        <v>0</v>
      </c>
      <c r="L58" s="24"/>
      <c r="M58" s="25">
        <f t="shared" si="3"/>
        <v>0</v>
      </c>
      <c r="N58" s="24"/>
      <c r="O58" s="24"/>
      <c r="P58" s="24"/>
      <c r="Q58" s="35">
        <f t="shared" si="7"/>
        <v>0</v>
      </c>
      <c r="R58" s="16" t="str">
        <f t="shared" si="4"/>
        <v>OK</v>
      </c>
      <c r="S58" s="145"/>
      <c r="T58" s="146"/>
      <c r="U58" s="146"/>
      <c r="V58" s="146"/>
      <c r="W58" s="146"/>
      <c r="X58" s="145"/>
      <c r="Y58" s="145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</row>
    <row r="59" spans="1:50" ht="24.75" customHeight="1" x14ac:dyDescent="0.25">
      <c r="A59" s="169"/>
      <c r="B59" s="170"/>
      <c r="C59" s="173"/>
      <c r="D59" s="65">
        <v>56</v>
      </c>
      <c r="E59" s="170"/>
      <c r="F59" s="64" t="s">
        <v>92</v>
      </c>
      <c r="G59" s="66" t="s">
        <v>113</v>
      </c>
      <c r="H59" s="67">
        <v>2259.2399999999998</v>
      </c>
      <c r="I59" s="69">
        <v>0</v>
      </c>
      <c r="J59" s="23">
        <f t="shared" si="5"/>
        <v>0</v>
      </c>
      <c r="K59" s="23">
        <f t="shared" si="6"/>
        <v>0</v>
      </c>
      <c r="L59" s="24"/>
      <c r="M59" s="25">
        <f t="shared" si="3"/>
        <v>0</v>
      </c>
      <c r="N59" s="24"/>
      <c r="O59" s="24"/>
      <c r="P59" s="24"/>
      <c r="Q59" s="35">
        <f t="shared" si="7"/>
        <v>0</v>
      </c>
      <c r="R59" s="16" t="str">
        <f t="shared" si="4"/>
        <v>OK</v>
      </c>
      <c r="S59" s="145"/>
      <c r="T59" s="146"/>
      <c r="U59" s="146"/>
      <c r="V59" s="146"/>
      <c r="W59" s="146"/>
      <c r="X59" s="145"/>
      <c r="Y59" s="145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</row>
    <row r="60" spans="1:50" ht="24.75" customHeight="1" x14ac:dyDescent="0.25">
      <c r="A60" s="169"/>
      <c r="B60" s="170" t="s">
        <v>89</v>
      </c>
      <c r="C60" s="173">
        <v>29</v>
      </c>
      <c r="D60" s="65">
        <v>57</v>
      </c>
      <c r="E60" s="170" t="s">
        <v>97</v>
      </c>
      <c r="F60" s="64" t="s">
        <v>91</v>
      </c>
      <c r="G60" s="66" t="s">
        <v>113</v>
      </c>
      <c r="H60" s="67">
        <v>6.53</v>
      </c>
      <c r="I60" s="69">
        <v>0</v>
      </c>
      <c r="J60" s="23">
        <f t="shared" si="5"/>
        <v>0</v>
      </c>
      <c r="K60" s="23">
        <f t="shared" si="6"/>
        <v>0</v>
      </c>
      <c r="L60" s="24"/>
      <c r="M60" s="25">
        <f t="shared" si="3"/>
        <v>0</v>
      </c>
      <c r="N60" s="24"/>
      <c r="O60" s="24"/>
      <c r="P60" s="24"/>
      <c r="Q60" s="35">
        <f t="shared" si="7"/>
        <v>0</v>
      </c>
      <c r="R60" s="16" t="str">
        <f t="shared" si="4"/>
        <v>OK</v>
      </c>
      <c r="S60" s="145"/>
      <c r="T60" s="146"/>
      <c r="U60" s="146"/>
      <c r="V60" s="146"/>
      <c r="W60" s="146"/>
      <c r="X60" s="145"/>
      <c r="Y60" s="145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</row>
    <row r="61" spans="1:50" ht="24.75" customHeight="1" x14ac:dyDescent="0.25">
      <c r="A61" s="169"/>
      <c r="B61" s="170"/>
      <c r="C61" s="173"/>
      <c r="D61" s="65">
        <v>58</v>
      </c>
      <c r="E61" s="170"/>
      <c r="F61" s="64" t="s">
        <v>92</v>
      </c>
      <c r="G61" s="66" t="s">
        <v>113</v>
      </c>
      <c r="H61" s="67">
        <v>1094.21</v>
      </c>
      <c r="I61" s="69">
        <v>0</v>
      </c>
      <c r="J61" s="23">
        <f t="shared" si="5"/>
        <v>0</v>
      </c>
      <c r="K61" s="23">
        <f t="shared" si="6"/>
        <v>0</v>
      </c>
      <c r="L61" s="24"/>
      <c r="M61" s="25">
        <f t="shared" si="3"/>
        <v>0</v>
      </c>
      <c r="N61" s="24"/>
      <c r="O61" s="24"/>
      <c r="P61" s="24"/>
      <c r="Q61" s="35">
        <f t="shared" si="7"/>
        <v>0</v>
      </c>
      <c r="R61" s="16" t="str">
        <f t="shared" si="4"/>
        <v>OK</v>
      </c>
      <c r="S61" s="145"/>
      <c r="T61" s="146"/>
      <c r="U61" s="146"/>
      <c r="V61" s="146"/>
      <c r="W61" s="146"/>
      <c r="X61" s="145"/>
      <c r="Y61" s="145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</row>
    <row r="62" spans="1:50" ht="24.75" customHeight="1" x14ac:dyDescent="0.25">
      <c r="A62" s="169" t="s">
        <v>111</v>
      </c>
      <c r="B62" s="170" t="s">
        <v>89</v>
      </c>
      <c r="C62" s="173">
        <v>30</v>
      </c>
      <c r="D62" s="65">
        <v>59</v>
      </c>
      <c r="E62" s="170" t="s">
        <v>90</v>
      </c>
      <c r="F62" s="64" t="s">
        <v>91</v>
      </c>
      <c r="G62" s="66" t="s">
        <v>113</v>
      </c>
      <c r="H62" s="67">
        <v>9.09</v>
      </c>
      <c r="I62" s="69">
        <v>0</v>
      </c>
      <c r="J62" s="23">
        <f t="shared" si="5"/>
        <v>0</v>
      </c>
      <c r="K62" s="23">
        <f t="shared" si="6"/>
        <v>0</v>
      </c>
      <c r="L62" s="24"/>
      <c r="M62" s="25">
        <f t="shared" si="3"/>
        <v>0</v>
      </c>
      <c r="N62" s="24"/>
      <c r="O62" s="24"/>
      <c r="P62" s="24"/>
      <c r="Q62" s="35">
        <f t="shared" si="7"/>
        <v>0</v>
      </c>
      <c r="R62" s="16" t="str">
        <f t="shared" si="4"/>
        <v>OK</v>
      </c>
      <c r="S62" s="145"/>
      <c r="T62" s="146"/>
      <c r="U62" s="146"/>
      <c r="V62" s="146"/>
      <c r="W62" s="146"/>
      <c r="X62" s="145"/>
      <c r="Y62" s="145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</row>
    <row r="63" spans="1:50" ht="24.75" customHeight="1" x14ac:dyDescent="0.25">
      <c r="A63" s="169"/>
      <c r="B63" s="170"/>
      <c r="C63" s="173"/>
      <c r="D63" s="65">
        <v>60</v>
      </c>
      <c r="E63" s="170"/>
      <c r="F63" s="64" t="s">
        <v>92</v>
      </c>
      <c r="G63" s="66" t="s">
        <v>113</v>
      </c>
      <c r="H63" s="67">
        <v>1513.9</v>
      </c>
      <c r="I63" s="69">
        <v>0</v>
      </c>
      <c r="J63" s="23">
        <f t="shared" si="5"/>
        <v>0</v>
      </c>
      <c r="K63" s="23">
        <f t="shared" si="6"/>
        <v>0</v>
      </c>
      <c r="L63" s="24"/>
      <c r="M63" s="25">
        <f t="shared" si="3"/>
        <v>0</v>
      </c>
      <c r="N63" s="24"/>
      <c r="O63" s="24"/>
      <c r="P63" s="24"/>
      <c r="Q63" s="35">
        <f t="shared" si="7"/>
        <v>0</v>
      </c>
      <c r="R63" s="16" t="str">
        <f t="shared" si="4"/>
        <v>OK</v>
      </c>
      <c r="S63" s="145"/>
      <c r="T63" s="146"/>
      <c r="U63" s="146"/>
      <c r="V63" s="146"/>
      <c r="W63" s="146"/>
      <c r="X63" s="145"/>
      <c r="Y63" s="145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</row>
    <row r="64" spans="1:50" ht="24.75" customHeight="1" x14ac:dyDescent="0.25">
      <c r="A64" s="169"/>
      <c r="B64" s="170" t="s">
        <v>96</v>
      </c>
      <c r="C64" s="173">
        <v>31</v>
      </c>
      <c r="D64" s="65">
        <v>61</v>
      </c>
      <c r="E64" s="170" t="s">
        <v>93</v>
      </c>
      <c r="F64" s="64" t="s">
        <v>91</v>
      </c>
      <c r="G64" s="66" t="s">
        <v>113</v>
      </c>
      <c r="H64" s="67">
        <v>12.77</v>
      </c>
      <c r="I64" s="69">
        <v>0</v>
      </c>
      <c r="J64" s="23">
        <f t="shared" si="5"/>
        <v>0</v>
      </c>
      <c r="K64" s="23">
        <f t="shared" si="6"/>
        <v>0</v>
      </c>
      <c r="L64" s="24"/>
      <c r="M64" s="25">
        <f t="shared" si="3"/>
        <v>0</v>
      </c>
      <c r="N64" s="24"/>
      <c r="O64" s="24"/>
      <c r="P64" s="24"/>
      <c r="Q64" s="35">
        <f t="shared" si="7"/>
        <v>0</v>
      </c>
      <c r="R64" s="16" t="str">
        <f t="shared" si="4"/>
        <v>OK</v>
      </c>
      <c r="S64" s="145"/>
      <c r="T64" s="146"/>
      <c r="U64" s="146"/>
      <c r="V64" s="146"/>
      <c r="W64" s="146"/>
      <c r="X64" s="145"/>
      <c r="Y64" s="145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</row>
    <row r="65" spans="1:50" ht="24.75" customHeight="1" x14ac:dyDescent="0.25">
      <c r="A65" s="169"/>
      <c r="B65" s="170"/>
      <c r="C65" s="173"/>
      <c r="D65" s="65">
        <v>62</v>
      </c>
      <c r="E65" s="170"/>
      <c r="F65" s="64" t="s">
        <v>92</v>
      </c>
      <c r="G65" s="66" t="s">
        <v>113</v>
      </c>
      <c r="H65" s="67">
        <v>1492</v>
      </c>
      <c r="I65" s="69">
        <v>0</v>
      </c>
      <c r="J65" s="23">
        <f t="shared" si="5"/>
        <v>0</v>
      </c>
      <c r="K65" s="23">
        <f t="shared" si="6"/>
        <v>0</v>
      </c>
      <c r="L65" s="24"/>
      <c r="M65" s="25">
        <f t="shared" si="3"/>
        <v>0</v>
      </c>
      <c r="N65" s="24"/>
      <c r="O65" s="24"/>
      <c r="P65" s="24"/>
      <c r="Q65" s="35">
        <f t="shared" si="7"/>
        <v>0</v>
      </c>
      <c r="R65" s="16" t="str">
        <f t="shared" si="4"/>
        <v>OK</v>
      </c>
      <c r="S65" s="145"/>
      <c r="T65" s="146"/>
      <c r="U65" s="146"/>
      <c r="V65" s="146"/>
      <c r="W65" s="146"/>
      <c r="X65" s="145"/>
      <c r="Y65" s="145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</row>
    <row r="66" spans="1:50" ht="24.75" customHeight="1" x14ac:dyDescent="0.25">
      <c r="A66" s="169"/>
      <c r="B66" s="170" t="s">
        <v>96</v>
      </c>
      <c r="C66" s="173">
        <v>32</v>
      </c>
      <c r="D66" s="65">
        <v>63</v>
      </c>
      <c r="E66" s="170" t="s">
        <v>94</v>
      </c>
      <c r="F66" s="64" t="s">
        <v>91</v>
      </c>
      <c r="G66" s="66" t="s">
        <v>113</v>
      </c>
      <c r="H66" s="67">
        <v>15.93</v>
      </c>
      <c r="I66" s="69">
        <v>0</v>
      </c>
      <c r="J66" s="23">
        <f t="shared" si="5"/>
        <v>0</v>
      </c>
      <c r="K66" s="23">
        <f t="shared" si="6"/>
        <v>0</v>
      </c>
      <c r="L66" s="24"/>
      <c r="M66" s="25">
        <f t="shared" si="3"/>
        <v>0</v>
      </c>
      <c r="N66" s="24"/>
      <c r="O66" s="24"/>
      <c r="P66" s="24"/>
      <c r="Q66" s="35">
        <f t="shared" si="7"/>
        <v>0</v>
      </c>
      <c r="R66" s="16" t="str">
        <f t="shared" si="4"/>
        <v>OK</v>
      </c>
      <c r="S66" s="145"/>
      <c r="T66" s="146"/>
      <c r="U66" s="146"/>
      <c r="V66" s="146"/>
      <c r="W66" s="146"/>
      <c r="X66" s="145"/>
      <c r="Y66" s="145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</row>
    <row r="67" spans="1:50" ht="24.75" customHeight="1" x14ac:dyDescent="0.25">
      <c r="A67" s="169"/>
      <c r="B67" s="170"/>
      <c r="C67" s="173"/>
      <c r="D67" s="65">
        <v>64</v>
      </c>
      <c r="E67" s="170"/>
      <c r="F67" s="64" t="s">
        <v>92</v>
      </c>
      <c r="G67" s="66" t="s">
        <v>113</v>
      </c>
      <c r="H67" s="67">
        <v>2121</v>
      </c>
      <c r="I67" s="69">
        <v>0</v>
      </c>
      <c r="J67" s="23">
        <f t="shared" si="5"/>
        <v>0</v>
      </c>
      <c r="K67" s="23">
        <f t="shared" si="6"/>
        <v>0</v>
      </c>
      <c r="L67" s="24"/>
      <c r="M67" s="25">
        <f t="shared" si="3"/>
        <v>0</v>
      </c>
      <c r="N67" s="24"/>
      <c r="O67" s="24"/>
      <c r="P67" s="24"/>
      <c r="Q67" s="35">
        <f t="shared" si="7"/>
        <v>0</v>
      </c>
      <c r="R67" s="16" t="str">
        <f t="shared" si="4"/>
        <v>OK</v>
      </c>
      <c r="S67" s="145"/>
      <c r="T67" s="146"/>
      <c r="U67" s="146"/>
      <c r="V67" s="146"/>
      <c r="W67" s="146"/>
      <c r="X67" s="145"/>
      <c r="Y67" s="145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</row>
    <row r="68" spans="1:50" ht="24.75" customHeight="1" x14ac:dyDescent="0.25">
      <c r="A68" s="169"/>
      <c r="B68" s="170" t="s">
        <v>96</v>
      </c>
      <c r="C68" s="173">
        <v>33</v>
      </c>
      <c r="D68" s="65">
        <v>65</v>
      </c>
      <c r="E68" s="170" t="s">
        <v>95</v>
      </c>
      <c r="F68" s="64" t="s">
        <v>91</v>
      </c>
      <c r="G68" s="66" t="s">
        <v>113</v>
      </c>
      <c r="H68" s="67">
        <v>16.739999999999998</v>
      </c>
      <c r="I68" s="69">
        <v>0</v>
      </c>
      <c r="J68" s="23">
        <f t="shared" si="5"/>
        <v>0</v>
      </c>
      <c r="K68" s="23">
        <f t="shared" si="6"/>
        <v>0</v>
      </c>
      <c r="L68" s="24"/>
      <c r="M68" s="25">
        <f t="shared" si="3"/>
        <v>0</v>
      </c>
      <c r="N68" s="24"/>
      <c r="O68" s="24"/>
      <c r="P68" s="24"/>
      <c r="Q68" s="35">
        <f t="shared" si="7"/>
        <v>0</v>
      </c>
      <c r="R68" s="16" t="str">
        <f t="shared" si="4"/>
        <v>OK</v>
      </c>
      <c r="S68" s="145"/>
      <c r="T68" s="146"/>
      <c r="U68" s="146"/>
      <c r="V68" s="146"/>
      <c r="W68" s="146"/>
      <c r="X68" s="145"/>
      <c r="Y68" s="145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</row>
    <row r="69" spans="1:50" ht="24.75" customHeight="1" x14ac:dyDescent="0.25">
      <c r="A69" s="169"/>
      <c r="B69" s="170"/>
      <c r="C69" s="173"/>
      <c r="D69" s="65">
        <v>66</v>
      </c>
      <c r="E69" s="170"/>
      <c r="F69" s="64" t="s">
        <v>92</v>
      </c>
      <c r="G69" s="66" t="s">
        <v>113</v>
      </c>
      <c r="H69" s="67">
        <v>2252</v>
      </c>
      <c r="I69" s="69">
        <v>0</v>
      </c>
      <c r="J69" s="23">
        <f t="shared" si="5"/>
        <v>0</v>
      </c>
      <c r="K69" s="23">
        <f t="shared" si="6"/>
        <v>0</v>
      </c>
      <c r="L69" s="24"/>
      <c r="M69" s="25">
        <f t="shared" si="3"/>
        <v>0</v>
      </c>
      <c r="N69" s="24"/>
      <c r="O69" s="24"/>
      <c r="P69" s="24"/>
      <c r="Q69" s="35">
        <f t="shared" si="7"/>
        <v>0</v>
      </c>
      <c r="R69" s="16" t="str">
        <f t="shared" ref="R69:R73" si="8">IF(Q69&lt;0,"ATENÇÃO","OK")</f>
        <v>OK</v>
      </c>
      <c r="S69" s="145"/>
      <c r="T69" s="146"/>
      <c r="U69" s="146"/>
      <c r="V69" s="146"/>
      <c r="W69" s="146"/>
      <c r="X69" s="145"/>
      <c r="Y69" s="145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</row>
    <row r="70" spans="1:50" ht="24.75" customHeight="1" x14ac:dyDescent="0.25">
      <c r="A70" s="169"/>
      <c r="B70" s="170" t="s">
        <v>96</v>
      </c>
      <c r="C70" s="173">
        <v>34</v>
      </c>
      <c r="D70" s="65">
        <v>67</v>
      </c>
      <c r="E70" s="170" t="s">
        <v>110</v>
      </c>
      <c r="F70" s="64" t="s">
        <v>91</v>
      </c>
      <c r="G70" s="66" t="s">
        <v>113</v>
      </c>
      <c r="H70" s="67">
        <v>16.239999999999998</v>
      </c>
      <c r="I70" s="69">
        <v>0</v>
      </c>
      <c r="J70" s="23">
        <f t="shared" si="5"/>
        <v>0</v>
      </c>
      <c r="K70" s="23">
        <f t="shared" si="6"/>
        <v>0</v>
      </c>
      <c r="L70" s="24"/>
      <c r="M70" s="25">
        <f t="shared" si="3"/>
        <v>0</v>
      </c>
      <c r="N70" s="24"/>
      <c r="O70" s="24"/>
      <c r="P70" s="24"/>
      <c r="Q70" s="35">
        <f t="shared" si="7"/>
        <v>0</v>
      </c>
      <c r="R70" s="16" t="str">
        <f t="shared" si="8"/>
        <v>OK</v>
      </c>
      <c r="S70" s="145"/>
      <c r="T70" s="146"/>
      <c r="U70" s="146"/>
      <c r="V70" s="146"/>
      <c r="W70" s="146"/>
      <c r="X70" s="145"/>
      <c r="Y70" s="145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</row>
    <row r="71" spans="1:50" ht="24.75" customHeight="1" x14ac:dyDescent="0.25">
      <c r="A71" s="169"/>
      <c r="B71" s="170"/>
      <c r="C71" s="173"/>
      <c r="D71" s="65">
        <v>68</v>
      </c>
      <c r="E71" s="170"/>
      <c r="F71" s="64" t="s">
        <v>92</v>
      </c>
      <c r="G71" s="66" t="s">
        <v>113</v>
      </c>
      <c r="H71" s="67">
        <v>2076</v>
      </c>
      <c r="I71" s="69">
        <v>0</v>
      </c>
      <c r="J71" s="23">
        <f t="shared" si="5"/>
        <v>0</v>
      </c>
      <c r="K71" s="23">
        <f t="shared" si="6"/>
        <v>0</v>
      </c>
      <c r="L71" s="24"/>
      <c r="M71" s="25">
        <f t="shared" si="3"/>
        <v>0</v>
      </c>
      <c r="N71" s="24"/>
      <c r="O71" s="24"/>
      <c r="P71" s="24"/>
      <c r="Q71" s="35">
        <f t="shared" si="7"/>
        <v>0</v>
      </c>
      <c r="R71" s="16" t="str">
        <f t="shared" si="8"/>
        <v>OK</v>
      </c>
      <c r="S71" s="145"/>
      <c r="T71" s="146"/>
      <c r="U71" s="146"/>
      <c r="V71" s="146"/>
      <c r="W71" s="146"/>
      <c r="X71" s="145"/>
      <c r="Y71" s="145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</row>
    <row r="72" spans="1:50" ht="24.75" customHeight="1" x14ac:dyDescent="0.25">
      <c r="A72" s="169"/>
      <c r="B72" s="170" t="s">
        <v>96</v>
      </c>
      <c r="C72" s="173">
        <v>35</v>
      </c>
      <c r="D72" s="65">
        <v>69</v>
      </c>
      <c r="E72" s="170" t="s">
        <v>97</v>
      </c>
      <c r="F72" s="64" t="s">
        <v>91</v>
      </c>
      <c r="G72" s="66" t="s">
        <v>113</v>
      </c>
      <c r="H72" s="67">
        <v>6.31</v>
      </c>
      <c r="I72" s="69">
        <v>0</v>
      </c>
      <c r="J72" s="23">
        <f t="shared" si="5"/>
        <v>0</v>
      </c>
      <c r="K72" s="23">
        <f t="shared" si="6"/>
        <v>0</v>
      </c>
      <c r="L72" s="24"/>
      <c r="M72" s="25">
        <f t="shared" si="3"/>
        <v>0</v>
      </c>
      <c r="N72" s="24"/>
      <c r="O72" s="24"/>
      <c r="P72" s="24"/>
      <c r="Q72" s="35">
        <f t="shared" si="7"/>
        <v>0</v>
      </c>
      <c r="R72" s="16" t="str">
        <f t="shared" si="8"/>
        <v>OK</v>
      </c>
      <c r="S72" s="145"/>
      <c r="T72" s="146"/>
      <c r="U72" s="146"/>
      <c r="V72" s="146"/>
      <c r="W72" s="146"/>
      <c r="X72" s="145"/>
      <c r="Y72" s="145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</row>
    <row r="73" spans="1:50" ht="24.75" customHeight="1" x14ac:dyDescent="0.25">
      <c r="A73" s="169"/>
      <c r="B73" s="170"/>
      <c r="C73" s="173"/>
      <c r="D73" s="65">
        <v>70</v>
      </c>
      <c r="E73" s="170"/>
      <c r="F73" s="64" t="s">
        <v>92</v>
      </c>
      <c r="G73" s="66" t="s">
        <v>113</v>
      </c>
      <c r="H73" s="67">
        <v>1065.5999999999999</v>
      </c>
      <c r="I73" s="69">
        <v>0</v>
      </c>
      <c r="J73" s="23">
        <f t="shared" si="5"/>
        <v>0</v>
      </c>
      <c r="K73" s="23">
        <f t="shared" si="6"/>
        <v>0</v>
      </c>
      <c r="L73" s="24"/>
      <c r="M73" s="25">
        <f t="shared" si="3"/>
        <v>0</v>
      </c>
      <c r="N73" s="24"/>
      <c r="O73" s="24"/>
      <c r="P73" s="24"/>
      <c r="Q73" s="35">
        <f t="shared" si="7"/>
        <v>0</v>
      </c>
      <c r="R73" s="16" t="str">
        <f t="shared" si="8"/>
        <v>OK</v>
      </c>
      <c r="S73" s="145"/>
      <c r="T73" s="146"/>
      <c r="U73" s="146"/>
      <c r="V73" s="146"/>
      <c r="W73" s="146"/>
      <c r="X73" s="145"/>
      <c r="Y73" s="145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</row>
    <row r="74" spans="1:50" ht="16.5" customHeight="1" x14ac:dyDescent="0.25">
      <c r="I74" s="48">
        <f t="shared" ref="I74:Q74" si="9">SUM(I4:I73)</f>
        <v>185085</v>
      </c>
      <c r="J74" s="48">
        <f t="shared" si="9"/>
        <v>38608</v>
      </c>
      <c r="K74" s="48">
        <f t="shared" si="9"/>
        <v>38608</v>
      </c>
      <c r="L74" s="48">
        <f t="shared" si="9"/>
        <v>0</v>
      </c>
      <c r="M74" s="48">
        <f t="shared" si="9"/>
        <v>46269</v>
      </c>
      <c r="N74" s="48">
        <f t="shared" si="9"/>
        <v>0</v>
      </c>
      <c r="O74" s="48">
        <f t="shared" si="9"/>
        <v>0</v>
      </c>
      <c r="P74" s="48">
        <f t="shared" si="9"/>
        <v>0</v>
      </c>
      <c r="Q74" s="49">
        <f t="shared" si="9"/>
        <v>146477</v>
      </c>
      <c r="S74" s="149">
        <f>SUMPRODUCT($H$4:$H$73,S4:S73)</f>
        <v>25665</v>
      </c>
      <c r="T74" s="149">
        <f t="shared" ref="T74:Z74" si="10">SUMPRODUCT($H$4:$H$73,T4:T73)</f>
        <v>23660</v>
      </c>
      <c r="U74" s="149">
        <f t="shared" si="10"/>
        <v>70203.98000000001</v>
      </c>
      <c r="V74" s="149">
        <f t="shared" si="10"/>
        <v>7995.42</v>
      </c>
      <c r="W74" s="149">
        <f t="shared" si="10"/>
        <v>66395.899999999994</v>
      </c>
      <c r="X74" s="149">
        <f t="shared" si="10"/>
        <v>55260</v>
      </c>
      <c r="Y74" s="149">
        <f t="shared" si="10"/>
        <v>16900</v>
      </c>
      <c r="Z74" s="149">
        <f t="shared" si="10"/>
        <v>0</v>
      </c>
      <c r="AA74" s="17">
        <f t="shared" ref="AA74:AX74" si="11">SUMPRODUCT($H$4:$H$73,AA4:AA73)</f>
        <v>0</v>
      </c>
      <c r="AB74" s="17">
        <f t="shared" si="11"/>
        <v>0</v>
      </c>
      <c r="AC74" s="17">
        <f t="shared" si="11"/>
        <v>0</v>
      </c>
      <c r="AD74" s="17">
        <f t="shared" si="11"/>
        <v>0</v>
      </c>
      <c r="AE74" s="17">
        <f t="shared" si="11"/>
        <v>0</v>
      </c>
      <c r="AF74" s="17">
        <f t="shared" si="11"/>
        <v>0</v>
      </c>
      <c r="AG74" s="17">
        <f t="shared" si="11"/>
        <v>0</v>
      </c>
      <c r="AH74" s="17">
        <f t="shared" si="11"/>
        <v>0</v>
      </c>
      <c r="AI74" s="17">
        <f t="shared" si="11"/>
        <v>0</v>
      </c>
      <c r="AJ74" s="17">
        <f t="shared" si="11"/>
        <v>0</v>
      </c>
      <c r="AK74" s="17">
        <f t="shared" si="11"/>
        <v>0</v>
      </c>
      <c r="AL74" s="17">
        <f t="shared" si="11"/>
        <v>0</v>
      </c>
      <c r="AM74" s="17">
        <f t="shared" si="11"/>
        <v>0</v>
      </c>
      <c r="AN74" s="17">
        <f t="shared" si="11"/>
        <v>0</v>
      </c>
      <c r="AO74" s="17">
        <f t="shared" si="11"/>
        <v>0</v>
      </c>
      <c r="AP74" s="17">
        <f t="shared" si="11"/>
        <v>0</v>
      </c>
      <c r="AQ74" s="17">
        <f t="shared" si="11"/>
        <v>0</v>
      </c>
      <c r="AR74" s="17">
        <f t="shared" si="11"/>
        <v>0</v>
      </c>
      <c r="AS74" s="17">
        <f t="shared" si="11"/>
        <v>0</v>
      </c>
      <c r="AT74" s="17">
        <f t="shared" si="11"/>
        <v>0</v>
      </c>
      <c r="AU74" s="17">
        <f t="shared" si="11"/>
        <v>0</v>
      </c>
      <c r="AV74" s="17">
        <f t="shared" si="11"/>
        <v>0</v>
      </c>
      <c r="AW74" s="17">
        <f t="shared" si="11"/>
        <v>0</v>
      </c>
      <c r="AX74" s="17">
        <f t="shared" si="11"/>
        <v>0</v>
      </c>
    </row>
    <row r="75" spans="1:50" ht="20.25" customHeight="1" x14ac:dyDescent="0.25">
      <c r="I75" s="55">
        <f t="shared" ref="I75:P75" si="12">SUMPRODUCT($H$4:$H$73,I4:I73)</f>
        <v>1522456.75</v>
      </c>
      <c r="J75" s="55">
        <f t="shared" si="12"/>
        <v>266080.3</v>
      </c>
      <c r="K75" s="55">
        <f t="shared" si="12"/>
        <v>266080.3</v>
      </c>
      <c r="L75" s="55">
        <f t="shared" si="12"/>
        <v>0</v>
      </c>
      <c r="M75" s="55">
        <f t="shared" si="12"/>
        <v>378071.35</v>
      </c>
      <c r="N75" s="55">
        <f t="shared" si="12"/>
        <v>0</v>
      </c>
      <c r="O75" s="55">
        <f t="shared" si="12"/>
        <v>0</v>
      </c>
      <c r="P75" s="55">
        <f t="shared" si="12"/>
        <v>0</v>
      </c>
      <c r="S75" s="150"/>
      <c r="T75" s="150"/>
      <c r="U75" s="150"/>
      <c r="V75" s="150"/>
      <c r="W75" s="150"/>
      <c r="X75" s="150"/>
      <c r="Y75" s="150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</row>
    <row r="76" spans="1:50" ht="17.25" customHeight="1" x14ac:dyDescent="0.25">
      <c r="B76" s="189" t="s">
        <v>48</v>
      </c>
      <c r="C76" s="190"/>
      <c r="D76" s="190"/>
      <c r="E76" s="190"/>
      <c r="F76" s="190"/>
      <c r="G76" s="191"/>
      <c r="H76" s="109"/>
      <c r="I76" s="109"/>
      <c r="J76" s="110"/>
      <c r="K76" s="28"/>
      <c r="L76" s="28"/>
      <c r="M76" s="28"/>
      <c r="N76" s="28"/>
      <c r="O76" s="28"/>
      <c r="P76" s="28"/>
      <c r="S76" s="150"/>
      <c r="T76" s="151"/>
      <c r="U76" s="150"/>
      <c r="V76" s="150"/>
      <c r="W76" s="150"/>
      <c r="X76" s="150"/>
      <c r="Y76" s="150"/>
    </row>
    <row r="77" spans="1:50" ht="16.5" customHeight="1" x14ac:dyDescent="0.25">
      <c r="B77" s="192" t="s">
        <v>85</v>
      </c>
      <c r="C77" s="193"/>
      <c r="D77" s="193"/>
      <c r="E77" s="193"/>
      <c r="F77" s="193"/>
      <c r="G77" s="194"/>
      <c r="H77" s="108"/>
      <c r="I77" s="108"/>
      <c r="J77" s="111"/>
      <c r="P77" s="22"/>
      <c r="S77" s="150"/>
      <c r="T77" s="151"/>
      <c r="U77" s="150"/>
      <c r="V77" s="150"/>
      <c r="W77" s="150"/>
      <c r="X77" s="150"/>
      <c r="Y77" s="150"/>
    </row>
    <row r="78" spans="1:50" ht="15.75" customHeight="1" x14ac:dyDescent="0.25">
      <c r="B78" s="180" t="s">
        <v>86</v>
      </c>
      <c r="C78" s="181"/>
      <c r="D78" s="181"/>
      <c r="E78" s="181"/>
      <c r="F78" s="181"/>
      <c r="G78" s="182"/>
      <c r="H78" s="108"/>
      <c r="I78" s="108"/>
      <c r="J78" s="111"/>
      <c r="P78" s="22"/>
      <c r="S78" s="150"/>
      <c r="T78" s="151"/>
      <c r="U78" s="150"/>
      <c r="V78" s="150"/>
      <c r="W78" s="150"/>
      <c r="X78" s="150"/>
      <c r="Y78" s="150"/>
    </row>
    <row r="79" spans="1:50" ht="17.100000000000001" customHeight="1" x14ac:dyDescent="0.25">
      <c r="S79" s="150"/>
      <c r="T79" s="150"/>
      <c r="U79" s="150"/>
      <c r="V79" s="150"/>
      <c r="W79" s="150"/>
      <c r="X79" s="150"/>
      <c r="Y79" s="150"/>
    </row>
    <row r="80" spans="1:50" ht="29.45" customHeight="1" x14ac:dyDescent="0.25">
      <c r="B80" s="183" t="s">
        <v>116</v>
      </c>
      <c r="C80" s="184"/>
      <c r="D80" s="184"/>
      <c r="E80" s="184"/>
      <c r="F80" s="184"/>
      <c r="G80" s="185"/>
      <c r="S80" s="150"/>
      <c r="T80" s="150"/>
      <c r="U80" s="150"/>
      <c r="V80" s="150"/>
      <c r="W80" s="150"/>
      <c r="X80" s="150"/>
      <c r="Y80" s="150"/>
    </row>
    <row r="81" spans="2:25" ht="24.75" customHeight="1" x14ac:dyDescent="0.25">
      <c r="B81" s="186"/>
      <c r="C81" s="187"/>
      <c r="D81" s="187"/>
      <c r="E81" s="187"/>
      <c r="F81" s="187"/>
      <c r="G81" s="188"/>
      <c r="S81" s="150"/>
      <c r="T81" s="150"/>
      <c r="U81" s="150"/>
      <c r="V81" s="150"/>
      <c r="W81" s="150"/>
      <c r="X81" s="150"/>
      <c r="Y81" s="150"/>
    </row>
  </sheetData>
  <autoFilter ref="A3:AX3" xr:uid="{4A706EC8-95A1-439C-A27F-1B6F50C63BA4}"/>
  <mergeCells count="152">
    <mergeCell ref="B77:G77"/>
    <mergeCell ref="B78:G78"/>
    <mergeCell ref="B80:G81"/>
    <mergeCell ref="B70:B71"/>
    <mergeCell ref="C70:C71"/>
    <mergeCell ref="E70:E71"/>
    <mergeCell ref="B72:B73"/>
    <mergeCell ref="C72:C73"/>
    <mergeCell ref="E72:E73"/>
    <mergeCell ref="C66:C67"/>
    <mergeCell ref="E66:E67"/>
    <mergeCell ref="B68:B69"/>
    <mergeCell ref="C68:C69"/>
    <mergeCell ref="E68:E69"/>
    <mergeCell ref="B60:B61"/>
    <mergeCell ref="C60:C61"/>
    <mergeCell ref="E60:E61"/>
    <mergeCell ref="B76:G76"/>
    <mergeCell ref="A62:A73"/>
    <mergeCell ref="B62:B63"/>
    <mergeCell ref="C62:C63"/>
    <mergeCell ref="E62:E63"/>
    <mergeCell ref="B64:B65"/>
    <mergeCell ref="C64:C65"/>
    <mergeCell ref="E64:E65"/>
    <mergeCell ref="B56:B57"/>
    <mergeCell ref="C56:C57"/>
    <mergeCell ref="E56:E57"/>
    <mergeCell ref="B58:B59"/>
    <mergeCell ref="C58:C59"/>
    <mergeCell ref="E58:E59"/>
    <mergeCell ref="A50:A61"/>
    <mergeCell ref="B50:B51"/>
    <mergeCell ref="C50:C51"/>
    <mergeCell ref="E50:E51"/>
    <mergeCell ref="B52:B53"/>
    <mergeCell ref="C52:C53"/>
    <mergeCell ref="E52:E53"/>
    <mergeCell ref="B54:B55"/>
    <mergeCell ref="C54:C55"/>
    <mergeCell ref="E54:E55"/>
    <mergeCell ref="B66:B67"/>
    <mergeCell ref="A44:A49"/>
    <mergeCell ref="B44:B45"/>
    <mergeCell ref="C44:C45"/>
    <mergeCell ref="E44:E45"/>
    <mergeCell ref="B46:B47"/>
    <mergeCell ref="C46:C47"/>
    <mergeCell ref="E46:E47"/>
    <mergeCell ref="B48:B49"/>
    <mergeCell ref="C48:C49"/>
    <mergeCell ref="E48:E49"/>
    <mergeCell ref="A34:A4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C32:C33"/>
    <mergeCell ref="E32:E33"/>
    <mergeCell ref="B24:B25"/>
    <mergeCell ref="C24:C25"/>
    <mergeCell ref="E24:E25"/>
    <mergeCell ref="B40:B41"/>
    <mergeCell ref="C40:C41"/>
    <mergeCell ref="E40:E41"/>
    <mergeCell ref="B42:B43"/>
    <mergeCell ref="C42:C43"/>
    <mergeCell ref="E42:E43"/>
    <mergeCell ref="A16:A25"/>
    <mergeCell ref="B16:B17"/>
    <mergeCell ref="C16:C17"/>
    <mergeCell ref="E16:E17"/>
    <mergeCell ref="B18:B19"/>
    <mergeCell ref="C18:C19"/>
    <mergeCell ref="E18:E19"/>
    <mergeCell ref="A26:A33"/>
    <mergeCell ref="B26:B27"/>
    <mergeCell ref="C26:C27"/>
    <mergeCell ref="E26:E27"/>
    <mergeCell ref="B28:B29"/>
    <mergeCell ref="C28:C29"/>
    <mergeCell ref="E28:E29"/>
    <mergeCell ref="B20:B21"/>
    <mergeCell ref="C20:C21"/>
    <mergeCell ref="E20:E21"/>
    <mergeCell ref="B22:B23"/>
    <mergeCell ref="C22:C23"/>
    <mergeCell ref="E22:E23"/>
    <mergeCell ref="B30:B31"/>
    <mergeCell ref="C30:C31"/>
    <mergeCell ref="E30:E31"/>
    <mergeCell ref="B32:B33"/>
    <mergeCell ref="B10:B11"/>
    <mergeCell ref="C10:C11"/>
    <mergeCell ref="E10:E11"/>
    <mergeCell ref="B12:B13"/>
    <mergeCell ref="C12:C13"/>
    <mergeCell ref="E12:E13"/>
    <mergeCell ref="A4:A15"/>
    <mergeCell ref="B4:B5"/>
    <mergeCell ref="C4:C5"/>
    <mergeCell ref="E4:E5"/>
    <mergeCell ref="B6:B7"/>
    <mergeCell ref="C6:C7"/>
    <mergeCell ref="E6:E7"/>
    <mergeCell ref="B8:B9"/>
    <mergeCell ref="C8:C9"/>
    <mergeCell ref="E8:E9"/>
    <mergeCell ref="B14:B15"/>
    <mergeCell ref="C14:C15"/>
    <mergeCell ref="E14:E15"/>
    <mergeCell ref="AT1:AT2"/>
    <mergeCell ref="AU1:AU2"/>
    <mergeCell ref="AV1:AV2"/>
    <mergeCell ref="AW1:AW2"/>
    <mergeCell ref="AX1:AX2"/>
    <mergeCell ref="A2:R2"/>
    <mergeCell ref="AN1:AN2"/>
    <mergeCell ref="AO1:AO2"/>
    <mergeCell ref="AP1:AP2"/>
    <mergeCell ref="AQ1:AQ2"/>
    <mergeCell ref="AR1:AR2"/>
    <mergeCell ref="AS1:AS2"/>
    <mergeCell ref="AH1:AH2"/>
    <mergeCell ref="AI1:AI2"/>
    <mergeCell ref="AJ1:AJ2"/>
    <mergeCell ref="AK1:AK2"/>
    <mergeCell ref="AL1:AL2"/>
    <mergeCell ref="AM1:AM2"/>
    <mergeCell ref="AB1:AB2"/>
    <mergeCell ref="AC1:AC2"/>
    <mergeCell ref="AD1:AD2"/>
    <mergeCell ref="AE1:AE2"/>
    <mergeCell ref="AF1:AF2"/>
    <mergeCell ref="AG1:AG2"/>
    <mergeCell ref="V1:V2"/>
    <mergeCell ref="W1:W2"/>
    <mergeCell ref="X1:X2"/>
    <mergeCell ref="Y1:Y2"/>
    <mergeCell ref="Z1:Z2"/>
    <mergeCell ref="AA1:AA2"/>
    <mergeCell ref="A1:B1"/>
    <mergeCell ref="C1:H1"/>
    <mergeCell ref="I1:R1"/>
    <mergeCell ref="S1:S2"/>
    <mergeCell ref="T1:T2"/>
    <mergeCell ref="U1:U2"/>
  </mergeCells>
  <conditionalFormatting sqref="R1 R3:R1048576">
    <cfRule type="cellIs" dxfId="18" priority="4" operator="equal">
      <formula>"ATENÇÃO"</formula>
    </cfRule>
  </conditionalFormatting>
  <conditionalFormatting sqref="Z4:AX73">
    <cfRule type="cellIs" dxfId="17" priority="3" operator="greaterThan">
      <formula>0</formula>
    </cfRule>
  </conditionalFormatting>
  <conditionalFormatting sqref="Q4:Q73">
    <cfRule type="cellIs" dxfId="16" priority="2" operator="lessThan">
      <formula>0</formula>
    </cfRule>
  </conditionalFormatting>
  <conditionalFormatting sqref="R4:R73">
    <cfRule type="containsText" dxfId="15" priority="1" operator="containsText" text="ATENÇÃO">
      <formula>NOT(ISERROR(SEARCH("ATENÇÃO",R4)))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2" max="1048575" man="1"/>
  </col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2A9B3-4545-44B6-A7AD-4CDFFCADC5CE}">
  <dimension ref="A1:AX81"/>
  <sheetViews>
    <sheetView topLeftCell="A55" zoomScale="60" zoomScaleNormal="60" workbookViewId="0">
      <selection activeCell="M79" sqref="M79"/>
    </sheetView>
  </sheetViews>
  <sheetFormatPr defaultColWidth="11.85546875" defaultRowHeight="24.75" customHeight="1" x14ac:dyDescent="0.25"/>
  <cols>
    <col min="1" max="1" width="7.42578125" style="34" customWidth="1"/>
    <col min="2" max="2" width="22.140625" style="1" customWidth="1"/>
    <col min="3" max="3" width="5.140625" style="1" customWidth="1"/>
    <col min="4" max="4" width="6.140625" style="1" customWidth="1"/>
    <col min="5" max="5" width="14.42578125" style="3" customWidth="1"/>
    <col min="6" max="6" width="10" style="1" customWidth="1"/>
    <col min="7" max="7" width="12.5703125" style="1" customWidth="1"/>
    <col min="8" max="8" width="12.85546875" style="79" customWidth="1"/>
    <col min="9" max="9" width="10.85546875" style="4" customWidth="1"/>
    <col min="10" max="16" width="8.5703125" style="4" customWidth="1"/>
    <col min="17" max="17" width="8.5703125" style="10" customWidth="1"/>
    <col min="18" max="18" width="8.5703125" style="5" customWidth="1"/>
    <col min="19" max="30" width="15" style="6" customWidth="1"/>
    <col min="31" max="50" width="15" style="34" customWidth="1"/>
    <col min="51" max="16384" width="11.85546875" style="34"/>
  </cols>
  <sheetData>
    <row r="1" spans="1:50" ht="47.1" customHeight="1" x14ac:dyDescent="0.25">
      <c r="A1" s="176" t="s">
        <v>84</v>
      </c>
      <c r="B1" s="177"/>
      <c r="C1" s="171" t="s">
        <v>112</v>
      </c>
      <c r="D1" s="171"/>
      <c r="E1" s="171"/>
      <c r="F1" s="171"/>
      <c r="G1" s="171"/>
      <c r="H1" s="172"/>
      <c r="I1" s="179" t="s">
        <v>82</v>
      </c>
      <c r="J1" s="179"/>
      <c r="K1" s="179"/>
      <c r="L1" s="179"/>
      <c r="M1" s="179"/>
      <c r="N1" s="179"/>
      <c r="O1" s="179"/>
      <c r="P1" s="179"/>
      <c r="Q1" s="179"/>
      <c r="R1" s="179"/>
      <c r="S1" s="197" t="s">
        <v>207</v>
      </c>
      <c r="T1" s="163" t="s">
        <v>47</v>
      </c>
      <c r="U1" s="163" t="s">
        <v>47</v>
      </c>
      <c r="V1" s="163" t="s">
        <v>47</v>
      </c>
      <c r="W1" s="163" t="s">
        <v>47</v>
      </c>
      <c r="X1" s="163" t="s">
        <v>47</v>
      </c>
      <c r="Y1" s="163" t="s">
        <v>47</v>
      </c>
      <c r="Z1" s="163" t="s">
        <v>47</v>
      </c>
      <c r="AA1" s="163" t="s">
        <v>47</v>
      </c>
      <c r="AB1" s="163" t="s">
        <v>47</v>
      </c>
      <c r="AC1" s="163" t="s">
        <v>47</v>
      </c>
      <c r="AD1" s="163" t="s">
        <v>47</v>
      </c>
      <c r="AE1" s="163" t="s">
        <v>47</v>
      </c>
      <c r="AF1" s="163" t="s">
        <v>47</v>
      </c>
      <c r="AG1" s="163" t="s">
        <v>47</v>
      </c>
      <c r="AH1" s="163" t="s">
        <v>47</v>
      </c>
      <c r="AI1" s="163" t="s">
        <v>47</v>
      </c>
      <c r="AJ1" s="163" t="s">
        <v>47</v>
      </c>
      <c r="AK1" s="163" t="s">
        <v>47</v>
      </c>
      <c r="AL1" s="163" t="s">
        <v>47</v>
      </c>
      <c r="AM1" s="163" t="s">
        <v>47</v>
      </c>
      <c r="AN1" s="163" t="s">
        <v>47</v>
      </c>
      <c r="AO1" s="163" t="s">
        <v>47</v>
      </c>
      <c r="AP1" s="163" t="s">
        <v>47</v>
      </c>
      <c r="AQ1" s="163" t="s">
        <v>47</v>
      </c>
      <c r="AR1" s="163" t="s">
        <v>47</v>
      </c>
      <c r="AS1" s="163" t="s">
        <v>47</v>
      </c>
      <c r="AT1" s="163" t="s">
        <v>47</v>
      </c>
      <c r="AU1" s="163" t="s">
        <v>47</v>
      </c>
      <c r="AV1" s="163" t="s">
        <v>47</v>
      </c>
      <c r="AW1" s="163" t="s">
        <v>47</v>
      </c>
      <c r="AX1" s="163" t="s">
        <v>47</v>
      </c>
    </row>
    <row r="2" spans="1:50" ht="23.25" customHeight="1" x14ac:dyDescent="0.25">
      <c r="A2" s="178" t="s">
        <v>118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2"/>
      <c r="S2" s="198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</row>
    <row r="3" spans="1:50" s="3" customFormat="1" ht="51" customHeight="1" x14ac:dyDescent="0.2">
      <c r="A3" s="105" t="s">
        <v>87</v>
      </c>
      <c r="B3" s="105" t="s">
        <v>6</v>
      </c>
      <c r="C3" s="105" t="s">
        <v>2</v>
      </c>
      <c r="D3" s="105" t="s">
        <v>5</v>
      </c>
      <c r="E3" s="106" t="s">
        <v>7</v>
      </c>
      <c r="F3" s="106" t="s">
        <v>8</v>
      </c>
      <c r="G3" s="106" t="s">
        <v>9</v>
      </c>
      <c r="H3" s="107" t="s">
        <v>4</v>
      </c>
      <c r="I3" s="19" t="s">
        <v>50</v>
      </c>
      <c r="J3" s="19" t="s">
        <v>10</v>
      </c>
      <c r="K3" s="19" t="s">
        <v>11</v>
      </c>
      <c r="L3" s="19" t="s">
        <v>117</v>
      </c>
      <c r="M3" s="19" t="s">
        <v>12</v>
      </c>
      <c r="N3" s="19" t="s">
        <v>13</v>
      </c>
      <c r="O3" s="19" t="s">
        <v>14</v>
      </c>
      <c r="P3" s="19" t="s">
        <v>15</v>
      </c>
      <c r="Q3" s="26" t="s">
        <v>0</v>
      </c>
      <c r="R3" s="27" t="s">
        <v>1</v>
      </c>
      <c r="S3" s="144">
        <v>45966</v>
      </c>
      <c r="T3" s="62" t="s">
        <v>45</v>
      </c>
      <c r="U3" s="62" t="s">
        <v>45</v>
      </c>
      <c r="V3" s="62" t="s">
        <v>45</v>
      </c>
      <c r="W3" s="62" t="s">
        <v>45</v>
      </c>
      <c r="X3" s="62" t="s">
        <v>45</v>
      </c>
      <c r="Y3" s="62" t="s">
        <v>45</v>
      </c>
      <c r="Z3" s="62" t="s">
        <v>45</v>
      </c>
      <c r="AA3" s="62" t="s">
        <v>45</v>
      </c>
      <c r="AB3" s="62" t="s">
        <v>45</v>
      </c>
      <c r="AC3" s="62" t="s">
        <v>45</v>
      </c>
      <c r="AD3" s="62" t="s">
        <v>45</v>
      </c>
      <c r="AE3" s="62" t="s">
        <v>45</v>
      </c>
      <c r="AF3" s="62" t="s">
        <v>45</v>
      </c>
      <c r="AG3" s="62" t="s">
        <v>45</v>
      </c>
      <c r="AH3" s="62" t="s">
        <v>45</v>
      </c>
      <c r="AI3" s="62" t="s">
        <v>45</v>
      </c>
      <c r="AJ3" s="62" t="s">
        <v>45</v>
      </c>
      <c r="AK3" s="62" t="s">
        <v>45</v>
      </c>
      <c r="AL3" s="62" t="s">
        <v>45</v>
      </c>
      <c r="AM3" s="62" t="s">
        <v>45</v>
      </c>
      <c r="AN3" s="62" t="s">
        <v>45</v>
      </c>
      <c r="AO3" s="62" t="s">
        <v>45</v>
      </c>
      <c r="AP3" s="62" t="s">
        <v>45</v>
      </c>
      <c r="AQ3" s="62" t="s">
        <v>45</v>
      </c>
      <c r="AR3" s="62" t="s">
        <v>45</v>
      </c>
      <c r="AS3" s="62" t="s">
        <v>45</v>
      </c>
      <c r="AT3" s="62" t="s">
        <v>45</v>
      </c>
      <c r="AU3" s="62" t="s">
        <v>45</v>
      </c>
      <c r="AV3" s="62" t="s">
        <v>45</v>
      </c>
      <c r="AW3" s="62" t="s">
        <v>45</v>
      </c>
      <c r="AX3" s="62" t="s">
        <v>45</v>
      </c>
    </row>
    <row r="4" spans="1:50" ht="24.75" customHeight="1" x14ac:dyDescent="0.25">
      <c r="A4" s="169" t="s">
        <v>88</v>
      </c>
      <c r="B4" s="170" t="s">
        <v>89</v>
      </c>
      <c r="C4" s="173">
        <v>1</v>
      </c>
      <c r="D4" s="65">
        <v>1</v>
      </c>
      <c r="E4" s="170" t="s">
        <v>90</v>
      </c>
      <c r="F4" s="63" t="s">
        <v>91</v>
      </c>
      <c r="G4" s="66" t="s">
        <v>113</v>
      </c>
      <c r="H4" s="78">
        <v>4.9000000000000004</v>
      </c>
      <c r="I4" s="68">
        <v>0</v>
      </c>
      <c r="J4" s="23">
        <f t="shared" ref="J4:J35" si="0">IF(SUM(S4:AX4)&gt;I4+L4,I4+L4,SUM(S4:AX4))</f>
        <v>0</v>
      </c>
      <c r="K4" s="23">
        <f t="shared" ref="K4:K35" si="1">(SUM(S4:AX4))</f>
        <v>0</v>
      </c>
      <c r="L4" s="24"/>
      <c r="M4" s="25">
        <f>ROUND(IF(I4*0.25-0.5&lt;0,0,I4*0.25-0.5),0)-P4-N4</f>
        <v>0</v>
      </c>
      <c r="N4" s="24"/>
      <c r="O4" s="24"/>
      <c r="P4" s="24"/>
      <c r="Q4" s="35">
        <f t="shared" ref="Q4:Q35" si="2">I4-SUM(S4:AX4)+L4</f>
        <v>0</v>
      </c>
      <c r="R4" s="16" t="str">
        <f>IF(Q4&lt;0,"ATENÇÃO","OK")</f>
        <v>OK</v>
      </c>
      <c r="S4" s="145"/>
      <c r="T4" s="112"/>
      <c r="U4" s="112"/>
      <c r="V4" s="112"/>
      <c r="W4" s="112"/>
      <c r="X4" s="112"/>
      <c r="Y4" s="112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</row>
    <row r="5" spans="1:50" ht="24.75" customHeight="1" x14ac:dyDescent="0.25">
      <c r="A5" s="169"/>
      <c r="B5" s="170"/>
      <c r="C5" s="173"/>
      <c r="D5" s="65">
        <v>2</v>
      </c>
      <c r="E5" s="170"/>
      <c r="F5" s="64" t="s">
        <v>92</v>
      </c>
      <c r="G5" s="66" t="s">
        <v>113</v>
      </c>
      <c r="H5" s="67">
        <v>890.86</v>
      </c>
      <c r="I5" s="68">
        <v>0</v>
      </c>
      <c r="J5" s="23">
        <f t="shared" si="0"/>
        <v>0</v>
      </c>
      <c r="K5" s="23">
        <f t="shared" si="1"/>
        <v>0</v>
      </c>
      <c r="L5" s="24"/>
      <c r="M5" s="25">
        <f t="shared" ref="M5:M73" si="3">ROUND(IF(I5*0.25-0.5&lt;0,0,I5*0.25-0.5),0)-P5-N5</f>
        <v>0</v>
      </c>
      <c r="N5" s="24"/>
      <c r="O5" s="24"/>
      <c r="P5" s="24"/>
      <c r="Q5" s="35">
        <f t="shared" si="2"/>
        <v>0</v>
      </c>
      <c r="R5" s="16" t="str">
        <f t="shared" ref="R5:R68" si="4">IF(Q5&lt;0,"ATENÇÃO","OK")</f>
        <v>OK</v>
      </c>
      <c r="S5" s="145"/>
      <c r="T5" s="112"/>
      <c r="U5" s="112"/>
      <c r="V5" s="112"/>
      <c r="W5" s="112"/>
      <c r="X5" s="112"/>
      <c r="Y5" s="112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</row>
    <row r="6" spans="1:50" ht="24.75" customHeight="1" x14ac:dyDescent="0.25">
      <c r="A6" s="169"/>
      <c r="B6" s="170" t="s">
        <v>89</v>
      </c>
      <c r="C6" s="173">
        <v>2</v>
      </c>
      <c r="D6" s="65">
        <v>3</v>
      </c>
      <c r="E6" s="170" t="s">
        <v>93</v>
      </c>
      <c r="F6" s="64" t="s">
        <v>91</v>
      </c>
      <c r="G6" s="66" t="s">
        <v>113</v>
      </c>
      <c r="H6" s="67">
        <v>6.5</v>
      </c>
      <c r="I6" s="68">
        <v>0</v>
      </c>
      <c r="J6" s="23">
        <f t="shared" si="0"/>
        <v>0</v>
      </c>
      <c r="K6" s="23">
        <f t="shared" si="1"/>
        <v>0</v>
      </c>
      <c r="L6" s="24"/>
      <c r="M6" s="25">
        <f t="shared" si="3"/>
        <v>0</v>
      </c>
      <c r="N6" s="24"/>
      <c r="O6" s="24"/>
      <c r="P6" s="24"/>
      <c r="Q6" s="35">
        <f t="shared" si="2"/>
        <v>0</v>
      </c>
      <c r="R6" s="16" t="str">
        <f t="shared" si="4"/>
        <v>OK</v>
      </c>
      <c r="S6" s="145"/>
      <c r="T6" s="33"/>
      <c r="U6" s="112"/>
      <c r="V6" s="112"/>
      <c r="W6" s="112"/>
      <c r="X6" s="112"/>
      <c r="Y6" s="112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</row>
    <row r="7" spans="1:50" ht="24.75" customHeight="1" x14ac:dyDescent="0.25">
      <c r="A7" s="169"/>
      <c r="B7" s="170"/>
      <c r="C7" s="173"/>
      <c r="D7" s="65">
        <v>4</v>
      </c>
      <c r="E7" s="170"/>
      <c r="F7" s="64" t="s">
        <v>92</v>
      </c>
      <c r="G7" s="66" t="s">
        <v>113</v>
      </c>
      <c r="H7" s="67">
        <v>738.2</v>
      </c>
      <c r="I7" s="68">
        <v>0</v>
      </c>
      <c r="J7" s="23">
        <f t="shared" si="0"/>
        <v>0</v>
      </c>
      <c r="K7" s="23">
        <f t="shared" si="1"/>
        <v>0</v>
      </c>
      <c r="L7" s="24"/>
      <c r="M7" s="25">
        <f t="shared" si="3"/>
        <v>0</v>
      </c>
      <c r="N7" s="24"/>
      <c r="O7" s="24"/>
      <c r="P7" s="24"/>
      <c r="Q7" s="35">
        <f t="shared" si="2"/>
        <v>0</v>
      </c>
      <c r="R7" s="16" t="str">
        <f t="shared" si="4"/>
        <v>OK</v>
      </c>
      <c r="S7" s="145"/>
      <c r="T7" s="112"/>
      <c r="U7" s="112"/>
      <c r="V7" s="112"/>
      <c r="W7" s="112"/>
      <c r="X7" s="112"/>
      <c r="Y7" s="112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</row>
    <row r="8" spans="1:50" ht="24.75" customHeight="1" x14ac:dyDescent="0.25">
      <c r="A8" s="169"/>
      <c r="B8" s="170" t="s">
        <v>89</v>
      </c>
      <c r="C8" s="173">
        <v>3</v>
      </c>
      <c r="D8" s="65">
        <v>5</v>
      </c>
      <c r="E8" s="170" t="s">
        <v>94</v>
      </c>
      <c r="F8" s="80" t="s">
        <v>91</v>
      </c>
      <c r="G8" s="66" t="s">
        <v>113</v>
      </c>
      <c r="H8" s="67">
        <v>7.82</v>
      </c>
      <c r="I8" s="68">
        <v>0</v>
      </c>
      <c r="J8" s="23">
        <f t="shared" si="0"/>
        <v>0</v>
      </c>
      <c r="K8" s="23">
        <f t="shared" si="1"/>
        <v>0</v>
      </c>
      <c r="L8" s="24"/>
      <c r="M8" s="25">
        <f t="shared" si="3"/>
        <v>0</v>
      </c>
      <c r="N8" s="24"/>
      <c r="O8" s="24"/>
      <c r="P8" s="24"/>
      <c r="Q8" s="35">
        <f t="shared" si="2"/>
        <v>0</v>
      </c>
      <c r="R8" s="16" t="str">
        <f t="shared" si="4"/>
        <v>OK</v>
      </c>
      <c r="S8" s="145"/>
      <c r="T8" s="33"/>
      <c r="U8" s="112"/>
      <c r="V8" s="112"/>
      <c r="W8" s="112"/>
      <c r="X8" s="112"/>
      <c r="Y8" s="112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</row>
    <row r="9" spans="1:50" ht="24.75" customHeight="1" x14ac:dyDescent="0.25">
      <c r="A9" s="169"/>
      <c r="B9" s="170"/>
      <c r="C9" s="173"/>
      <c r="D9" s="65">
        <v>6</v>
      </c>
      <c r="E9" s="170"/>
      <c r="F9" s="80" t="s">
        <v>92</v>
      </c>
      <c r="G9" s="66" t="s">
        <v>113</v>
      </c>
      <c r="H9" s="67">
        <v>1000</v>
      </c>
      <c r="I9" s="68">
        <v>0</v>
      </c>
      <c r="J9" s="23">
        <f t="shared" si="0"/>
        <v>0</v>
      </c>
      <c r="K9" s="23">
        <f t="shared" si="1"/>
        <v>0</v>
      </c>
      <c r="L9" s="24"/>
      <c r="M9" s="25">
        <f t="shared" si="3"/>
        <v>0</v>
      </c>
      <c r="N9" s="24"/>
      <c r="O9" s="24"/>
      <c r="P9" s="24"/>
      <c r="Q9" s="35">
        <f t="shared" si="2"/>
        <v>0</v>
      </c>
      <c r="R9" s="16" t="str">
        <f t="shared" si="4"/>
        <v>OK</v>
      </c>
      <c r="S9" s="145"/>
      <c r="T9" s="112"/>
      <c r="U9" s="112"/>
      <c r="V9" s="112"/>
      <c r="W9" s="112"/>
      <c r="X9" s="112"/>
      <c r="Y9" s="112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</row>
    <row r="10" spans="1:50" ht="24.75" customHeight="1" x14ac:dyDescent="0.25">
      <c r="A10" s="169"/>
      <c r="B10" s="170" t="s">
        <v>89</v>
      </c>
      <c r="C10" s="173">
        <v>4</v>
      </c>
      <c r="D10" s="65">
        <v>7</v>
      </c>
      <c r="E10" s="170" t="s">
        <v>95</v>
      </c>
      <c r="F10" s="80" t="s">
        <v>91</v>
      </c>
      <c r="G10" s="66" t="s">
        <v>113</v>
      </c>
      <c r="H10" s="67">
        <v>7.61</v>
      </c>
      <c r="I10" s="68">
        <v>0</v>
      </c>
      <c r="J10" s="23">
        <f t="shared" si="0"/>
        <v>0</v>
      </c>
      <c r="K10" s="23">
        <f t="shared" si="1"/>
        <v>0</v>
      </c>
      <c r="L10" s="24"/>
      <c r="M10" s="25">
        <f t="shared" si="3"/>
        <v>0</v>
      </c>
      <c r="N10" s="24"/>
      <c r="O10" s="24"/>
      <c r="P10" s="24"/>
      <c r="Q10" s="35">
        <f t="shared" si="2"/>
        <v>0</v>
      </c>
      <c r="R10" s="16" t="str">
        <f t="shared" si="4"/>
        <v>OK</v>
      </c>
      <c r="S10" s="145"/>
      <c r="T10" s="112"/>
      <c r="U10" s="112"/>
      <c r="V10" s="112"/>
      <c r="W10" s="112"/>
      <c r="X10" s="112"/>
      <c r="Y10" s="112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</row>
    <row r="11" spans="1:50" ht="24.75" customHeight="1" x14ac:dyDescent="0.25">
      <c r="A11" s="169"/>
      <c r="B11" s="170"/>
      <c r="C11" s="173"/>
      <c r="D11" s="65">
        <v>8</v>
      </c>
      <c r="E11" s="170"/>
      <c r="F11" s="80" t="s">
        <v>92</v>
      </c>
      <c r="G11" s="66" t="s">
        <v>113</v>
      </c>
      <c r="H11" s="67">
        <v>1002.46</v>
      </c>
      <c r="I11" s="68">
        <v>0</v>
      </c>
      <c r="J11" s="23">
        <f t="shared" si="0"/>
        <v>0</v>
      </c>
      <c r="K11" s="23">
        <f t="shared" si="1"/>
        <v>0</v>
      </c>
      <c r="L11" s="24"/>
      <c r="M11" s="25">
        <f t="shared" si="3"/>
        <v>0</v>
      </c>
      <c r="N11" s="24"/>
      <c r="O11" s="24"/>
      <c r="P11" s="24"/>
      <c r="Q11" s="35">
        <f t="shared" si="2"/>
        <v>0</v>
      </c>
      <c r="R11" s="16" t="str">
        <f t="shared" si="4"/>
        <v>OK</v>
      </c>
      <c r="S11" s="145"/>
      <c r="T11" s="112"/>
      <c r="U11" s="112"/>
      <c r="V11" s="112"/>
      <c r="W11" s="112"/>
      <c r="X11" s="112"/>
      <c r="Y11" s="112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</row>
    <row r="12" spans="1:50" ht="24.75" customHeight="1" x14ac:dyDescent="0.25">
      <c r="A12" s="169"/>
      <c r="B12" s="170" t="s">
        <v>96</v>
      </c>
      <c r="C12" s="173">
        <v>5</v>
      </c>
      <c r="D12" s="65">
        <v>9</v>
      </c>
      <c r="E12" s="170" t="s">
        <v>97</v>
      </c>
      <c r="F12" s="80" t="s">
        <v>91</v>
      </c>
      <c r="G12" s="66" t="s">
        <v>113</v>
      </c>
      <c r="H12" s="67">
        <v>3.68</v>
      </c>
      <c r="I12" s="68">
        <v>0</v>
      </c>
      <c r="J12" s="23">
        <f t="shared" si="0"/>
        <v>0</v>
      </c>
      <c r="K12" s="23">
        <f t="shared" si="1"/>
        <v>0</v>
      </c>
      <c r="L12" s="24"/>
      <c r="M12" s="25">
        <f t="shared" si="3"/>
        <v>0</v>
      </c>
      <c r="N12" s="24"/>
      <c r="O12" s="24"/>
      <c r="P12" s="24"/>
      <c r="Q12" s="35">
        <f t="shared" si="2"/>
        <v>0</v>
      </c>
      <c r="R12" s="16" t="str">
        <f t="shared" si="4"/>
        <v>OK</v>
      </c>
      <c r="S12" s="145"/>
      <c r="T12" s="112"/>
      <c r="U12" s="112"/>
      <c r="V12" s="112"/>
      <c r="W12" s="112"/>
      <c r="X12" s="112"/>
      <c r="Y12" s="112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</row>
    <row r="13" spans="1:50" ht="24.75" customHeight="1" x14ac:dyDescent="0.25">
      <c r="A13" s="169"/>
      <c r="B13" s="170"/>
      <c r="C13" s="173"/>
      <c r="D13" s="65">
        <v>10</v>
      </c>
      <c r="E13" s="170"/>
      <c r="F13" s="65" t="s">
        <v>92</v>
      </c>
      <c r="G13" s="66" t="s">
        <v>113</v>
      </c>
      <c r="H13" s="78">
        <v>874.8</v>
      </c>
      <c r="I13" s="68">
        <v>0</v>
      </c>
      <c r="J13" s="23">
        <f t="shared" si="0"/>
        <v>0</v>
      </c>
      <c r="K13" s="23">
        <f t="shared" si="1"/>
        <v>0</v>
      </c>
      <c r="L13" s="24"/>
      <c r="M13" s="25">
        <f t="shared" si="3"/>
        <v>0</v>
      </c>
      <c r="N13" s="24"/>
      <c r="O13" s="24"/>
      <c r="P13" s="24"/>
      <c r="Q13" s="35">
        <f t="shared" si="2"/>
        <v>0</v>
      </c>
      <c r="R13" s="16" t="str">
        <f t="shared" si="4"/>
        <v>OK</v>
      </c>
      <c r="S13" s="145"/>
      <c r="T13" s="112"/>
      <c r="U13" s="112"/>
      <c r="V13" s="112"/>
      <c r="W13" s="112"/>
      <c r="X13" s="112"/>
      <c r="Y13" s="112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</row>
    <row r="14" spans="1:50" ht="24.75" customHeight="1" x14ac:dyDescent="0.25">
      <c r="A14" s="169"/>
      <c r="B14" s="175" t="s">
        <v>96</v>
      </c>
      <c r="C14" s="174">
        <v>6</v>
      </c>
      <c r="D14" s="113">
        <v>11</v>
      </c>
      <c r="E14" s="175" t="s">
        <v>98</v>
      </c>
      <c r="F14" s="113" t="s">
        <v>91</v>
      </c>
      <c r="G14" s="114" t="s">
        <v>114</v>
      </c>
      <c r="H14" s="115">
        <v>6.76</v>
      </c>
      <c r="I14" s="68">
        <v>0</v>
      </c>
      <c r="J14" s="23">
        <f t="shared" si="0"/>
        <v>0</v>
      </c>
      <c r="K14" s="23">
        <f t="shared" si="1"/>
        <v>0</v>
      </c>
      <c r="L14" s="24"/>
      <c r="M14" s="25">
        <f t="shared" si="3"/>
        <v>0</v>
      </c>
      <c r="N14" s="24"/>
      <c r="O14" s="24"/>
      <c r="P14" s="24"/>
      <c r="Q14" s="35">
        <f t="shared" si="2"/>
        <v>0</v>
      </c>
      <c r="R14" s="16" t="str">
        <f t="shared" si="4"/>
        <v>OK</v>
      </c>
      <c r="S14" s="145"/>
      <c r="T14" s="112"/>
      <c r="U14" s="33"/>
      <c r="V14" s="112"/>
      <c r="W14" s="112"/>
      <c r="X14" s="112"/>
      <c r="Y14" s="112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</row>
    <row r="15" spans="1:50" ht="24.75" customHeight="1" x14ac:dyDescent="0.25">
      <c r="A15" s="169"/>
      <c r="B15" s="175"/>
      <c r="C15" s="174"/>
      <c r="D15" s="113">
        <v>12</v>
      </c>
      <c r="E15" s="175"/>
      <c r="F15" s="116" t="s">
        <v>92</v>
      </c>
      <c r="G15" s="114" t="s">
        <v>114</v>
      </c>
      <c r="H15" s="115">
        <v>1021.34</v>
      </c>
      <c r="I15" s="68">
        <v>0</v>
      </c>
      <c r="J15" s="23">
        <f t="shared" si="0"/>
        <v>0</v>
      </c>
      <c r="K15" s="23">
        <f t="shared" si="1"/>
        <v>0</v>
      </c>
      <c r="L15" s="24"/>
      <c r="M15" s="25">
        <f t="shared" si="3"/>
        <v>0</v>
      </c>
      <c r="N15" s="24"/>
      <c r="O15" s="24"/>
      <c r="P15" s="24"/>
      <c r="Q15" s="35">
        <f t="shared" si="2"/>
        <v>0</v>
      </c>
      <c r="R15" s="16" t="str">
        <f t="shared" si="4"/>
        <v>OK</v>
      </c>
      <c r="S15" s="145"/>
      <c r="T15" s="112"/>
      <c r="U15" s="112"/>
      <c r="V15" s="112"/>
      <c r="W15" s="112"/>
      <c r="X15" s="112"/>
      <c r="Y15" s="112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</row>
    <row r="16" spans="1:50" ht="24.75" customHeight="1" x14ac:dyDescent="0.25">
      <c r="A16" s="169" t="s">
        <v>100</v>
      </c>
      <c r="B16" s="170" t="s">
        <v>101</v>
      </c>
      <c r="C16" s="173">
        <v>7</v>
      </c>
      <c r="D16" s="65">
        <v>13</v>
      </c>
      <c r="E16" s="170" t="s">
        <v>90</v>
      </c>
      <c r="F16" s="64" t="s">
        <v>91</v>
      </c>
      <c r="G16" s="66" t="s">
        <v>113</v>
      </c>
      <c r="H16" s="78">
        <v>4.25</v>
      </c>
      <c r="I16" s="68">
        <v>0</v>
      </c>
      <c r="J16" s="23">
        <f t="shared" si="0"/>
        <v>0</v>
      </c>
      <c r="K16" s="23">
        <f t="shared" si="1"/>
        <v>0</v>
      </c>
      <c r="L16" s="24"/>
      <c r="M16" s="25">
        <f t="shared" si="3"/>
        <v>0</v>
      </c>
      <c r="N16" s="24"/>
      <c r="O16" s="24"/>
      <c r="P16" s="24"/>
      <c r="Q16" s="35">
        <f t="shared" si="2"/>
        <v>0</v>
      </c>
      <c r="R16" s="16" t="str">
        <f t="shared" si="4"/>
        <v>OK</v>
      </c>
      <c r="S16" s="145"/>
      <c r="T16" s="112"/>
      <c r="U16" s="112"/>
      <c r="V16" s="112"/>
      <c r="W16" s="112"/>
      <c r="X16" s="112"/>
      <c r="Y16" s="112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</row>
    <row r="17" spans="1:50" ht="24.75" customHeight="1" x14ac:dyDescent="0.25">
      <c r="A17" s="169"/>
      <c r="B17" s="170"/>
      <c r="C17" s="173"/>
      <c r="D17" s="65">
        <v>14</v>
      </c>
      <c r="E17" s="170"/>
      <c r="F17" s="64" t="s">
        <v>92</v>
      </c>
      <c r="G17" s="66" t="s">
        <v>113</v>
      </c>
      <c r="H17" s="67">
        <v>751.21</v>
      </c>
      <c r="I17" s="68">
        <v>0</v>
      </c>
      <c r="J17" s="23">
        <f t="shared" si="0"/>
        <v>0</v>
      </c>
      <c r="K17" s="23">
        <f t="shared" si="1"/>
        <v>0</v>
      </c>
      <c r="L17" s="24"/>
      <c r="M17" s="25">
        <f t="shared" si="3"/>
        <v>0</v>
      </c>
      <c r="N17" s="24"/>
      <c r="O17" s="24"/>
      <c r="P17" s="24"/>
      <c r="Q17" s="35">
        <f t="shared" si="2"/>
        <v>0</v>
      </c>
      <c r="R17" s="16" t="str">
        <f t="shared" si="4"/>
        <v>OK</v>
      </c>
      <c r="S17" s="145"/>
      <c r="T17" s="112"/>
      <c r="U17" s="112"/>
      <c r="V17" s="112"/>
      <c r="W17" s="112"/>
      <c r="X17" s="112"/>
      <c r="Y17" s="112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</row>
    <row r="18" spans="1:50" ht="24.75" customHeight="1" x14ac:dyDescent="0.25">
      <c r="A18" s="169"/>
      <c r="B18" s="170" t="s">
        <v>102</v>
      </c>
      <c r="C18" s="173">
        <v>8</v>
      </c>
      <c r="D18" s="65">
        <v>15</v>
      </c>
      <c r="E18" s="170" t="s">
        <v>93</v>
      </c>
      <c r="F18" s="64" t="s">
        <v>91</v>
      </c>
      <c r="G18" s="66" t="s">
        <v>113</v>
      </c>
      <c r="H18" s="67">
        <v>10.55</v>
      </c>
      <c r="I18" s="68">
        <v>0</v>
      </c>
      <c r="J18" s="23">
        <f t="shared" si="0"/>
        <v>0</v>
      </c>
      <c r="K18" s="23">
        <f t="shared" si="1"/>
        <v>0</v>
      </c>
      <c r="L18" s="24"/>
      <c r="M18" s="25">
        <f t="shared" si="3"/>
        <v>0</v>
      </c>
      <c r="N18" s="24"/>
      <c r="O18" s="24"/>
      <c r="P18" s="24"/>
      <c r="Q18" s="35">
        <f t="shared" si="2"/>
        <v>0</v>
      </c>
      <c r="R18" s="16" t="str">
        <f t="shared" si="4"/>
        <v>OK</v>
      </c>
      <c r="S18" s="145"/>
      <c r="T18" s="112"/>
      <c r="U18" s="112"/>
      <c r="V18" s="112"/>
      <c r="W18" s="112"/>
      <c r="X18" s="112"/>
      <c r="Y18" s="112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</row>
    <row r="19" spans="1:50" ht="24.75" customHeight="1" x14ac:dyDescent="0.25">
      <c r="A19" s="169"/>
      <c r="B19" s="170"/>
      <c r="C19" s="173"/>
      <c r="D19" s="65">
        <v>16</v>
      </c>
      <c r="E19" s="170"/>
      <c r="F19" s="64" t="s">
        <v>92</v>
      </c>
      <c r="G19" s="66" t="s">
        <v>113</v>
      </c>
      <c r="H19" s="78">
        <v>1232.01</v>
      </c>
      <c r="I19" s="68">
        <v>0</v>
      </c>
      <c r="J19" s="23">
        <f t="shared" si="0"/>
        <v>0</v>
      </c>
      <c r="K19" s="23">
        <f t="shared" si="1"/>
        <v>0</v>
      </c>
      <c r="L19" s="24"/>
      <c r="M19" s="25">
        <f t="shared" si="3"/>
        <v>0</v>
      </c>
      <c r="N19" s="24"/>
      <c r="O19" s="24"/>
      <c r="P19" s="24"/>
      <c r="Q19" s="35">
        <f t="shared" si="2"/>
        <v>0</v>
      </c>
      <c r="R19" s="16" t="str">
        <f t="shared" si="4"/>
        <v>OK</v>
      </c>
      <c r="S19" s="145"/>
      <c r="T19" s="112"/>
      <c r="U19" s="112"/>
      <c r="V19" s="112"/>
      <c r="W19" s="112"/>
      <c r="X19" s="112"/>
      <c r="Y19" s="112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</row>
    <row r="20" spans="1:50" ht="24.75" customHeight="1" x14ac:dyDescent="0.25">
      <c r="A20" s="169"/>
      <c r="B20" s="170" t="s">
        <v>102</v>
      </c>
      <c r="C20" s="173">
        <v>9</v>
      </c>
      <c r="D20" s="65">
        <v>17</v>
      </c>
      <c r="E20" s="170" t="s">
        <v>94</v>
      </c>
      <c r="F20" s="64" t="s">
        <v>91</v>
      </c>
      <c r="G20" s="66" t="s">
        <v>113</v>
      </c>
      <c r="H20" s="78">
        <v>10.130000000000001</v>
      </c>
      <c r="I20" s="68">
        <v>0</v>
      </c>
      <c r="J20" s="23">
        <f t="shared" si="0"/>
        <v>0</v>
      </c>
      <c r="K20" s="23">
        <f t="shared" si="1"/>
        <v>0</v>
      </c>
      <c r="L20" s="24"/>
      <c r="M20" s="25">
        <f t="shared" si="3"/>
        <v>0</v>
      </c>
      <c r="N20" s="24"/>
      <c r="O20" s="24"/>
      <c r="P20" s="24"/>
      <c r="Q20" s="35">
        <f t="shared" si="2"/>
        <v>0</v>
      </c>
      <c r="R20" s="16" t="str">
        <f t="shared" si="4"/>
        <v>OK</v>
      </c>
      <c r="S20" s="145"/>
      <c r="T20" s="112"/>
      <c r="U20" s="112"/>
      <c r="V20" s="112"/>
      <c r="W20" s="112"/>
      <c r="X20" s="112"/>
      <c r="Y20" s="112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</row>
    <row r="21" spans="1:50" ht="24.75" customHeight="1" x14ac:dyDescent="0.25">
      <c r="A21" s="169"/>
      <c r="B21" s="170"/>
      <c r="C21" s="173"/>
      <c r="D21" s="65">
        <v>18</v>
      </c>
      <c r="E21" s="170"/>
      <c r="F21" s="64" t="s">
        <v>92</v>
      </c>
      <c r="G21" s="66" t="s">
        <v>113</v>
      </c>
      <c r="H21" s="78">
        <v>1211.46</v>
      </c>
      <c r="I21" s="68">
        <v>0</v>
      </c>
      <c r="J21" s="23">
        <f t="shared" si="0"/>
        <v>0</v>
      </c>
      <c r="K21" s="23">
        <f t="shared" si="1"/>
        <v>0</v>
      </c>
      <c r="L21" s="24"/>
      <c r="M21" s="25">
        <f t="shared" si="3"/>
        <v>0</v>
      </c>
      <c r="N21" s="24"/>
      <c r="O21" s="24"/>
      <c r="P21" s="24"/>
      <c r="Q21" s="35">
        <f t="shared" si="2"/>
        <v>0</v>
      </c>
      <c r="R21" s="16" t="str">
        <f t="shared" si="4"/>
        <v>OK</v>
      </c>
      <c r="S21" s="145"/>
      <c r="T21" s="112"/>
      <c r="U21" s="112"/>
      <c r="V21" s="112"/>
      <c r="W21" s="112"/>
      <c r="X21" s="112"/>
      <c r="Y21" s="112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</row>
    <row r="22" spans="1:50" ht="24.75" customHeight="1" x14ac:dyDescent="0.25">
      <c r="A22" s="169"/>
      <c r="B22" s="170" t="s">
        <v>102</v>
      </c>
      <c r="C22" s="173">
        <v>10</v>
      </c>
      <c r="D22" s="65">
        <v>19</v>
      </c>
      <c r="E22" s="170" t="s">
        <v>95</v>
      </c>
      <c r="F22" s="80" t="s">
        <v>91</v>
      </c>
      <c r="G22" s="66" t="s">
        <v>113</v>
      </c>
      <c r="H22" s="78">
        <v>12.08</v>
      </c>
      <c r="I22" s="68">
        <v>0</v>
      </c>
      <c r="J22" s="23">
        <f t="shared" si="0"/>
        <v>0</v>
      </c>
      <c r="K22" s="23">
        <f t="shared" si="1"/>
        <v>0</v>
      </c>
      <c r="L22" s="24"/>
      <c r="M22" s="25">
        <f t="shared" si="3"/>
        <v>0</v>
      </c>
      <c r="N22" s="24"/>
      <c r="O22" s="24"/>
      <c r="P22" s="24"/>
      <c r="Q22" s="35">
        <f t="shared" si="2"/>
        <v>0</v>
      </c>
      <c r="R22" s="16" t="str">
        <f t="shared" si="4"/>
        <v>OK</v>
      </c>
      <c r="S22" s="145"/>
      <c r="T22" s="33"/>
      <c r="U22" s="112"/>
      <c r="V22" s="112"/>
      <c r="W22" s="112"/>
      <c r="X22" s="112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</row>
    <row r="23" spans="1:50" ht="24.75" customHeight="1" x14ac:dyDescent="0.25">
      <c r="A23" s="169"/>
      <c r="B23" s="170"/>
      <c r="C23" s="173"/>
      <c r="D23" s="65">
        <v>20</v>
      </c>
      <c r="E23" s="170"/>
      <c r="F23" s="64" t="s">
        <v>92</v>
      </c>
      <c r="G23" s="66" t="s">
        <v>113</v>
      </c>
      <c r="H23" s="67">
        <v>1460.51</v>
      </c>
      <c r="I23" s="68">
        <v>0</v>
      </c>
      <c r="J23" s="23">
        <f t="shared" si="0"/>
        <v>0</v>
      </c>
      <c r="K23" s="23">
        <f t="shared" si="1"/>
        <v>0</v>
      </c>
      <c r="L23" s="24"/>
      <c r="M23" s="25">
        <f t="shared" si="3"/>
        <v>0</v>
      </c>
      <c r="N23" s="24"/>
      <c r="O23" s="24"/>
      <c r="P23" s="24"/>
      <c r="Q23" s="35">
        <f t="shared" si="2"/>
        <v>0</v>
      </c>
      <c r="R23" s="16" t="str">
        <f t="shared" si="4"/>
        <v>OK</v>
      </c>
      <c r="S23" s="145"/>
      <c r="T23" s="112"/>
      <c r="U23" s="112"/>
      <c r="V23" s="112"/>
      <c r="W23" s="112"/>
      <c r="X23" s="112"/>
      <c r="Y23" s="112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</row>
    <row r="24" spans="1:50" ht="24.75" customHeight="1" x14ac:dyDescent="0.25">
      <c r="A24" s="169"/>
      <c r="B24" s="170" t="s">
        <v>102</v>
      </c>
      <c r="C24" s="173">
        <v>11</v>
      </c>
      <c r="D24" s="65">
        <v>21</v>
      </c>
      <c r="E24" s="170" t="s">
        <v>97</v>
      </c>
      <c r="F24" s="64" t="s">
        <v>91</v>
      </c>
      <c r="G24" s="66" t="s">
        <v>113</v>
      </c>
      <c r="H24" s="67">
        <v>4.3099999999999996</v>
      </c>
      <c r="I24" s="68">
        <v>0</v>
      </c>
      <c r="J24" s="23">
        <f t="shared" si="0"/>
        <v>0</v>
      </c>
      <c r="K24" s="23">
        <f t="shared" si="1"/>
        <v>0</v>
      </c>
      <c r="L24" s="24"/>
      <c r="M24" s="25">
        <f t="shared" si="3"/>
        <v>0</v>
      </c>
      <c r="N24" s="24"/>
      <c r="O24" s="24"/>
      <c r="P24" s="24"/>
      <c r="Q24" s="35">
        <f t="shared" si="2"/>
        <v>0</v>
      </c>
      <c r="R24" s="16" t="str">
        <f t="shared" si="4"/>
        <v>OK</v>
      </c>
      <c r="S24" s="145"/>
      <c r="T24" s="112"/>
      <c r="U24" s="112"/>
      <c r="V24" s="112"/>
      <c r="W24" s="112"/>
      <c r="X24" s="112"/>
      <c r="Y24" s="112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</row>
    <row r="25" spans="1:50" ht="24.75" customHeight="1" x14ac:dyDescent="0.25">
      <c r="A25" s="169"/>
      <c r="B25" s="170"/>
      <c r="C25" s="173"/>
      <c r="D25" s="65">
        <v>22</v>
      </c>
      <c r="E25" s="170"/>
      <c r="F25" s="64" t="s">
        <v>92</v>
      </c>
      <c r="G25" s="66" t="s">
        <v>113</v>
      </c>
      <c r="H25" s="67">
        <v>667.5</v>
      </c>
      <c r="I25" s="68">
        <v>0</v>
      </c>
      <c r="J25" s="23">
        <f t="shared" si="0"/>
        <v>0</v>
      </c>
      <c r="K25" s="23">
        <f t="shared" si="1"/>
        <v>0</v>
      </c>
      <c r="L25" s="24"/>
      <c r="M25" s="25">
        <f t="shared" si="3"/>
        <v>0</v>
      </c>
      <c r="N25" s="24"/>
      <c r="O25" s="24"/>
      <c r="P25" s="24"/>
      <c r="Q25" s="35">
        <f t="shared" si="2"/>
        <v>0</v>
      </c>
      <c r="R25" s="16" t="str">
        <f t="shared" si="4"/>
        <v>OK</v>
      </c>
      <c r="S25" s="145"/>
      <c r="T25" s="112"/>
      <c r="U25" s="112"/>
      <c r="V25" s="112"/>
      <c r="W25" s="112"/>
      <c r="X25" s="112"/>
      <c r="Y25" s="112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</row>
    <row r="26" spans="1:50" ht="24.75" customHeight="1" x14ac:dyDescent="0.25">
      <c r="A26" s="169" t="s">
        <v>103</v>
      </c>
      <c r="B26" s="170" t="s">
        <v>96</v>
      </c>
      <c r="C26" s="173">
        <v>12</v>
      </c>
      <c r="D26" s="65">
        <v>23</v>
      </c>
      <c r="E26" s="170" t="s">
        <v>90</v>
      </c>
      <c r="F26" s="64" t="s">
        <v>91</v>
      </c>
      <c r="G26" s="66" t="s">
        <v>113</v>
      </c>
      <c r="H26" s="67">
        <v>3.5</v>
      </c>
      <c r="I26" s="68">
        <v>0</v>
      </c>
      <c r="J26" s="23">
        <f t="shared" si="0"/>
        <v>0</v>
      </c>
      <c r="K26" s="23">
        <f t="shared" si="1"/>
        <v>0</v>
      </c>
      <c r="L26" s="24"/>
      <c r="M26" s="25">
        <f t="shared" si="3"/>
        <v>0</v>
      </c>
      <c r="N26" s="24"/>
      <c r="O26" s="24"/>
      <c r="P26" s="24"/>
      <c r="Q26" s="35">
        <f t="shared" si="2"/>
        <v>0</v>
      </c>
      <c r="R26" s="16" t="str">
        <f t="shared" si="4"/>
        <v>OK</v>
      </c>
      <c r="S26" s="145"/>
      <c r="T26" s="112"/>
      <c r="U26" s="112"/>
      <c r="V26" s="112"/>
      <c r="W26" s="112"/>
      <c r="X26" s="112"/>
      <c r="Y26" s="112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</row>
    <row r="27" spans="1:50" ht="24.75" customHeight="1" x14ac:dyDescent="0.25">
      <c r="A27" s="169"/>
      <c r="B27" s="170"/>
      <c r="C27" s="173"/>
      <c r="D27" s="65">
        <v>24</v>
      </c>
      <c r="E27" s="170"/>
      <c r="F27" s="64" t="s">
        <v>92</v>
      </c>
      <c r="G27" s="66" t="s">
        <v>113</v>
      </c>
      <c r="H27" s="67">
        <v>1440</v>
      </c>
      <c r="I27" s="68">
        <v>0</v>
      </c>
      <c r="J27" s="23">
        <f t="shared" si="0"/>
        <v>0</v>
      </c>
      <c r="K27" s="23">
        <f t="shared" si="1"/>
        <v>0</v>
      </c>
      <c r="L27" s="24"/>
      <c r="M27" s="25">
        <f t="shared" si="3"/>
        <v>0</v>
      </c>
      <c r="N27" s="24"/>
      <c r="O27" s="24"/>
      <c r="P27" s="24"/>
      <c r="Q27" s="35">
        <f t="shared" si="2"/>
        <v>0</v>
      </c>
      <c r="R27" s="16" t="str">
        <f t="shared" si="4"/>
        <v>OK</v>
      </c>
      <c r="S27" s="145"/>
      <c r="T27" s="112"/>
      <c r="U27" s="112"/>
      <c r="V27" s="112"/>
      <c r="W27" s="112"/>
      <c r="X27" s="112"/>
      <c r="Y27" s="112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</row>
    <row r="28" spans="1:50" ht="24.75" customHeight="1" x14ac:dyDescent="0.25">
      <c r="A28" s="169"/>
      <c r="B28" s="170" t="s">
        <v>96</v>
      </c>
      <c r="C28" s="173">
        <v>13</v>
      </c>
      <c r="D28" s="65">
        <v>25</v>
      </c>
      <c r="E28" s="170" t="s">
        <v>93</v>
      </c>
      <c r="F28" s="64" t="s">
        <v>91</v>
      </c>
      <c r="G28" s="66" t="s">
        <v>113</v>
      </c>
      <c r="H28" s="67">
        <v>10.91</v>
      </c>
      <c r="I28" s="68">
        <v>0</v>
      </c>
      <c r="J28" s="23">
        <f t="shared" si="0"/>
        <v>0</v>
      </c>
      <c r="K28" s="23">
        <f t="shared" si="1"/>
        <v>0</v>
      </c>
      <c r="L28" s="24"/>
      <c r="M28" s="25">
        <f t="shared" si="3"/>
        <v>0</v>
      </c>
      <c r="N28" s="24"/>
      <c r="O28" s="24"/>
      <c r="P28" s="24"/>
      <c r="Q28" s="35">
        <f t="shared" si="2"/>
        <v>0</v>
      </c>
      <c r="R28" s="16" t="str">
        <f t="shared" si="4"/>
        <v>OK</v>
      </c>
      <c r="S28" s="145"/>
      <c r="T28" s="112"/>
      <c r="U28" s="112"/>
      <c r="V28" s="112"/>
      <c r="W28" s="112"/>
      <c r="X28" s="112"/>
      <c r="Y28" s="112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</row>
    <row r="29" spans="1:50" ht="24.75" customHeight="1" x14ac:dyDescent="0.25">
      <c r="A29" s="169"/>
      <c r="B29" s="170"/>
      <c r="C29" s="173"/>
      <c r="D29" s="65">
        <v>26</v>
      </c>
      <c r="E29" s="170"/>
      <c r="F29" s="64" t="s">
        <v>92</v>
      </c>
      <c r="G29" s="66" t="s">
        <v>113</v>
      </c>
      <c r="H29" s="67">
        <v>1016.36</v>
      </c>
      <c r="I29" s="68">
        <v>0</v>
      </c>
      <c r="J29" s="23">
        <f t="shared" si="0"/>
        <v>0</v>
      </c>
      <c r="K29" s="23">
        <f t="shared" si="1"/>
        <v>0</v>
      </c>
      <c r="L29" s="24"/>
      <c r="M29" s="25">
        <f t="shared" si="3"/>
        <v>0</v>
      </c>
      <c r="N29" s="24"/>
      <c r="O29" s="24"/>
      <c r="P29" s="24"/>
      <c r="Q29" s="35">
        <f t="shared" si="2"/>
        <v>0</v>
      </c>
      <c r="R29" s="16" t="str">
        <f t="shared" si="4"/>
        <v>OK</v>
      </c>
      <c r="S29" s="145"/>
      <c r="T29" s="112"/>
      <c r="U29" s="112"/>
      <c r="V29" s="112"/>
      <c r="W29" s="112"/>
      <c r="X29" s="112"/>
      <c r="Y29" s="112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</row>
    <row r="30" spans="1:50" ht="24.75" customHeight="1" x14ac:dyDescent="0.25">
      <c r="A30" s="169"/>
      <c r="B30" s="170" t="s">
        <v>104</v>
      </c>
      <c r="C30" s="173">
        <v>14</v>
      </c>
      <c r="D30" s="65">
        <v>27</v>
      </c>
      <c r="E30" s="170" t="s">
        <v>94</v>
      </c>
      <c r="F30" s="64" t="s">
        <v>91</v>
      </c>
      <c r="G30" s="66" t="s">
        <v>113</v>
      </c>
      <c r="H30" s="67">
        <v>13.02</v>
      </c>
      <c r="I30" s="68">
        <v>0</v>
      </c>
      <c r="J30" s="23">
        <f t="shared" si="0"/>
        <v>0</v>
      </c>
      <c r="K30" s="23">
        <f t="shared" si="1"/>
        <v>0</v>
      </c>
      <c r="L30" s="24"/>
      <c r="M30" s="25">
        <f t="shared" si="3"/>
        <v>0</v>
      </c>
      <c r="N30" s="24"/>
      <c r="O30" s="24"/>
      <c r="P30" s="24"/>
      <c r="Q30" s="35">
        <f t="shared" si="2"/>
        <v>0</v>
      </c>
      <c r="R30" s="16" t="str">
        <f t="shared" si="4"/>
        <v>OK</v>
      </c>
      <c r="S30" s="145"/>
      <c r="T30" s="112"/>
      <c r="U30" s="112"/>
      <c r="V30" s="112"/>
      <c r="W30" s="112"/>
      <c r="X30" s="112"/>
      <c r="Y30" s="112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</row>
    <row r="31" spans="1:50" ht="24.75" customHeight="1" x14ac:dyDescent="0.25">
      <c r="A31" s="169"/>
      <c r="B31" s="170"/>
      <c r="C31" s="173"/>
      <c r="D31" s="65">
        <v>28</v>
      </c>
      <c r="E31" s="170"/>
      <c r="F31" s="64" t="s">
        <v>92</v>
      </c>
      <c r="G31" s="66" t="s">
        <v>113</v>
      </c>
      <c r="H31" s="67">
        <v>1970.75</v>
      </c>
      <c r="I31" s="68">
        <v>0</v>
      </c>
      <c r="J31" s="23">
        <f t="shared" si="0"/>
        <v>0</v>
      </c>
      <c r="K31" s="23">
        <f t="shared" si="1"/>
        <v>0</v>
      </c>
      <c r="L31" s="24"/>
      <c r="M31" s="25">
        <f t="shared" si="3"/>
        <v>0</v>
      </c>
      <c r="N31" s="24"/>
      <c r="O31" s="24"/>
      <c r="P31" s="24"/>
      <c r="Q31" s="35">
        <f t="shared" si="2"/>
        <v>0</v>
      </c>
      <c r="R31" s="16" t="str">
        <f t="shared" si="4"/>
        <v>OK</v>
      </c>
      <c r="S31" s="145"/>
      <c r="T31" s="112"/>
      <c r="U31" s="112"/>
      <c r="V31" s="112"/>
      <c r="W31" s="112"/>
      <c r="X31" s="112"/>
      <c r="Y31" s="112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</row>
    <row r="32" spans="1:50" ht="24.75" customHeight="1" x14ac:dyDescent="0.25">
      <c r="A32" s="169"/>
      <c r="B32" s="170" t="s">
        <v>104</v>
      </c>
      <c r="C32" s="173">
        <v>15</v>
      </c>
      <c r="D32" s="65">
        <v>29</v>
      </c>
      <c r="E32" s="170" t="s">
        <v>95</v>
      </c>
      <c r="F32" s="64" t="s">
        <v>91</v>
      </c>
      <c r="G32" s="66" t="s">
        <v>113</v>
      </c>
      <c r="H32" s="67">
        <v>11.2</v>
      </c>
      <c r="I32" s="68">
        <v>0</v>
      </c>
      <c r="J32" s="23">
        <f t="shared" si="0"/>
        <v>0</v>
      </c>
      <c r="K32" s="23">
        <f t="shared" si="1"/>
        <v>0</v>
      </c>
      <c r="L32" s="24"/>
      <c r="M32" s="25">
        <f t="shared" si="3"/>
        <v>0</v>
      </c>
      <c r="N32" s="24"/>
      <c r="O32" s="24"/>
      <c r="P32" s="24"/>
      <c r="Q32" s="35">
        <f t="shared" si="2"/>
        <v>0</v>
      </c>
      <c r="R32" s="16" t="str">
        <f t="shared" si="4"/>
        <v>OK</v>
      </c>
      <c r="S32" s="145"/>
      <c r="T32" s="112"/>
      <c r="U32" s="112"/>
      <c r="V32" s="112"/>
      <c r="W32" s="112"/>
      <c r="X32" s="112"/>
      <c r="Y32" s="112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</row>
    <row r="33" spans="1:50" ht="24.75" customHeight="1" x14ac:dyDescent="0.25">
      <c r="A33" s="169"/>
      <c r="B33" s="170"/>
      <c r="C33" s="173"/>
      <c r="D33" s="65">
        <v>30</v>
      </c>
      <c r="E33" s="170"/>
      <c r="F33" s="64" t="s">
        <v>92</v>
      </c>
      <c r="G33" s="66" t="s">
        <v>113</v>
      </c>
      <c r="H33" s="67">
        <v>2200</v>
      </c>
      <c r="I33" s="68">
        <v>0</v>
      </c>
      <c r="J33" s="23">
        <f t="shared" si="0"/>
        <v>0</v>
      </c>
      <c r="K33" s="23">
        <f t="shared" si="1"/>
        <v>0</v>
      </c>
      <c r="L33" s="24"/>
      <c r="M33" s="25">
        <f t="shared" si="3"/>
        <v>0</v>
      </c>
      <c r="N33" s="24"/>
      <c r="O33" s="24"/>
      <c r="P33" s="24"/>
      <c r="Q33" s="35">
        <f t="shared" si="2"/>
        <v>0</v>
      </c>
      <c r="R33" s="16" t="str">
        <f t="shared" si="4"/>
        <v>OK</v>
      </c>
      <c r="S33" s="145"/>
      <c r="T33" s="112"/>
      <c r="U33" s="112"/>
      <c r="V33" s="112"/>
      <c r="W33" s="112"/>
      <c r="X33" s="112"/>
      <c r="Y33" s="112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</row>
    <row r="34" spans="1:50" ht="24.75" customHeight="1" x14ac:dyDescent="0.25">
      <c r="A34" s="169" t="s">
        <v>105</v>
      </c>
      <c r="B34" s="170" t="s">
        <v>96</v>
      </c>
      <c r="C34" s="173">
        <v>16</v>
      </c>
      <c r="D34" s="65">
        <v>31</v>
      </c>
      <c r="E34" s="170" t="s">
        <v>90</v>
      </c>
      <c r="F34" s="64" t="s">
        <v>91</v>
      </c>
      <c r="G34" s="66" t="s">
        <v>113</v>
      </c>
      <c r="H34" s="67">
        <v>3.93</v>
      </c>
      <c r="I34" s="68">
        <v>0</v>
      </c>
      <c r="J34" s="23">
        <f t="shared" si="0"/>
        <v>0</v>
      </c>
      <c r="K34" s="23">
        <f t="shared" si="1"/>
        <v>0</v>
      </c>
      <c r="L34" s="24"/>
      <c r="M34" s="25">
        <f t="shared" si="3"/>
        <v>0</v>
      </c>
      <c r="N34" s="24"/>
      <c r="O34" s="24"/>
      <c r="P34" s="24"/>
      <c r="Q34" s="35">
        <f t="shared" si="2"/>
        <v>0</v>
      </c>
      <c r="R34" s="16" t="str">
        <f t="shared" si="4"/>
        <v>OK</v>
      </c>
      <c r="S34" s="145"/>
      <c r="T34" s="112"/>
      <c r="U34" s="112"/>
      <c r="V34" s="112"/>
      <c r="W34" s="112"/>
      <c r="X34" s="112"/>
      <c r="Y34" s="112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</row>
    <row r="35" spans="1:50" ht="24.75" customHeight="1" x14ac:dyDescent="0.25">
      <c r="A35" s="169"/>
      <c r="B35" s="170"/>
      <c r="C35" s="173"/>
      <c r="D35" s="65">
        <v>32</v>
      </c>
      <c r="E35" s="170"/>
      <c r="F35" s="64" t="s">
        <v>92</v>
      </c>
      <c r="G35" s="66" t="s">
        <v>113</v>
      </c>
      <c r="H35" s="67">
        <v>1350</v>
      </c>
      <c r="I35" s="68">
        <v>0</v>
      </c>
      <c r="J35" s="23">
        <f t="shared" si="0"/>
        <v>0</v>
      </c>
      <c r="K35" s="23">
        <f t="shared" si="1"/>
        <v>0</v>
      </c>
      <c r="L35" s="24"/>
      <c r="M35" s="25">
        <f t="shared" si="3"/>
        <v>0</v>
      </c>
      <c r="N35" s="24"/>
      <c r="O35" s="24"/>
      <c r="P35" s="24"/>
      <c r="Q35" s="35">
        <f t="shared" si="2"/>
        <v>0</v>
      </c>
      <c r="R35" s="16" t="str">
        <f t="shared" si="4"/>
        <v>OK</v>
      </c>
      <c r="S35" s="145"/>
      <c r="T35" s="112"/>
      <c r="U35" s="112"/>
      <c r="V35" s="112"/>
      <c r="W35" s="112"/>
      <c r="X35" s="112"/>
      <c r="Y35" s="112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</row>
    <row r="36" spans="1:50" ht="24.75" customHeight="1" x14ac:dyDescent="0.25">
      <c r="A36" s="169"/>
      <c r="B36" s="170" t="s">
        <v>106</v>
      </c>
      <c r="C36" s="173">
        <v>17</v>
      </c>
      <c r="D36" s="65">
        <v>33</v>
      </c>
      <c r="E36" s="170" t="s">
        <v>93</v>
      </c>
      <c r="F36" s="64" t="s">
        <v>91</v>
      </c>
      <c r="G36" s="66" t="s">
        <v>113</v>
      </c>
      <c r="H36" s="67">
        <v>10.97</v>
      </c>
      <c r="I36" s="68">
        <v>0</v>
      </c>
      <c r="J36" s="23">
        <f t="shared" ref="J36:J73" si="5">IF(SUM(S36:AX36)&gt;I36+L36,I36+L36,SUM(S36:AX36))</f>
        <v>0</v>
      </c>
      <c r="K36" s="23">
        <f t="shared" ref="K36:K73" si="6">(SUM(S36:AX36))</f>
        <v>0</v>
      </c>
      <c r="L36" s="24"/>
      <c r="M36" s="25">
        <f t="shared" si="3"/>
        <v>0</v>
      </c>
      <c r="N36" s="24"/>
      <c r="O36" s="24"/>
      <c r="P36" s="24"/>
      <c r="Q36" s="35">
        <f t="shared" ref="Q36:Q73" si="7">I36-SUM(S36:AX36)+L36</f>
        <v>0</v>
      </c>
      <c r="R36" s="16" t="str">
        <f t="shared" si="4"/>
        <v>OK</v>
      </c>
      <c r="S36" s="145"/>
      <c r="T36" s="112"/>
      <c r="U36" s="112"/>
      <c r="V36" s="112"/>
      <c r="W36" s="112"/>
      <c r="X36" s="112"/>
      <c r="Y36" s="112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</row>
    <row r="37" spans="1:50" ht="24.75" customHeight="1" x14ac:dyDescent="0.25">
      <c r="A37" s="169"/>
      <c r="B37" s="170"/>
      <c r="C37" s="173"/>
      <c r="D37" s="65">
        <v>34</v>
      </c>
      <c r="E37" s="170"/>
      <c r="F37" s="64" t="s">
        <v>92</v>
      </c>
      <c r="G37" s="66" t="s">
        <v>113</v>
      </c>
      <c r="H37" s="67">
        <v>975</v>
      </c>
      <c r="I37" s="68">
        <v>0</v>
      </c>
      <c r="J37" s="23">
        <f t="shared" si="5"/>
        <v>0</v>
      </c>
      <c r="K37" s="23">
        <f t="shared" si="6"/>
        <v>0</v>
      </c>
      <c r="L37" s="24"/>
      <c r="M37" s="25">
        <f t="shared" si="3"/>
        <v>0</v>
      </c>
      <c r="N37" s="24"/>
      <c r="O37" s="24"/>
      <c r="P37" s="24"/>
      <c r="Q37" s="35">
        <f t="shared" si="7"/>
        <v>0</v>
      </c>
      <c r="R37" s="16" t="str">
        <f t="shared" si="4"/>
        <v>OK</v>
      </c>
      <c r="S37" s="145"/>
      <c r="T37" s="112"/>
      <c r="U37" s="112"/>
      <c r="V37" s="33"/>
      <c r="W37" s="112"/>
      <c r="X37" s="112"/>
      <c r="Y37" s="112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</row>
    <row r="38" spans="1:50" ht="24.75" customHeight="1" x14ac:dyDescent="0.25">
      <c r="A38" s="169"/>
      <c r="B38" s="170" t="s">
        <v>106</v>
      </c>
      <c r="C38" s="173">
        <v>18</v>
      </c>
      <c r="D38" s="65">
        <v>35</v>
      </c>
      <c r="E38" s="170" t="s">
        <v>94</v>
      </c>
      <c r="F38" s="64" t="s">
        <v>91</v>
      </c>
      <c r="G38" s="66" t="s">
        <v>113</v>
      </c>
      <c r="H38" s="67">
        <v>8.9</v>
      </c>
      <c r="I38" s="68">
        <v>0</v>
      </c>
      <c r="J38" s="23">
        <f t="shared" si="5"/>
        <v>0</v>
      </c>
      <c r="K38" s="23">
        <f t="shared" si="6"/>
        <v>0</v>
      </c>
      <c r="L38" s="24"/>
      <c r="M38" s="25">
        <f t="shared" si="3"/>
        <v>0</v>
      </c>
      <c r="N38" s="24"/>
      <c r="O38" s="24"/>
      <c r="P38" s="24"/>
      <c r="Q38" s="35">
        <f t="shared" si="7"/>
        <v>0</v>
      </c>
      <c r="R38" s="16" t="str">
        <f t="shared" si="4"/>
        <v>OK</v>
      </c>
      <c r="S38" s="145"/>
      <c r="T38" s="112"/>
      <c r="U38" s="112"/>
      <c r="V38" s="33"/>
      <c r="W38" s="112"/>
      <c r="X38" s="112"/>
      <c r="Y38" s="112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</row>
    <row r="39" spans="1:50" ht="24.75" customHeight="1" x14ac:dyDescent="0.25">
      <c r="A39" s="169"/>
      <c r="B39" s="170"/>
      <c r="C39" s="173"/>
      <c r="D39" s="65">
        <v>36</v>
      </c>
      <c r="E39" s="170"/>
      <c r="F39" s="64" t="s">
        <v>92</v>
      </c>
      <c r="G39" s="66" t="s">
        <v>113</v>
      </c>
      <c r="H39" s="67">
        <v>750</v>
      </c>
      <c r="I39" s="68">
        <v>0</v>
      </c>
      <c r="J39" s="23">
        <f t="shared" si="5"/>
        <v>0</v>
      </c>
      <c r="K39" s="23">
        <f t="shared" si="6"/>
        <v>0</v>
      </c>
      <c r="L39" s="24"/>
      <c r="M39" s="25">
        <f t="shared" si="3"/>
        <v>0</v>
      </c>
      <c r="N39" s="24"/>
      <c r="O39" s="24"/>
      <c r="P39" s="24"/>
      <c r="Q39" s="35">
        <f t="shared" si="7"/>
        <v>0</v>
      </c>
      <c r="R39" s="16" t="str">
        <f t="shared" si="4"/>
        <v>OK</v>
      </c>
      <c r="S39" s="145"/>
      <c r="T39" s="112"/>
      <c r="U39" s="112"/>
      <c r="V39" s="33"/>
      <c r="W39" s="112"/>
      <c r="X39" s="112"/>
      <c r="Y39" s="112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</row>
    <row r="40" spans="1:50" ht="24.75" customHeight="1" x14ac:dyDescent="0.25">
      <c r="A40" s="169"/>
      <c r="B40" s="170" t="s">
        <v>106</v>
      </c>
      <c r="C40" s="173">
        <v>19</v>
      </c>
      <c r="D40" s="65">
        <v>37</v>
      </c>
      <c r="E40" s="170" t="s">
        <v>95</v>
      </c>
      <c r="F40" s="64" t="s">
        <v>91</v>
      </c>
      <c r="G40" s="66" t="s">
        <v>113</v>
      </c>
      <c r="H40" s="67">
        <v>7.74</v>
      </c>
      <c r="I40" s="68">
        <v>0</v>
      </c>
      <c r="J40" s="23">
        <f t="shared" si="5"/>
        <v>0</v>
      </c>
      <c r="K40" s="23">
        <f t="shared" si="6"/>
        <v>0</v>
      </c>
      <c r="L40" s="24"/>
      <c r="M40" s="25">
        <f t="shared" si="3"/>
        <v>0</v>
      </c>
      <c r="N40" s="24"/>
      <c r="O40" s="24"/>
      <c r="P40" s="24"/>
      <c r="Q40" s="35">
        <f t="shared" si="7"/>
        <v>0</v>
      </c>
      <c r="R40" s="16" t="str">
        <f t="shared" si="4"/>
        <v>OK</v>
      </c>
      <c r="S40" s="145"/>
      <c r="T40" s="112"/>
      <c r="U40" s="112"/>
      <c r="V40" s="33"/>
      <c r="W40" s="112"/>
      <c r="X40" s="112"/>
      <c r="Y40" s="112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</row>
    <row r="41" spans="1:50" ht="24.75" customHeight="1" x14ac:dyDescent="0.25">
      <c r="A41" s="169"/>
      <c r="B41" s="170"/>
      <c r="C41" s="173"/>
      <c r="D41" s="65">
        <v>38</v>
      </c>
      <c r="E41" s="170"/>
      <c r="F41" s="64" t="s">
        <v>92</v>
      </c>
      <c r="G41" s="66" t="s">
        <v>113</v>
      </c>
      <c r="H41" s="67">
        <v>1500</v>
      </c>
      <c r="I41" s="68">
        <v>0</v>
      </c>
      <c r="J41" s="23">
        <f t="shared" si="5"/>
        <v>0</v>
      </c>
      <c r="K41" s="23">
        <f t="shared" si="6"/>
        <v>0</v>
      </c>
      <c r="L41" s="24"/>
      <c r="M41" s="25">
        <f t="shared" si="3"/>
        <v>0</v>
      </c>
      <c r="N41" s="24"/>
      <c r="O41" s="24"/>
      <c r="P41" s="24"/>
      <c r="Q41" s="35">
        <f t="shared" si="7"/>
        <v>0</v>
      </c>
      <c r="R41" s="16" t="str">
        <f t="shared" si="4"/>
        <v>OK</v>
      </c>
      <c r="S41" s="145"/>
      <c r="T41" s="112"/>
      <c r="U41" s="112"/>
      <c r="V41" s="33"/>
      <c r="W41" s="112"/>
      <c r="X41" s="112"/>
      <c r="Y41" s="112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</row>
    <row r="42" spans="1:50" ht="24.75" customHeight="1" x14ac:dyDescent="0.25">
      <c r="A42" s="169"/>
      <c r="B42" s="175" t="s">
        <v>96</v>
      </c>
      <c r="C42" s="174">
        <v>20</v>
      </c>
      <c r="D42" s="113">
        <v>39</v>
      </c>
      <c r="E42" s="175" t="s">
        <v>98</v>
      </c>
      <c r="F42" s="114" t="s">
        <v>91</v>
      </c>
      <c r="G42" s="114" t="s">
        <v>114</v>
      </c>
      <c r="H42" s="117">
        <v>6.76</v>
      </c>
      <c r="I42" s="68">
        <v>0</v>
      </c>
      <c r="J42" s="23">
        <f t="shared" si="5"/>
        <v>0</v>
      </c>
      <c r="K42" s="23">
        <f t="shared" si="6"/>
        <v>0</v>
      </c>
      <c r="L42" s="24"/>
      <c r="M42" s="25">
        <f t="shared" si="3"/>
        <v>0</v>
      </c>
      <c r="N42" s="24"/>
      <c r="O42" s="24"/>
      <c r="P42" s="24"/>
      <c r="Q42" s="35">
        <f t="shared" si="7"/>
        <v>0</v>
      </c>
      <c r="R42" s="16" t="str">
        <f t="shared" si="4"/>
        <v>OK</v>
      </c>
      <c r="S42" s="145"/>
      <c r="T42" s="112"/>
      <c r="U42" s="112"/>
      <c r="V42" s="33"/>
      <c r="W42" s="112"/>
      <c r="X42" s="112"/>
      <c r="Y42" s="112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</row>
    <row r="43" spans="1:50" ht="24.75" customHeight="1" x14ac:dyDescent="0.25">
      <c r="A43" s="169"/>
      <c r="B43" s="175"/>
      <c r="C43" s="174"/>
      <c r="D43" s="113">
        <v>40</v>
      </c>
      <c r="E43" s="175"/>
      <c r="F43" s="114" t="s">
        <v>92</v>
      </c>
      <c r="G43" s="114" t="s">
        <v>114</v>
      </c>
      <c r="H43" s="117">
        <v>1021.35</v>
      </c>
      <c r="I43" s="68">
        <v>0</v>
      </c>
      <c r="J43" s="23">
        <f t="shared" si="5"/>
        <v>0</v>
      </c>
      <c r="K43" s="23">
        <f t="shared" si="6"/>
        <v>0</v>
      </c>
      <c r="L43" s="24"/>
      <c r="M43" s="25">
        <f t="shared" si="3"/>
        <v>0</v>
      </c>
      <c r="N43" s="24"/>
      <c r="O43" s="24"/>
      <c r="P43" s="24"/>
      <c r="Q43" s="35">
        <f t="shared" si="7"/>
        <v>0</v>
      </c>
      <c r="R43" s="16" t="str">
        <f t="shared" si="4"/>
        <v>OK</v>
      </c>
      <c r="S43" s="145"/>
      <c r="T43" s="112"/>
      <c r="U43" s="112"/>
      <c r="V43" s="33"/>
      <c r="W43" s="112"/>
      <c r="X43" s="112"/>
      <c r="Y43" s="112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</row>
    <row r="44" spans="1:50" ht="24.75" customHeight="1" x14ac:dyDescent="0.25">
      <c r="A44" s="169" t="s">
        <v>107</v>
      </c>
      <c r="B44" s="170" t="s">
        <v>96</v>
      </c>
      <c r="C44" s="173">
        <v>21</v>
      </c>
      <c r="D44" s="65">
        <v>41</v>
      </c>
      <c r="E44" s="170" t="s">
        <v>90</v>
      </c>
      <c r="F44" s="64" t="s">
        <v>91</v>
      </c>
      <c r="G44" s="66" t="s">
        <v>113</v>
      </c>
      <c r="H44" s="67">
        <v>3.5</v>
      </c>
      <c r="I44" s="69">
        <v>1000</v>
      </c>
      <c r="J44" s="23">
        <f t="shared" si="5"/>
        <v>0</v>
      </c>
      <c r="K44" s="23">
        <f t="shared" si="6"/>
        <v>0</v>
      </c>
      <c r="L44" s="24"/>
      <c r="M44" s="25">
        <f t="shared" si="3"/>
        <v>250</v>
      </c>
      <c r="N44" s="24"/>
      <c r="O44" s="24"/>
      <c r="P44" s="24"/>
      <c r="Q44" s="35">
        <f t="shared" si="7"/>
        <v>1000</v>
      </c>
      <c r="R44" s="16" t="str">
        <f t="shared" si="4"/>
        <v>OK</v>
      </c>
      <c r="S44" s="145"/>
      <c r="T44" s="112"/>
      <c r="U44" s="112"/>
      <c r="V44" s="112"/>
      <c r="W44" s="112"/>
      <c r="X44" s="112"/>
      <c r="Y44" s="112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</row>
    <row r="45" spans="1:50" ht="24.75" customHeight="1" x14ac:dyDescent="0.25">
      <c r="A45" s="169"/>
      <c r="B45" s="170"/>
      <c r="C45" s="173"/>
      <c r="D45" s="65">
        <v>42</v>
      </c>
      <c r="E45" s="170"/>
      <c r="F45" s="64" t="s">
        <v>92</v>
      </c>
      <c r="G45" s="66" t="s">
        <v>113</v>
      </c>
      <c r="H45" s="67">
        <v>1416.66</v>
      </c>
      <c r="I45" s="69">
        <v>6</v>
      </c>
      <c r="J45" s="23">
        <f t="shared" si="5"/>
        <v>0</v>
      </c>
      <c r="K45" s="23">
        <f t="shared" si="6"/>
        <v>0</v>
      </c>
      <c r="L45" s="24"/>
      <c r="M45" s="25">
        <f t="shared" si="3"/>
        <v>1</v>
      </c>
      <c r="N45" s="24"/>
      <c r="O45" s="24"/>
      <c r="P45" s="24"/>
      <c r="Q45" s="35">
        <f t="shared" si="7"/>
        <v>6</v>
      </c>
      <c r="R45" s="16" t="str">
        <f t="shared" si="4"/>
        <v>OK</v>
      </c>
      <c r="S45" s="145"/>
      <c r="T45" s="112"/>
      <c r="U45" s="112"/>
      <c r="V45" s="112"/>
      <c r="W45" s="112"/>
      <c r="X45" s="112"/>
      <c r="Y45" s="112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</row>
    <row r="46" spans="1:50" ht="24.75" customHeight="1" x14ac:dyDescent="0.25">
      <c r="A46" s="169"/>
      <c r="B46" s="170" t="s">
        <v>96</v>
      </c>
      <c r="C46" s="173">
        <v>22</v>
      </c>
      <c r="D46" s="65">
        <v>43</v>
      </c>
      <c r="E46" s="170" t="s">
        <v>94</v>
      </c>
      <c r="F46" s="64" t="s">
        <v>91</v>
      </c>
      <c r="G46" s="66" t="s">
        <v>113</v>
      </c>
      <c r="H46" s="67">
        <v>13.45</v>
      </c>
      <c r="I46" s="69">
        <v>2500</v>
      </c>
      <c r="J46" s="23">
        <f t="shared" si="5"/>
        <v>830</v>
      </c>
      <c r="K46" s="23">
        <f t="shared" si="6"/>
        <v>830</v>
      </c>
      <c r="L46" s="24"/>
      <c r="M46" s="25">
        <f t="shared" si="3"/>
        <v>625</v>
      </c>
      <c r="N46" s="24"/>
      <c r="O46" s="24"/>
      <c r="P46" s="24"/>
      <c r="Q46" s="35">
        <f t="shared" si="7"/>
        <v>1670</v>
      </c>
      <c r="R46" s="16" t="str">
        <f t="shared" si="4"/>
        <v>OK</v>
      </c>
      <c r="S46" s="147">
        <v>830</v>
      </c>
      <c r="T46" s="112"/>
      <c r="U46" s="112"/>
      <c r="V46" s="112"/>
      <c r="W46" s="112"/>
      <c r="X46" s="112"/>
      <c r="Y46" s="112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</row>
    <row r="47" spans="1:50" ht="24.75" customHeight="1" x14ac:dyDescent="0.25">
      <c r="A47" s="169"/>
      <c r="B47" s="170"/>
      <c r="C47" s="173"/>
      <c r="D47" s="65">
        <v>44</v>
      </c>
      <c r="E47" s="170"/>
      <c r="F47" s="64" t="s">
        <v>92</v>
      </c>
      <c r="G47" s="66" t="s">
        <v>113</v>
      </c>
      <c r="H47" s="67">
        <v>1614.58</v>
      </c>
      <c r="I47" s="69">
        <v>12</v>
      </c>
      <c r="J47" s="23">
        <f t="shared" si="5"/>
        <v>0</v>
      </c>
      <c r="K47" s="23">
        <f t="shared" si="6"/>
        <v>0</v>
      </c>
      <c r="L47" s="24"/>
      <c r="M47" s="25">
        <f t="shared" si="3"/>
        <v>3</v>
      </c>
      <c r="N47" s="24"/>
      <c r="O47" s="24"/>
      <c r="P47" s="24"/>
      <c r="Q47" s="35">
        <f t="shared" si="7"/>
        <v>12</v>
      </c>
      <c r="R47" s="16" t="str">
        <f t="shared" si="4"/>
        <v>OK</v>
      </c>
      <c r="S47" s="145"/>
      <c r="T47" s="112"/>
      <c r="U47" s="112"/>
      <c r="V47" s="112"/>
      <c r="W47" s="112"/>
      <c r="X47" s="112"/>
      <c r="Y47" s="112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</row>
    <row r="48" spans="1:50" ht="24.75" customHeight="1" x14ac:dyDescent="0.25">
      <c r="A48" s="169"/>
      <c r="B48" s="170" t="s">
        <v>96</v>
      </c>
      <c r="C48" s="173">
        <v>23</v>
      </c>
      <c r="D48" s="65">
        <v>45</v>
      </c>
      <c r="E48" s="170" t="s">
        <v>98</v>
      </c>
      <c r="F48" s="64" t="s">
        <v>91</v>
      </c>
      <c r="G48" s="66" t="s">
        <v>99</v>
      </c>
      <c r="H48" s="67">
        <v>6.76</v>
      </c>
      <c r="I48" s="69">
        <v>1800</v>
      </c>
      <c r="J48" s="23">
        <f t="shared" si="5"/>
        <v>0</v>
      </c>
      <c r="K48" s="23">
        <f t="shared" si="6"/>
        <v>0</v>
      </c>
      <c r="L48" s="24"/>
      <c r="M48" s="25">
        <f t="shared" si="3"/>
        <v>450</v>
      </c>
      <c r="N48" s="24"/>
      <c r="O48" s="24"/>
      <c r="P48" s="24"/>
      <c r="Q48" s="35">
        <f t="shared" si="7"/>
        <v>1800</v>
      </c>
      <c r="R48" s="16" t="str">
        <f t="shared" si="4"/>
        <v>OK</v>
      </c>
      <c r="S48" s="145"/>
      <c r="T48" s="112"/>
      <c r="U48" s="112"/>
      <c r="V48" s="112"/>
      <c r="W48" s="112"/>
      <c r="X48" s="112"/>
      <c r="Y48" s="112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</row>
    <row r="49" spans="1:50" ht="24.75" customHeight="1" x14ac:dyDescent="0.25">
      <c r="A49" s="169"/>
      <c r="B49" s="170"/>
      <c r="C49" s="173"/>
      <c r="D49" s="65">
        <v>46</v>
      </c>
      <c r="E49" s="170"/>
      <c r="F49" s="64" t="s">
        <v>92</v>
      </c>
      <c r="G49" s="66" t="s">
        <v>99</v>
      </c>
      <c r="H49" s="67">
        <v>1021.35</v>
      </c>
      <c r="I49" s="69">
        <v>10</v>
      </c>
      <c r="J49" s="23">
        <f t="shared" si="5"/>
        <v>0</v>
      </c>
      <c r="K49" s="23">
        <f t="shared" si="6"/>
        <v>0</v>
      </c>
      <c r="L49" s="24"/>
      <c r="M49" s="25">
        <f t="shared" si="3"/>
        <v>2</v>
      </c>
      <c r="N49" s="24"/>
      <c r="O49" s="24"/>
      <c r="P49" s="24"/>
      <c r="Q49" s="35">
        <f t="shared" si="7"/>
        <v>10</v>
      </c>
      <c r="R49" s="16" t="str">
        <f t="shared" si="4"/>
        <v>OK</v>
      </c>
      <c r="S49" s="145"/>
      <c r="T49" s="112"/>
      <c r="U49" s="112"/>
      <c r="V49" s="112"/>
      <c r="W49" s="112"/>
      <c r="X49" s="112"/>
      <c r="Y49" s="112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</row>
    <row r="50" spans="1:50" ht="24.75" customHeight="1" x14ac:dyDescent="0.25">
      <c r="A50" s="169" t="s">
        <v>108</v>
      </c>
      <c r="B50" s="170" t="s">
        <v>109</v>
      </c>
      <c r="C50" s="173">
        <v>24</v>
      </c>
      <c r="D50" s="65">
        <v>47</v>
      </c>
      <c r="E50" s="170" t="s">
        <v>90</v>
      </c>
      <c r="F50" s="64" t="s">
        <v>91</v>
      </c>
      <c r="G50" s="66" t="s">
        <v>113</v>
      </c>
      <c r="H50" s="67">
        <v>5.0999999999999996</v>
      </c>
      <c r="I50" s="69">
        <v>0</v>
      </c>
      <c r="J50" s="23">
        <f t="shared" si="5"/>
        <v>0</v>
      </c>
      <c r="K50" s="23">
        <f t="shared" si="6"/>
        <v>0</v>
      </c>
      <c r="L50" s="24"/>
      <c r="M50" s="25">
        <f t="shared" si="3"/>
        <v>0</v>
      </c>
      <c r="N50" s="24"/>
      <c r="O50" s="24"/>
      <c r="P50" s="24"/>
      <c r="Q50" s="35">
        <f t="shared" si="7"/>
        <v>0</v>
      </c>
      <c r="R50" s="16" t="str">
        <f t="shared" si="4"/>
        <v>OK</v>
      </c>
      <c r="S50" s="145"/>
      <c r="T50" s="112"/>
      <c r="U50" s="112"/>
      <c r="V50" s="112"/>
      <c r="W50" s="112"/>
      <c r="X50" s="112"/>
      <c r="Y50" s="112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</row>
    <row r="51" spans="1:50" ht="24.75" customHeight="1" x14ac:dyDescent="0.25">
      <c r="A51" s="169"/>
      <c r="B51" s="170"/>
      <c r="C51" s="173"/>
      <c r="D51" s="65">
        <v>48</v>
      </c>
      <c r="E51" s="170"/>
      <c r="F51" s="64" t="s">
        <v>92</v>
      </c>
      <c r="G51" s="66" t="s">
        <v>113</v>
      </c>
      <c r="H51" s="67">
        <v>705</v>
      </c>
      <c r="I51" s="69">
        <v>0</v>
      </c>
      <c r="J51" s="23">
        <f t="shared" si="5"/>
        <v>0</v>
      </c>
      <c r="K51" s="23">
        <f t="shared" si="6"/>
        <v>0</v>
      </c>
      <c r="L51" s="24"/>
      <c r="M51" s="25">
        <f t="shared" si="3"/>
        <v>0</v>
      </c>
      <c r="N51" s="24"/>
      <c r="O51" s="24"/>
      <c r="P51" s="24"/>
      <c r="Q51" s="35">
        <f t="shared" si="7"/>
        <v>0</v>
      </c>
      <c r="R51" s="16" t="str">
        <f t="shared" si="4"/>
        <v>OK</v>
      </c>
      <c r="S51" s="145"/>
      <c r="T51" s="112"/>
      <c r="U51" s="112"/>
      <c r="V51" s="112"/>
      <c r="W51" s="112"/>
      <c r="X51" s="112"/>
      <c r="Y51" s="112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</row>
    <row r="52" spans="1:50" ht="24.75" customHeight="1" x14ac:dyDescent="0.25">
      <c r="A52" s="169"/>
      <c r="B52" s="170" t="s">
        <v>96</v>
      </c>
      <c r="C52" s="173">
        <v>25</v>
      </c>
      <c r="D52" s="65">
        <v>49</v>
      </c>
      <c r="E52" s="170" t="s">
        <v>93</v>
      </c>
      <c r="F52" s="64" t="s">
        <v>91</v>
      </c>
      <c r="G52" s="66" t="s">
        <v>113</v>
      </c>
      <c r="H52" s="67">
        <v>13.27</v>
      </c>
      <c r="I52" s="69">
        <v>0</v>
      </c>
      <c r="J52" s="23">
        <f t="shared" si="5"/>
        <v>0</v>
      </c>
      <c r="K52" s="23">
        <f t="shared" si="6"/>
        <v>0</v>
      </c>
      <c r="L52" s="24"/>
      <c r="M52" s="25">
        <f t="shared" si="3"/>
        <v>0</v>
      </c>
      <c r="N52" s="24"/>
      <c r="O52" s="24"/>
      <c r="P52" s="24"/>
      <c r="Q52" s="35">
        <f t="shared" si="7"/>
        <v>0</v>
      </c>
      <c r="R52" s="16" t="str">
        <f t="shared" si="4"/>
        <v>OK</v>
      </c>
      <c r="S52" s="145"/>
      <c r="T52" s="112"/>
      <c r="U52" s="112"/>
      <c r="V52" s="112"/>
      <c r="W52" s="112"/>
      <c r="X52" s="112"/>
      <c r="Y52" s="112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</row>
    <row r="53" spans="1:50" ht="24.75" customHeight="1" x14ac:dyDescent="0.25">
      <c r="A53" s="169"/>
      <c r="B53" s="170"/>
      <c r="C53" s="173"/>
      <c r="D53" s="65">
        <v>50</v>
      </c>
      <c r="E53" s="170"/>
      <c r="F53" s="64" t="s">
        <v>92</v>
      </c>
      <c r="G53" s="66" t="s">
        <v>113</v>
      </c>
      <c r="H53" s="67">
        <v>1492</v>
      </c>
      <c r="I53" s="69">
        <v>0</v>
      </c>
      <c r="J53" s="23">
        <f t="shared" si="5"/>
        <v>0</v>
      </c>
      <c r="K53" s="23">
        <f t="shared" si="6"/>
        <v>0</v>
      </c>
      <c r="L53" s="24"/>
      <c r="M53" s="25">
        <f t="shared" si="3"/>
        <v>0</v>
      </c>
      <c r="N53" s="24"/>
      <c r="O53" s="24"/>
      <c r="P53" s="24"/>
      <c r="Q53" s="35">
        <f t="shared" si="7"/>
        <v>0</v>
      </c>
      <c r="R53" s="16" t="str">
        <f t="shared" si="4"/>
        <v>OK</v>
      </c>
      <c r="S53" s="145"/>
      <c r="T53" s="112"/>
      <c r="U53" s="112"/>
      <c r="V53" s="112"/>
      <c r="W53" s="112"/>
      <c r="X53" s="112"/>
      <c r="Y53" s="112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</row>
    <row r="54" spans="1:50" ht="24.75" customHeight="1" x14ac:dyDescent="0.25">
      <c r="A54" s="169"/>
      <c r="B54" s="170" t="s">
        <v>106</v>
      </c>
      <c r="C54" s="173">
        <v>26</v>
      </c>
      <c r="D54" s="65">
        <v>51</v>
      </c>
      <c r="E54" s="170" t="s">
        <v>94</v>
      </c>
      <c r="F54" s="64" t="s">
        <v>91</v>
      </c>
      <c r="G54" s="66" t="s">
        <v>113</v>
      </c>
      <c r="H54" s="67">
        <v>11.1</v>
      </c>
      <c r="I54" s="69">
        <v>0</v>
      </c>
      <c r="J54" s="23">
        <f t="shared" si="5"/>
        <v>0</v>
      </c>
      <c r="K54" s="23">
        <f t="shared" si="6"/>
        <v>0</v>
      </c>
      <c r="L54" s="24"/>
      <c r="M54" s="25">
        <f t="shared" si="3"/>
        <v>0</v>
      </c>
      <c r="N54" s="24"/>
      <c r="O54" s="24"/>
      <c r="P54" s="24"/>
      <c r="Q54" s="35">
        <f t="shared" si="7"/>
        <v>0</v>
      </c>
      <c r="R54" s="16" t="str">
        <f t="shared" si="4"/>
        <v>OK</v>
      </c>
      <c r="S54" s="145"/>
      <c r="T54" s="112"/>
      <c r="U54" s="112"/>
      <c r="V54" s="112"/>
      <c r="W54" s="112"/>
      <c r="X54" s="112"/>
      <c r="Y54" s="112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</row>
    <row r="55" spans="1:50" ht="24.75" customHeight="1" x14ac:dyDescent="0.25">
      <c r="A55" s="169"/>
      <c r="B55" s="170"/>
      <c r="C55" s="173"/>
      <c r="D55" s="65">
        <v>52</v>
      </c>
      <c r="E55" s="170"/>
      <c r="F55" s="64" t="s">
        <v>92</v>
      </c>
      <c r="G55" s="66" t="s">
        <v>113</v>
      </c>
      <c r="H55" s="67">
        <v>1500</v>
      </c>
      <c r="I55" s="69">
        <v>0</v>
      </c>
      <c r="J55" s="23">
        <f t="shared" si="5"/>
        <v>0</v>
      </c>
      <c r="K55" s="23">
        <f t="shared" si="6"/>
        <v>0</v>
      </c>
      <c r="L55" s="24"/>
      <c r="M55" s="25">
        <f t="shared" si="3"/>
        <v>0</v>
      </c>
      <c r="N55" s="24"/>
      <c r="O55" s="24"/>
      <c r="P55" s="24"/>
      <c r="Q55" s="35">
        <f t="shared" si="7"/>
        <v>0</v>
      </c>
      <c r="R55" s="16" t="str">
        <f t="shared" si="4"/>
        <v>OK</v>
      </c>
      <c r="S55" s="145"/>
      <c r="T55" s="112"/>
      <c r="U55" s="112"/>
      <c r="V55" s="112"/>
      <c r="W55" s="112"/>
      <c r="X55" s="112"/>
      <c r="Y55" s="112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</row>
    <row r="56" spans="1:50" ht="24.75" customHeight="1" x14ac:dyDescent="0.25">
      <c r="A56" s="169"/>
      <c r="B56" s="170" t="s">
        <v>96</v>
      </c>
      <c r="C56" s="173">
        <v>27</v>
      </c>
      <c r="D56" s="65">
        <v>53</v>
      </c>
      <c r="E56" s="170" t="s">
        <v>95</v>
      </c>
      <c r="F56" s="64" t="s">
        <v>91</v>
      </c>
      <c r="G56" s="66" t="s">
        <v>113</v>
      </c>
      <c r="H56" s="67">
        <v>15.83</v>
      </c>
      <c r="I56" s="69">
        <v>0</v>
      </c>
      <c r="J56" s="23">
        <f t="shared" si="5"/>
        <v>0</v>
      </c>
      <c r="K56" s="23">
        <f t="shared" si="6"/>
        <v>0</v>
      </c>
      <c r="L56" s="24"/>
      <c r="M56" s="25">
        <f t="shared" si="3"/>
        <v>0</v>
      </c>
      <c r="N56" s="24"/>
      <c r="O56" s="24"/>
      <c r="P56" s="24"/>
      <c r="Q56" s="35">
        <f t="shared" si="7"/>
        <v>0</v>
      </c>
      <c r="R56" s="16" t="str">
        <f t="shared" si="4"/>
        <v>OK</v>
      </c>
      <c r="S56" s="145"/>
      <c r="T56" s="112"/>
      <c r="U56" s="112"/>
      <c r="V56" s="112"/>
      <c r="W56" s="112"/>
      <c r="X56" s="112"/>
      <c r="Y56" s="112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</row>
    <row r="57" spans="1:50" ht="24.75" customHeight="1" x14ac:dyDescent="0.25">
      <c r="A57" s="169"/>
      <c r="B57" s="170"/>
      <c r="C57" s="173"/>
      <c r="D57" s="65">
        <v>54</v>
      </c>
      <c r="E57" s="170"/>
      <c r="F57" s="64" t="s">
        <v>92</v>
      </c>
      <c r="G57" s="66" t="s">
        <v>113</v>
      </c>
      <c r="H57" s="67">
        <v>2251</v>
      </c>
      <c r="I57" s="69">
        <v>0</v>
      </c>
      <c r="J57" s="23">
        <f t="shared" si="5"/>
        <v>0</v>
      </c>
      <c r="K57" s="23">
        <f t="shared" si="6"/>
        <v>0</v>
      </c>
      <c r="L57" s="24"/>
      <c r="M57" s="25">
        <f t="shared" si="3"/>
        <v>0</v>
      </c>
      <c r="N57" s="24"/>
      <c r="O57" s="24"/>
      <c r="P57" s="24"/>
      <c r="Q57" s="35">
        <f t="shared" si="7"/>
        <v>0</v>
      </c>
      <c r="R57" s="16" t="str">
        <f t="shared" si="4"/>
        <v>OK</v>
      </c>
      <c r="S57" s="145"/>
      <c r="T57" s="112"/>
      <c r="U57" s="112"/>
      <c r="V57" s="112"/>
      <c r="W57" s="112"/>
      <c r="X57" s="112"/>
      <c r="Y57" s="112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</row>
    <row r="58" spans="1:50" ht="24.75" customHeight="1" x14ac:dyDescent="0.25">
      <c r="A58" s="169"/>
      <c r="B58" s="170" t="s">
        <v>89</v>
      </c>
      <c r="C58" s="173">
        <v>28</v>
      </c>
      <c r="D58" s="65">
        <v>55</v>
      </c>
      <c r="E58" s="170" t="s">
        <v>110</v>
      </c>
      <c r="F58" s="64" t="s">
        <v>91</v>
      </c>
      <c r="G58" s="66" t="s">
        <v>113</v>
      </c>
      <c r="H58" s="67">
        <v>17.600000000000001</v>
      </c>
      <c r="I58" s="69">
        <v>0</v>
      </c>
      <c r="J58" s="23">
        <f t="shared" si="5"/>
        <v>0</v>
      </c>
      <c r="K58" s="23">
        <f t="shared" si="6"/>
        <v>0</v>
      </c>
      <c r="L58" s="24"/>
      <c r="M58" s="25">
        <f t="shared" si="3"/>
        <v>0</v>
      </c>
      <c r="N58" s="24"/>
      <c r="O58" s="24"/>
      <c r="P58" s="24"/>
      <c r="Q58" s="35">
        <f t="shared" si="7"/>
        <v>0</v>
      </c>
      <c r="R58" s="16" t="str">
        <f t="shared" si="4"/>
        <v>OK</v>
      </c>
      <c r="S58" s="145"/>
      <c r="T58" s="112"/>
      <c r="U58" s="112"/>
      <c r="V58" s="112"/>
      <c r="W58" s="112"/>
      <c r="X58" s="112"/>
      <c r="Y58" s="112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</row>
    <row r="59" spans="1:50" ht="24.75" customHeight="1" x14ac:dyDescent="0.25">
      <c r="A59" s="169"/>
      <c r="B59" s="170"/>
      <c r="C59" s="173"/>
      <c r="D59" s="65">
        <v>56</v>
      </c>
      <c r="E59" s="170"/>
      <c r="F59" s="64" t="s">
        <v>92</v>
      </c>
      <c r="G59" s="66" t="s">
        <v>113</v>
      </c>
      <c r="H59" s="67">
        <v>2259.2399999999998</v>
      </c>
      <c r="I59" s="69">
        <v>0</v>
      </c>
      <c r="J59" s="23">
        <f t="shared" si="5"/>
        <v>0</v>
      </c>
      <c r="K59" s="23">
        <f t="shared" si="6"/>
        <v>0</v>
      </c>
      <c r="L59" s="24"/>
      <c r="M59" s="25">
        <f t="shared" si="3"/>
        <v>0</v>
      </c>
      <c r="N59" s="24"/>
      <c r="O59" s="24"/>
      <c r="P59" s="24"/>
      <c r="Q59" s="35">
        <f t="shared" si="7"/>
        <v>0</v>
      </c>
      <c r="R59" s="16" t="str">
        <f t="shared" si="4"/>
        <v>OK</v>
      </c>
      <c r="S59" s="145"/>
      <c r="T59" s="112"/>
      <c r="U59" s="112"/>
      <c r="V59" s="112"/>
      <c r="W59" s="112"/>
      <c r="X59" s="112"/>
      <c r="Y59" s="112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</row>
    <row r="60" spans="1:50" ht="24.75" customHeight="1" x14ac:dyDescent="0.25">
      <c r="A60" s="169"/>
      <c r="B60" s="170" t="s">
        <v>89</v>
      </c>
      <c r="C60" s="173">
        <v>29</v>
      </c>
      <c r="D60" s="65">
        <v>57</v>
      </c>
      <c r="E60" s="170" t="s">
        <v>97</v>
      </c>
      <c r="F60" s="64" t="s">
        <v>91</v>
      </c>
      <c r="G60" s="66" t="s">
        <v>113</v>
      </c>
      <c r="H60" s="67">
        <v>6.53</v>
      </c>
      <c r="I60" s="69">
        <v>0</v>
      </c>
      <c r="J60" s="23">
        <f t="shared" si="5"/>
        <v>0</v>
      </c>
      <c r="K60" s="23">
        <f t="shared" si="6"/>
        <v>0</v>
      </c>
      <c r="L60" s="24"/>
      <c r="M60" s="25">
        <f t="shared" si="3"/>
        <v>0</v>
      </c>
      <c r="N60" s="24"/>
      <c r="O60" s="24"/>
      <c r="P60" s="24"/>
      <c r="Q60" s="35">
        <f t="shared" si="7"/>
        <v>0</v>
      </c>
      <c r="R60" s="16" t="str">
        <f t="shared" si="4"/>
        <v>OK</v>
      </c>
      <c r="S60" s="145"/>
      <c r="T60" s="112"/>
      <c r="U60" s="112"/>
      <c r="V60" s="112"/>
      <c r="W60" s="112"/>
      <c r="X60" s="112"/>
      <c r="Y60" s="112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</row>
    <row r="61" spans="1:50" ht="24.75" customHeight="1" x14ac:dyDescent="0.25">
      <c r="A61" s="169"/>
      <c r="B61" s="170"/>
      <c r="C61" s="173"/>
      <c r="D61" s="65">
        <v>58</v>
      </c>
      <c r="E61" s="170"/>
      <c r="F61" s="64" t="s">
        <v>92</v>
      </c>
      <c r="G61" s="66" t="s">
        <v>113</v>
      </c>
      <c r="H61" s="67">
        <v>1094.21</v>
      </c>
      <c r="I61" s="69">
        <v>0</v>
      </c>
      <c r="J61" s="23">
        <f t="shared" si="5"/>
        <v>0</v>
      </c>
      <c r="K61" s="23">
        <f t="shared" si="6"/>
        <v>0</v>
      </c>
      <c r="L61" s="24"/>
      <c r="M61" s="25">
        <f t="shared" si="3"/>
        <v>0</v>
      </c>
      <c r="N61" s="24"/>
      <c r="O61" s="24"/>
      <c r="P61" s="24"/>
      <c r="Q61" s="35">
        <f t="shared" si="7"/>
        <v>0</v>
      </c>
      <c r="R61" s="16" t="str">
        <f t="shared" si="4"/>
        <v>OK</v>
      </c>
      <c r="S61" s="145"/>
      <c r="T61" s="112"/>
      <c r="U61" s="112"/>
      <c r="V61" s="112"/>
      <c r="W61" s="112"/>
      <c r="X61" s="112"/>
      <c r="Y61" s="112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</row>
    <row r="62" spans="1:50" ht="24.75" customHeight="1" x14ac:dyDescent="0.25">
      <c r="A62" s="169" t="s">
        <v>111</v>
      </c>
      <c r="B62" s="170" t="s">
        <v>89</v>
      </c>
      <c r="C62" s="173">
        <v>30</v>
      </c>
      <c r="D62" s="65">
        <v>59</v>
      </c>
      <c r="E62" s="170" t="s">
        <v>90</v>
      </c>
      <c r="F62" s="64" t="s">
        <v>91</v>
      </c>
      <c r="G62" s="66" t="s">
        <v>113</v>
      </c>
      <c r="H62" s="67">
        <v>9.09</v>
      </c>
      <c r="I62" s="69">
        <v>0</v>
      </c>
      <c r="J62" s="23">
        <f t="shared" si="5"/>
        <v>0</v>
      </c>
      <c r="K62" s="23">
        <f t="shared" si="6"/>
        <v>0</v>
      </c>
      <c r="L62" s="24"/>
      <c r="M62" s="25">
        <f t="shared" si="3"/>
        <v>0</v>
      </c>
      <c r="N62" s="24"/>
      <c r="O62" s="24"/>
      <c r="P62" s="24"/>
      <c r="Q62" s="35">
        <f t="shared" si="7"/>
        <v>0</v>
      </c>
      <c r="R62" s="16" t="str">
        <f t="shared" si="4"/>
        <v>OK</v>
      </c>
      <c r="S62" s="145"/>
      <c r="T62" s="112"/>
      <c r="U62" s="112"/>
      <c r="V62" s="112"/>
      <c r="W62" s="112"/>
      <c r="X62" s="112"/>
      <c r="Y62" s="112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</row>
    <row r="63" spans="1:50" ht="24.75" customHeight="1" x14ac:dyDescent="0.25">
      <c r="A63" s="169"/>
      <c r="B63" s="170"/>
      <c r="C63" s="173"/>
      <c r="D63" s="65">
        <v>60</v>
      </c>
      <c r="E63" s="170"/>
      <c r="F63" s="64" t="s">
        <v>92</v>
      </c>
      <c r="G63" s="66" t="s">
        <v>113</v>
      </c>
      <c r="H63" s="67">
        <v>1513.9</v>
      </c>
      <c r="I63" s="69">
        <v>0</v>
      </c>
      <c r="J63" s="23">
        <f t="shared" si="5"/>
        <v>0</v>
      </c>
      <c r="K63" s="23">
        <f t="shared" si="6"/>
        <v>0</v>
      </c>
      <c r="L63" s="24"/>
      <c r="M63" s="25">
        <f t="shared" si="3"/>
        <v>0</v>
      </c>
      <c r="N63" s="24"/>
      <c r="O63" s="24"/>
      <c r="P63" s="24"/>
      <c r="Q63" s="35">
        <f t="shared" si="7"/>
        <v>0</v>
      </c>
      <c r="R63" s="16" t="str">
        <f t="shared" si="4"/>
        <v>OK</v>
      </c>
      <c r="S63" s="145"/>
      <c r="T63" s="112"/>
      <c r="U63" s="112"/>
      <c r="V63" s="112"/>
      <c r="W63" s="112"/>
      <c r="X63" s="112"/>
      <c r="Y63" s="112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</row>
    <row r="64" spans="1:50" ht="24.75" customHeight="1" x14ac:dyDescent="0.25">
      <c r="A64" s="169"/>
      <c r="B64" s="170" t="s">
        <v>96</v>
      </c>
      <c r="C64" s="173">
        <v>31</v>
      </c>
      <c r="D64" s="65">
        <v>61</v>
      </c>
      <c r="E64" s="170" t="s">
        <v>93</v>
      </c>
      <c r="F64" s="64" t="s">
        <v>91</v>
      </c>
      <c r="G64" s="66" t="s">
        <v>113</v>
      </c>
      <c r="H64" s="67">
        <v>12.77</v>
      </c>
      <c r="I64" s="69">
        <v>0</v>
      </c>
      <c r="J64" s="23">
        <f t="shared" si="5"/>
        <v>0</v>
      </c>
      <c r="K64" s="23">
        <f t="shared" si="6"/>
        <v>0</v>
      </c>
      <c r="L64" s="24"/>
      <c r="M64" s="25">
        <f t="shared" si="3"/>
        <v>0</v>
      </c>
      <c r="N64" s="24"/>
      <c r="O64" s="24"/>
      <c r="P64" s="24"/>
      <c r="Q64" s="35">
        <f t="shared" si="7"/>
        <v>0</v>
      </c>
      <c r="R64" s="16" t="str">
        <f t="shared" si="4"/>
        <v>OK</v>
      </c>
      <c r="S64" s="145"/>
      <c r="T64" s="112"/>
      <c r="U64" s="112"/>
      <c r="V64" s="112"/>
      <c r="W64" s="112"/>
      <c r="X64" s="112"/>
      <c r="Y64" s="112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</row>
    <row r="65" spans="1:50" ht="24.75" customHeight="1" x14ac:dyDescent="0.25">
      <c r="A65" s="169"/>
      <c r="B65" s="170"/>
      <c r="C65" s="173"/>
      <c r="D65" s="65">
        <v>62</v>
      </c>
      <c r="E65" s="170"/>
      <c r="F65" s="64" t="s">
        <v>92</v>
      </c>
      <c r="G65" s="66" t="s">
        <v>113</v>
      </c>
      <c r="H65" s="67">
        <v>1492</v>
      </c>
      <c r="I65" s="69">
        <v>0</v>
      </c>
      <c r="J65" s="23">
        <f t="shared" si="5"/>
        <v>0</v>
      </c>
      <c r="K65" s="23">
        <f t="shared" si="6"/>
        <v>0</v>
      </c>
      <c r="L65" s="24"/>
      <c r="M65" s="25">
        <f t="shared" si="3"/>
        <v>0</v>
      </c>
      <c r="N65" s="24"/>
      <c r="O65" s="24"/>
      <c r="P65" s="24"/>
      <c r="Q65" s="35">
        <f t="shared" si="7"/>
        <v>0</v>
      </c>
      <c r="R65" s="16" t="str">
        <f t="shared" si="4"/>
        <v>OK</v>
      </c>
      <c r="S65" s="145"/>
      <c r="T65" s="112"/>
      <c r="U65" s="112"/>
      <c r="V65" s="112"/>
      <c r="W65" s="112"/>
      <c r="X65" s="112"/>
      <c r="Y65" s="112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</row>
    <row r="66" spans="1:50" ht="24.75" customHeight="1" x14ac:dyDescent="0.25">
      <c r="A66" s="169"/>
      <c r="B66" s="170" t="s">
        <v>96</v>
      </c>
      <c r="C66" s="173">
        <v>32</v>
      </c>
      <c r="D66" s="65">
        <v>63</v>
      </c>
      <c r="E66" s="170" t="s">
        <v>94</v>
      </c>
      <c r="F66" s="64" t="s">
        <v>91</v>
      </c>
      <c r="G66" s="66" t="s">
        <v>113</v>
      </c>
      <c r="H66" s="67">
        <v>15.93</v>
      </c>
      <c r="I66" s="69">
        <v>0</v>
      </c>
      <c r="J66" s="23">
        <f t="shared" si="5"/>
        <v>0</v>
      </c>
      <c r="K66" s="23">
        <f t="shared" si="6"/>
        <v>0</v>
      </c>
      <c r="L66" s="24"/>
      <c r="M66" s="25">
        <f t="shared" si="3"/>
        <v>0</v>
      </c>
      <c r="N66" s="24"/>
      <c r="O66" s="24"/>
      <c r="P66" s="24"/>
      <c r="Q66" s="35">
        <f t="shared" si="7"/>
        <v>0</v>
      </c>
      <c r="R66" s="16" t="str">
        <f t="shared" si="4"/>
        <v>OK</v>
      </c>
      <c r="S66" s="145"/>
      <c r="T66" s="112"/>
      <c r="U66" s="112"/>
      <c r="V66" s="112"/>
      <c r="W66" s="112"/>
      <c r="X66" s="112"/>
      <c r="Y66" s="112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</row>
    <row r="67" spans="1:50" ht="24.75" customHeight="1" x14ac:dyDescent="0.25">
      <c r="A67" s="169"/>
      <c r="B67" s="170"/>
      <c r="C67" s="173"/>
      <c r="D67" s="65">
        <v>64</v>
      </c>
      <c r="E67" s="170"/>
      <c r="F67" s="64" t="s">
        <v>92</v>
      </c>
      <c r="G67" s="66" t="s">
        <v>113</v>
      </c>
      <c r="H67" s="67">
        <v>2121</v>
      </c>
      <c r="I67" s="69">
        <v>0</v>
      </c>
      <c r="J67" s="23">
        <f t="shared" si="5"/>
        <v>0</v>
      </c>
      <c r="K67" s="23">
        <f t="shared" si="6"/>
        <v>0</v>
      </c>
      <c r="L67" s="24"/>
      <c r="M67" s="25">
        <f t="shared" si="3"/>
        <v>0</v>
      </c>
      <c r="N67" s="24"/>
      <c r="O67" s="24"/>
      <c r="P67" s="24"/>
      <c r="Q67" s="35">
        <f t="shared" si="7"/>
        <v>0</v>
      </c>
      <c r="R67" s="16" t="str">
        <f t="shared" si="4"/>
        <v>OK</v>
      </c>
      <c r="S67" s="145"/>
      <c r="T67" s="112"/>
      <c r="U67" s="112"/>
      <c r="V67" s="112"/>
      <c r="W67" s="112"/>
      <c r="X67" s="112"/>
      <c r="Y67" s="112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</row>
    <row r="68" spans="1:50" ht="24.75" customHeight="1" x14ac:dyDescent="0.25">
      <c r="A68" s="169"/>
      <c r="B68" s="170" t="s">
        <v>96</v>
      </c>
      <c r="C68" s="173">
        <v>33</v>
      </c>
      <c r="D68" s="65">
        <v>65</v>
      </c>
      <c r="E68" s="170" t="s">
        <v>95</v>
      </c>
      <c r="F68" s="64" t="s">
        <v>91</v>
      </c>
      <c r="G68" s="66" t="s">
        <v>113</v>
      </c>
      <c r="H68" s="67">
        <v>16.739999999999998</v>
      </c>
      <c r="I68" s="69">
        <v>0</v>
      </c>
      <c r="J68" s="23">
        <f t="shared" si="5"/>
        <v>0</v>
      </c>
      <c r="K68" s="23">
        <f t="shared" si="6"/>
        <v>0</v>
      </c>
      <c r="L68" s="24"/>
      <c r="M68" s="25">
        <f t="shared" si="3"/>
        <v>0</v>
      </c>
      <c r="N68" s="24"/>
      <c r="O68" s="24"/>
      <c r="P68" s="24"/>
      <c r="Q68" s="35">
        <f t="shared" si="7"/>
        <v>0</v>
      </c>
      <c r="R68" s="16" t="str">
        <f t="shared" si="4"/>
        <v>OK</v>
      </c>
      <c r="S68" s="145"/>
      <c r="T68" s="112"/>
      <c r="U68" s="112"/>
      <c r="V68" s="112"/>
      <c r="W68" s="112"/>
      <c r="X68" s="112"/>
      <c r="Y68" s="112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</row>
    <row r="69" spans="1:50" ht="24.75" customHeight="1" x14ac:dyDescent="0.25">
      <c r="A69" s="169"/>
      <c r="B69" s="170"/>
      <c r="C69" s="173"/>
      <c r="D69" s="65">
        <v>66</v>
      </c>
      <c r="E69" s="170"/>
      <c r="F69" s="64" t="s">
        <v>92</v>
      </c>
      <c r="G69" s="66" t="s">
        <v>113</v>
      </c>
      <c r="H69" s="67">
        <v>2252</v>
      </c>
      <c r="I69" s="69">
        <v>0</v>
      </c>
      <c r="J69" s="23">
        <f t="shared" si="5"/>
        <v>0</v>
      </c>
      <c r="K69" s="23">
        <f t="shared" si="6"/>
        <v>0</v>
      </c>
      <c r="L69" s="24"/>
      <c r="M69" s="25">
        <f t="shared" si="3"/>
        <v>0</v>
      </c>
      <c r="N69" s="24"/>
      <c r="O69" s="24"/>
      <c r="P69" s="24"/>
      <c r="Q69" s="35">
        <f t="shared" si="7"/>
        <v>0</v>
      </c>
      <c r="R69" s="16" t="str">
        <f t="shared" ref="R69:R73" si="8">IF(Q69&lt;0,"ATENÇÃO","OK")</f>
        <v>OK</v>
      </c>
      <c r="S69" s="145"/>
      <c r="T69" s="112"/>
      <c r="U69" s="112"/>
      <c r="V69" s="112"/>
      <c r="W69" s="112"/>
      <c r="X69" s="112"/>
      <c r="Y69" s="112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</row>
    <row r="70" spans="1:50" ht="24.75" customHeight="1" x14ac:dyDescent="0.25">
      <c r="A70" s="169"/>
      <c r="B70" s="170" t="s">
        <v>96</v>
      </c>
      <c r="C70" s="173">
        <v>34</v>
      </c>
      <c r="D70" s="65">
        <v>67</v>
      </c>
      <c r="E70" s="170" t="s">
        <v>110</v>
      </c>
      <c r="F70" s="64" t="s">
        <v>91</v>
      </c>
      <c r="G70" s="66" t="s">
        <v>113</v>
      </c>
      <c r="H70" s="67">
        <v>16.239999999999998</v>
      </c>
      <c r="I70" s="69">
        <v>0</v>
      </c>
      <c r="J70" s="23">
        <f t="shared" si="5"/>
        <v>0</v>
      </c>
      <c r="K70" s="23">
        <f t="shared" si="6"/>
        <v>0</v>
      </c>
      <c r="L70" s="24"/>
      <c r="M70" s="25">
        <f t="shared" si="3"/>
        <v>0</v>
      </c>
      <c r="N70" s="24"/>
      <c r="O70" s="24"/>
      <c r="P70" s="24"/>
      <c r="Q70" s="35">
        <f t="shared" si="7"/>
        <v>0</v>
      </c>
      <c r="R70" s="16" t="str">
        <f t="shared" si="8"/>
        <v>OK</v>
      </c>
      <c r="S70" s="145"/>
      <c r="T70" s="112"/>
      <c r="U70" s="112"/>
      <c r="V70" s="112"/>
      <c r="W70" s="112"/>
      <c r="X70" s="112"/>
      <c r="Y70" s="112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</row>
    <row r="71" spans="1:50" ht="24.75" customHeight="1" x14ac:dyDescent="0.25">
      <c r="A71" s="169"/>
      <c r="B71" s="170"/>
      <c r="C71" s="173"/>
      <c r="D71" s="65">
        <v>68</v>
      </c>
      <c r="E71" s="170"/>
      <c r="F71" s="64" t="s">
        <v>92</v>
      </c>
      <c r="G71" s="66" t="s">
        <v>113</v>
      </c>
      <c r="H71" s="67">
        <v>2076</v>
      </c>
      <c r="I71" s="69">
        <v>0</v>
      </c>
      <c r="J71" s="23">
        <f t="shared" si="5"/>
        <v>0</v>
      </c>
      <c r="K71" s="23">
        <f t="shared" si="6"/>
        <v>0</v>
      </c>
      <c r="L71" s="24"/>
      <c r="M71" s="25">
        <f t="shared" si="3"/>
        <v>0</v>
      </c>
      <c r="N71" s="24"/>
      <c r="O71" s="24"/>
      <c r="P71" s="24"/>
      <c r="Q71" s="35">
        <f t="shared" si="7"/>
        <v>0</v>
      </c>
      <c r="R71" s="16" t="str">
        <f t="shared" si="8"/>
        <v>OK</v>
      </c>
      <c r="S71" s="145"/>
      <c r="T71" s="112"/>
      <c r="U71" s="112"/>
      <c r="V71" s="112"/>
      <c r="W71" s="112"/>
      <c r="X71" s="112"/>
      <c r="Y71" s="112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</row>
    <row r="72" spans="1:50" ht="24.75" customHeight="1" x14ac:dyDescent="0.25">
      <c r="A72" s="169"/>
      <c r="B72" s="170" t="s">
        <v>96</v>
      </c>
      <c r="C72" s="173">
        <v>35</v>
      </c>
      <c r="D72" s="65">
        <v>69</v>
      </c>
      <c r="E72" s="170" t="s">
        <v>97</v>
      </c>
      <c r="F72" s="64" t="s">
        <v>91</v>
      </c>
      <c r="G72" s="66" t="s">
        <v>113</v>
      </c>
      <c r="H72" s="67">
        <v>6.31</v>
      </c>
      <c r="I72" s="69">
        <v>0</v>
      </c>
      <c r="J72" s="23">
        <f t="shared" si="5"/>
        <v>0</v>
      </c>
      <c r="K72" s="23">
        <f t="shared" si="6"/>
        <v>0</v>
      </c>
      <c r="L72" s="24"/>
      <c r="M72" s="25">
        <f t="shared" si="3"/>
        <v>0</v>
      </c>
      <c r="N72" s="24"/>
      <c r="O72" s="24"/>
      <c r="P72" s="24"/>
      <c r="Q72" s="35">
        <f t="shared" si="7"/>
        <v>0</v>
      </c>
      <c r="R72" s="16" t="str">
        <f t="shared" si="8"/>
        <v>OK</v>
      </c>
      <c r="S72" s="145"/>
      <c r="T72" s="112"/>
      <c r="U72" s="112"/>
      <c r="V72" s="112"/>
      <c r="W72" s="112"/>
      <c r="X72" s="112"/>
      <c r="Y72" s="112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</row>
    <row r="73" spans="1:50" ht="24.75" customHeight="1" x14ac:dyDescent="0.25">
      <c r="A73" s="169"/>
      <c r="B73" s="170"/>
      <c r="C73" s="173"/>
      <c r="D73" s="65">
        <v>70</v>
      </c>
      <c r="E73" s="170"/>
      <c r="F73" s="64" t="s">
        <v>92</v>
      </c>
      <c r="G73" s="66" t="s">
        <v>113</v>
      </c>
      <c r="H73" s="67">
        <v>1065.5999999999999</v>
      </c>
      <c r="I73" s="69">
        <v>0</v>
      </c>
      <c r="J73" s="23">
        <f t="shared" si="5"/>
        <v>0</v>
      </c>
      <c r="K73" s="23">
        <f t="shared" si="6"/>
        <v>0</v>
      </c>
      <c r="L73" s="24"/>
      <c r="M73" s="25">
        <f t="shared" si="3"/>
        <v>0</v>
      </c>
      <c r="N73" s="24"/>
      <c r="O73" s="24"/>
      <c r="P73" s="24"/>
      <c r="Q73" s="35">
        <f t="shared" si="7"/>
        <v>0</v>
      </c>
      <c r="R73" s="16" t="str">
        <f t="shared" si="8"/>
        <v>OK</v>
      </c>
      <c r="S73" s="145"/>
      <c r="T73" s="112"/>
      <c r="U73" s="112"/>
      <c r="V73" s="112"/>
      <c r="W73" s="112"/>
      <c r="X73" s="112"/>
      <c r="Y73" s="112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</row>
    <row r="74" spans="1:50" ht="16.5" customHeight="1" x14ac:dyDescent="0.25">
      <c r="I74" s="48">
        <f t="shared" ref="I74:Q74" si="9">SUM(I4:I73)</f>
        <v>5328</v>
      </c>
      <c r="J74" s="48">
        <f t="shared" si="9"/>
        <v>830</v>
      </c>
      <c r="K74" s="48">
        <f t="shared" si="9"/>
        <v>830</v>
      </c>
      <c r="L74" s="48">
        <f t="shared" si="9"/>
        <v>0</v>
      </c>
      <c r="M74" s="48">
        <f t="shared" si="9"/>
        <v>1331</v>
      </c>
      <c r="N74" s="48">
        <f t="shared" si="9"/>
        <v>0</v>
      </c>
      <c r="O74" s="48">
        <f t="shared" si="9"/>
        <v>0</v>
      </c>
      <c r="P74" s="48">
        <f t="shared" si="9"/>
        <v>0</v>
      </c>
      <c r="Q74" s="49">
        <f t="shared" si="9"/>
        <v>4498</v>
      </c>
      <c r="S74" s="149">
        <f>SUMPRODUCT($H$4:$H$73,S4:S73)</f>
        <v>11163.5</v>
      </c>
      <c r="T74" s="17">
        <f t="shared" ref="T74:AX74" si="10">SUMPRODUCT($H$4:$H$73,T4:T73)</f>
        <v>0</v>
      </c>
      <c r="U74" s="17">
        <f t="shared" si="10"/>
        <v>0</v>
      </c>
      <c r="V74" s="17">
        <f t="shared" si="10"/>
        <v>0</v>
      </c>
      <c r="W74" s="17">
        <f t="shared" si="10"/>
        <v>0</v>
      </c>
      <c r="X74" s="17">
        <f t="shared" si="10"/>
        <v>0</v>
      </c>
      <c r="Y74" s="17">
        <f t="shared" si="10"/>
        <v>0</v>
      </c>
      <c r="Z74" s="17">
        <f t="shared" si="10"/>
        <v>0</v>
      </c>
      <c r="AA74" s="17">
        <f t="shared" si="10"/>
        <v>0</v>
      </c>
      <c r="AB74" s="17">
        <f t="shared" si="10"/>
        <v>0</v>
      </c>
      <c r="AC74" s="17">
        <f t="shared" si="10"/>
        <v>0</v>
      </c>
      <c r="AD74" s="17">
        <f t="shared" si="10"/>
        <v>0</v>
      </c>
      <c r="AE74" s="17">
        <f t="shared" si="10"/>
        <v>0</v>
      </c>
      <c r="AF74" s="17">
        <f t="shared" si="10"/>
        <v>0</v>
      </c>
      <c r="AG74" s="17">
        <f t="shared" si="10"/>
        <v>0</v>
      </c>
      <c r="AH74" s="17">
        <f t="shared" si="10"/>
        <v>0</v>
      </c>
      <c r="AI74" s="17">
        <f t="shared" si="10"/>
        <v>0</v>
      </c>
      <c r="AJ74" s="17">
        <f t="shared" si="10"/>
        <v>0</v>
      </c>
      <c r="AK74" s="17">
        <f t="shared" si="10"/>
        <v>0</v>
      </c>
      <c r="AL74" s="17">
        <f t="shared" si="10"/>
        <v>0</v>
      </c>
      <c r="AM74" s="17">
        <f t="shared" si="10"/>
        <v>0</v>
      </c>
      <c r="AN74" s="17">
        <f t="shared" si="10"/>
        <v>0</v>
      </c>
      <c r="AO74" s="17">
        <f t="shared" si="10"/>
        <v>0</v>
      </c>
      <c r="AP74" s="17">
        <f t="shared" si="10"/>
        <v>0</v>
      </c>
      <c r="AQ74" s="17">
        <f t="shared" si="10"/>
        <v>0</v>
      </c>
      <c r="AR74" s="17">
        <f t="shared" si="10"/>
        <v>0</v>
      </c>
      <c r="AS74" s="17">
        <f t="shared" si="10"/>
        <v>0</v>
      </c>
      <c r="AT74" s="17">
        <f t="shared" si="10"/>
        <v>0</v>
      </c>
      <c r="AU74" s="17">
        <f t="shared" si="10"/>
        <v>0</v>
      </c>
      <c r="AV74" s="17">
        <f t="shared" si="10"/>
        <v>0</v>
      </c>
      <c r="AW74" s="17">
        <f t="shared" si="10"/>
        <v>0</v>
      </c>
      <c r="AX74" s="17">
        <f t="shared" si="10"/>
        <v>0</v>
      </c>
    </row>
    <row r="75" spans="1:50" ht="20.25" customHeight="1" x14ac:dyDescent="0.25">
      <c r="I75" s="55">
        <f t="shared" ref="I75:P75" si="11">SUMPRODUCT($H$4:$H$73,I4:I73)</f>
        <v>87381.42</v>
      </c>
      <c r="J75" s="55">
        <f t="shared" si="11"/>
        <v>11163.5</v>
      </c>
      <c r="K75" s="55">
        <f t="shared" si="11"/>
        <v>11163.5</v>
      </c>
      <c r="L75" s="55">
        <f t="shared" si="11"/>
        <v>0</v>
      </c>
      <c r="M75" s="55">
        <f t="shared" si="11"/>
        <v>20626.350000000002</v>
      </c>
      <c r="N75" s="55">
        <f t="shared" si="11"/>
        <v>0</v>
      </c>
      <c r="O75" s="55">
        <f t="shared" si="11"/>
        <v>0</v>
      </c>
      <c r="P75" s="55">
        <f t="shared" si="11"/>
        <v>0</v>
      </c>
      <c r="S75" s="150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</row>
    <row r="76" spans="1:50" ht="17.25" customHeight="1" x14ac:dyDescent="0.25">
      <c r="B76" s="189" t="s">
        <v>48</v>
      </c>
      <c r="C76" s="190"/>
      <c r="D76" s="190"/>
      <c r="E76" s="190"/>
      <c r="F76" s="190"/>
      <c r="G76" s="191"/>
      <c r="H76" s="109"/>
      <c r="I76" s="109"/>
      <c r="J76" s="110"/>
      <c r="K76" s="28"/>
      <c r="L76" s="28"/>
      <c r="M76" s="28"/>
      <c r="N76" s="28"/>
      <c r="O76" s="28"/>
      <c r="P76" s="28"/>
      <c r="S76" s="150"/>
      <c r="T76" s="21"/>
      <c r="U76" s="21"/>
      <c r="V76" s="21"/>
    </row>
    <row r="77" spans="1:50" ht="16.5" customHeight="1" x14ac:dyDescent="0.25">
      <c r="B77" s="192" t="s">
        <v>85</v>
      </c>
      <c r="C77" s="193"/>
      <c r="D77" s="193"/>
      <c r="E77" s="193"/>
      <c r="F77" s="193"/>
      <c r="G77" s="194"/>
      <c r="H77" s="108"/>
      <c r="I77" s="108"/>
      <c r="J77" s="111"/>
      <c r="P77" s="22"/>
      <c r="S77" s="150"/>
      <c r="T77" s="21"/>
      <c r="U77" s="21"/>
      <c r="V77" s="21"/>
    </row>
    <row r="78" spans="1:50" ht="15.75" customHeight="1" x14ac:dyDescent="0.25">
      <c r="B78" s="180" t="s">
        <v>86</v>
      </c>
      <c r="C78" s="181"/>
      <c r="D78" s="181"/>
      <c r="E78" s="181"/>
      <c r="F78" s="181"/>
      <c r="G78" s="182"/>
      <c r="H78" s="108"/>
      <c r="I78" s="108"/>
      <c r="J78" s="111"/>
      <c r="P78" s="22"/>
      <c r="S78" s="150"/>
      <c r="T78" s="21"/>
      <c r="U78" s="21"/>
      <c r="V78" s="21"/>
    </row>
    <row r="79" spans="1:50" ht="17.100000000000001" customHeight="1" x14ac:dyDescent="0.25">
      <c r="S79" s="150"/>
    </row>
    <row r="80" spans="1:50" ht="29.45" customHeight="1" x14ac:dyDescent="0.25">
      <c r="B80" s="183" t="s">
        <v>116</v>
      </c>
      <c r="C80" s="184"/>
      <c r="D80" s="184"/>
      <c r="E80" s="184"/>
      <c r="F80" s="184"/>
      <c r="G80" s="185"/>
      <c r="S80" s="150"/>
    </row>
    <row r="81" spans="2:19" ht="24.75" customHeight="1" x14ac:dyDescent="0.25">
      <c r="B81" s="186"/>
      <c r="C81" s="187"/>
      <c r="D81" s="187"/>
      <c r="E81" s="187"/>
      <c r="F81" s="187"/>
      <c r="G81" s="188"/>
      <c r="S81" s="150"/>
    </row>
  </sheetData>
  <autoFilter ref="A3:AX3" xr:uid="{4A706EC8-95A1-439C-A27F-1B6F50C63BA4}"/>
  <mergeCells count="152">
    <mergeCell ref="B77:G77"/>
    <mergeCell ref="B78:G78"/>
    <mergeCell ref="B80:G81"/>
    <mergeCell ref="B70:B71"/>
    <mergeCell ref="C70:C71"/>
    <mergeCell ref="E70:E71"/>
    <mergeCell ref="B72:B73"/>
    <mergeCell ref="C72:C73"/>
    <mergeCell ref="E72:E73"/>
    <mergeCell ref="C66:C67"/>
    <mergeCell ref="E66:E67"/>
    <mergeCell ref="B68:B69"/>
    <mergeCell ref="C68:C69"/>
    <mergeCell ref="E68:E69"/>
    <mergeCell ref="B60:B61"/>
    <mergeCell ref="C60:C61"/>
    <mergeCell ref="E60:E61"/>
    <mergeCell ref="B76:G76"/>
    <mergeCell ref="A62:A73"/>
    <mergeCell ref="B62:B63"/>
    <mergeCell ref="C62:C63"/>
    <mergeCell ref="E62:E63"/>
    <mergeCell ref="B64:B65"/>
    <mergeCell ref="C64:C65"/>
    <mergeCell ref="E64:E65"/>
    <mergeCell ref="B56:B57"/>
    <mergeCell ref="C56:C57"/>
    <mergeCell ref="E56:E57"/>
    <mergeCell ref="B58:B59"/>
    <mergeCell ref="C58:C59"/>
    <mergeCell ref="E58:E59"/>
    <mergeCell ref="A50:A61"/>
    <mergeCell ref="B50:B51"/>
    <mergeCell ref="C50:C51"/>
    <mergeCell ref="E50:E51"/>
    <mergeCell ref="B52:B53"/>
    <mergeCell ref="C52:C53"/>
    <mergeCell ref="E52:E53"/>
    <mergeCell ref="B54:B55"/>
    <mergeCell ref="C54:C55"/>
    <mergeCell ref="E54:E55"/>
    <mergeCell ref="B66:B67"/>
    <mergeCell ref="A44:A49"/>
    <mergeCell ref="B44:B45"/>
    <mergeCell ref="C44:C45"/>
    <mergeCell ref="E44:E45"/>
    <mergeCell ref="B46:B47"/>
    <mergeCell ref="C46:C47"/>
    <mergeCell ref="E46:E47"/>
    <mergeCell ref="B48:B49"/>
    <mergeCell ref="C48:C49"/>
    <mergeCell ref="E48:E49"/>
    <mergeCell ref="A34:A4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C32:C33"/>
    <mergeCell ref="E32:E33"/>
    <mergeCell ref="B24:B25"/>
    <mergeCell ref="C24:C25"/>
    <mergeCell ref="E24:E25"/>
    <mergeCell ref="B40:B41"/>
    <mergeCell ref="C40:C41"/>
    <mergeCell ref="E40:E41"/>
    <mergeCell ref="B42:B43"/>
    <mergeCell ref="C42:C43"/>
    <mergeCell ref="E42:E43"/>
    <mergeCell ref="A16:A25"/>
    <mergeCell ref="B16:B17"/>
    <mergeCell ref="C16:C17"/>
    <mergeCell ref="E16:E17"/>
    <mergeCell ref="B18:B19"/>
    <mergeCell ref="C18:C19"/>
    <mergeCell ref="E18:E19"/>
    <mergeCell ref="A26:A33"/>
    <mergeCell ref="B26:B27"/>
    <mergeCell ref="C26:C27"/>
    <mergeCell ref="E26:E27"/>
    <mergeCell ref="B28:B29"/>
    <mergeCell ref="C28:C29"/>
    <mergeCell ref="E28:E29"/>
    <mergeCell ref="B20:B21"/>
    <mergeCell ref="C20:C21"/>
    <mergeCell ref="E20:E21"/>
    <mergeCell ref="B22:B23"/>
    <mergeCell ref="C22:C23"/>
    <mergeCell ref="E22:E23"/>
    <mergeCell ref="B30:B31"/>
    <mergeCell ref="C30:C31"/>
    <mergeCell ref="E30:E31"/>
    <mergeCell ref="B32:B33"/>
    <mergeCell ref="B10:B11"/>
    <mergeCell ref="C10:C11"/>
    <mergeCell ref="E10:E11"/>
    <mergeCell ref="B12:B13"/>
    <mergeCell ref="C12:C13"/>
    <mergeCell ref="E12:E13"/>
    <mergeCell ref="A4:A15"/>
    <mergeCell ref="B4:B5"/>
    <mergeCell ref="C4:C5"/>
    <mergeCell ref="E4:E5"/>
    <mergeCell ref="B6:B7"/>
    <mergeCell ref="C6:C7"/>
    <mergeCell ref="E6:E7"/>
    <mergeCell ref="B8:B9"/>
    <mergeCell ref="C8:C9"/>
    <mergeCell ref="E8:E9"/>
    <mergeCell ref="B14:B15"/>
    <mergeCell ref="C14:C15"/>
    <mergeCell ref="E14:E15"/>
    <mergeCell ref="AT1:AT2"/>
    <mergeCell ref="AU1:AU2"/>
    <mergeCell ref="AV1:AV2"/>
    <mergeCell ref="AW1:AW2"/>
    <mergeCell ref="AX1:AX2"/>
    <mergeCell ref="A2:R2"/>
    <mergeCell ref="AN1:AN2"/>
    <mergeCell ref="AO1:AO2"/>
    <mergeCell ref="AP1:AP2"/>
    <mergeCell ref="AQ1:AQ2"/>
    <mergeCell ref="AR1:AR2"/>
    <mergeCell ref="AS1:AS2"/>
    <mergeCell ref="AH1:AH2"/>
    <mergeCell ref="AI1:AI2"/>
    <mergeCell ref="AJ1:AJ2"/>
    <mergeCell ref="AK1:AK2"/>
    <mergeCell ref="AL1:AL2"/>
    <mergeCell ref="AM1:AM2"/>
    <mergeCell ref="AB1:AB2"/>
    <mergeCell ref="AC1:AC2"/>
    <mergeCell ref="AD1:AD2"/>
    <mergeCell ref="AE1:AE2"/>
    <mergeCell ref="AF1:AF2"/>
    <mergeCell ref="AG1:AG2"/>
    <mergeCell ref="V1:V2"/>
    <mergeCell ref="W1:W2"/>
    <mergeCell ref="X1:X2"/>
    <mergeCell ref="Y1:Y2"/>
    <mergeCell ref="Z1:Z2"/>
    <mergeCell ref="AA1:AA2"/>
    <mergeCell ref="A1:B1"/>
    <mergeCell ref="C1:H1"/>
    <mergeCell ref="I1:R1"/>
    <mergeCell ref="S1:S2"/>
    <mergeCell ref="T1:T2"/>
    <mergeCell ref="U1:U2"/>
  </mergeCells>
  <conditionalFormatting sqref="R1 R3:R1048576">
    <cfRule type="cellIs" dxfId="14" priority="4" operator="equal">
      <formula>"ATENÇÃO"</formula>
    </cfRule>
  </conditionalFormatting>
  <conditionalFormatting sqref="T4:AX73">
    <cfRule type="cellIs" dxfId="13" priority="3" operator="greaterThan">
      <formula>0</formula>
    </cfRule>
  </conditionalFormatting>
  <conditionalFormatting sqref="Q4:Q73">
    <cfRule type="cellIs" dxfId="12" priority="2" operator="lessThan">
      <formula>0</formula>
    </cfRule>
  </conditionalFormatting>
  <conditionalFormatting sqref="R4:R73">
    <cfRule type="containsText" dxfId="11" priority="1" operator="containsText" text="ATENÇÃO">
      <formula>NOT(ISERROR(SEARCH("ATENÇÃO",R4)))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2" max="1048575" man="1"/>
  </col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B09D6-1B27-486D-91E7-9EDB61D2CC81}">
  <dimension ref="A1:AX81"/>
  <sheetViews>
    <sheetView topLeftCell="A52" zoomScale="60" zoomScaleNormal="60" workbookViewId="0">
      <selection activeCell="O80" sqref="O80"/>
    </sheetView>
  </sheetViews>
  <sheetFormatPr defaultColWidth="11.85546875" defaultRowHeight="24.75" customHeight="1" x14ac:dyDescent="0.25"/>
  <cols>
    <col min="1" max="1" width="7.42578125" style="34" customWidth="1"/>
    <col min="2" max="2" width="22.140625" style="1" customWidth="1"/>
    <col min="3" max="3" width="5.140625" style="1" customWidth="1"/>
    <col min="4" max="4" width="6.140625" style="1" customWidth="1"/>
    <col min="5" max="5" width="14.42578125" style="3" customWidth="1"/>
    <col min="6" max="6" width="10" style="1" customWidth="1"/>
    <col min="7" max="7" width="12.5703125" style="1" customWidth="1"/>
    <col min="8" max="8" width="12.85546875" style="79" customWidth="1"/>
    <col min="9" max="9" width="10.85546875" style="4" customWidth="1"/>
    <col min="10" max="16" width="8.5703125" style="4" customWidth="1"/>
    <col min="17" max="17" width="8.5703125" style="10" customWidth="1"/>
    <col min="18" max="18" width="8.5703125" style="5" customWidth="1"/>
    <col min="19" max="30" width="15" style="6" customWidth="1"/>
    <col min="31" max="50" width="15" style="34" customWidth="1"/>
    <col min="51" max="16384" width="11.85546875" style="34"/>
  </cols>
  <sheetData>
    <row r="1" spans="1:50" ht="47.1" customHeight="1" x14ac:dyDescent="0.25">
      <c r="A1" s="176" t="s">
        <v>84</v>
      </c>
      <c r="B1" s="177"/>
      <c r="C1" s="171" t="s">
        <v>112</v>
      </c>
      <c r="D1" s="171"/>
      <c r="E1" s="171"/>
      <c r="F1" s="171"/>
      <c r="G1" s="171"/>
      <c r="H1" s="172"/>
      <c r="I1" s="179" t="s">
        <v>82</v>
      </c>
      <c r="J1" s="179"/>
      <c r="K1" s="179"/>
      <c r="L1" s="179"/>
      <c r="M1" s="179"/>
      <c r="N1" s="179"/>
      <c r="O1" s="179"/>
      <c r="P1" s="179"/>
      <c r="Q1" s="179"/>
      <c r="R1" s="179"/>
      <c r="S1" s="197" t="s">
        <v>196</v>
      </c>
      <c r="T1" s="197" t="s">
        <v>197</v>
      </c>
      <c r="U1" s="197" t="s">
        <v>198</v>
      </c>
      <c r="V1" s="197" t="s">
        <v>199</v>
      </c>
      <c r="W1" s="163" t="s">
        <v>47</v>
      </c>
      <c r="X1" s="163" t="s">
        <v>47</v>
      </c>
      <c r="Y1" s="163" t="s">
        <v>47</v>
      </c>
      <c r="Z1" s="163" t="s">
        <v>47</v>
      </c>
      <c r="AA1" s="163" t="s">
        <v>47</v>
      </c>
      <c r="AB1" s="163" t="s">
        <v>47</v>
      </c>
      <c r="AC1" s="163" t="s">
        <v>47</v>
      </c>
      <c r="AD1" s="163" t="s">
        <v>47</v>
      </c>
      <c r="AE1" s="163" t="s">
        <v>47</v>
      </c>
      <c r="AF1" s="163" t="s">
        <v>47</v>
      </c>
      <c r="AG1" s="163" t="s">
        <v>47</v>
      </c>
      <c r="AH1" s="163" t="s">
        <v>47</v>
      </c>
      <c r="AI1" s="163" t="s">
        <v>47</v>
      </c>
      <c r="AJ1" s="163" t="s">
        <v>47</v>
      </c>
      <c r="AK1" s="163" t="s">
        <v>47</v>
      </c>
      <c r="AL1" s="163" t="s">
        <v>47</v>
      </c>
      <c r="AM1" s="163" t="s">
        <v>47</v>
      </c>
      <c r="AN1" s="163" t="s">
        <v>47</v>
      </c>
      <c r="AO1" s="163" t="s">
        <v>47</v>
      </c>
      <c r="AP1" s="163" t="s">
        <v>47</v>
      </c>
      <c r="AQ1" s="163" t="s">
        <v>47</v>
      </c>
      <c r="AR1" s="163" t="s">
        <v>47</v>
      </c>
      <c r="AS1" s="163" t="s">
        <v>47</v>
      </c>
      <c r="AT1" s="163" t="s">
        <v>47</v>
      </c>
      <c r="AU1" s="163" t="s">
        <v>47</v>
      </c>
      <c r="AV1" s="163" t="s">
        <v>47</v>
      </c>
      <c r="AW1" s="163" t="s">
        <v>47</v>
      </c>
      <c r="AX1" s="163" t="s">
        <v>47</v>
      </c>
    </row>
    <row r="2" spans="1:50" ht="23.25" customHeight="1" x14ac:dyDescent="0.25">
      <c r="A2" s="178" t="s">
        <v>62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2"/>
      <c r="S2" s="198"/>
      <c r="T2" s="198"/>
      <c r="U2" s="198"/>
      <c r="V2" s="198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</row>
    <row r="3" spans="1:50" s="3" customFormat="1" ht="51" customHeight="1" x14ac:dyDescent="0.2">
      <c r="A3" s="105" t="s">
        <v>87</v>
      </c>
      <c r="B3" s="105" t="s">
        <v>6</v>
      </c>
      <c r="C3" s="105" t="s">
        <v>2</v>
      </c>
      <c r="D3" s="105" t="s">
        <v>5</v>
      </c>
      <c r="E3" s="106" t="s">
        <v>7</v>
      </c>
      <c r="F3" s="106" t="s">
        <v>8</v>
      </c>
      <c r="G3" s="106" t="s">
        <v>9</v>
      </c>
      <c r="H3" s="107" t="s">
        <v>4</v>
      </c>
      <c r="I3" s="19" t="s">
        <v>50</v>
      </c>
      <c r="J3" s="19" t="s">
        <v>10</v>
      </c>
      <c r="K3" s="19" t="s">
        <v>11</v>
      </c>
      <c r="L3" s="19" t="s">
        <v>117</v>
      </c>
      <c r="M3" s="19" t="s">
        <v>12</v>
      </c>
      <c r="N3" s="19" t="s">
        <v>13</v>
      </c>
      <c r="O3" s="19" t="s">
        <v>14</v>
      </c>
      <c r="P3" s="19" t="s">
        <v>15</v>
      </c>
      <c r="Q3" s="26" t="s">
        <v>0</v>
      </c>
      <c r="R3" s="27" t="s">
        <v>1</v>
      </c>
      <c r="S3" s="144">
        <v>45932</v>
      </c>
      <c r="T3" s="144">
        <v>45932</v>
      </c>
      <c r="U3" s="144">
        <v>45943</v>
      </c>
      <c r="V3" s="144">
        <v>45973</v>
      </c>
      <c r="W3" s="62" t="s">
        <v>45</v>
      </c>
      <c r="X3" s="62" t="s">
        <v>45</v>
      </c>
      <c r="Y3" s="62" t="s">
        <v>45</v>
      </c>
      <c r="Z3" s="62" t="s">
        <v>45</v>
      </c>
      <c r="AA3" s="62" t="s">
        <v>45</v>
      </c>
      <c r="AB3" s="62" t="s">
        <v>45</v>
      </c>
      <c r="AC3" s="62" t="s">
        <v>45</v>
      </c>
      <c r="AD3" s="62" t="s">
        <v>45</v>
      </c>
      <c r="AE3" s="62" t="s">
        <v>45</v>
      </c>
      <c r="AF3" s="62" t="s">
        <v>45</v>
      </c>
      <c r="AG3" s="62" t="s">
        <v>45</v>
      </c>
      <c r="AH3" s="62" t="s">
        <v>45</v>
      </c>
      <c r="AI3" s="62" t="s">
        <v>45</v>
      </c>
      <c r="AJ3" s="62" t="s">
        <v>45</v>
      </c>
      <c r="AK3" s="62" t="s">
        <v>45</v>
      </c>
      <c r="AL3" s="62" t="s">
        <v>45</v>
      </c>
      <c r="AM3" s="62" t="s">
        <v>45</v>
      </c>
      <c r="AN3" s="62" t="s">
        <v>45</v>
      </c>
      <c r="AO3" s="62" t="s">
        <v>45</v>
      </c>
      <c r="AP3" s="62" t="s">
        <v>45</v>
      </c>
      <c r="AQ3" s="62" t="s">
        <v>45</v>
      </c>
      <c r="AR3" s="62" t="s">
        <v>45</v>
      </c>
      <c r="AS3" s="62" t="s">
        <v>45</v>
      </c>
      <c r="AT3" s="62" t="s">
        <v>45</v>
      </c>
      <c r="AU3" s="62" t="s">
        <v>45</v>
      </c>
      <c r="AV3" s="62" t="s">
        <v>45</v>
      </c>
      <c r="AW3" s="62" t="s">
        <v>45</v>
      </c>
      <c r="AX3" s="62" t="s">
        <v>45</v>
      </c>
    </row>
    <row r="4" spans="1:50" ht="24.75" customHeight="1" x14ac:dyDescent="0.25">
      <c r="A4" s="169" t="s">
        <v>88</v>
      </c>
      <c r="B4" s="170" t="s">
        <v>89</v>
      </c>
      <c r="C4" s="173">
        <v>1</v>
      </c>
      <c r="D4" s="65">
        <v>1</v>
      </c>
      <c r="E4" s="170" t="s">
        <v>90</v>
      </c>
      <c r="F4" s="63" t="s">
        <v>91</v>
      </c>
      <c r="G4" s="66" t="s">
        <v>113</v>
      </c>
      <c r="H4" s="78">
        <v>4.9000000000000004</v>
      </c>
      <c r="I4" s="68">
        <v>0</v>
      </c>
      <c r="J4" s="23">
        <f t="shared" ref="J4:J35" si="0">IF(SUM(S4:AX4)&gt;I4+L4,I4+L4,SUM(S4:AX4))</f>
        <v>0</v>
      </c>
      <c r="K4" s="23">
        <f t="shared" ref="K4:K35" si="1">(SUM(S4:AX4))</f>
        <v>0</v>
      </c>
      <c r="L4" s="24"/>
      <c r="M4" s="25">
        <f>ROUND(IF(I4*0.25-0.5&lt;0,0,I4*0.25-0.5),0)-P4-N4</f>
        <v>0</v>
      </c>
      <c r="N4" s="24"/>
      <c r="O4" s="24"/>
      <c r="P4" s="24"/>
      <c r="Q4" s="35">
        <f t="shared" ref="Q4:Q35" si="2">I4-SUM(S4:AX4)+L4</f>
        <v>0</v>
      </c>
      <c r="R4" s="16" t="str">
        <f>IF(Q4&lt;0,"ATENÇÃO","OK")</f>
        <v>OK</v>
      </c>
      <c r="S4" s="145"/>
      <c r="T4" s="146"/>
      <c r="U4" s="146"/>
      <c r="V4" s="146"/>
      <c r="W4" s="112"/>
      <c r="X4" s="112"/>
      <c r="Y4" s="112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</row>
    <row r="5" spans="1:50" ht="24.75" customHeight="1" x14ac:dyDescent="0.25">
      <c r="A5" s="169"/>
      <c r="B5" s="170"/>
      <c r="C5" s="173"/>
      <c r="D5" s="65">
        <v>2</v>
      </c>
      <c r="E5" s="170"/>
      <c r="F5" s="64" t="s">
        <v>92</v>
      </c>
      <c r="G5" s="66" t="s">
        <v>113</v>
      </c>
      <c r="H5" s="67">
        <v>890.86</v>
      </c>
      <c r="I5" s="68">
        <v>0</v>
      </c>
      <c r="J5" s="23">
        <f t="shared" si="0"/>
        <v>0</v>
      </c>
      <c r="K5" s="23">
        <f t="shared" si="1"/>
        <v>0</v>
      </c>
      <c r="L5" s="24"/>
      <c r="M5" s="25">
        <f t="shared" ref="M5:M73" si="3">ROUND(IF(I5*0.25-0.5&lt;0,0,I5*0.25-0.5),0)-P5-N5</f>
        <v>0</v>
      </c>
      <c r="N5" s="24"/>
      <c r="O5" s="24"/>
      <c r="P5" s="24"/>
      <c r="Q5" s="35">
        <f t="shared" si="2"/>
        <v>0</v>
      </c>
      <c r="R5" s="16" t="str">
        <f t="shared" ref="R5:R68" si="4">IF(Q5&lt;0,"ATENÇÃO","OK")</f>
        <v>OK</v>
      </c>
      <c r="S5" s="145"/>
      <c r="T5" s="146"/>
      <c r="U5" s="146"/>
      <c r="V5" s="146"/>
      <c r="W5" s="112"/>
      <c r="X5" s="112"/>
      <c r="Y5" s="112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</row>
    <row r="6" spans="1:50" ht="24.75" customHeight="1" x14ac:dyDescent="0.25">
      <c r="A6" s="169"/>
      <c r="B6" s="170" t="s">
        <v>89</v>
      </c>
      <c r="C6" s="173">
        <v>2</v>
      </c>
      <c r="D6" s="65">
        <v>3</v>
      </c>
      <c r="E6" s="170" t="s">
        <v>93</v>
      </c>
      <c r="F6" s="64" t="s">
        <v>91</v>
      </c>
      <c r="G6" s="66" t="s">
        <v>113</v>
      </c>
      <c r="H6" s="67">
        <v>6.5</v>
      </c>
      <c r="I6" s="68">
        <v>0</v>
      </c>
      <c r="J6" s="23">
        <f t="shared" si="0"/>
        <v>0</v>
      </c>
      <c r="K6" s="23">
        <f t="shared" si="1"/>
        <v>0</v>
      </c>
      <c r="L6" s="24"/>
      <c r="M6" s="25">
        <f t="shared" si="3"/>
        <v>0</v>
      </c>
      <c r="N6" s="24"/>
      <c r="O6" s="24"/>
      <c r="P6" s="24"/>
      <c r="Q6" s="35">
        <f t="shared" si="2"/>
        <v>0</v>
      </c>
      <c r="R6" s="16" t="str">
        <f t="shared" si="4"/>
        <v>OK</v>
      </c>
      <c r="S6" s="145"/>
      <c r="T6" s="145"/>
      <c r="U6" s="146"/>
      <c r="V6" s="146"/>
      <c r="W6" s="112"/>
      <c r="X6" s="112"/>
      <c r="Y6" s="112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</row>
    <row r="7" spans="1:50" ht="24.75" customHeight="1" x14ac:dyDescent="0.25">
      <c r="A7" s="169"/>
      <c r="B7" s="170"/>
      <c r="C7" s="173"/>
      <c r="D7" s="65">
        <v>4</v>
      </c>
      <c r="E7" s="170"/>
      <c r="F7" s="64" t="s">
        <v>92</v>
      </c>
      <c r="G7" s="66" t="s">
        <v>113</v>
      </c>
      <c r="H7" s="67">
        <v>738.2</v>
      </c>
      <c r="I7" s="68">
        <v>0</v>
      </c>
      <c r="J7" s="23">
        <f t="shared" si="0"/>
        <v>0</v>
      </c>
      <c r="K7" s="23">
        <f t="shared" si="1"/>
        <v>0</v>
      </c>
      <c r="L7" s="24"/>
      <c r="M7" s="25">
        <f t="shared" si="3"/>
        <v>0</v>
      </c>
      <c r="N7" s="24"/>
      <c r="O7" s="24"/>
      <c r="P7" s="24"/>
      <c r="Q7" s="35">
        <f t="shared" si="2"/>
        <v>0</v>
      </c>
      <c r="R7" s="16" t="str">
        <f t="shared" si="4"/>
        <v>OK</v>
      </c>
      <c r="S7" s="145"/>
      <c r="T7" s="146"/>
      <c r="U7" s="146"/>
      <c r="V7" s="146"/>
      <c r="W7" s="112"/>
      <c r="X7" s="112"/>
      <c r="Y7" s="112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</row>
    <row r="8" spans="1:50" ht="24.75" customHeight="1" x14ac:dyDescent="0.25">
      <c r="A8" s="169"/>
      <c r="B8" s="170" t="s">
        <v>89</v>
      </c>
      <c r="C8" s="173">
        <v>3</v>
      </c>
      <c r="D8" s="65">
        <v>5</v>
      </c>
      <c r="E8" s="170" t="s">
        <v>94</v>
      </c>
      <c r="F8" s="80" t="s">
        <v>91</v>
      </c>
      <c r="G8" s="66" t="s">
        <v>113</v>
      </c>
      <c r="H8" s="67">
        <v>7.82</v>
      </c>
      <c r="I8" s="68">
        <v>0</v>
      </c>
      <c r="J8" s="23">
        <f t="shared" si="0"/>
        <v>0</v>
      </c>
      <c r="K8" s="23">
        <f t="shared" si="1"/>
        <v>0</v>
      </c>
      <c r="L8" s="24"/>
      <c r="M8" s="25">
        <f t="shared" si="3"/>
        <v>0</v>
      </c>
      <c r="N8" s="24"/>
      <c r="O8" s="24"/>
      <c r="P8" s="24"/>
      <c r="Q8" s="35">
        <f t="shared" si="2"/>
        <v>0</v>
      </c>
      <c r="R8" s="16" t="str">
        <f t="shared" si="4"/>
        <v>OK</v>
      </c>
      <c r="S8" s="145"/>
      <c r="T8" s="145"/>
      <c r="U8" s="146"/>
      <c r="V8" s="146"/>
      <c r="W8" s="112"/>
      <c r="X8" s="112"/>
      <c r="Y8" s="112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</row>
    <row r="9" spans="1:50" ht="24.75" customHeight="1" x14ac:dyDescent="0.25">
      <c r="A9" s="169"/>
      <c r="B9" s="170"/>
      <c r="C9" s="173"/>
      <c r="D9" s="65">
        <v>6</v>
      </c>
      <c r="E9" s="170"/>
      <c r="F9" s="80" t="s">
        <v>92</v>
      </c>
      <c r="G9" s="66" t="s">
        <v>113</v>
      </c>
      <c r="H9" s="67">
        <v>1000</v>
      </c>
      <c r="I9" s="68">
        <v>0</v>
      </c>
      <c r="J9" s="23">
        <f t="shared" si="0"/>
        <v>0</v>
      </c>
      <c r="K9" s="23">
        <f t="shared" si="1"/>
        <v>0</v>
      </c>
      <c r="L9" s="24"/>
      <c r="M9" s="25">
        <f t="shared" si="3"/>
        <v>0</v>
      </c>
      <c r="N9" s="24"/>
      <c r="O9" s="24"/>
      <c r="P9" s="24"/>
      <c r="Q9" s="35">
        <f t="shared" si="2"/>
        <v>0</v>
      </c>
      <c r="R9" s="16" t="str">
        <f t="shared" si="4"/>
        <v>OK</v>
      </c>
      <c r="S9" s="145"/>
      <c r="T9" s="146"/>
      <c r="U9" s="146"/>
      <c r="V9" s="146"/>
      <c r="W9" s="112"/>
      <c r="X9" s="112"/>
      <c r="Y9" s="112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</row>
    <row r="10" spans="1:50" ht="24.75" customHeight="1" x14ac:dyDescent="0.25">
      <c r="A10" s="169"/>
      <c r="B10" s="170" t="s">
        <v>89</v>
      </c>
      <c r="C10" s="173">
        <v>4</v>
      </c>
      <c r="D10" s="65">
        <v>7</v>
      </c>
      <c r="E10" s="170" t="s">
        <v>95</v>
      </c>
      <c r="F10" s="80" t="s">
        <v>91</v>
      </c>
      <c r="G10" s="66" t="s">
        <v>113</v>
      </c>
      <c r="H10" s="67">
        <v>7.61</v>
      </c>
      <c r="I10" s="68">
        <v>0</v>
      </c>
      <c r="J10" s="23">
        <f t="shared" si="0"/>
        <v>0</v>
      </c>
      <c r="K10" s="23">
        <f t="shared" si="1"/>
        <v>0</v>
      </c>
      <c r="L10" s="24"/>
      <c r="M10" s="25">
        <f t="shared" si="3"/>
        <v>0</v>
      </c>
      <c r="N10" s="24"/>
      <c r="O10" s="24"/>
      <c r="P10" s="24"/>
      <c r="Q10" s="35">
        <f t="shared" si="2"/>
        <v>0</v>
      </c>
      <c r="R10" s="16" t="str">
        <f t="shared" si="4"/>
        <v>OK</v>
      </c>
      <c r="S10" s="145"/>
      <c r="T10" s="146"/>
      <c r="U10" s="146"/>
      <c r="V10" s="146"/>
      <c r="W10" s="112"/>
      <c r="X10" s="112"/>
      <c r="Y10" s="112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</row>
    <row r="11" spans="1:50" ht="24.75" customHeight="1" x14ac:dyDescent="0.25">
      <c r="A11" s="169"/>
      <c r="B11" s="170"/>
      <c r="C11" s="173"/>
      <c r="D11" s="65">
        <v>8</v>
      </c>
      <c r="E11" s="170"/>
      <c r="F11" s="80" t="s">
        <v>92</v>
      </c>
      <c r="G11" s="66" t="s">
        <v>113</v>
      </c>
      <c r="H11" s="67">
        <v>1002.46</v>
      </c>
      <c r="I11" s="68">
        <v>0</v>
      </c>
      <c r="J11" s="23">
        <f t="shared" si="0"/>
        <v>0</v>
      </c>
      <c r="K11" s="23">
        <f t="shared" si="1"/>
        <v>0</v>
      </c>
      <c r="L11" s="24"/>
      <c r="M11" s="25">
        <f t="shared" si="3"/>
        <v>0</v>
      </c>
      <c r="N11" s="24"/>
      <c r="O11" s="24"/>
      <c r="P11" s="24"/>
      <c r="Q11" s="35">
        <f t="shared" si="2"/>
        <v>0</v>
      </c>
      <c r="R11" s="16" t="str">
        <f t="shared" si="4"/>
        <v>OK</v>
      </c>
      <c r="S11" s="145"/>
      <c r="T11" s="146"/>
      <c r="U11" s="146"/>
      <c r="V11" s="146"/>
      <c r="W11" s="112"/>
      <c r="X11" s="112"/>
      <c r="Y11" s="112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</row>
    <row r="12" spans="1:50" ht="24.75" customHeight="1" x14ac:dyDescent="0.25">
      <c r="A12" s="169"/>
      <c r="B12" s="170" t="s">
        <v>96</v>
      </c>
      <c r="C12" s="173">
        <v>5</v>
      </c>
      <c r="D12" s="65">
        <v>9</v>
      </c>
      <c r="E12" s="170" t="s">
        <v>97</v>
      </c>
      <c r="F12" s="80" t="s">
        <v>91</v>
      </c>
      <c r="G12" s="66" t="s">
        <v>113</v>
      </c>
      <c r="H12" s="67">
        <v>3.68</v>
      </c>
      <c r="I12" s="68">
        <v>0</v>
      </c>
      <c r="J12" s="23">
        <f t="shared" si="0"/>
        <v>0</v>
      </c>
      <c r="K12" s="23">
        <f t="shared" si="1"/>
        <v>0</v>
      </c>
      <c r="L12" s="24"/>
      <c r="M12" s="25">
        <f t="shared" si="3"/>
        <v>0</v>
      </c>
      <c r="N12" s="24"/>
      <c r="O12" s="24"/>
      <c r="P12" s="24"/>
      <c r="Q12" s="35">
        <f t="shared" si="2"/>
        <v>0</v>
      </c>
      <c r="R12" s="16" t="str">
        <f t="shared" si="4"/>
        <v>OK</v>
      </c>
      <c r="S12" s="145"/>
      <c r="T12" s="146"/>
      <c r="U12" s="146"/>
      <c r="V12" s="146"/>
      <c r="W12" s="112"/>
      <c r="X12" s="112"/>
      <c r="Y12" s="112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</row>
    <row r="13" spans="1:50" ht="24.75" customHeight="1" x14ac:dyDescent="0.25">
      <c r="A13" s="169"/>
      <c r="B13" s="170"/>
      <c r="C13" s="173"/>
      <c r="D13" s="65">
        <v>10</v>
      </c>
      <c r="E13" s="170"/>
      <c r="F13" s="65" t="s">
        <v>92</v>
      </c>
      <c r="G13" s="66" t="s">
        <v>113</v>
      </c>
      <c r="H13" s="78">
        <v>874.8</v>
      </c>
      <c r="I13" s="68">
        <v>0</v>
      </c>
      <c r="J13" s="23">
        <f t="shared" si="0"/>
        <v>0</v>
      </c>
      <c r="K13" s="23">
        <f t="shared" si="1"/>
        <v>0</v>
      </c>
      <c r="L13" s="24"/>
      <c r="M13" s="25">
        <f t="shared" si="3"/>
        <v>0</v>
      </c>
      <c r="N13" s="24"/>
      <c r="O13" s="24"/>
      <c r="P13" s="24"/>
      <c r="Q13" s="35">
        <f t="shared" si="2"/>
        <v>0</v>
      </c>
      <c r="R13" s="16" t="str">
        <f t="shared" si="4"/>
        <v>OK</v>
      </c>
      <c r="S13" s="145"/>
      <c r="T13" s="146"/>
      <c r="U13" s="146"/>
      <c r="V13" s="146"/>
      <c r="W13" s="112"/>
      <c r="X13" s="112"/>
      <c r="Y13" s="112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</row>
    <row r="14" spans="1:50" ht="24.75" customHeight="1" x14ac:dyDescent="0.25">
      <c r="A14" s="169"/>
      <c r="B14" s="175" t="s">
        <v>96</v>
      </c>
      <c r="C14" s="174">
        <v>6</v>
      </c>
      <c r="D14" s="113">
        <v>11</v>
      </c>
      <c r="E14" s="175" t="s">
        <v>98</v>
      </c>
      <c r="F14" s="113" t="s">
        <v>91</v>
      </c>
      <c r="G14" s="114" t="s">
        <v>114</v>
      </c>
      <c r="H14" s="115">
        <v>6.76</v>
      </c>
      <c r="I14" s="68">
        <v>0</v>
      </c>
      <c r="J14" s="23">
        <f t="shared" si="0"/>
        <v>0</v>
      </c>
      <c r="K14" s="23">
        <f t="shared" si="1"/>
        <v>0</v>
      </c>
      <c r="L14" s="24"/>
      <c r="M14" s="25">
        <f t="shared" si="3"/>
        <v>0</v>
      </c>
      <c r="N14" s="24"/>
      <c r="O14" s="24"/>
      <c r="P14" s="24"/>
      <c r="Q14" s="35">
        <f t="shared" si="2"/>
        <v>0</v>
      </c>
      <c r="R14" s="16" t="str">
        <f t="shared" si="4"/>
        <v>OK</v>
      </c>
      <c r="S14" s="145"/>
      <c r="T14" s="146"/>
      <c r="U14" s="145"/>
      <c r="V14" s="146"/>
      <c r="W14" s="112"/>
      <c r="X14" s="112"/>
      <c r="Y14" s="112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</row>
    <row r="15" spans="1:50" ht="24.75" customHeight="1" x14ac:dyDescent="0.25">
      <c r="A15" s="169"/>
      <c r="B15" s="175"/>
      <c r="C15" s="174"/>
      <c r="D15" s="113">
        <v>12</v>
      </c>
      <c r="E15" s="175"/>
      <c r="F15" s="116" t="s">
        <v>92</v>
      </c>
      <c r="G15" s="114" t="s">
        <v>114</v>
      </c>
      <c r="H15" s="115">
        <v>1021.34</v>
      </c>
      <c r="I15" s="68">
        <v>0</v>
      </c>
      <c r="J15" s="23">
        <f t="shared" si="0"/>
        <v>0</v>
      </c>
      <c r="K15" s="23">
        <f t="shared" si="1"/>
        <v>0</v>
      </c>
      <c r="L15" s="24"/>
      <c r="M15" s="25">
        <f t="shared" si="3"/>
        <v>0</v>
      </c>
      <c r="N15" s="24"/>
      <c r="O15" s="24"/>
      <c r="P15" s="24"/>
      <c r="Q15" s="35">
        <f t="shared" si="2"/>
        <v>0</v>
      </c>
      <c r="R15" s="16" t="str">
        <f t="shared" si="4"/>
        <v>OK</v>
      </c>
      <c r="S15" s="145"/>
      <c r="T15" s="146"/>
      <c r="U15" s="146"/>
      <c r="V15" s="146"/>
      <c r="W15" s="112"/>
      <c r="X15" s="112"/>
      <c r="Y15" s="112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</row>
    <row r="16" spans="1:50" ht="24.75" customHeight="1" x14ac:dyDescent="0.25">
      <c r="A16" s="169" t="s">
        <v>100</v>
      </c>
      <c r="B16" s="170" t="s">
        <v>101</v>
      </c>
      <c r="C16" s="173">
        <v>7</v>
      </c>
      <c r="D16" s="65">
        <v>13</v>
      </c>
      <c r="E16" s="170" t="s">
        <v>90</v>
      </c>
      <c r="F16" s="64" t="s">
        <v>91</v>
      </c>
      <c r="G16" s="66" t="s">
        <v>113</v>
      </c>
      <c r="H16" s="78">
        <v>4.25</v>
      </c>
      <c r="I16" s="68">
        <v>0</v>
      </c>
      <c r="J16" s="23">
        <f t="shared" si="0"/>
        <v>0</v>
      </c>
      <c r="K16" s="23">
        <f t="shared" si="1"/>
        <v>0</v>
      </c>
      <c r="L16" s="24"/>
      <c r="M16" s="25">
        <f t="shared" si="3"/>
        <v>0</v>
      </c>
      <c r="N16" s="24"/>
      <c r="O16" s="24"/>
      <c r="P16" s="24"/>
      <c r="Q16" s="35">
        <f t="shared" si="2"/>
        <v>0</v>
      </c>
      <c r="R16" s="16" t="str">
        <f t="shared" si="4"/>
        <v>OK</v>
      </c>
      <c r="S16" s="145"/>
      <c r="T16" s="146"/>
      <c r="U16" s="146"/>
      <c r="V16" s="146"/>
      <c r="W16" s="112"/>
      <c r="X16" s="112"/>
      <c r="Y16" s="112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</row>
    <row r="17" spans="1:50" ht="24.75" customHeight="1" x14ac:dyDescent="0.25">
      <c r="A17" s="169"/>
      <c r="B17" s="170"/>
      <c r="C17" s="173"/>
      <c r="D17" s="65">
        <v>14</v>
      </c>
      <c r="E17" s="170"/>
      <c r="F17" s="64" t="s">
        <v>92</v>
      </c>
      <c r="G17" s="66" t="s">
        <v>113</v>
      </c>
      <c r="H17" s="67">
        <v>751.21</v>
      </c>
      <c r="I17" s="68">
        <v>0</v>
      </c>
      <c r="J17" s="23">
        <f t="shared" si="0"/>
        <v>0</v>
      </c>
      <c r="K17" s="23">
        <f t="shared" si="1"/>
        <v>0</v>
      </c>
      <c r="L17" s="24"/>
      <c r="M17" s="25">
        <f t="shared" si="3"/>
        <v>0</v>
      </c>
      <c r="N17" s="24"/>
      <c r="O17" s="24"/>
      <c r="P17" s="24"/>
      <c r="Q17" s="35">
        <f t="shared" si="2"/>
        <v>0</v>
      </c>
      <c r="R17" s="16" t="str">
        <f t="shared" si="4"/>
        <v>OK</v>
      </c>
      <c r="S17" s="145"/>
      <c r="T17" s="146"/>
      <c r="U17" s="146"/>
      <c r="V17" s="146"/>
      <c r="W17" s="112"/>
      <c r="X17" s="112"/>
      <c r="Y17" s="112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</row>
    <row r="18" spans="1:50" ht="24.75" customHeight="1" x14ac:dyDescent="0.25">
      <c r="A18" s="169"/>
      <c r="B18" s="170" t="s">
        <v>102</v>
      </c>
      <c r="C18" s="173">
        <v>8</v>
      </c>
      <c r="D18" s="65">
        <v>15</v>
      </c>
      <c r="E18" s="170" t="s">
        <v>93</v>
      </c>
      <c r="F18" s="64" t="s">
        <v>91</v>
      </c>
      <c r="G18" s="66" t="s">
        <v>113</v>
      </c>
      <c r="H18" s="67">
        <v>10.55</v>
      </c>
      <c r="I18" s="68">
        <v>0</v>
      </c>
      <c r="J18" s="23">
        <f t="shared" si="0"/>
        <v>0</v>
      </c>
      <c r="K18" s="23">
        <f t="shared" si="1"/>
        <v>0</v>
      </c>
      <c r="L18" s="24"/>
      <c r="M18" s="25">
        <f t="shared" si="3"/>
        <v>0</v>
      </c>
      <c r="N18" s="24"/>
      <c r="O18" s="24"/>
      <c r="P18" s="24"/>
      <c r="Q18" s="35">
        <f t="shared" si="2"/>
        <v>0</v>
      </c>
      <c r="R18" s="16" t="str">
        <f t="shared" si="4"/>
        <v>OK</v>
      </c>
      <c r="S18" s="145"/>
      <c r="T18" s="146"/>
      <c r="U18" s="146"/>
      <c r="V18" s="146"/>
      <c r="W18" s="112"/>
      <c r="X18" s="112"/>
      <c r="Y18" s="112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</row>
    <row r="19" spans="1:50" ht="24.75" customHeight="1" x14ac:dyDescent="0.25">
      <c r="A19" s="169"/>
      <c r="B19" s="170"/>
      <c r="C19" s="173"/>
      <c r="D19" s="65">
        <v>16</v>
      </c>
      <c r="E19" s="170"/>
      <c r="F19" s="64" t="s">
        <v>92</v>
      </c>
      <c r="G19" s="66" t="s">
        <v>113</v>
      </c>
      <c r="H19" s="78">
        <v>1232.01</v>
      </c>
      <c r="I19" s="68">
        <v>0</v>
      </c>
      <c r="J19" s="23">
        <f t="shared" si="0"/>
        <v>0</v>
      </c>
      <c r="K19" s="23">
        <f t="shared" si="1"/>
        <v>0</v>
      </c>
      <c r="L19" s="24"/>
      <c r="M19" s="25">
        <f t="shared" si="3"/>
        <v>0</v>
      </c>
      <c r="N19" s="24"/>
      <c r="O19" s="24"/>
      <c r="P19" s="24"/>
      <c r="Q19" s="35">
        <f t="shared" si="2"/>
        <v>0</v>
      </c>
      <c r="R19" s="16" t="str">
        <f t="shared" si="4"/>
        <v>OK</v>
      </c>
      <c r="S19" s="145"/>
      <c r="T19" s="146"/>
      <c r="U19" s="146"/>
      <c r="V19" s="146"/>
      <c r="W19" s="112"/>
      <c r="X19" s="112"/>
      <c r="Y19" s="112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</row>
    <row r="20" spans="1:50" ht="24.75" customHeight="1" x14ac:dyDescent="0.25">
      <c r="A20" s="169"/>
      <c r="B20" s="170" t="s">
        <v>102</v>
      </c>
      <c r="C20" s="173">
        <v>9</v>
      </c>
      <c r="D20" s="65">
        <v>17</v>
      </c>
      <c r="E20" s="170" t="s">
        <v>94</v>
      </c>
      <c r="F20" s="64" t="s">
        <v>91</v>
      </c>
      <c r="G20" s="66" t="s">
        <v>113</v>
      </c>
      <c r="H20" s="78">
        <v>10.130000000000001</v>
      </c>
      <c r="I20" s="68">
        <v>0</v>
      </c>
      <c r="J20" s="23">
        <f t="shared" si="0"/>
        <v>0</v>
      </c>
      <c r="K20" s="23">
        <f t="shared" si="1"/>
        <v>0</v>
      </c>
      <c r="L20" s="24"/>
      <c r="M20" s="25">
        <f t="shared" si="3"/>
        <v>0</v>
      </c>
      <c r="N20" s="24"/>
      <c r="O20" s="24"/>
      <c r="P20" s="24"/>
      <c r="Q20" s="35">
        <f t="shared" si="2"/>
        <v>0</v>
      </c>
      <c r="R20" s="16" t="str">
        <f t="shared" si="4"/>
        <v>OK</v>
      </c>
      <c r="S20" s="145"/>
      <c r="T20" s="146"/>
      <c r="U20" s="146"/>
      <c r="V20" s="146"/>
      <c r="W20" s="112"/>
      <c r="X20" s="112"/>
      <c r="Y20" s="112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</row>
    <row r="21" spans="1:50" ht="24.75" customHeight="1" x14ac:dyDescent="0.25">
      <c r="A21" s="169"/>
      <c r="B21" s="170"/>
      <c r="C21" s="173"/>
      <c r="D21" s="65">
        <v>18</v>
      </c>
      <c r="E21" s="170"/>
      <c r="F21" s="64" t="s">
        <v>92</v>
      </c>
      <c r="G21" s="66" t="s">
        <v>113</v>
      </c>
      <c r="H21" s="78">
        <v>1211.46</v>
      </c>
      <c r="I21" s="68">
        <v>0</v>
      </c>
      <c r="J21" s="23">
        <f t="shared" si="0"/>
        <v>0</v>
      </c>
      <c r="K21" s="23">
        <f t="shared" si="1"/>
        <v>0</v>
      </c>
      <c r="L21" s="24"/>
      <c r="M21" s="25">
        <f t="shared" si="3"/>
        <v>0</v>
      </c>
      <c r="N21" s="24"/>
      <c r="O21" s="24"/>
      <c r="P21" s="24"/>
      <c r="Q21" s="35">
        <f t="shared" si="2"/>
        <v>0</v>
      </c>
      <c r="R21" s="16" t="str">
        <f t="shared" si="4"/>
        <v>OK</v>
      </c>
      <c r="S21" s="145"/>
      <c r="T21" s="146"/>
      <c r="U21" s="146"/>
      <c r="V21" s="146"/>
      <c r="W21" s="112"/>
      <c r="X21" s="112"/>
      <c r="Y21" s="112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</row>
    <row r="22" spans="1:50" ht="24.75" customHeight="1" x14ac:dyDescent="0.25">
      <c r="A22" s="169"/>
      <c r="B22" s="170" t="s">
        <v>102</v>
      </c>
      <c r="C22" s="173">
        <v>10</v>
      </c>
      <c r="D22" s="65">
        <v>19</v>
      </c>
      <c r="E22" s="170" t="s">
        <v>95</v>
      </c>
      <c r="F22" s="80" t="s">
        <v>91</v>
      </c>
      <c r="G22" s="66" t="s">
        <v>113</v>
      </c>
      <c r="H22" s="78">
        <v>12.08</v>
      </c>
      <c r="I22" s="68">
        <v>0</v>
      </c>
      <c r="J22" s="23">
        <f t="shared" si="0"/>
        <v>0</v>
      </c>
      <c r="K22" s="23">
        <f t="shared" si="1"/>
        <v>0</v>
      </c>
      <c r="L22" s="24"/>
      <c r="M22" s="25">
        <f t="shared" si="3"/>
        <v>0</v>
      </c>
      <c r="N22" s="24"/>
      <c r="O22" s="24"/>
      <c r="P22" s="24"/>
      <c r="Q22" s="35">
        <f t="shared" si="2"/>
        <v>0</v>
      </c>
      <c r="R22" s="16" t="str">
        <f t="shared" si="4"/>
        <v>OK</v>
      </c>
      <c r="S22" s="145"/>
      <c r="T22" s="145"/>
      <c r="U22" s="146"/>
      <c r="V22" s="146"/>
      <c r="W22" s="112"/>
      <c r="X22" s="112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</row>
    <row r="23" spans="1:50" ht="24.75" customHeight="1" x14ac:dyDescent="0.25">
      <c r="A23" s="169"/>
      <c r="B23" s="170"/>
      <c r="C23" s="173"/>
      <c r="D23" s="65">
        <v>20</v>
      </c>
      <c r="E23" s="170"/>
      <c r="F23" s="64" t="s">
        <v>92</v>
      </c>
      <c r="G23" s="66" t="s">
        <v>113</v>
      </c>
      <c r="H23" s="67">
        <v>1460.51</v>
      </c>
      <c r="I23" s="68">
        <v>0</v>
      </c>
      <c r="J23" s="23">
        <f t="shared" si="0"/>
        <v>0</v>
      </c>
      <c r="K23" s="23">
        <f t="shared" si="1"/>
        <v>0</v>
      </c>
      <c r="L23" s="24"/>
      <c r="M23" s="25">
        <f t="shared" si="3"/>
        <v>0</v>
      </c>
      <c r="N23" s="24"/>
      <c r="O23" s="24"/>
      <c r="P23" s="24"/>
      <c r="Q23" s="35">
        <f t="shared" si="2"/>
        <v>0</v>
      </c>
      <c r="R23" s="16" t="str">
        <f t="shared" si="4"/>
        <v>OK</v>
      </c>
      <c r="S23" s="145"/>
      <c r="T23" s="146"/>
      <c r="U23" s="146"/>
      <c r="V23" s="146"/>
      <c r="W23" s="112"/>
      <c r="X23" s="112"/>
      <c r="Y23" s="112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</row>
    <row r="24" spans="1:50" ht="24.75" customHeight="1" x14ac:dyDescent="0.25">
      <c r="A24" s="169"/>
      <c r="B24" s="170" t="s">
        <v>102</v>
      </c>
      <c r="C24" s="173">
        <v>11</v>
      </c>
      <c r="D24" s="65">
        <v>21</v>
      </c>
      <c r="E24" s="170" t="s">
        <v>97</v>
      </c>
      <c r="F24" s="64" t="s">
        <v>91</v>
      </c>
      <c r="G24" s="66" t="s">
        <v>113</v>
      </c>
      <c r="H24" s="67">
        <v>4.3099999999999996</v>
      </c>
      <c r="I24" s="68">
        <v>0</v>
      </c>
      <c r="J24" s="23">
        <f t="shared" si="0"/>
        <v>0</v>
      </c>
      <c r="K24" s="23">
        <f t="shared" si="1"/>
        <v>0</v>
      </c>
      <c r="L24" s="24"/>
      <c r="M24" s="25">
        <f t="shared" si="3"/>
        <v>0</v>
      </c>
      <c r="N24" s="24"/>
      <c r="O24" s="24"/>
      <c r="P24" s="24"/>
      <c r="Q24" s="35">
        <f t="shared" si="2"/>
        <v>0</v>
      </c>
      <c r="R24" s="16" t="str">
        <f t="shared" si="4"/>
        <v>OK</v>
      </c>
      <c r="S24" s="145"/>
      <c r="T24" s="146"/>
      <c r="U24" s="146"/>
      <c r="V24" s="146"/>
      <c r="W24" s="112"/>
      <c r="X24" s="112"/>
      <c r="Y24" s="112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</row>
    <row r="25" spans="1:50" ht="24.75" customHeight="1" x14ac:dyDescent="0.25">
      <c r="A25" s="169"/>
      <c r="B25" s="170"/>
      <c r="C25" s="173"/>
      <c r="D25" s="65">
        <v>22</v>
      </c>
      <c r="E25" s="170"/>
      <c r="F25" s="64" t="s">
        <v>92</v>
      </c>
      <c r="G25" s="66" t="s">
        <v>113</v>
      </c>
      <c r="H25" s="67">
        <v>667.5</v>
      </c>
      <c r="I25" s="68">
        <v>0</v>
      </c>
      <c r="J25" s="23">
        <f t="shared" si="0"/>
        <v>0</v>
      </c>
      <c r="K25" s="23">
        <f t="shared" si="1"/>
        <v>0</v>
      </c>
      <c r="L25" s="24"/>
      <c r="M25" s="25">
        <f t="shared" si="3"/>
        <v>0</v>
      </c>
      <c r="N25" s="24"/>
      <c r="O25" s="24"/>
      <c r="P25" s="24"/>
      <c r="Q25" s="35">
        <f t="shared" si="2"/>
        <v>0</v>
      </c>
      <c r="R25" s="16" t="str">
        <f t="shared" si="4"/>
        <v>OK</v>
      </c>
      <c r="S25" s="145"/>
      <c r="T25" s="146"/>
      <c r="U25" s="146"/>
      <c r="V25" s="146"/>
      <c r="W25" s="112"/>
      <c r="X25" s="112"/>
      <c r="Y25" s="112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</row>
    <row r="26" spans="1:50" ht="24.75" customHeight="1" x14ac:dyDescent="0.25">
      <c r="A26" s="169" t="s">
        <v>103</v>
      </c>
      <c r="B26" s="170" t="s">
        <v>96</v>
      </c>
      <c r="C26" s="173">
        <v>12</v>
      </c>
      <c r="D26" s="65">
        <v>23</v>
      </c>
      <c r="E26" s="170" t="s">
        <v>90</v>
      </c>
      <c r="F26" s="64" t="s">
        <v>91</v>
      </c>
      <c r="G26" s="66" t="s">
        <v>113</v>
      </c>
      <c r="H26" s="67">
        <v>3.5</v>
      </c>
      <c r="I26" s="68">
        <v>0</v>
      </c>
      <c r="J26" s="23">
        <f t="shared" si="0"/>
        <v>0</v>
      </c>
      <c r="K26" s="23">
        <f t="shared" si="1"/>
        <v>0</v>
      </c>
      <c r="L26" s="24"/>
      <c r="M26" s="25">
        <f t="shared" si="3"/>
        <v>0</v>
      </c>
      <c r="N26" s="24"/>
      <c r="O26" s="24"/>
      <c r="P26" s="24"/>
      <c r="Q26" s="35">
        <f t="shared" si="2"/>
        <v>0</v>
      </c>
      <c r="R26" s="16" t="str">
        <f t="shared" si="4"/>
        <v>OK</v>
      </c>
      <c r="S26" s="145"/>
      <c r="T26" s="146"/>
      <c r="U26" s="146"/>
      <c r="V26" s="146"/>
      <c r="W26" s="112"/>
      <c r="X26" s="112"/>
      <c r="Y26" s="112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</row>
    <row r="27" spans="1:50" ht="24.75" customHeight="1" x14ac:dyDescent="0.25">
      <c r="A27" s="169"/>
      <c r="B27" s="170"/>
      <c r="C27" s="173"/>
      <c r="D27" s="65">
        <v>24</v>
      </c>
      <c r="E27" s="170"/>
      <c r="F27" s="64" t="s">
        <v>92</v>
      </c>
      <c r="G27" s="66" t="s">
        <v>113</v>
      </c>
      <c r="H27" s="67">
        <v>1440</v>
      </c>
      <c r="I27" s="68">
        <v>0</v>
      </c>
      <c r="J27" s="23">
        <f t="shared" si="0"/>
        <v>0</v>
      </c>
      <c r="K27" s="23">
        <f t="shared" si="1"/>
        <v>0</v>
      </c>
      <c r="L27" s="24"/>
      <c r="M27" s="25">
        <f t="shared" si="3"/>
        <v>0</v>
      </c>
      <c r="N27" s="24"/>
      <c r="O27" s="24"/>
      <c r="P27" s="24"/>
      <c r="Q27" s="35">
        <f t="shared" si="2"/>
        <v>0</v>
      </c>
      <c r="R27" s="16" t="str">
        <f t="shared" si="4"/>
        <v>OK</v>
      </c>
      <c r="S27" s="145"/>
      <c r="T27" s="146"/>
      <c r="U27" s="146"/>
      <c r="V27" s="146"/>
      <c r="W27" s="112"/>
      <c r="X27" s="112"/>
      <c r="Y27" s="112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</row>
    <row r="28" spans="1:50" ht="24.75" customHeight="1" x14ac:dyDescent="0.25">
      <c r="A28" s="169"/>
      <c r="B28" s="170" t="s">
        <v>96</v>
      </c>
      <c r="C28" s="173">
        <v>13</v>
      </c>
      <c r="D28" s="65">
        <v>25</v>
      </c>
      <c r="E28" s="170" t="s">
        <v>93</v>
      </c>
      <c r="F28" s="64" t="s">
        <v>91</v>
      </c>
      <c r="G28" s="66" t="s">
        <v>113</v>
      </c>
      <c r="H28" s="67">
        <v>10.91</v>
      </c>
      <c r="I28" s="68">
        <v>0</v>
      </c>
      <c r="J28" s="23">
        <f t="shared" si="0"/>
        <v>0</v>
      </c>
      <c r="K28" s="23">
        <f t="shared" si="1"/>
        <v>0</v>
      </c>
      <c r="L28" s="24"/>
      <c r="M28" s="25">
        <f t="shared" si="3"/>
        <v>0</v>
      </c>
      <c r="N28" s="24"/>
      <c r="O28" s="24"/>
      <c r="P28" s="24"/>
      <c r="Q28" s="35">
        <f t="shared" si="2"/>
        <v>0</v>
      </c>
      <c r="R28" s="16" t="str">
        <f t="shared" si="4"/>
        <v>OK</v>
      </c>
      <c r="S28" s="145"/>
      <c r="T28" s="146"/>
      <c r="U28" s="146"/>
      <c r="V28" s="146"/>
      <c r="W28" s="112"/>
      <c r="X28" s="112"/>
      <c r="Y28" s="112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</row>
    <row r="29" spans="1:50" ht="24.75" customHeight="1" x14ac:dyDescent="0.25">
      <c r="A29" s="169"/>
      <c r="B29" s="170"/>
      <c r="C29" s="173"/>
      <c r="D29" s="65">
        <v>26</v>
      </c>
      <c r="E29" s="170"/>
      <c r="F29" s="64" t="s">
        <v>92</v>
      </c>
      <c r="G29" s="66" t="s">
        <v>113</v>
      </c>
      <c r="H29" s="67">
        <v>1016.36</v>
      </c>
      <c r="I29" s="68">
        <v>0</v>
      </c>
      <c r="J29" s="23">
        <f t="shared" si="0"/>
        <v>0</v>
      </c>
      <c r="K29" s="23">
        <f t="shared" si="1"/>
        <v>0</v>
      </c>
      <c r="L29" s="24"/>
      <c r="M29" s="25">
        <f t="shared" si="3"/>
        <v>0</v>
      </c>
      <c r="N29" s="24"/>
      <c r="O29" s="24"/>
      <c r="P29" s="24"/>
      <c r="Q29" s="35">
        <f t="shared" si="2"/>
        <v>0</v>
      </c>
      <c r="R29" s="16" t="str">
        <f t="shared" si="4"/>
        <v>OK</v>
      </c>
      <c r="S29" s="145"/>
      <c r="T29" s="146"/>
      <c r="U29" s="146"/>
      <c r="V29" s="146"/>
      <c r="W29" s="112"/>
      <c r="X29" s="112"/>
      <c r="Y29" s="112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</row>
    <row r="30" spans="1:50" ht="24.75" customHeight="1" x14ac:dyDescent="0.25">
      <c r="A30" s="169"/>
      <c r="B30" s="170" t="s">
        <v>104</v>
      </c>
      <c r="C30" s="173">
        <v>14</v>
      </c>
      <c r="D30" s="65">
        <v>27</v>
      </c>
      <c r="E30" s="170" t="s">
        <v>94</v>
      </c>
      <c r="F30" s="64" t="s">
        <v>91</v>
      </c>
      <c r="G30" s="66" t="s">
        <v>113</v>
      </c>
      <c r="H30" s="67">
        <v>13.02</v>
      </c>
      <c r="I30" s="68">
        <v>0</v>
      </c>
      <c r="J30" s="23">
        <f t="shared" si="0"/>
        <v>0</v>
      </c>
      <c r="K30" s="23">
        <f t="shared" si="1"/>
        <v>0</v>
      </c>
      <c r="L30" s="24"/>
      <c r="M30" s="25">
        <f t="shared" si="3"/>
        <v>0</v>
      </c>
      <c r="N30" s="24"/>
      <c r="O30" s="24"/>
      <c r="P30" s="24"/>
      <c r="Q30" s="35">
        <f t="shared" si="2"/>
        <v>0</v>
      </c>
      <c r="R30" s="16" t="str">
        <f t="shared" si="4"/>
        <v>OK</v>
      </c>
      <c r="S30" s="145"/>
      <c r="T30" s="146"/>
      <c r="U30" s="146"/>
      <c r="V30" s="146"/>
      <c r="W30" s="112"/>
      <c r="X30" s="112"/>
      <c r="Y30" s="112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</row>
    <row r="31" spans="1:50" ht="24.75" customHeight="1" x14ac:dyDescent="0.25">
      <c r="A31" s="169"/>
      <c r="B31" s="170"/>
      <c r="C31" s="173"/>
      <c r="D31" s="65">
        <v>28</v>
      </c>
      <c r="E31" s="170"/>
      <c r="F31" s="64" t="s">
        <v>92</v>
      </c>
      <c r="G31" s="66" t="s">
        <v>113</v>
      </c>
      <c r="H31" s="67">
        <v>1970.75</v>
      </c>
      <c r="I31" s="68">
        <v>0</v>
      </c>
      <c r="J31" s="23">
        <f t="shared" si="0"/>
        <v>0</v>
      </c>
      <c r="K31" s="23">
        <f t="shared" si="1"/>
        <v>0</v>
      </c>
      <c r="L31" s="24"/>
      <c r="M31" s="25">
        <f t="shared" si="3"/>
        <v>0</v>
      </c>
      <c r="N31" s="24"/>
      <c r="O31" s="24"/>
      <c r="P31" s="24"/>
      <c r="Q31" s="35">
        <f t="shared" si="2"/>
        <v>0</v>
      </c>
      <c r="R31" s="16" t="str">
        <f t="shared" si="4"/>
        <v>OK</v>
      </c>
      <c r="S31" s="145"/>
      <c r="T31" s="146"/>
      <c r="U31" s="146"/>
      <c r="V31" s="146"/>
      <c r="W31" s="112"/>
      <c r="X31" s="112"/>
      <c r="Y31" s="112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</row>
    <row r="32" spans="1:50" ht="24.75" customHeight="1" x14ac:dyDescent="0.25">
      <c r="A32" s="169"/>
      <c r="B32" s="170" t="s">
        <v>104</v>
      </c>
      <c r="C32" s="173">
        <v>15</v>
      </c>
      <c r="D32" s="65">
        <v>29</v>
      </c>
      <c r="E32" s="170" t="s">
        <v>95</v>
      </c>
      <c r="F32" s="64" t="s">
        <v>91</v>
      </c>
      <c r="G32" s="66" t="s">
        <v>113</v>
      </c>
      <c r="H32" s="67">
        <v>11.2</v>
      </c>
      <c r="I32" s="68">
        <v>0</v>
      </c>
      <c r="J32" s="23">
        <f t="shared" si="0"/>
        <v>0</v>
      </c>
      <c r="K32" s="23">
        <f t="shared" si="1"/>
        <v>0</v>
      </c>
      <c r="L32" s="24"/>
      <c r="M32" s="25">
        <f t="shared" si="3"/>
        <v>0</v>
      </c>
      <c r="N32" s="24"/>
      <c r="O32" s="24"/>
      <c r="P32" s="24"/>
      <c r="Q32" s="35">
        <f t="shared" si="2"/>
        <v>0</v>
      </c>
      <c r="R32" s="16" t="str">
        <f t="shared" si="4"/>
        <v>OK</v>
      </c>
      <c r="S32" s="145"/>
      <c r="T32" s="146"/>
      <c r="U32" s="146"/>
      <c r="V32" s="146"/>
      <c r="W32" s="112"/>
      <c r="X32" s="112"/>
      <c r="Y32" s="112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</row>
    <row r="33" spans="1:50" ht="24.75" customHeight="1" x14ac:dyDescent="0.25">
      <c r="A33" s="169"/>
      <c r="B33" s="170"/>
      <c r="C33" s="173"/>
      <c r="D33" s="65">
        <v>30</v>
      </c>
      <c r="E33" s="170"/>
      <c r="F33" s="64" t="s">
        <v>92</v>
      </c>
      <c r="G33" s="66" t="s">
        <v>113</v>
      </c>
      <c r="H33" s="67">
        <v>2200</v>
      </c>
      <c r="I33" s="68">
        <v>0</v>
      </c>
      <c r="J33" s="23">
        <f t="shared" si="0"/>
        <v>0</v>
      </c>
      <c r="K33" s="23">
        <f t="shared" si="1"/>
        <v>0</v>
      </c>
      <c r="L33" s="24"/>
      <c r="M33" s="25">
        <f t="shared" si="3"/>
        <v>0</v>
      </c>
      <c r="N33" s="24"/>
      <c r="O33" s="24"/>
      <c r="P33" s="24"/>
      <c r="Q33" s="35">
        <f t="shared" si="2"/>
        <v>0</v>
      </c>
      <c r="R33" s="16" t="str">
        <f t="shared" si="4"/>
        <v>OK</v>
      </c>
      <c r="S33" s="145"/>
      <c r="T33" s="146"/>
      <c r="U33" s="146"/>
      <c r="V33" s="146"/>
      <c r="W33" s="112"/>
      <c r="X33" s="112"/>
      <c r="Y33" s="112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</row>
    <row r="34" spans="1:50" ht="24.75" customHeight="1" x14ac:dyDescent="0.25">
      <c r="A34" s="169" t="s">
        <v>105</v>
      </c>
      <c r="B34" s="170" t="s">
        <v>96</v>
      </c>
      <c r="C34" s="173">
        <v>16</v>
      </c>
      <c r="D34" s="65">
        <v>31</v>
      </c>
      <c r="E34" s="170" t="s">
        <v>90</v>
      </c>
      <c r="F34" s="64" t="s">
        <v>91</v>
      </c>
      <c r="G34" s="66" t="s">
        <v>113</v>
      </c>
      <c r="H34" s="67">
        <v>3.93</v>
      </c>
      <c r="I34" s="68">
        <v>0</v>
      </c>
      <c r="J34" s="23">
        <f t="shared" si="0"/>
        <v>0</v>
      </c>
      <c r="K34" s="23">
        <f t="shared" si="1"/>
        <v>0</v>
      </c>
      <c r="L34" s="24"/>
      <c r="M34" s="25">
        <f t="shared" si="3"/>
        <v>0</v>
      </c>
      <c r="N34" s="24"/>
      <c r="O34" s="24"/>
      <c r="P34" s="24"/>
      <c r="Q34" s="35">
        <f t="shared" si="2"/>
        <v>0</v>
      </c>
      <c r="R34" s="16" t="str">
        <f t="shared" si="4"/>
        <v>OK</v>
      </c>
      <c r="S34" s="145"/>
      <c r="T34" s="146"/>
      <c r="U34" s="146"/>
      <c r="V34" s="146"/>
      <c r="W34" s="112"/>
      <c r="X34" s="112"/>
      <c r="Y34" s="112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</row>
    <row r="35" spans="1:50" ht="24.75" customHeight="1" x14ac:dyDescent="0.25">
      <c r="A35" s="169"/>
      <c r="B35" s="170"/>
      <c r="C35" s="173"/>
      <c r="D35" s="65">
        <v>32</v>
      </c>
      <c r="E35" s="170"/>
      <c r="F35" s="64" t="s">
        <v>92</v>
      </c>
      <c r="G35" s="66" t="s">
        <v>113</v>
      </c>
      <c r="H35" s="67">
        <v>1350</v>
      </c>
      <c r="I35" s="68">
        <v>0</v>
      </c>
      <c r="J35" s="23">
        <f t="shared" si="0"/>
        <v>0</v>
      </c>
      <c r="K35" s="23">
        <f t="shared" si="1"/>
        <v>0</v>
      </c>
      <c r="L35" s="24"/>
      <c r="M35" s="25">
        <f t="shared" si="3"/>
        <v>0</v>
      </c>
      <c r="N35" s="24"/>
      <c r="O35" s="24"/>
      <c r="P35" s="24"/>
      <c r="Q35" s="35">
        <f t="shared" si="2"/>
        <v>0</v>
      </c>
      <c r="R35" s="16" t="str">
        <f t="shared" si="4"/>
        <v>OK</v>
      </c>
      <c r="S35" s="145"/>
      <c r="T35" s="146"/>
      <c r="U35" s="146"/>
      <c r="V35" s="146"/>
      <c r="W35" s="112"/>
      <c r="X35" s="112"/>
      <c r="Y35" s="112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</row>
    <row r="36" spans="1:50" ht="24.75" customHeight="1" x14ac:dyDescent="0.25">
      <c r="A36" s="169"/>
      <c r="B36" s="170" t="s">
        <v>106</v>
      </c>
      <c r="C36" s="173">
        <v>17</v>
      </c>
      <c r="D36" s="65">
        <v>33</v>
      </c>
      <c r="E36" s="170" t="s">
        <v>93</v>
      </c>
      <c r="F36" s="64" t="s">
        <v>91</v>
      </c>
      <c r="G36" s="66" t="s">
        <v>113</v>
      </c>
      <c r="H36" s="67">
        <v>10.97</v>
      </c>
      <c r="I36" s="68">
        <v>0</v>
      </c>
      <c r="J36" s="23">
        <f t="shared" ref="J36:J73" si="5">IF(SUM(S36:AX36)&gt;I36+L36,I36+L36,SUM(S36:AX36))</f>
        <v>0</v>
      </c>
      <c r="K36" s="23">
        <f t="shared" ref="K36:K73" si="6">(SUM(S36:AX36))</f>
        <v>0</v>
      </c>
      <c r="L36" s="24"/>
      <c r="M36" s="25">
        <f t="shared" si="3"/>
        <v>0</v>
      </c>
      <c r="N36" s="24"/>
      <c r="O36" s="24"/>
      <c r="P36" s="24"/>
      <c r="Q36" s="35">
        <f t="shared" ref="Q36:Q73" si="7">I36-SUM(S36:AX36)+L36</f>
        <v>0</v>
      </c>
      <c r="R36" s="16" t="str">
        <f t="shared" si="4"/>
        <v>OK</v>
      </c>
      <c r="S36" s="145"/>
      <c r="T36" s="146"/>
      <c r="U36" s="146"/>
      <c r="V36" s="146"/>
      <c r="W36" s="112"/>
      <c r="X36" s="112"/>
      <c r="Y36" s="112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</row>
    <row r="37" spans="1:50" ht="24.75" customHeight="1" x14ac:dyDescent="0.25">
      <c r="A37" s="169"/>
      <c r="B37" s="170"/>
      <c r="C37" s="173"/>
      <c r="D37" s="65">
        <v>34</v>
      </c>
      <c r="E37" s="170"/>
      <c r="F37" s="64" t="s">
        <v>92</v>
      </c>
      <c r="G37" s="66" t="s">
        <v>113</v>
      </c>
      <c r="H37" s="67">
        <v>975</v>
      </c>
      <c r="I37" s="68">
        <v>0</v>
      </c>
      <c r="J37" s="23">
        <f t="shared" si="5"/>
        <v>0</v>
      </c>
      <c r="K37" s="23">
        <f t="shared" si="6"/>
        <v>0</v>
      </c>
      <c r="L37" s="24"/>
      <c r="M37" s="25">
        <f t="shared" si="3"/>
        <v>0</v>
      </c>
      <c r="N37" s="24"/>
      <c r="O37" s="24"/>
      <c r="P37" s="24"/>
      <c r="Q37" s="35">
        <f t="shared" si="7"/>
        <v>0</v>
      </c>
      <c r="R37" s="16" t="str">
        <f t="shared" si="4"/>
        <v>OK</v>
      </c>
      <c r="S37" s="145"/>
      <c r="T37" s="146"/>
      <c r="U37" s="146"/>
      <c r="V37" s="145"/>
      <c r="W37" s="112"/>
      <c r="X37" s="112"/>
      <c r="Y37" s="112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</row>
    <row r="38" spans="1:50" ht="24.75" customHeight="1" x14ac:dyDescent="0.25">
      <c r="A38" s="169"/>
      <c r="B38" s="170" t="s">
        <v>106</v>
      </c>
      <c r="C38" s="173">
        <v>18</v>
      </c>
      <c r="D38" s="65">
        <v>35</v>
      </c>
      <c r="E38" s="170" t="s">
        <v>94</v>
      </c>
      <c r="F38" s="64" t="s">
        <v>91</v>
      </c>
      <c r="G38" s="66" t="s">
        <v>113</v>
      </c>
      <c r="H38" s="67">
        <v>8.9</v>
      </c>
      <c r="I38" s="68">
        <v>0</v>
      </c>
      <c r="J38" s="23">
        <f t="shared" si="5"/>
        <v>0</v>
      </c>
      <c r="K38" s="23">
        <f t="shared" si="6"/>
        <v>0</v>
      </c>
      <c r="L38" s="24"/>
      <c r="M38" s="25">
        <f t="shared" si="3"/>
        <v>0</v>
      </c>
      <c r="N38" s="24"/>
      <c r="O38" s="24"/>
      <c r="P38" s="24"/>
      <c r="Q38" s="35">
        <f t="shared" si="7"/>
        <v>0</v>
      </c>
      <c r="R38" s="16" t="str">
        <f t="shared" si="4"/>
        <v>OK</v>
      </c>
      <c r="S38" s="145"/>
      <c r="T38" s="146"/>
      <c r="U38" s="146"/>
      <c r="V38" s="145"/>
      <c r="W38" s="112"/>
      <c r="X38" s="112"/>
      <c r="Y38" s="112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</row>
    <row r="39" spans="1:50" ht="24.75" customHeight="1" x14ac:dyDescent="0.25">
      <c r="A39" s="169"/>
      <c r="B39" s="170"/>
      <c r="C39" s="173"/>
      <c r="D39" s="65">
        <v>36</v>
      </c>
      <c r="E39" s="170"/>
      <c r="F39" s="64" t="s">
        <v>92</v>
      </c>
      <c r="G39" s="66" t="s">
        <v>113</v>
      </c>
      <c r="H39" s="67">
        <v>750</v>
      </c>
      <c r="I39" s="68">
        <v>0</v>
      </c>
      <c r="J39" s="23">
        <f t="shared" si="5"/>
        <v>0</v>
      </c>
      <c r="K39" s="23">
        <f t="shared" si="6"/>
        <v>0</v>
      </c>
      <c r="L39" s="24"/>
      <c r="M39" s="25">
        <f t="shared" si="3"/>
        <v>0</v>
      </c>
      <c r="N39" s="24"/>
      <c r="O39" s="24"/>
      <c r="P39" s="24"/>
      <c r="Q39" s="35">
        <f t="shared" si="7"/>
        <v>0</v>
      </c>
      <c r="R39" s="16" t="str">
        <f t="shared" si="4"/>
        <v>OK</v>
      </c>
      <c r="S39" s="145"/>
      <c r="T39" s="146"/>
      <c r="U39" s="146"/>
      <c r="V39" s="145"/>
      <c r="W39" s="112"/>
      <c r="X39" s="112"/>
      <c r="Y39" s="112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</row>
    <row r="40" spans="1:50" ht="24.75" customHeight="1" x14ac:dyDescent="0.25">
      <c r="A40" s="169"/>
      <c r="B40" s="170" t="s">
        <v>106</v>
      </c>
      <c r="C40" s="173">
        <v>19</v>
      </c>
      <c r="D40" s="65">
        <v>37</v>
      </c>
      <c r="E40" s="170" t="s">
        <v>95</v>
      </c>
      <c r="F40" s="64" t="s">
        <v>91</v>
      </c>
      <c r="G40" s="66" t="s">
        <v>113</v>
      </c>
      <c r="H40" s="67">
        <v>7.74</v>
      </c>
      <c r="I40" s="68">
        <v>0</v>
      </c>
      <c r="J40" s="23">
        <f t="shared" si="5"/>
        <v>0</v>
      </c>
      <c r="K40" s="23">
        <f t="shared" si="6"/>
        <v>0</v>
      </c>
      <c r="L40" s="24"/>
      <c r="M40" s="25">
        <f t="shared" si="3"/>
        <v>0</v>
      </c>
      <c r="N40" s="24"/>
      <c r="O40" s="24"/>
      <c r="P40" s="24"/>
      <c r="Q40" s="35">
        <f t="shared" si="7"/>
        <v>0</v>
      </c>
      <c r="R40" s="16" t="str">
        <f t="shared" si="4"/>
        <v>OK</v>
      </c>
      <c r="S40" s="145"/>
      <c r="T40" s="146"/>
      <c r="U40" s="146"/>
      <c r="V40" s="145"/>
      <c r="W40" s="112"/>
      <c r="X40" s="112"/>
      <c r="Y40" s="112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</row>
    <row r="41" spans="1:50" ht="24.75" customHeight="1" x14ac:dyDescent="0.25">
      <c r="A41" s="169"/>
      <c r="B41" s="170"/>
      <c r="C41" s="173"/>
      <c r="D41" s="65">
        <v>38</v>
      </c>
      <c r="E41" s="170"/>
      <c r="F41" s="64" t="s">
        <v>92</v>
      </c>
      <c r="G41" s="66" t="s">
        <v>113</v>
      </c>
      <c r="H41" s="67">
        <v>1500</v>
      </c>
      <c r="I41" s="68">
        <v>0</v>
      </c>
      <c r="J41" s="23">
        <f t="shared" si="5"/>
        <v>0</v>
      </c>
      <c r="K41" s="23">
        <f t="shared" si="6"/>
        <v>0</v>
      </c>
      <c r="L41" s="24"/>
      <c r="M41" s="25">
        <f t="shared" si="3"/>
        <v>0</v>
      </c>
      <c r="N41" s="24"/>
      <c r="O41" s="24"/>
      <c r="P41" s="24"/>
      <c r="Q41" s="35">
        <f t="shared" si="7"/>
        <v>0</v>
      </c>
      <c r="R41" s="16" t="str">
        <f t="shared" si="4"/>
        <v>OK</v>
      </c>
      <c r="S41" s="145"/>
      <c r="T41" s="146"/>
      <c r="U41" s="146"/>
      <c r="V41" s="145"/>
      <c r="W41" s="112"/>
      <c r="X41" s="112"/>
      <c r="Y41" s="112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</row>
    <row r="42" spans="1:50" ht="24.75" customHeight="1" x14ac:dyDescent="0.25">
      <c r="A42" s="169"/>
      <c r="B42" s="175" t="s">
        <v>96</v>
      </c>
      <c r="C42" s="174">
        <v>20</v>
      </c>
      <c r="D42" s="113">
        <v>39</v>
      </c>
      <c r="E42" s="175" t="s">
        <v>98</v>
      </c>
      <c r="F42" s="114" t="s">
        <v>91</v>
      </c>
      <c r="G42" s="114" t="s">
        <v>114</v>
      </c>
      <c r="H42" s="117">
        <v>6.76</v>
      </c>
      <c r="I42" s="68">
        <v>0</v>
      </c>
      <c r="J42" s="23">
        <f t="shared" si="5"/>
        <v>0</v>
      </c>
      <c r="K42" s="23">
        <f t="shared" si="6"/>
        <v>0</v>
      </c>
      <c r="L42" s="24"/>
      <c r="M42" s="25">
        <f t="shared" si="3"/>
        <v>0</v>
      </c>
      <c r="N42" s="24"/>
      <c r="O42" s="24"/>
      <c r="P42" s="24"/>
      <c r="Q42" s="35">
        <f t="shared" si="7"/>
        <v>0</v>
      </c>
      <c r="R42" s="16" t="str">
        <f t="shared" si="4"/>
        <v>OK</v>
      </c>
      <c r="S42" s="145"/>
      <c r="T42" s="146"/>
      <c r="U42" s="146"/>
      <c r="V42" s="145"/>
      <c r="W42" s="112"/>
      <c r="X42" s="112"/>
      <c r="Y42" s="112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</row>
    <row r="43" spans="1:50" ht="24.75" customHeight="1" x14ac:dyDescent="0.25">
      <c r="A43" s="169"/>
      <c r="B43" s="175"/>
      <c r="C43" s="174"/>
      <c r="D43" s="113">
        <v>40</v>
      </c>
      <c r="E43" s="175"/>
      <c r="F43" s="114" t="s">
        <v>92</v>
      </c>
      <c r="G43" s="114" t="s">
        <v>114</v>
      </c>
      <c r="H43" s="117">
        <v>1021.35</v>
      </c>
      <c r="I43" s="68">
        <v>0</v>
      </c>
      <c r="J43" s="23">
        <f t="shared" si="5"/>
        <v>0</v>
      </c>
      <c r="K43" s="23">
        <f t="shared" si="6"/>
        <v>0</v>
      </c>
      <c r="L43" s="24"/>
      <c r="M43" s="25">
        <f t="shared" si="3"/>
        <v>0</v>
      </c>
      <c r="N43" s="24"/>
      <c r="O43" s="24"/>
      <c r="P43" s="24"/>
      <c r="Q43" s="35">
        <f t="shared" si="7"/>
        <v>0</v>
      </c>
      <c r="R43" s="16" t="str">
        <f t="shared" si="4"/>
        <v>OK</v>
      </c>
      <c r="S43" s="145"/>
      <c r="T43" s="146"/>
      <c r="U43" s="146"/>
      <c r="V43" s="145"/>
      <c r="W43" s="112"/>
      <c r="X43" s="112"/>
      <c r="Y43" s="112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</row>
    <row r="44" spans="1:50" ht="24.75" customHeight="1" x14ac:dyDescent="0.25">
      <c r="A44" s="169" t="s">
        <v>107</v>
      </c>
      <c r="B44" s="170" t="s">
        <v>96</v>
      </c>
      <c r="C44" s="173">
        <v>21</v>
      </c>
      <c r="D44" s="65">
        <v>41</v>
      </c>
      <c r="E44" s="170" t="s">
        <v>90</v>
      </c>
      <c r="F44" s="64" t="s">
        <v>91</v>
      </c>
      <c r="G44" s="66" t="s">
        <v>113</v>
      </c>
      <c r="H44" s="67">
        <v>3.5</v>
      </c>
      <c r="I44" s="68">
        <v>0</v>
      </c>
      <c r="J44" s="23">
        <f t="shared" si="5"/>
        <v>0</v>
      </c>
      <c r="K44" s="23">
        <f t="shared" si="6"/>
        <v>0</v>
      </c>
      <c r="L44" s="24"/>
      <c r="M44" s="25">
        <f t="shared" si="3"/>
        <v>0</v>
      </c>
      <c r="N44" s="24"/>
      <c r="O44" s="24"/>
      <c r="P44" s="24"/>
      <c r="Q44" s="35">
        <f t="shared" si="7"/>
        <v>0</v>
      </c>
      <c r="R44" s="16" t="str">
        <f t="shared" si="4"/>
        <v>OK</v>
      </c>
      <c r="S44" s="145"/>
      <c r="T44" s="146"/>
      <c r="U44" s="146"/>
      <c r="V44" s="146"/>
      <c r="W44" s="112"/>
      <c r="X44" s="112"/>
      <c r="Y44" s="112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</row>
    <row r="45" spans="1:50" ht="24.75" customHeight="1" x14ac:dyDescent="0.25">
      <c r="A45" s="169"/>
      <c r="B45" s="170"/>
      <c r="C45" s="173"/>
      <c r="D45" s="65">
        <v>42</v>
      </c>
      <c r="E45" s="170"/>
      <c r="F45" s="64" t="s">
        <v>92</v>
      </c>
      <c r="G45" s="66" t="s">
        <v>113</v>
      </c>
      <c r="H45" s="67">
        <v>1416.66</v>
      </c>
      <c r="I45" s="68">
        <v>0</v>
      </c>
      <c r="J45" s="23">
        <f t="shared" si="5"/>
        <v>0</v>
      </c>
      <c r="K45" s="23">
        <f t="shared" si="6"/>
        <v>0</v>
      </c>
      <c r="L45" s="24"/>
      <c r="M45" s="25">
        <f t="shared" si="3"/>
        <v>0</v>
      </c>
      <c r="N45" s="24"/>
      <c r="O45" s="24"/>
      <c r="P45" s="24"/>
      <c r="Q45" s="35">
        <f t="shared" si="7"/>
        <v>0</v>
      </c>
      <c r="R45" s="16" t="str">
        <f t="shared" si="4"/>
        <v>OK</v>
      </c>
      <c r="S45" s="145"/>
      <c r="T45" s="146"/>
      <c r="U45" s="146"/>
      <c r="V45" s="146"/>
      <c r="W45" s="112"/>
      <c r="X45" s="112"/>
      <c r="Y45" s="112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</row>
    <row r="46" spans="1:50" ht="24.75" customHeight="1" x14ac:dyDescent="0.25">
      <c r="A46" s="169"/>
      <c r="B46" s="170" t="s">
        <v>96</v>
      </c>
      <c r="C46" s="173">
        <v>22</v>
      </c>
      <c r="D46" s="65">
        <v>43</v>
      </c>
      <c r="E46" s="170" t="s">
        <v>94</v>
      </c>
      <c r="F46" s="64" t="s">
        <v>91</v>
      </c>
      <c r="G46" s="66" t="s">
        <v>113</v>
      </c>
      <c r="H46" s="67">
        <v>13.45</v>
      </c>
      <c r="I46" s="68">
        <v>0</v>
      </c>
      <c r="J46" s="23">
        <f t="shared" si="5"/>
        <v>0</v>
      </c>
      <c r="K46" s="23">
        <f t="shared" si="6"/>
        <v>0</v>
      </c>
      <c r="L46" s="24"/>
      <c r="M46" s="25">
        <f t="shared" si="3"/>
        <v>0</v>
      </c>
      <c r="N46" s="24"/>
      <c r="O46" s="24"/>
      <c r="P46" s="24"/>
      <c r="Q46" s="35">
        <f t="shared" si="7"/>
        <v>0</v>
      </c>
      <c r="R46" s="16" t="str">
        <f t="shared" si="4"/>
        <v>OK</v>
      </c>
      <c r="S46" s="145"/>
      <c r="T46" s="146"/>
      <c r="U46" s="146"/>
      <c r="V46" s="146"/>
      <c r="W46" s="112"/>
      <c r="X46" s="112"/>
      <c r="Y46" s="112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</row>
    <row r="47" spans="1:50" ht="24.75" customHeight="1" x14ac:dyDescent="0.25">
      <c r="A47" s="169"/>
      <c r="B47" s="170"/>
      <c r="C47" s="173"/>
      <c r="D47" s="65">
        <v>44</v>
      </c>
      <c r="E47" s="170"/>
      <c r="F47" s="64" t="s">
        <v>92</v>
      </c>
      <c r="G47" s="66" t="s">
        <v>113</v>
      </c>
      <c r="H47" s="67">
        <v>1614.58</v>
      </c>
      <c r="I47" s="68">
        <v>0</v>
      </c>
      <c r="J47" s="23">
        <f t="shared" si="5"/>
        <v>0</v>
      </c>
      <c r="K47" s="23">
        <f t="shared" si="6"/>
        <v>0</v>
      </c>
      <c r="L47" s="24"/>
      <c r="M47" s="25">
        <f t="shared" si="3"/>
        <v>0</v>
      </c>
      <c r="N47" s="24"/>
      <c r="O47" s="24"/>
      <c r="P47" s="24"/>
      <c r="Q47" s="35">
        <f t="shared" si="7"/>
        <v>0</v>
      </c>
      <c r="R47" s="16" t="str">
        <f t="shared" si="4"/>
        <v>OK</v>
      </c>
      <c r="S47" s="145"/>
      <c r="T47" s="146"/>
      <c r="U47" s="146"/>
      <c r="V47" s="146"/>
      <c r="W47" s="112"/>
      <c r="X47" s="112"/>
      <c r="Y47" s="112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</row>
    <row r="48" spans="1:50" ht="24.75" customHeight="1" x14ac:dyDescent="0.25">
      <c r="A48" s="169"/>
      <c r="B48" s="170" t="s">
        <v>96</v>
      </c>
      <c r="C48" s="173">
        <v>23</v>
      </c>
      <c r="D48" s="65">
        <v>45</v>
      </c>
      <c r="E48" s="170" t="s">
        <v>98</v>
      </c>
      <c r="F48" s="64" t="s">
        <v>91</v>
      </c>
      <c r="G48" s="66" t="s">
        <v>99</v>
      </c>
      <c r="H48" s="67">
        <v>6.76</v>
      </c>
      <c r="I48" s="68">
        <v>0</v>
      </c>
      <c r="J48" s="23">
        <f t="shared" si="5"/>
        <v>0</v>
      </c>
      <c r="K48" s="23">
        <f t="shared" si="6"/>
        <v>0</v>
      </c>
      <c r="L48" s="24"/>
      <c r="M48" s="25">
        <f t="shared" si="3"/>
        <v>0</v>
      </c>
      <c r="N48" s="24"/>
      <c r="O48" s="24"/>
      <c r="P48" s="24"/>
      <c r="Q48" s="35">
        <f t="shared" si="7"/>
        <v>0</v>
      </c>
      <c r="R48" s="16" t="str">
        <f t="shared" si="4"/>
        <v>OK</v>
      </c>
      <c r="S48" s="145"/>
      <c r="T48" s="146"/>
      <c r="U48" s="146"/>
      <c r="V48" s="146"/>
      <c r="W48" s="112"/>
      <c r="X48" s="112"/>
      <c r="Y48" s="112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</row>
    <row r="49" spans="1:50" ht="24.75" customHeight="1" x14ac:dyDescent="0.25">
      <c r="A49" s="169"/>
      <c r="B49" s="170"/>
      <c r="C49" s="173"/>
      <c r="D49" s="65">
        <v>46</v>
      </c>
      <c r="E49" s="170"/>
      <c r="F49" s="64" t="s">
        <v>92</v>
      </c>
      <c r="G49" s="66" t="s">
        <v>99</v>
      </c>
      <c r="H49" s="67">
        <v>1021.35</v>
      </c>
      <c r="I49" s="68">
        <v>0</v>
      </c>
      <c r="J49" s="23">
        <f t="shared" si="5"/>
        <v>0</v>
      </c>
      <c r="K49" s="23">
        <f t="shared" si="6"/>
        <v>0</v>
      </c>
      <c r="L49" s="24"/>
      <c r="M49" s="25">
        <f t="shared" si="3"/>
        <v>0</v>
      </c>
      <c r="N49" s="24"/>
      <c r="O49" s="24"/>
      <c r="P49" s="24"/>
      <c r="Q49" s="35">
        <f t="shared" si="7"/>
        <v>0</v>
      </c>
      <c r="R49" s="16" t="str">
        <f t="shared" si="4"/>
        <v>OK</v>
      </c>
      <c r="S49" s="145"/>
      <c r="T49" s="146"/>
      <c r="U49" s="146"/>
      <c r="V49" s="146"/>
      <c r="W49" s="112"/>
      <c r="X49" s="112"/>
      <c r="Y49" s="112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</row>
    <row r="50" spans="1:50" ht="24.75" customHeight="1" x14ac:dyDescent="0.25">
      <c r="A50" s="169" t="s">
        <v>108</v>
      </c>
      <c r="B50" s="170" t="s">
        <v>109</v>
      </c>
      <c r="C50" s="173">
        <v>24</v>
      </c>
      <c r="D50" s="65">
        <v>47</v>
      </c>
      <c r="E50" s="170" t="s">
        <v>90</v>
      </c>
      <c r="F50" s="64" t="s">
        <v>91</v>
      </c>
      <c r="G50" s="66" t="s">
        <v>113</v>
      </c>
      <c r="H50" s="67">
        <v>5.0999999999999996</v>
      </c>
      <c r="I50" s="69">
        <v>6000</v>
      </c>
      <c r="J50" s="23">
        <f t="shared" si="5"/>
        <v>1000</v>
      </c>
      <c r="K50" s="23">
        <f t="shared" si="6"/>
        <v>1000</v>
      </c>
      <c r="L50" s="24"/>
      <c r="M50" s="25">
        <f t="shared" si="3"/>
        <v>1500</v>
      </c>
      <c r="N50" s="24"/>
      <c r="O50" s="24"/>
      <c r="P50" s="24"/>
      <c r="Q50" s="35">
        <f t="shared" si="7"/>
        <v>5000</v>
      </c>
      <c r="R50" s="16" t="str">
        <f t="shared" si="4"/>
        <v>OK</v>
      </c>
      <c r="S50" s="147">
        <v>200</v>
      </c>
      <c r="T50" s="146"/>
      <c r="U50" s="148">
        <v>800</v>
      </c>
      <c r="V50" s="146"/>
      <c r="W50" s="112"/>
      <c r="X50" s="112"/>
      <c r="Y50" s="112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</row>
    <row r="51" spans="1:50" ht="24.75" customHeight="1" x14ac:dyDescent="0.25">
      <c r="A51" s="169"/>
      <c r="B51" s="170"/>
      <c r="C51" s="173"/>
      <c r="D51" s="65">
        <v>48</v>
      </c>
      <c r="E51" s="170"/>
      <c r="F51" s="64" t="s">
        <v>92</v>
      </c>
      <c r="G51" s="66" t="s">
        <v>113</v>
      </c>
      <c r="H51" s="67">
        <v>705</v>
      </c>
      <c r="I51" s="69">
        <v>20</v>
      </c>
      <c r="J51" s="23">
        <f t="shared" si="5"/>
        <v>4</v>
      </c>
      <c r="K51" s="23">
        <f t="shared" si="6"/>
        <v>4</v>
      </c>
      <c r="L51" s="24"/>
      <c r="M51" s="25">
        <f t="shared" si="3"/>
        <v>5</v>
      </c>
      <c r="N51" s="24"/>
      <c r="O51" s="24"/>
      <c r="P51" s="24"/>
      <c r="Q51" s="35">
        <f t="shared" si="7"/>
        <v>16</v>
      </c>
      <c r="R51" s="16" t="str">
        <f t="shared" si="4"/>
        <v>OK</v>
      </c>
      <c r="S51" s="147">
        <v>1</v>
      </c>
      <c r="T51" s="146"/>
      <c r="U51" s="148">
        <v>3</v>
      </c>
      <c r="V51" s="146"/>
      <c r="W51" s="112"/>
      <c r="X51" s="112"/>
      <c r="Y51" s="112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</row>
    <row r="52" spans="1:50" ht="24.75" customHeight="1" x14ac:dyDescent="0.25">
      <c r="A52" s="169"/>
      <c r="B52" s="170" t="s">
        <v>96</v>
      </c>
      <c r="C52" s="173">
        <v>25</v>
      </c>
      <c r="D52" s="65">
        <v>49</v>
      </c>
      <c r="E52" s="170" t="s">
        <v>93</v>
      </c>
      <c r="F52" s="64" t="s">
        <v>91</v>
      </c>
      <c r="G52" s="66" t="s">
        <v>113</v>
      </c>
      <c r="H52" s="67">
        <v>13.27</v>
      </c>
      <c r="I52" s="69">
        <v>4000</v>
      </c>
      <c r="J52" s="23">
        <f t="shared" si="5"/>
        <v>0</v>
      </c>
      <c r="K52" s="23">
        <f t="shared" si="6"/>
        <v>0</v>
      </c>
      <c r="L52" s="24"/>
      <c r="M52" s="25">
        <f t="shared" si="3"/>
        <v>1000</v>
      </c>
      <c r="N52" s="24"/>
      <c r="O52" s="24"/>
      <c r="P52" s="24"/>
      <c r="Q52" s="35">
        <f t="shared" si="7"/>
        <v>4000</v>
      </c>
      <c r="R52" s="16" t="str">
        <f t="shared" si="4"/>
        <v>OK</v>
      </c>
      <c r="S52" s="145"/>
      <c r="T52" s="146"/>
      <c r="U52" s="146"/>
      <c r="V52" s="146"/>
      <c r="W52" s="112"/>
      <c r="X52" s="112"/>
      <c r="Y52" s="112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</row>
    <row r="53" spans="1:50" ht="24.75" customHeight="1" x14ac:dyDescent="0.25">
      <c r="A53" s="169"/>
      <c r="B53" s="170"/>
      <c r="C53" s="173"/>
      <c r="D53" s="65">
        <v>50</v>
      </c>
      <c r="E53" s="170"/>
      <c r="F53" s="64" t="s">
        <v>92</v>
      </c>
      <c r="G53" s="66" t="s">
        <v>113</v>
      </c>
      <c r="H53" s="67">
        <v>1492</v>
      </c>
      <c r="I53" s="69">
        <v>10</v>
      </c>
      <c r="J53" s="23">
        <f t="shared" si="5"/>
        <v>0</v>
      </c>
      <c r="K53" s="23">
        <f t="shared" si="6"/>
        <v>0</v>
      </c>
      <c r="L53" s="24"/>
      <c r="M53" s="25">
        <f t="shared" si="3"/>
        <v>2</v>
      </c>
      <c r="N53" s="24"/>
      <c r="O53" s="24"/>
      <c r="P53" s="24"/>
      <c r="Q53" s="35">
        <f t="shared" si="7"/>
        <v>10</v>
      </c>
      <c r="R53" s="16" t="str">
        <f t="shared" si="4"/>
        <v>OK</v>
      </c>
      <c r="S53" s="145"/>
      <c r="T53" s="146"/>
      <c r="U53" s="146"/>
      <c r="V53" s="146"/>
      <c r="W53" s="112"/>
      <c r="X53" s="112"/>
      <c r="Y53" s="112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</row>
    <row r="54" spans="1:50" ht="24.75" customHeight="1" x14ac:dyDescent="0.25">
      <c r="A54" s="169"/>
      <c r="B54" s="170" t="s">
        <v>106</v>
      </c>
      <c r="C54" s="173">
        <v>26</v>
      </c>
      <c r="D54" s="65">
        <v>51</v>
      </c>
      <c r="E54" s="170" t="s">
        <v>94</v>
      </c>
      <c r="F54" s="64" t="s">
        <v>91</v>
      </c>
      <c r="G54" s="66" t="s">
        <v>113</v>
      </c>
      <c r="H54" s="67">
        <v>11.1</v>
      </c>
      <c r="I54" s="69">
        <v>7000</v>
      </c>
      <c r="J54" s="23">
        <f t="shared" si="5"/>
        <v>680</v>
      </c>
      <c r="K54" s="23">
        <f t="shared" si="6"/>
        <v>680</v>
      </c>
      <c r="L54" s="24"/>
      <c r="M54" s="25">
        <f t="shared" si="3"/>
        <v>1750</v>
      </c>
      <c r="N54" s="24"/>
      <c r="O54" s="24"/>
      <c r="P54" s="24"/>
      <c r="Q54" s="35">
        <f t="shared" si="7"/>
        <v>6320</v>
      </c>
      <c r="R54" s="16" t="str">
        <f t="shared" si="4"/>
        <v>OK</v>
      </c>
      <c r="S54" s="145"/>
      <c r="T54" s="148">
        <v>680</v>
      </c>
      <c r="U54" s="146"/>
      <c r="V54" s="146"/>
      <c r="W54" s="112"/>
      <c r="X54" s="112"/>
      <c r="Y54" s="112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</row>
    <row r="55" spans="1:50" ht="24.75" customHeight="1" x14ac:dyDescent="0.25">
      <c r="A55" s="169"/>
      <c r="B55" s="170"/>
      <c r="C55" s="173"/>
      <c r="D55" s="65">
        <v>52</v>
      </c>
      <c r="E55" s="170"/>
      <c r="F55" s="64" t="s">
        <v>92</v>
      </c>
      <c r="G55" s="66" t="s">
        <v>113</v>
      </c>
      <c r="H55" s="67">
        <v>1500</v>
      </c>
      <c r="I55" s="69">
        <v>12</v>
      </c>
      <c r="J55" s="23">
        <f t="shared" si="5"/>
        <v>2</v>
      </c>
      <c r="K55" s="23">
        <f t="shared" si="6"/>
        <v>2</v>
      </c>
      <c r="L55" s="24"/>
      <c r="M55" s="25">
        <f t="shared" si="3"/>
        <v>3</v>
      </c>
      <c r="N55" s="24"/>
      <c r="O55" s="24"/>
      <c r="P55" s="24"/>
      <c r="Q55" s="35">
        <f t="shared" si="7"/>
        <v>10</v>
      </c>
      <c r="R55" s="16" t="str">
        <f t="shared" si="4"/>
        <v>OK</v>
      </c>
      <c r="S55" s="145"/>
      <c r="T55" s="148">
        <v>2</v>
      </c>
      <c r="U55" s="146"/>
      <c r="V55" s="146"/>
      <c r="W55" s="112"/>
      <c r="X55" s="112"/>
      <c r="Y55" s="112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</row>
    <row r="56" spans="1:50" ht="24.75" customHeight="1" x14ac:dyDescent="0.25">
      <c r="A56" s="169"/>
      <c r="B56" s="170" t="s">
        <v>96</v>
      </c>
      <c r="C56" s="173">
        <v>27</v>
      </c>
      <c r="D56" s="65">
        <v>53</v>
      </c>
      <c r="E56" s="170" t="s">
        <v>95</v>
      </c>
      <c r="F56" s="64" t="s">
        <v>91</v>
      </c>
      <c r="G56" s="66" t="s">
        <v>113</v>
      </c>
      <c r="H56" s="67">
        <v>15.83</v>
      </c>
      <c r="I56" s="69">
        <v>3000</v>
      </c>
      <c r="J56" s="23">
        <f t="shared" si="5"/>
        <v>0</v>
      </c>
      <c r="K56" s="23">
        <f t="shared" si="6"/>
        <v>0</v>
      </c>
      <c r="L56" s="24"/>
      <c r="M56" s="25">
        <f t="shared" si="3"/>
        <v>750</v>
      </c>
      <c r="N56" s="24"/>
      <c r="O56" s="24"/>
      <c r="P56" s="24"/>
      <c r="Q56" s="35">
        <f t="shared" si="7"/>
        <v>3000</v>
      </c>
      <c r="R56" s="16" t="str">
        <f t="shared" si="4"/>
        <v>OK</v>
      </c>
      <c r="S56" s="145"/>
      <c r="T56" s="146"/>
      <c r="U56" s="146"/>
      <c r="V56" s="146"/>
      <c r="W56" s="112"/>
      <c r="X56" s="112"/>
      <c r="Y56" s="112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</row>
    <row r="57" spans="1:50" ht="24.75" customHeight="1" x14ac:dyDescent="0.25">
      <c r="A57" s="169"/>
      <c r="B57" s="170"/>
      <c r="C57" s="173"/>
      <c r="D57" s="65">
        <v>54</v>
      </c>
      <c r="E57" s="170"/>
      <c r="F57" s="64" t="s">
        <v>92</v>
      </c>
      <c r="G57" s="66" t="s">
        <v>113</v>
      </c>
      <c r="H57" s="67">
        <v>2251</v>
      </c>
      <c r="I57" s="69">
        <v>10</v>
      </c>
      <c r="J57" s="23">
        <f t="shared" si="5"/>
        <v>0</v>
      </c>
      <c r="K57" s="23">
        <f t="shared" si="6"/>
        <v>0</v>
      </c>
      <c r="L57" s="24"/>
      <c r="M57" s="25">
        <f t="shared" si="3"/>
        <v>2</v>
      </c>
      <c r="N57" s="24"/>
      <c r="O57" s="24"/>
      <c r="P57" s="24"/>
      <c r="Q57" s="35">
        <f t="shared" si="7"/>
        <v>10</v>
      </c>
      <c r="R57" s="16" t="str">
        <f t="shared" si="4"/>
        <v>OK</v>
      </c>
      <c r="S57" s="145"/>
      <c r="T57" s="146"/>
      <c r="U57" s="146"/>
      <c r="V57" s="146"/>
      <c r="W57" s="112"/>
      <c r="X57" s="112"/>
      <c r="Y57" s="112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</row>
    <row r="58" spans="1:50" ht="24.75" customHeight="1" x14ac:dyDescent="0.25">
      <c r="A58" s="169"/>
      <c r="B58" s="170" t="s">
        <v>89</v>
      </c>
      <c r="C58" s="173">
        <v>28</v>
      </c>
      <c r="D58" s="65">
        <v>55</v>
      </c>
      <c r="E58" s="170" t="s">
        <v>110</v>
      </c>
      <c r="F58" s="64" t="s">
        <v>91</v>
      </c>
      <c r="G58" s="66" t="s">
        <v>113</v>
      </c>
      <c r="H58" s="67">
        <v>17.600000000000001</v>
      </c>
      <c r="I58" s="69">
        <v>1000</v>
      </c>
      <c r="J58" s="23">
        <f t="shared" si="5"/>
        <v>0</v>
      </c>
      <c r="K58" s="23">
        <f t="shared" si="6"/>
        <v>0</v>
      </c>
      <c r="L58" s="24"/>
      <c r="M58" s="25">
        <f t="shared" si="3"/>
        <v>250</v>
      </c>
      <c r="N58" s="24"/>
      <c r="O58" s="24"/>
      <c r="P58" s="24"/>
      <c r="Q58" s="35">
        <f t="shared" si="7"/>
        <v>1000</v>
      </c>
      <c r="R58" s="16" t="str">
        <f t="shared" si="4"/>
        <v>OK</v>
      </c>
      <c r="S58" s="145"/>
      <c r="T58" s="146"/>
      <c r="U58" s="146"/>
      <c r="V58" s="146"/>
      <c r="W58" s="112"/>
      <c r="X58" s="112"/>
      <c r="Y58" s="112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</row>
    <row r="59" spans="1:50" ht="24.75" customHeight="1" x14ac:dyDescent="0.25">
      <c r="A59" s="169"/>
      <c r="B59" s="170"/>
      <c r="C59" s="173"/>
      <c r="D59" s="65">
        <v>56</v>
      </c>
      <c r="E59" s="170"/>
      <c r="F59" s="64" t="s">
        <v>92</v>
      </c>
      <c r="G59" s="66" t="s">
        <v>113</v>
      </c>
      <c r="H59" s="67">
        <v>2259.2399999999998</v>
      </c>
      <c r="I59" s="69">
        <v>5</v>
      </c>
      <c r="J59" s="23">
        <f t="shared" si="5"/>
        <v>0</v>
      </c>
      <c r="K59" s="23">
        <f t="shared" si="6"/>
        <v>0</v>
      </c>
      <c r="L59" s="24"/>
      <c r="M59" s="25">
        <f t="shared" si="3"/>
        <v>1</v>
      </c>
      <c r="N59" s="24"/>
      <c r="O59" s="24"/>
      <c r="P59" s="24"/>
      <c r="Q59" s="35">
        <f t="shared" si="7"/>
        <v>5</v>
      </c>
      <c r="R59" s="16" t="str">
        <f t="shared" si="4"/>
        <v>OK</v>
      </c>
      <c r="S59" s="145"/>
      <c r="T59" s="146"/>
      <c r="U59" s="146"/>
      <c r="V59" s="146"/>
      <c r="W59" s="112"/>
      <c r="X59" s="112"/>
      <c r="Y59" s="112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</row>
    <row r="60" spans="1:50" ht="24.75" customHeight="1" x14ac:dyDescent="0.25">
      <c r="A60" s="169"/>
      <c r="B60" s="170" t="s">
        <v>89</v>
      </c>
      <c r="C60" s="173">
        <v>29</v>
      </c>
      <c r="D60" s="65">
        <v>57</v>
      </c>
      <c r="E60" s="170" t="s">
        <v>97</v>
      </c>
      <c r="F60" s="64" t="s">
        <v>91</v>
      </c>
      <c r="G60" s="66" t="s">
        <v>113</v>
      </c>
      <c r="H60" s="67">
        <v>6.53</v>
      </c>
      <c r="I60" s="69">
        <v>3000</v>
      </c>
      <c r="J60" s="23">
        <f t="shared" si="5"/>
        <v>0</v>
      </c>
      <c r="K60" s="23">
        <f t="shared" si="6"/>
        <v>0</v>
      </c>
      <c r="L60" s="24"/>
      <c r="M60" s="25">
        <f t="shared" si="3"/>
        <v>750</v>
      </c>
      <c r="N60" s="24"/>
      <c r="O60" s="24"/>
      <c r="P60" s="24"/>
      <c r="Q60" s="35">
        <f t="shared" si="7"/>
        <v>3000</v>
      </c>
      <c r="R60" s="16" t="str">
        <f t="shared" si="4"/>
        <v>OK</v>
      </c>
      <c r="S60" s="145"/>
      <c r="T60" s="146"/>
      <c r="U60" s="146"/>
      <c r="V60" s="146"/>
      <c r="W60" s="112"/>
      <c r="X60" s="112"/>
      <c r="Y60" s="112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</row>
    <row r="61" spans="1:50" ht="24.75" customHeight="1" x14ac:dyDescent="0.25">
      <c r="A61" s="169"/>
      <c r="B61" s="170"/>
      <c r="C61" s="173"/>
      <c r="D61" s="65">
        <v>58</v>
      </c>
      <c r="E61" s="170"/>
      <c r="F61" s="64" t="s">
        <v>92</v>
      </c>
      <c r="G61" s="66" t="s">
        <v>113</v>
      </c>
      <c r="H61" s="67">
        <v>1094.21</v>
      </c>
      <c r="I61" s="69">
        <v>10</v>
      </c>
      <c r="J61" s="23">
        <f t="shared" si="5"/>
        <v>0</v>
      </c>
      <c r="K61" s="23">
        <f t="shared" si="6"/>
        <v>0</v>
      </c>
      <c r="L61" s="24"/>
      <c r="M61" s="25">
        <f t="shared" si="3"/>
        <v>2</v>
      </c>
      <c r="N61" s="24"/>
      <c r="O61" s="24"/>
      <c r="P61" s="24"/>
      <c r="Q61" s="35">
        <f t="shared" si="7"/>
        <v>10</v>
      </c>
      <c r="R61" s="16" t="str">
        <f t="shared" si="4"/>
        <v>OK</v>
      </c>
      <c r="S61" s="145"/>
      <c r="T61" s="146"/>
      <c r="U61" s="146"/>
      <c r="V61" s="146"/>
      <c r="W61" s="112"/>
      <c r="X61" s="112"/>
      <c r="Y61" s="112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</row>
    <row r="62" spans="1:50" ht="24.75" customHeight="1" x14ac:dyDescent="0.25">
      <c r="A62" s="169" t="s">
        <v>111</v>
      </c>
      <c r="B62" s="170" t="s">
        <v>89</v>
      </c>
      <c r="C62" s="173">
        <v>30</v>
      </c>
      <c r="D62" s="65">
        <v>59</v>
      </c>
      <c r="E62" s="170" t="s">
        <v>90</v>
      </c>
      <c r="F62" s="64" t="s">
        <v>91</v>
      </c>
      <c r="G62" s="66" t="s">
        <v>113</v>
      </c>
      <c r="H62" s="67">
        <v>9.09</v>
      </c>
      <c r="I62" s="69">
        <v>3000</v>
      </c>
      <c r="J62" s="23">
        <f t="shared" si="5"/>
        <v>0</v>
      </c>
      <c r="K62" s="23">
        <f t="shared" si="6"/>
        <v>0</v>
      </c>
      <c r="L62" s="24"/>
      <c r="M62" s="25">
        <f t="shared" si="3"/>
        <v>750</v>
      </c>
      <c r="N62" s="24"/>
      <c r="O62" s="24"/>
      <c r="P62" s="24"/>
      <c r="Q62" s="35">
        <f t="shared" si="7"/>
        <v>3000</v>
      </c>
      <c r="R62" s="16" t="str">
        <f t="shared" si="4"/>
        <v>OK</v>
      </c>
      <c r="S62" s="145"/>
      <c r="T62" s="146"/>
      <c r="U62" s="146"/>
      <c r="V62" s="146"/>
      <c r="W62" s="112"/>
      <c r="X62" s="112"/>
      <c r="Y62" s="112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</row>
    <row r="63" spans="1:50" ht="24.75" customHeight="1" x14ac:dyDescent="0.25">
      <c r="A63" s="169"/>
      <c r="B63" s="170"/>
      <c r="C63" s="173"/>
      <c r="D63" s="65">
        <v>60</v>
      </c>
      <c r="E63" s="170"/>
      <c r="F63" s="64" t="s">
        <v>92</v>
      </c>
      <c r="G63" s="66" t="s">
        <v>113</v>
      </c>
      <c r="H63" s="67">
        <v>1513.9</v>
      </c>
      <c r="I63" s="69">
        <v>10</v>
      </c>
      <c r="J63" s="23">
        <f t="shared" si="5"/>
        <v>0</v>
      </c>
      <c r="K63" s="23">
        <f t="shared" si="6"/>
        <v>0</v>
      </c>
      <c r="L63" s="24"/>
      <c r="M63" s="25">
        <f t="shared" si="3"/>
        <v>2</v>
      </c>
      <c r="N63" s="24"/>
      <c r="O63" s="24"/>
      <c r="P63" s="24"/>
      <c r="Q63" s="35">
        <f t="shared" si="7"/>
        <v>10</v>
      </c>
      <c r="R63" s="16" t="str">
        <f t="shared" si="4"/>
        <v>OK</v>
      </c>
      <c r="S63" s="145"/>
      <c r="T63" s="146"/>
      <c r="U63" s="146"/>
      <c r="V63" s="146"/>
      <c r="W63" s="112"/>
      <c r="X63" s="112"/>
      <c r="Y63" s="112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</row>
    <row r="64" spans="1:50" ht="24.75" customHeight="1" x14ac:dyDescent="0.25">
      <c r="A64" s="169"/>
      <c r="B64" s="170" t="s">
        <v>96</v>
      </c>
      <c r="C64" s="173">
        <v>31</v>
      </c>
      <c r="D64" s="65">
        <v>61</v>
      </c>
      <c r="E64" s="170" t="s">
        <v>93</v>
      </c>
      <c r="F64" s="64" t="s">
        <v>91</v>
      </c>
      <c r="G64" s="66" t="s">
        <v>113</v>
      </c>
      <c r="H64" s="67">
        <v>12.77</v>
      </c>
      <c r="I64" s="69">
        <v>2000</v>
      </c>
      <c r="J64" s="23">
        <f t="shared" si="5"/>
        <v>0</v>
      </c>
      <c r="K64" s="23">
        <f t="shared" si="6"/>
        <v>0</v>
      </c>
      <c r="L64" s="24"/>
      <c r="M64" s="25">
        <f t="shared" si="3"/>
        <v>500</v>
      </c>
      <c r="N64" s="24"/>
      <c r="O64" s="24"/>
      <c r="P64" s="24"/>
      <c r="Q64" s="35">
        <f t="shared" si="7"/>
        <v>2000</v>
      </c>
      <c r="R64" s="16" t="str">
        <f t="shared" si="4"/>
        <v>OK</v>
      </c>
      <c r="S64" s="145"/>
      <c r="T64" s="146"/>
      <c r="U64" s="146"/>
      <c r="V64" s="146"/>
      <c r="W64" s="112"/>
      <c r="X64" s="112"/>
      <c r="Y64" s="112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</row>
    <row r="65" spans="1:50" ht="24.75" customHeight="1" x14ac:dyDescent="0.25">
      <c r="A65" s="169"/>
      <c r="B65" s="170"/>
      <c r="C65" s="173"/>
      <c r="D65" s="65">
        <v>62</v>
      </c>
      <c r="E65" s="170"/>
      <c r="F65" s="64" t="s">
        <v>92</v>
      </c>
      <c r="G65" s="66" t="s">
        <v>113</v>
      </c>
      <c r="H65" s="67">
        <v>1492</v>
      </c>
      <c r="I65" s="69">
        <v>5</v>
      </c>
      <c r="J65" s="23">
        <f t="shared" si="5"/>
        <v>0</v>
      </c>
      <c r="K65" s="23">
        <f t="shared" si="6"/>
        <v>0</v>
      </c>
      <c r="L65" s="24"/>
      <c r="M65" s="25">
        <f t="shared" si="3"/>
        <v>1</v>
      </c>
      <c r="N65" s="24"/>
      <c r="O65" s="24"/>
      <c r="P65" s="24"/>
      <c r="Q65" s="35">
        <f t="shared" si="7"/>
        <v>5</v>
      </c>
      <c r="R65" s="16" t="str">
        <f t="shared" si="4"/>
        <v>OK</v>
      </c>
      <c r="S65" s="145"/>
      <c r="T65" s="146"/>
      <c r="U65" s="146"/>
      <c r="V65" s="146"/>
      <c r="W65" s="112"/>
      <c r="X65" s="112"/>
      <c r="Y65" s="112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</row>
    <row r="66" spans="1:50" ht="24.75" customHeight="1" x14ac:dyDescent="0.25">
      <c r="A66" s="169"/>
      <c r="B66" s="170" t="s">
        <v>96</v>
      </c>
      <c r="C66" s="173">
        <v>32</v>
      </c>
      <c r="D66" s="65">
        <v>63</v>
      </c>
      <c r="E66" s="170" t="s">
        <v>94</v>
      </c>
      <c r="F66" s="64" t="s">
        <v>91</v>
      </c>
      <c r="G66" s="66" t="s">
        <v>113</v>
      </c>
      <c r="H66" s="67">
        <v>15.93</v>
      </c>
      <c r="I66" s="69">
        <v>3000</v>
      </c>
      <c r="J66" s="23">
        <f t="shared" si="5"/>
        <v>0</v>
      </c>
      <c r="K66" s="23">
        <f t="shared" si="6"/>
        <v>0</v>
      </c>
      <c r="L66" s="24"/>
      <c r="M66" s="25">
        <f t="shared" si="3"/>
        <v>750</v>
      </c>
      <c r="N66" s="24"/>
      <c r="O66" s="24"/>
      <c r="P66" s="24"/>
      <c r="Q66" s="35">
        <f t="shared" si="7"/>
        <v>3000</v>
      </c>
      <c r="R66" s="16" t="str">
        <f t="shared" si="4"/>
        <v>OK</v>
      </c>
      <c r="S66" s="145"/>
      <c r="T66" s="146"/>
      <c r="U66" s="146"/>
      <c r="V66" s="146"/>
      <c r="W66" s="112"/>
      <c r="X66" s="112"/>
      <c r="Y66" s="112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</row>
    <row r="67" spans="1:50" ht="24.75" customHeight="1" x14ac:dyDescent="0.25">
      <c r="A67" s="169"/>
      <c r="B67" s="170"/>
      <c r="C67" s="173"/>
      <c r="D67" s="65">
        <v>64</v>
      </c>
      <c r="E67" s="170"/>
      <c r="F67" s="64" t="s">
        <v>92</v>
      </c>
      <c r="G67" s="66" t="s">
        <v>113</v>
      </c>
      <c r="H67" s="67">
        <v>2121</v>
      </c>
      <c r="I67" s="69">
        <v>10</v>
      </c>
      <c r="J67" s="23">
        <f t="shared" si="5"/>
        <v>0</v>
      </c>
      <c r="K67" s="23">
        <f t="shared" si="6"/>
        <v>0</v>
      </c>
      <c r="L67" s="24"/>
      <c r="M67" s="25">
        <f t="shared" si="3"/>
        <v>2</v>
      </c>
      <c r="N67" s="24"/>
      <c r="O67" s="24"/>
      <c r="P67" s="24"/>
      <c r="Q67" s="35">
        <f t="shared" si="7"/>
        <v>10</v>
      </c>
      <c r="R67" s="16" t="str">
        <f t="shared" si="4"/>
        <v>OK</v>
      </c>
      <c r="S67" s="145"/>
      <c r="T67" s="146"/>
      <c r="U67" s="146"/>
      <c r="V67" s="146"/>
      <c r="W67" s="112"/>
      <c r="X67" s="112"/>
      <c r="Y67" s="112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</row>
    <row r="68" spans="1:50" ht="24.75" customHeight="1" x14ac:dyDescent="0.25">
      <c r="A68" s="169"/>
      <c r="B68" s="170" t="s">
        <v>96</v>
      </c>
      <c r="C68" s="173">
        <v>33</v>
      </c>
      <c r="D68" s="65">
        <v>65</v>
      </c>
      <c r="E68" s="170" t="s">
        <v>95</v>
      </c>
      <c r="F68" s="64" t="s">
        <v>91</v>
      </c>
      <c r="G68" s="66" t="s">
        <v>113</v>
      </c>
      <c r="H68" s="67">
        <v>16.739999999999998</v>
      </c>
      <c r="I68" s="69">
        <v>2000</v>
      </c>
      <c r="J68" s="23">
        <f t="shared" si="5"/>
        <v>0</v>
      </c>
      <c r="K68" s="23">
        <f t="shared" si="6"/>
        <v>0</v>
      </c>
      <c r="L68" s="24"/>
      <c r="M68" s="25">
        <f t="shared" si="3"/>
        <v>500</v>
      </c>
      <c r="N68" s="24"/>
      <c r="O68" s="24"/>
      <c r="P68" s="24"/>
      <c r="Q68" s="35">
        <f t="shared" si="7"/>
        <v>2000</v>
      </c>
      <c r="R68" s="16" t="str">
        <f t="shared" si="4"/>
        <v>OK</v>
      </c>
      <c r="S68" s="145"/>
      <c r="T68" s="146"/>
      <c r="U68" s="146"/>
      <c r="V68" s="146"/>
      <c r="W68" s="112"/>
      <c r="X68" s="112"/>
      <c r="Y68" s="112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</row>
    <row r="69" spans="1:50" ht="24.75" customHeight="1" x14ac:dyDescent="0.25">
      <c r="A69" s="169"/>
      <c r="B69" s="170"/>
      <c r="C69" s="173"/>
      <c r="D69" s="65">
        <v>66</v>
      </c>
      <c r="E69" s="170"/>
      <c r="F69" s="64" t="s">
        <v>92</v>
      </c>
      <c r="G69" s="66" t="s">
        <v>113</v>
      </c>
      <c r="H69" s="67">
        <v>2252</v>
      </c>
      <c r="I69" s="69">
        <v>10</v>
      </c>
      <c r="J69" s="23">
        <f t="shared" si="5"/>
        <v>0</v>
      </c>
      <c r="K69" s="23">
        <f t="shared" si="6"/>
        <v>0</v>
      </c>
      <c r="L69" s="24"/>
      <c r="M69" s="25">
        <f t="shared" si="3"/>
        <v>2</v>
      </c>
      <c r="N69" s="24"/>
      <c r="O69" s="24"/>
      <c r="P69" s="24"/>
      <c r="Q69" s="35">
        <f t="shared" si="7"/>
        <v>10</v>
      </c>
      <c r="R69" s="16" t="str">
        <f t="shared" ref="R69:R73" si="8">IF(Q69&lt;0,"ATENÇÃO","OK")</f>
        <v>OK</v>
      </c>
      <c r="S69" s="145"/>
      <c r="T69" s="146"/>
      <c r="U69" s="146"/>
      <c r="V69" s="146"/>
      <c r="W69" s="112"/>
      <c r="X69" s="112"/>
      <c r="Y69" s="112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</row>
    <row r="70" spans="1:50" ht="24.75" customHeight="1" x14ac:dyDescent="0.25">
      <c r="A70" s="169"/>
      <c r="B70" s="170" t="s">
        <v>96</v>
      </c>
      <c r="C70" s="173">
        <v>34</v>
      </c>
      <c r="D70" s="65">
        <v>67</v>
      </c>
      <c r="E70" s="170" t="s">
        <v>110</v>
      </c>
      <c r="F70" s="64" t="s">
        <v>91</v>
      </c>
      <c r="G70" s="66" t="s">
        <v>113</v>
      </c>
      <c r="H70" s="67">
        <v>16.239999999999998</v>
      </c>
      <c r="I70" s="69">
        <v>500</v>
      </c>
      <c r="J70" s="23">
        <f t="shared" si="5"/>
        <v>0</v>
      </c>
      <c r="K70" s="23">
        <f t="shared" si="6"/>
        <v>0</v>
      </c>
      <c r="L70" s="24"/>
      <c r="M70" s="25">
        <f t="shared" si="3"/>
        <v>125</v>
      </c>
      <c r="N70" s="24"/>
      <c r="O70" s="24"/>
      <c r="P70" s="24"/>
      <c r="Q70" s="35">
        <f t="shared" si="7"/>
        <v>500</v>
      </c>
      <c r="R70" s="16" t="str">
        <f t="shared" si="8"/>
        <v>OK</v>
      </c>
      <c r="S70" s="145"/>
      <c r="T70" s="146"/>
      <c r="U70" s="146"/>
      <c r="V70" s="146"/>
      <c r="W70" s="112"/>
      <c r="X70" s="112"/>
      <c r="Y70" s="112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</row>
    <row r="71" spans="1:50" ht="24.75" customHeight="1" x14ac:dyDescent="0.25">
      <c r="A71" s="169"/>
      <c r="B71" s="170"/>
      <c r="C71" s="173"/>
      <c r="D71" s="65">
        <v>68</v>
      </c>
      <c r="E71" s="170"/>
      <c r="F71" s="64" t="s">
        <v>92</v>
      </c>
      <c r="G71" s="66" t="s">
        <v>113</v>
      </c>
      <c r="H71" s="67">
        <v>2076</v>
      </c>
      <c r="I71" s="69">
        <v>5</v>
      </c>
      <c r="J71" s="23">
        <f t="shared" si="5"/>
        <v>0</v>
      </c>
      <c r="K71" s="23">
        <f t="shared" si="6"/>
        <v>0</v>
      </c>
      <c r="L71" s="24"/>
      <c r="M71" s="25">
        <f t="shared" si="3"/>
        <v>1</v>
      </c>
      <c r="N71" s="24"/>
      <c r="O71" s="24"/>
      <c r="P71" s="24"/>
      <c r="Q71" s="35">
        <f t="shared" si="7"/>
        <v>5</v>
      </c>
      <c r="R71" s="16" t="str">
        <f t="shared" si="8"/>
        <v>OK</v>
      </c>
      <c r="S71" s="145"/>
      <c r="T71" s="146"/>
      <c r="U71" s="146"/>
      <c r="V71" s="146"/>
      <c r="W71" s="112"/>
      <c r="X71" s="112"/>
      <c r="Y71" s="112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</row>
    <row r="72" spans="1:50" ht="24.75" customHeight="1" x14ac:dyDescent="0.25">
      <c r="A72" s="169"/>
      <c r="B72" s="170" t="s">
        <v>96</v>
      </c>
      <c r="C72" s="173">
        <v>35</v>
      </c>
      <c r="D72" s="65">
        <v>69</v>
      </c>
      <c r="E72" s="170" t="s">
        <v>97</v>
      </c>
      <c r="F72" s="64" t="s">
        <v>91</v>
      </c>
      <c r="G72" s="66" t="s">
        <v>113</v>
      </c>
      <c r="H72" s="67">
        <v>6.31</v>
      </c>
      <c r="I72" s="69">
        <v>1200</v>
      </c>
      <c r="J72" s="23">
        <f t="shared" si="5"/>
        <v>140</v>
      </c>
      <c r="K72" s="23">
        <f t="shared" si="6"/>
        <v>140</v>
      </c>
      <c r="L72" s="24"/>
      <c r="M72" s="25">
        <f t="shared" si="3"/>
        <v>300</v>
      </c>
      <c r="N72" s="24"/>
      <c r="O72" s="24"/>
      <c r="P72" s="24"/>
      <c r="Q72" s="35">
        <f t="shared" si="7"/>
        <v>1060</v>
      </c>
      <c r="R72" s="16" t="str">
        <f t="shared" si="8"/>
        <v>OK</v>
      </c>
      <c r="S72" s="145"/>
      <c r="T72" s="146"/>
      <c r="U72" s="146"/>
      <c r="V72" s="148">
        <v>140</v>
      </c>
      <c r="W72" s="112"/>
      <c r="X72" s="112"/>
      <c r="Y72" s="112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</row>
    <row r="73" spans="1:50" ht="24.75" customHeight="1" x14ac:dyDescent="0.25">
      <c r="A73" s="169"/>
      <c r="B73" s="170"/>
      <c r="C73" s="173"/>
      <c r="D73" s="65">
        <v>70</v>
      </c>
      <c r="E73" s="170"/>
      <c r="F73" s="64" t="s">
        <v>92</v>
      </c>
      <c r="G73" s="66" t="s">
        <v>113</v>
      </c>
      <c r="H73" s="67">
        <v>1065.5999999999999</v>
      </c>
      <c r="I73" s="69">
        <v>5</v>
      </c>
      <c r="J73" s="23">
        <f t="shared" si="5"/>
        <v>1</v>
      </c>
      <c r="K73" s="23">
        <f t="shared" si="6"/>
        <v>1</v>
      </c>
      <c r="L73" s="24"/>
      <c r="M73" s="25">
        <f t="shared" si="3"/>
        <v>1</v>
      </c>
      <c r="N73" s="24"/>
      <c r="O73" s="24"/>
      <c r="P73" s="24"/>
      <c r="Q73" s="35">
        <f t="shared" si="7"/>
        <v>4</v>
      </c>
      <c r="R73" s="16" t="str">
        <f t="shared" si="8"/>
        <v>OK</v>
      </c>
      <c r="S73" s="145"/>
      <c r="T73" s="146"/>
      <c r="U73" s="146"/>
      <c r="V73" s="148">
        <v>1</v>
      </c>
      <c r="W73" s="112"/>
      <c r="X73" s="112"/>
      <c r="Y73" s="112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</row>
    <row r="74" spans="1:50" ht="16.5" customHeight="1" x14ac:dyDescent="0.25">
      <c r="I74" s="48">
        <f t="shared" ref="I74:Q74" si="9">SUM(I4:I73)</f>
        <v>35812</v>
      </c>
      <c r="J74" s="48">
        <f t="shared" si="9"/>
        <v>1827</v>
      </c>
      <c r="K74" s="48">
        <f t="shared" si="9"/>
        <v>1827</v>
      </c>
      <c r="L74" s="48">
        <f t="shared" si="9"/>
        <v>0</v>
      </c>
      <c r="M74" s="48">
        <f t="shared" si="9"/>
        <v>8949</v>
      </c>
      <c r="N74" s="48">
        <f t="shared" si="9"/>
        <v>0</v>
      </c>
      <c r="O74" s="48">
        <f t="shared" si="9"/>
        <v>0</v>
      </c>
      <c r="P74" s="48">
        <f t="shared" si="9"/>
        <v>0</v>
      </c>
      <c r="Q74" s="49">
        <f t="shared" si="9"/>
        <v>33985</v>
      </c>
      <c r="S74" s="149">
        <f>SUMPRODUCT($H$4:$H$73,S4:S73)</f>
        <v>1725</v>
      </c>
      <c r="T74" s="149">
        <f t="shared" ref="T74:X74" si="10">SUMPRODUCT($H$4:$H$73,T4:T73)</f>
        <v>10548</v>
      </c>
      <c r="U74" s="149">
        <f t="shared" si="10"/>
        <v>6195</v>
      </c>
      <c r="V74" s="149">
        <f t="shared" si="10"/>
        <v>1949</v>
      </c>
      <c r="W74" s="149">
        <f t="shared" si="10"/>
        <v>0</v>
      </c>
      <c r="X74" s="149">
        <f t="shared" si="10"/>
        <v>0</v>
      </c>
      <c r="Y74" s="17">
        <f t="shared" ref="Y74:AX74" si="11">SUMPRODUCT($H$4:$H$73,Y4:Y73)</f>
        <v>0</v>
      </c>
      <c r="Z74" s="17">
        <f t="shared" si="11"/>
        <v>0</v>
      </c>
      <c r="AA74" s="17">
        <f t="shared" si="11"/>
        <v>0</v>
      </c>
      <c r="AB74" s="17">
        <f t="shared" si="11"/>
        <v>0</v>
      </c>
      <c r="AC74" s="17">
        <f t="shared" si="11"/>
        <v>0</v>
      </c>
      <c r="AD74" s="17">
        <f t="shared" si="11"/>
        <v>0</v>
      </c>
      <c r="AE74" s="17">
        <f t="shared" si="11"/>
        <v>0</v>
      </c>
      <c r="AF74" s="17">
        <f t="shared" si="11"/>
        <v>0</v>
      </c>
      <c r="AG74" s="17">
        <f t="shared" si="11"/>
        <v>0</v>
      </c>
      <c r="AH74" s="17">
        <f t="shared" si="11"/>
        <v>0</v>
      </c>
      <c r="AI74" s="17">
        <f t="shared" si="11"/>
        <v>0</v>
      </c>
      <c r="AJ74" s="17">
        <f t="shared" si="11"/>
        <v>0</v>
      </c>
      <c r="AK74" s="17">
        <f t="shared" si="11"/>
        <v>0</v>
      </c>
      <c r="AL74" s="17">
        <f t="shared" si="11"/>
        <v>0</v>
      </c>
      <c r="AM74" s="17">
        <f t="shared" si="11"/>
        <v>0</v>
      </c>
      <c r="AN74" s="17">
        <f t="shared" si="11"/>
        <v>0</v>
      </c>
      <c r="AO74" s="17">
        <f t="shared" si="11"/>
        <v>0</v>
      </c>
      <c r="AP74" s="17">
        <f t="shared" si="11"/>
        <v>0</v>
      </c>
      <c r="AQ74" s="17">
        <f t="shared" si="11"/>
        <v>0</v>
      </c>
      <c r="AR74" s="17">
        <f t="shared" si="11"/>
        <v>0</v>
      </c>
      <c r="AS74" s="17">
        <f t="shared" si="11"/>
        <v>0</v>
      </c>
      <c r="AT74" s="17">
        <f t="shared" si="11"/>
        <v>0</v>
      </c>
      <c r="AU74" s="17">
        <f t="shared" si="11"/>
        <v>0</v>
      </c>
      <c r="AV74" s="17">
        <f t="shared" si="11"/>
        <v>0</v>
      </c>
      <c r="AW74" s="17">
        <f t="shared" si="11"/>
        <v>0</v>
      </c>
      <c r="AX74" s="17">
        <f t="shared" si="11"/>
        <v>0</v>
      </c>
    </row>
    <row r="75" spans="1:50" ht="20.25" customHeight="1" x14ac:dyDescent="0.25">
      <c r="I75" s="55">
        <f t="shared" ref="I75:P75" si="12">SUMPRODUCT($H$4:$H$73,I4:I73)</f>
        <v>569637.30000000005</v>
      </c>
      <c r="J75" s="55">
        <f t="shared" si="12"/>
        <v>20417</v>
      </c>
      <c r="K75" s="55">
        <f t="shared" si="12"/>
        <v>20417</v>
      </c>
      <c r="L75" s="55">
        <f t="shared" si="12"/>
        <v>0</v>
      </c>
      <c r="M75" s="55">
        <f t="shared" si="12"/>
        <v>135324.06000000003</v>
      </c>
      <c r="N75" s="55">
        <f t="shared" si="12"/>
        <v>0</v>
      </c>
      <c r="O75" s="55">
        <f t="shared" si="12"/>
        <v>0</v>
      </c>
      <c r="P75" s="55">
        <f t="shared" si="12"/>
        <v>0</v>
      </c>
      <c r="S75" s="149"/>
      <c r="T75" s="149"/>
      <c r="U75" s="149"/>
      <c r="V75" s="149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</row>
    <row r="76" spans="1:50" ht="17.25" customHeight="1" x14ac:dyDescent="0.25">
      <c r="B76" s="189" t="s">
        <v>48</v>
      </c>
      <c r="C76" s="190"/>
      <c r="D76" s="190"/>
      <c r="E76" s="190"/>
      <c r="F76" s="190"/>
      <c r="G76" s="191"/>
      <c r="H76" s="109"/>
      <c r="I76" s="109"/>
      <c r="J76" s="110"/>
      <c r="K76" s="28"/>
      <c r="L76" s="28"/>
      <c r="M76" s="28"/>
      <c r="N76" s="28"/>
      <c r="O76" s="28"/>
      <c r="P76" s="28"/>
      <c r="S76" s="150"/>
      <c r="T76" s="151"/>
      <c r="U76" s="151"/>
      <c r="V76" s="151"/>
    </row>
    <row r="77" spans="1:50" ht="16.5" customHeight="1" x14ac:dyDescent="0.25">
      <c r="B77" s="192" t="s">
        <v>85</v>
      </c>
      <c r="C77" s="193"/>
      <c r="D77" s="193"/>
      <c r="E77" s="193"/>
      <c r="F77" s="193"/>
      <c r="G77" s="194"/>
      <c r="H77" s="108"/>
      <c r="I77" s="108"/>
      <c r="J77" s="111"/>
      <c r="P77" s="22"/>
      <c r="S77" s="150"/>
      <c r="T77" s="151"/>
      <c r="U77" s="151"/>
      <c r="V77" s="151"/>
    </row>
    <row r="78" spans="1:50" ht="15.75" customHeight="1" x14ac:dyDescent="0.25">
      <c r="B78" s="180" t="s">
        <v>86</v>
      </c>
      <c r="C78" s="181"/>
      <c r="D78" s="181"/>
      <c r="E78" s="181"/>
      <c r="F78" s="181"/>
      <c r="G78" s="182"/>
      <c r="H78" s="108"/>
      <c r="I78" s="108"/>
      <c r="J78" s="111"/>
      <c r="P78" s="22"/>
      <c r="S78" s="150"/>
      <c r="T78" s="151"/>
      <c r="U78" s="151"/>
      <c r="V78" s="151"/>
    </row>
    <row r="79" spans="1:50" ht="17.100000000000001" customHeight="1" x14ac:dyDescent="0.25">
      <c r="S79" s="149"/>
      <c r="T79" s="149"/>
      <c r="U79" s="149"/>
      <c r="V79" s="149"/>
    </row>
    <row r="80" spans="1:50" ht="29.45" customHeight="1" x14ac:dyDescent="0.25">
      <c r="B80" s="183" t="s">
        <v>116</v>
      </c>
      <c r="C80" s="184"/>
      <c r="D80" s="184"/>
      <c r="E80" s="184"/>
      <c r="F80" s="184"/>
      <c r="G80" s="185"/>
      <c r="S80" s="150"/>
      <c r="T80" s="150"/>
      <c r="U80" s="150"/>
      <c r="V80" s="150"/>
    </row>
    <row r="81" spans="2:22" ht="24.75" customHeight="1" x14ac:dyDescent="0.25">
      <c r="B81" s="186"/>
      <c r="C81" s="187"/>
      <c r="D81" s="187"/>
      <c r="E81" s="187"/>
      <c r="F81" s="187"/>
      <c r="G81" s="188"/>
      <c r="S81" s="150"/>
      <c r="T81" s="150"/>
      <c r="U81" s="150"/>
      <c r="V81" s="150"/>
    </row>
  </sheetData>
  <autoFilter ref="A3:AX3" xr:uid="{4A706EC8-95A1-439C-A27F-1B6F50C63BA4}"/>
  <mergeCells count="152">
    <mergeCell ref="B77:G77"/>
    <mergeCell ref="B78:G78"/>
    <mergeCell ref="B80:G81"/>
    <mergeCell ref="B70:B71"/>
    <mergeCell ref="C70:C71"/>
    <mergeCell ref="E70:E71"/>
    <mergeCell ref="B72:B73"/>
    <mergeCell ref="C72:C73"/>
    <mergeCell ref="E72:E73"/>
    <mergeCell ref="C66:C67"/>
    <mergeCell ref="E66:E67"/>
    <mergeCell ref="B68:B69"/>
    <mergeCell ref="C68:C69"/>
    <mergeCell ref="E68:E69"/>
    <mergeCell ref="B60:B61"/>
    <mergeCell ref="C60:C61"/>
    <mergeCell ref="E60:E61"/>
    <mergeCell ref="B76:G76"/>
    <mergeCell ref="A62:A73"/>
    <mergeCell ref="B62:B63"/>
    <mergeCell ref="C62:C63"/>
    <mergeCell ref="E62:E63"/>
    <mergeCell ref="B64:B65"/>
    <mergeCell ref="C64:C65"/>
    <mergeCell ref="E64:E65"/>
    <mergeCell ref="B56:B57"/>
    <mergeCell ref="C56:C57"/>
    <mergeCell ref="E56:E57"/>
    <mergeCell ref="B58:B59"/>
    <mergeCell ref="C58:C59"/>
    <mergeCell ref="E58:E59"/>
    <mergeCell ref="A50:A61"/>
    <mergeCell ref="B50:B51"/>
    <mergeCell ref="C50:C51"/>
    <mergeCell ref="E50:E51"/>
    <mergeCell ref="B52:B53"/>
    <mergeCell ref="C52:C53"/>
    <mergeCell ref="E52:E53"/>
    <mergeCell ref="B54:B55"/>
    <mergeCell ref="C54:C55"/>
    <mergeCell ref="E54:E55"/>
    <mergeCell ref="B66:B67"/>
    <mergeCell ref="A44:A49"/>
    <mergeCell ref="B44:B45"/>
    <mergeCell ref="C44:C45"/>
    <mergeCell ref="E44:E45"/>
    <mergeCell ref="B46:B47"/>
    <mergeCell ref="C46:C47"/>
    <mergeCell ref="E46:E47"/>
    <mergeCell ref="B48:B49"/>
    <mergeCell ref="C48:C49"/>
    <mergeCell ref="E48:E49"/>
    <mergeCell ref="A34:A4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C32:C33"/>
    <mergeCell ref="E32:E33"/>
    <mergeCell ref="B24:B25"/>
    <mergeCell ref="C24:C25"/>
    <mergeCell ref="E24:E25"/>
    <mergeCell ref="B40:B41"/>
    <mergeCell ref="C40:C41"/>
    <mergeCell ref="E40:E41"/>
    <mergeCell ref="B42:B43"/>
    <mergeCell ref="C42:C43"/>
    <mergeCell ref="E42:E43"/>
    <mergeCell ref="A16:A25"/>
    <mergeCell ref="B16:B17"/>
    <mergeCell ref="C16:C17"/>
    <mergeCell ref="E16:E17"/>
    <mergeCell ref="B18:B19"/>
    <mergeCell ref="C18:C19"/>
    <mergeCell ref="E18:E19"/>
    <mergeCell ref="A26:A33"/>
    <mergeCell ref="B26:B27"/>
    <mergeCell ref="C26:C27"/>
    <mergeCell ref="E26:E27"/>
    <mergeCell ref="B28:B29"/>
    <mergeCell ref="C28:C29"/>
    <mergeCell ref="E28:E29"/>
    <mergeCell ref="B20:B21"/>
    <mergeCell ref="C20:C21"/>
    <mergeCell ref="E20:E21"/>
    <mergeCell ref="B22:B23"/>
    <mergeCell ref="C22:C23"/>
    <mergeCell ref="E22:E23"/>
    <mergeCell ref="B30:B31"/>
    <mergeCell ref="C30:C31"/>
    <mergeCell ref="E30:E31"/>
    <mergeCell ref="B32:B33"/>
    <mergeCell ref="B10:B11"/>
    <mergeCell ref="C10:C11"/>
    <mergeCell ref="E10:E11"/>
    <mergeCell ref="B12:B13"/>
    <mergeCell ref="C12:C13"/>
    <mergeCell ref="E12:E13"/>
    <mergeCell ref="A4:A15"/>
    <mergeCell ref="B4:B5"/>
    <mergeCell ref="C4:C5"/>
    <mergeCell ref="E4:E5"/>
    <mergeCell ref="B6:B7"/>
    <mergeCell ref="C6:C7"/>
    <mergeCell ref="E6:E7"/>
    <mergeCell ref="B8:B9"/>
    <mergeCell ref="C8:C9"/>
    <mergeCell ref="E8:E9"/>
    <mergeCell ref="B14:B15"/>
    <mergeCell ref="C14:C15"/>
    <mergeCell ref="E14:E15"/>
    <mergeCell ref="AT1:AT2"/>
    <mergeCell ref="AU1:AU2"/>
    <mergeCell ref="AV1:AV2"/>
    <mergeCell ref="AW1:AW2"/>
    <mergeCell ref="AX1:AX2"/>
    <mergeCell ref="A2:R2"/>
    <mergeCell ref="AN1:AN2"/>
    <mergeCell ref="AO1:AO2"/>
    <mergeCell ref="AP1:AP2"/>
    <mergeCell ref="AQ1:AQ2"/>
    <mergeCell ref="AR1:AR2"/>
    <mergeCell ref="AS1:AS2"/>
    <mergeCell ref="AH1:AH2"/>
    <mergeCell ref="AI1:AI2"/>
    <mergeCell ref="AJ1:AJ2"/>
    <mergeCell ref="AK1:AK2"/>
    <mergeCell ref="AL1:AL2"/>
    <mergeCell ref="AM1:AM2"/>
    <mergeCell ref="AB1:AB2"/>
    <mergeCell ref="AC1:AC2"/>
    <mergeCell ref="AD1:AD2"/>
    <mergeCell ref="AE1:AE2"/>
    <mergeCell ref="AF1:AF2"/>
    <mergeCell ref="AG1:AG2"/>
    <mergeCell ref="V1:V2"/>
    <mergeCell ref="W1:W2"/>
    <mergeCell ref="X1:X2"/>
    <mergeCell ref="Y1:Y2"/>
    <mergeCell ref="Z1:Z2"/>
    <mergeCell ref="AA1:AA2"/>
    <mergeCell ref="A1:B1"/>
    <mergeCell ref="C1:H1"/>
    <mergeCell ref="I1:R1"/>
    <mergeCell ref="S1:S2"/>
    <mergeCell ref="T1:T2"/>
    <mergeCell ref="U1:U2"/>
  </mergeCells>
  <conditionalFormatting sqref="R1 R3:R1048576">
    <cfRule type="cellIs" dxfId="10" priority="4" operator="equal">
      <formula>"ATENÇÃO"</formula>
    </cfRule>
  </conditionalFormatting>
  <conditionalFormatting sqref="W4:AX73">
    <cfRule type="cellIs" dxfId="9" priority="3" operator="greaterThan">
      <formula>0</formula>
    </cfRule>
  </conditionalFormatting>
  <conditionalFormatting sqref="Q4:Q73">
    <cfRule type="cellIs" dxfId="8" priority="2" operator="lessThan">
      <formula>0</formula>
    </cfRule>
  </conditionalFormatting>
  <conditionalFormatting sqref="R4:R73">
    <cfRule type="containsText" dxfId="7" priority="1" operator="containsText" text="ATENÇÃO">
      <formula>NOT(ISERROR(SEARCH("ATENÇÃO",R4)))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2" max="1048575" man="1"/>
  </col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R96"/>
  <sheetViews>
    <sheetView tabSelected="1" zoomScale="80" zoomScaleNormal="80" workbookViewId="0">
      <pane xSplit="3" ySplit="3" topLeftCell="D92" activePane="bottomRight" state="frozen"/>
      <selection pane="topRight" activeCell="D1" sqref="D1"/>
      <selection pane="bottomLeft" activeCell="A4" sqref="A4"/>
      <selection pane="bottomRight" activeCell="H97" sqref="H97"/>
    </sheetView>
  </sheetViews>
  <sheetFormatPr defaultColWidth="9.7109375" defaultRowHeight="38.25" customHeight="1" x14ac:dyDescent="0.25"/>
  <cols>
    <col min="1" max="1" width="9.7109375" style="34"/>
    <col min="2" max="2" width="19.140625" style="1" customWidth="1"/>
    <col min="3" max="3" width="5.28515625" style="1" bestFit="1" customWidth="1"/>
    <col min="4" max="4" width="7.85546875" style="1" customWidth="1"/>
    <col min="5" max="5" width="30.42578125" style="3" customWidth="1"/>
    <col min="6" max="6" width="16.28515625" style="1" customWidth="1"/>
    <col min="7" max="7" width="15.5703125" style="1" customWidth="1"/>
    <col min="8" max="8" width="19.85546875" style="3" customWidth="1"/>
    <col min="9" max="9" width="19.5703125" style="4" customWidth="1"/>
    <col min="10" max="10" width="19.85546875" style="10" customWidth="1"/>
    <col min="11" max="11" width="15" style="10" customWidth="1"/>
    <col min="12" max="12" width="14.42578125" style="10" customWidth="1"/>
    <col min="13" max="13" width="13.28515625" style="10" customWidth="1"/>
    <col min="14" max="14" width="12.42578125" style="5" customWidth="1"/>
    <col min="15" max="15" width="22" style="2" bestFit="1" customWidth="1"/>
    <col min="16" max="16" width="20" style="2" customWidth="1"/>
    <col min="17" max="17" width="28.85546875" style="2" customWidth="1"/>
    <col min="18" max="16384" width="9.7109375" style="2"/>
  </cols>
  <sheetData>
    <row r="1" spans="1:18" ht="59.45" customHeight="1" x14ac:dyDescent="0.25">
      <c r="A1" s="199" t="s">
        <v>119</v>
      </c>
      <c r="B1" s="200"/>
      <c r="C1" s="199" t="s">
        <v>120</v>
      </c>
      <c r="D1" s="201"/>
      <c r="E1" s="201"/>
      <c r="F1" s="201"/>
      <c r="G1" s="201"/>
      <c r="H1" s="200"/>
      <c r="I1" s="199" t="s">
        <v>121</v>
      </c>
      <c r="J1" s="201"/>
      <c r="K1" s="201"/>
      <c r="L1" s="201"/>
      <c r="M1" s="201"/>
      <c r="N1" s="201"/>
      <c r="O1" s="201"/>
      <c r="P1" s="201"/>
      <c r="Q1" s="200"/>
      <c r="R1" s="34"/>
    </row>
    <row r="2" spans="1:18" ht="25.5" customHeight="1" x14ac:dyDescent="0.25">
      <c r="A2" s="209" t="s">
        <v>46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10"/>
    </row>
    <row r="3" spans="1:18" s="3" customFormat="1" ht="49.5" customHeight="1" x14ac:dyDescent="0.2">
      <c r="A3" s="7" t="s">
        <v>87</v>
      </c>
      <c r="B3" s="8" t="s">
        <v>6</v>
      </c>
      <c r="C3" s="8" t="s">
        <v>2</v>
      </c>
      <c r="D3" s="8" t="s">
        <v>5</v>
      </c>
      <c r="E3" s="8" t="s">
        <v>7</v>
      </c>
      <c r="F3" s="8" t="s">
        <v>8</v>
      </c>
      <c r="G3" s="8" t="s">
        <v>9</v>
      </c>
      <c r="H3" s="8" t="s">
        <v>4</v>
      </c>
      <c r="I3" s="8" t="s">
        <v>63</v>
      </c>
      <c r="J3" s="20" t="s">
        <v>17</v>
      </c>
      <c r="K3" s="9" t="s">
        <v>18</v>
      </c>
      <c r="L3" s="9" t="s">
        <v>19</v>
      </c>
      <c r="M3" s="50" t="s">
        <v>20</v>
      </c>
      <c r="N3" s="7" t="s">
        <v>21</v>
      </c>
      <c r="O3" s="104" t="s">
        <v>22</v>
      </c>
      <c r="P3" s="104" t="s">
        <v>16</v>
      </c>
      <c r="Q3" s="104" t="s">
        <v>146</v>
      </c>
    </row>
    <row r="4" spans="1:18" ht="38.25" customHeight="1" x14ac:dyDescent="0.25">
      <c r="A4" s="169" t="s">
        <v>88</v>
      </c>
      <c r="B4" s="170" t="s">
        <v>89</v>
      </c>
      <c r="C4" s="173">
        <v>1</v>
      </c>
      <c r="D4" s="65">
        <v>1</v>
      </c>
      <c r="E4" s="170" t="s">
        <v>90</v>
      </c>
      <c r="F4" s="63" t="s">
        <v>91</v>
      </c>
      <c r="G4" s="66" t="s">
        <v>113</v>
      </c>
      <c r="H4" s="78">
        <v>4.9000000000000004</v>
      </c>
      <c r="I4" s="12">
        <f>'REIT.-SETRAN'!I4+'REIT.-PROEX'!I4+ESAG!I4+CEART!I4+CEAD!I4+FAED!I4+CEFID!I4+CERES!I4+CESFI!I4+CEAVI!I4+CCT!I4+CEPLAN!I4+CAV!I4+CESMO!I4+CEO!I4</f>
        <v>61500</v>
      </c>
      <c r="J4" s="11">
        <f>'REIT.-SETRAN'!J4+'REIT.-PROEX'!J4+ESAG!J4+CEART!J4+CEAD!J4+FAED!J4+CEFID!J4+CERES!J4+CESFI!J4+CEAVI!J4+CCT!J4+CEPLAN!J4+CAV!J4+CESMO!J4+CEO!J4</f>
        <v>36509.53</v>
      </c>
      <c r="K4" s="32">
        <f>'REIT.-SETRAN'!K4+'REIT.-PROEX'!K4+ESAG!K4+CEART!K4+CEAD!K4+FAED!K4+CEFID!K4+CERES!K4+CESFI!K4+CEAVI!K4+CCT!K4+CEPLAN!K4+CAV!K4+CESMO!K4+CEO!K4</f>
        <v>36509.53</v>
      </c>
      <c r="L4" s="29">
        <f>I4*0.25-0.5-M4</f>
        <v>15374.5</v>
      </c>
      <c r="M4" s="30">
        <f>'REIT.-SETRAN'!N4+'REIT.-SETRAN'!O4+'REIT.-PROEX'!N4+'REIT.-PROEX'!O4+ESAG!N4+ESAG!O4+CEART!N4+CEART!O4+CEAD!N4+CEAD!O4+FAED!N4+FAED!O4+CEFID!N4+CEFID!O4+CERES!N4+CERES!O4+CESFI!N4+CESFI!O4+CEAVI!N4+CEAVI!O4+CCT!N4+CCT!O4+CEPLAN!N4+CEPLAN!O4+CAV!N4+CAV!O4+CESMO!N4+CESMO!O4+CEO!N4+CEO!O4</f>
        <v>0</v>
      </c>
      <c r="N4" s="13">
        <f t="shared" ref="N4:N35" si="0">I4-J4+M4</f>
        <v>24990.47</v>
      </c>
      <c r="O4" s="14">
        <f t="shared" ref="O4:O35" si="1">H4*I4</f>
        <v>301350</v>
      </c>
      <c r="P4" s="14">
        <f t="shared" ref="P4:P35" si="2">H4*M4</f>
        <v>0</v>
      </c>
      <c r="Q4" s="14">
        <f>H4*J4+P4</f>
        <v>178896.69700000001</v>
      </c>
    </row>
    <row r="5" spans="1:18" ht="38.25" customHeight="1" x14ac:dyDescent="0.25">
      <c r="A5" s="169"/>
      <c r="B5" s="170"/>
      <c r="C5" s="173"/>
      <c r="D5" s="65">
        <v>2</v>
      </c>
      <c r="E5" s="170"/>
      <c r="F5" s="64" t="s">
        <v>92</v>
      </c>
      <c r="G5" s="66" t="s">
        <v>113</v>
      </c>
      <c r="H5" s="67">
        <v>890.86</v>
      </c>
      <c r="I5" s="12">
        <f>'REIT.-SETRAN'!I5+'REIT.-PROEX'!I5+ESAG!I5+CEART!I5+CEAD!I5+FAED!I5+CEFID!I5+CERES!I5+CESFI!I5+CEAVI!I5+CCT!I5+CEPLAN!I5+CAV!I5+CESMO!I5+CEO!I5</f>
        <v>301</v>
      </c>
      <c r="J5" s="11">
        <f>'REIT.-SETRAN'!J5+'REIT.-PROEX'!J5+ESAG!J5+CEART!J5+CEAD!J5+FAED!J5+CEFID!J5+CERES!J5+CESFI!J5+CEAVI!J5+CCT!J5+CEPLAN!J5+CAV!J5+CESMO!J5+CEO!J5</f>
        <v>170.97</v>
      </c>
      <c r="K5" s="32">
        <f>'REIT.-SETRAN'!K5+'REIT.-PROEX'!K5+ESAG!K5+CEART!K5+CEAD!K5+FAED!K5+CEFID!K5+CERES!K5+CESFI!K5+CEAVI!K5+CCT!K5+CEPLAN!K5+CAV!K5+CESMO!K5+CEO!K5</f>
        <v>170.97</v>
      </c>
      <c r="L5" s="29">
        <f t="shared" ref="L5:L35" si="3">I5*0.25-0.5-M5</f>
        <v>74.75</v>
      </c>
      <c r="M5" s="30">
        <f>'REIT.-SETRAN'!N5+'REIT.-SETRAN'!O5+'REIT.-PROEX'!N5+'REIT.-PROEX'!O5+ESAG!N5+ESAG!O5+CEART!N5+CEART!O5+CEAD!N5+CEAD!O5+FAED!N5+FAED!O5+CEFID!N5+CEFID!O5+CERES!N5+CERES!O5+CESFI!N5+CESFI!O5+CEAVI!N5+CEAVI!O5+CCT!N5+CCT!O5+CEPLAN!N5+CEPLAN!O5+CAV!N5+CAV!O5+CESMO!N5+CESMO!O5+CEO!N5+CEO!O5</f>
        <v>0</v>
      </c>
      <c r="N5" s="13">
        <f t="shared" si="0"/>
        <v>130.03</v>
      </c>
      <c r="O5" s="14">
        <f t="shared" si="1"/>
        <v>268148.86</v>
      </c>
      <c r="P5" s="14">
        <f t="shared" si="2"/>
        <v>0</v>
      </c>
      <c r="Q5" s="14">
        <f t="shared" ref="Q5:Q68" si="4">H5*J5+P5</f>
        <v>152310.33420000001</v>
      </c>
    </row>
    <row r="6" spans="1:18" ht="38.25" customHeight="1" x14ac:dyDescent="0.25">
      <c r="A6" s="169"/>
      <c r="B6" s="170" t="s">
        <v>89</v>
      </c>
      <c r="C6" s="173">
        <v>2</v>
      </c>
      <c r="D6" s="65">
        <v>3</v>
      </c>
      <c r="E6" s="170" t="s">
        <v>93</v>
      </c>
      <c r="F6" s="64" t="s">
        <v>91</v>
      </c>
      <c r="G6" s="66" t="s">
        <v>113</v>
      </c>
      <c r="H6" s="67">
        <v>6.5</v>
      </c>
      <c r="I6" s="12">
        <f>'REIT.-SETRAN'!I6+'REIT.-PROEX'!I6+ESAG!I6+CEART!I6+CEAD!I6+FAED!I6+CEFID!I6+CERES!I6+CESFI!I6+CEAVI!I6+CCT!I6+CEPLAN!I6+CAV!I6+CESMO!I6+CEO!I6</f>
        <v>30100</v>
      </c>
      <c r="J6" s="11">
        <f>'REIT.-SETRAN'!J6+'REIT.-PROEX'!J6+ESAG!J6+CEART!J6+CEAD!J6+FAED!J6+CEFID!J6+CERES!J6+CESFI!J6+CEAVI!J6+CCT!J6+CEPLAN!J6+CAV!J6+CESMO!J6+CEO!J6</f>
        <v>16720.239999999998</v>
      </c>
      <c r="K6" s="32">
        <f>'REIT.-SETRAN'!K6+'REIT.-PROEX'!K6+ESAG!K6+CEART!K6+CEAD!K6+FAED!K6+CEFID!K6+CERES!K6+CESFI!K6+CEAVI!K6+CCT!K6+CEPLAN!K6+CAV!K6+CESMO!K6+CEO!K6</f>
        <v>16720.239999999998</v>
      </c>
      <c r="L6" s="29">
        <f t="shared" si="3"/>
        <v>7524.5</v>
      </c>
      <c r="M6" s="30">
        <f>'REIT.-SETRAN'!N6+'REIT.-SETRAN'!O6+'REIT.-PROEX'!N6+'REIT.-PROEX'!O6+ESAG!N6+ESAG!O6+CEART!N6+CEART!O6+CEAD!N6+CEAD!O6+FAED!N6+FAED!O6+CEFID!N6+CEFID!O6+CERES!N6+CERES!O6+CESFI!N6+CESFI!O6+CEAVI!N6+CEAVI!O6+CCT!N6+CCT!O6+CEPLAN!N6+CEPLAN!O6+CAV!N6+CAV!O6+CESMO!N6+CESMO!O6+CEO!N6+CEO!O6</f>
        <v>0</v>
      </c>
      <c r="N6" s="13">
        <f t="shared" si="0"/>
        <v>13379.760000000002</v>
      </c>
      <c r="O6" s="14">
        <f t="shared" si="1"/>
        <v>195650</v>
      </c>
      <c r="P6" s="14">
        <f t="shared" si="2"/>
        <v>0</v>
      </c>
      <c r="Q6" s="14">
        <f t="shared" si="4"/>
        <v>108681.55999999998</v>
      </c>
    </row>
    <row r="7" spans="1:18" ht="38.25" customHeight="1" x14ac:dyDescent="0.25">
      <c r="A7" s="169"/>
      <c r="B7" s="170"/>
      <c r="C7" s="173"/>
      <c r="D7" s="65">
        <v>4</v>
      </c>
      <c r="E7" s="170"/>
      <c r="F7" s="64" t="s">
        <v>92</v>
      </c>
      <c r="G7" s="66" t="s">
        <v>113</v>
      </c>
      <c r="H7" s="67">
        <v>738.2</v>
      </c>
      <c r="I7" s="12">
        <f>'REIT.-SETRAN'!I7+'REIT.-PROEX'!I7+ESAG!I7+CEART!I7+CEAD!I7+FAED!I7+CEFID!I7+CERES!I7+CESFI!I7+CEAVI!I7+CCT!I7+CEPLAN!I7+CAV!I7+CESMO!I7+CEO!I7</f>
        <v>106</v>
      </c>
      <c r="J7" s="11">
        <f>'REIT.-SETRAN'!J7+'REIT.-PROEX'!J7+ESAG!J7+CEART!J7+CEAD!J7+FAED!J7+CEFID!J7+CERES!J7+CESFI!J7+CEAVI!J7+CCT!J7+CEPLAN!J7+CAV!J7+CESMO!J7+CEO!J7</f>
        <v>55.61</v>
      </c>
      <c r="K7" s="32">
        <f>'REIT.-SETRAN'!K7+'REIT.-PROEX'!K7+ESAG!K7+CEART!K7+CEAD!K7+FAED!K7+CEFID!K7+CERES!K7+CESFI!K7+CEAVI!K7+CCT!K7+CEPLAN!K7+CAV!K7+CESMO!K7+CEO!K7</f>
        <v>55.61</v>
      </c>
      <c r="L7" s="29">
        <f t="shared" si="3"/>
        <v>26</v>
      </c>
      <c r="M7" s="30">
        <f>'REIT.-SETRAN'!N7+'REIT.-SETRAN'!O7+'REIT.-PROEX'!N7+'REIT.-PROEX'!O7+ESAG!N7+ESAG!O7+CEART!N7+CEART!O7+CEAD!N7+CEAD!O7+FAED!N7+FAED!O7+CEFID!N7+CEFID!O7+CERES!N7+CERES!O7+CESFI!N7+CESFI!O7+CEAVI!N7+CEAVI!O7+CCT!N7+CCT!O7+CEPLAN!N7+CEPLAN!O7+CAV!N7+CAV!O7+CESMO!N7+CESMO!O7+CEO!N7+CEO!O7</f>
        <v>0</v>
      </c>
      <c r="N7" s="13">
        <f t="shared" si="0"/>
        <v>50.39</v>
      </c>
      <c r="O7" s="14">
        <f t="shared" si="1"/>
        <v>78249.200000000012</v>
      </c>
      <c r="P7" s="14">
        <f t="shared" si="2"/>
        <v>0</v>
      </c>
      <c r="Q7" s="14">
        <f t="shared" si="4"/>
        <v>41051.302000000003</v>
      </c>
    </row>
    <row r="8" spans="1:18" ht="38.25" customHeight="1" x14ac:dyDescent="0.25">
      <c r="A8" s="169"/>
      <c r="B8" s="170" t="s">
        <v>89</v>
      </c>
      <c r="C8" s="173">
        <v>3</v>
      </c>
      <c r="D8" s="65">
        <v>5</v>
      </c>
      <c r="E8" s="170" t="s">
        <v>94</v>
      </c>
      <c r="F8" s="80" t="s">
        <v>91</v>
      </c>
      <c r="G8" s="66" t="s">
        <v>113</v>
      </c>
      <c r="H8" s="67">
        <v>7.82</v>
      </c>
      <c r="I8" s="12">
        <f>'REIT.-SETRAN'!I8+'REIT.-PROEX'!I8+ESAG!I8+CEART!I8+CEAD!I8+FAED!I8+CEFID!I8+CERES!I8+CESFI!I8+CEAVI!I8+CCT!I8+CEPLAN!I8+CAV!I8+CESMO!I8+CEO!I8</f>
        <v>105600</v>
      </c>
      <c r="J8" s="11">
        <f>'REIT.-SETRAN'!J8+'REIT.-PROEX'!J8+ESAG!J8+CEART!J8+CEAD!J8+FAED!J8+CEFID!J8+CERES!J8+CESFI!J8+CEAVI!J8+CCT!J8+CEPLAN!J8+CAV!J8+CESMO!J8+CEO!J8</f>
        <v>21303.32</v>
      </c>
      <c r="K8" s="32">
        <f>'REIT.-SETRAN'!K8+'REIT.-PROEX'!K8+ESAG!K8+CEART!K8+CEAD!K8+FAED!K8+CEFID!K8+CERES!K8+CESFI!K8+CEAVI!K8+CCT!K8+CEPLAN!K8+CAV!K8+CESMO!K8+CEO!K8</f>
        <v>21303.32</v>
      </c>
      <c r="L8" s="29">
        <f t="shared" si="3"/>
        <v>26399.5</v>
      </c>
      <c r="M8" s="30">
        <f>'REIT.-SETRAN'!N8+'REIT.-SETRAN'!O8+'REIT.-PROEX'!N8+'REIT.-PROEX'!O8+ESAG!N8+ESAG!O8+CEART!N8+CEART!O8+CEAD!N8+CEAD!O8+FAED!N8+FAED!O8+CEFID!N8+CEFID!O8+CERES!N8+CERES!O8+CESFI!N8+CESFI!O8+CEAVI!N8+CEAVI!O8+CCT!N8+CCT!O8+CEPLAN!N8+CEPLAN!O8+CAV!N8+CAV!O8+CESMO!N8+CESMO!O8+CEO!N8+CEO!O8</f>
        <v>0</v>
      </c>
      <c r="N8" s="13">
        <f t="shared" si="0"/>
        <v>84296.68</v>
      </c>
      <c r="O8" s="14">
        <f t="shared" si="1"/>
        <v>825792</v>
      </c>
      <c r="P8" s="14">
        <f t="shared" si="2"/>
        <v>0</v>
      </c>
      <c r="Q8" s="14">
        <f t="shared" si="4"/>
        <v>166591.96239999999</v>
      </c>
    </row>
    <row r="9" spans="1:18" ht="38.25" customHeight="1" x14ac:dyDescent="0.25">
      <c r="A9" s="169"/>
      <c r="B9" s="170"/>
      <c r="C9" s="173"/>
      <c r="D9" s="65">
        <v>6</v>
      </c>
      <c r="E9" s="170"/>
      <c r="F9" s="80" t="s">
        <v>92</v>
      </c>
      <c r="G9" s="66" t="s">
        <v>113</v>
      </c>
      <c r="H9" s="67">
        <v>1000</v>
      </c>
      <c r="I9" s="12">
        <f>'REIT.-SETRAN'!I9+'REIT.-PROEX'!I9+ESAG!I9+CEART!I9+CEAD!I9+FAED!I9+CEFID!I9+CERES!I9+CESFI!I9+CEAVI!I9+CCT!I9+CEPLAN!I9+CAV!I9+CESMO!I9+CEO!I9</f>
        <v>202</v>
      </c>
      <c r="J9" s="11">
        <f>'REIT.-SETRAN'!J9+'REIT.-PROEX'!J9+ESAG!J9+CEART!J9+CEAD!J9+FAED!J9+CEFID!J9+CERES!J9+CESFI!J9+CEAVI!J9+CCT!J9+CEPLAN!J9+CAV!J9+CESMO!J9+CEO!J9</f>
        <v>66</v>
      </c>
      <c r="K9" s="32">
        <f>'REIT.-SETRAN'!K9+'REIT.-PROEX'!K9+ESAG!K9+CEART!K9+CEAD!K9+FAED!K9+CEFID!K9+CERES!K9+CESFI!K9+CEAVI!K9+CCT!K9+CEPLAN!K9+CAV!K9+CESMO!K9+CEO!K9</f>
        <v>66</v>
      </c>
      <c r="L9" s="29">
        <f t="shared" si="3"/>
        <v>50</v>
      </c>
      <c r="M9" s="30">
        <f>'REIT.-SETRAN'!N9+'REIT.-SETRAN'!O9+'REIT.-PROEX'!N9+'REIT.-PROEX'!O9+ESAG!N9+ESAG!O9+CEART!N9+CEART!O9+CEAD!N9+CEAD!O9+FAED!N9+FAED!O9+CEFID!N9+CEFID!O9+CERES!N9+CERES!O9+CESFI!N9+CESFI!O9+CEAVI!N9+CEAVI!O9+CCT!N9+CCT!O9+CEPLAN!N9+CEPLAN!O9+CAV!N9+CAV!O9+CESMO!N9+CESMO!O9+CEO!N9+CEO!O9</f>
        <v>0</v>
      </c>
      <c r="N9" s="13">
        <f t="shared" si="0"/>
        <v>136</v>
      </c>
      <c r="O9" s="14">
        <f t="shared" si="1"/>
        <v>202000</v>
      </c>
      <c r="P9" s="14">
        <f t="shared" si="2"/>
        <v>0</v>
      </c>
      <c r="Q9" s="14">
        <f t="shared" si="4"/>
        <v>66000</v>
      </c>
    </row>
    <row r="10" spans="1:18" ht="38.25" customHeight="1" x14ac:dyDescent="0.25">
      <c r="A10" s="169"/>
      <c r="B10" s="170" t="s">
        <v>89</v>
      </c>
      <c r="C10" s="173">
        <v>4</v>
      </c>
      <c r="D10" s="65">
        <v>7</v>
      </c>
      <c r="E10" s="170" t="s">
        <v>95</v>
      </c>
      <c r="F10" s="80" t="s">
        <v>91</v>
      </c>
      <c r="G10" s="66" t="s">
        <v>113</v>
      </c>
      <c r="H10" s="67">
        <v>7.61</v>
      </c>
      <c r="I10" s="12">
        <f>'REIT.-SETRAN'!I10+'REIT.-PROEX'!I10+ESAG!I10+CEART!I10+CEAD!I10+FAED!I10+CEFID!I10+CERES!I10+CESFI!I10+CEAVI!I10+CCT!I10+CEPLAN!I10+CAV!I10+CESMO!I10+CEO!I10</f>
        <v>85400</v>
      </c>
      <c r="J10" s="11">
        <f>'REIT.-SETRAN'!J10+'REIT.-PROEX'!J10+ESAG!J10+CEART!J10+CEAD!J10+FAED!J10+CEFID!J10+CERES!J10+CESFI!J10+CEAVI!J10+CCT!J10+CEPLAN!J10+CAV!J10+CESMO!J10+CEO!J10</f>
        <v>12224.3</v>
      </c>
      <c r="K10" s="32">
        <f>'REIT.-SETRAN'!K10+'REIT.-PROEX'!K10+ESAG!K10+CEART!K10+CEAD!K10+FAED!K10+CEFID!K10+CERES!K10+CESFI!K10+CEAVI!K10+CCT!K10+CEPLAN!K10+CAV!K10+CESMO!K10+CEO!K10</f>
        <v>12224.3</v>
      </c>
      <c r="L10" s="29">
        <f t="shared" si="3"/>
        <v>21349.5</v>
      </c>
      <c r="M10" s="30">
        <f>'REIT.-SETRAN'!N10+'REIT.-SETRAN'!O10+'REIT.-PROEX'!N10+'REIT.-PROEX'!O10+ESAG!N10+ESAG!O10+CEART!N10+CEART!O10+CEAD!N10+CEAD!O10+FAED!N10+FAED!O10+CEFID!N10+CEFID!O10+CERES!N10+CERES!O10+CESFI!N10+CESFI!O10+CEAVI!N10+CEAVI!O10+CCT!N10+CCT!O10+CEPLAN!N10+CEPLAN!O10+CAV!N10+CAV!O10+CESMO!N10+CESMO!O10+CEO!N10+CEO!O10</f>
        <v>0</v>
      </c>
      <c r="N10" s="13">
        <f t="shared" si="0"/>
        <v>73175.7</v>
      </c>
      <c r="O10" s="14">
        <f t="shared" si="1"/>
        <v>649894</v>
      </c>
      <c r="P10" s="14">
        <f t="shared" si="2"/>
        <v>0</v>
      </c>
      <c r="Q10" s="14">
        <f t="shared" si="4"/>
        <v>93026.922999999995</v>
      </c>
    </row>
    <row r="11" spans="1:18" ht="38.25" customHeight="1" x14ac:dyDescent="0.25">
      <c r="A11" s="169"/>
      <c r="B11" s="170"/>
      <c r="C11" s="173"/>
      <c r="D11" s="65">
        <v>8</v>
      </c>
      <c r="E11" s="170"/>
      <c r="F11" s="80" t="s">
        <v>92</v>
      </c>
      <c r="G11" s="66" t="s">
        <v>113</v>
      </c>
      <c r="H11" s="67">
        <v>1002.46</v>
      </c>
      <c r="I11" s="12">
        <f>'REIT.-SETRAN'!I11+'REIT.-PROEX'!I11+ESAG!I11+CEART!I11+CEAD!I11+FAED!I11+CEFID!I11+CERES!I11+CESFI!I11+CEAVI!I11+CCT!I11+CEPLAN!I11+CAV!I11+CESMO!I11+CEO!I11</f>
        <v>165</v>
      </c>
      <c r="J11" s="11">
        <f>'REIT.-SETRAN'!J11+'REIT.-PROEX'!J11+ESAG!J11+CEART!J11+CEAD!J11+FAED!J11+CEFID!J11+CERES!J11+CESFI!J11+CEAVI!J11+CCT!J11+CEPLAN!J11+CAV!J11+CESMO!J11+CEO!J11</f>
        <v>74</v>
      </c>
      <c r="K11" s="32">
        <f>'REIT.-SETRAN'!K11+'REIT.-PROEX'!K11+ESAG!K11+CEART!K11+CEAD!K11+FAED!K11+CEFID!K11+CERES!K11+CESFI!K11+CEAVI!K11+CCT!K11+CEPLAN!K11+CAV!K11+CESMO!K11+CEO!K11</f>
        <v>74</v>
      </c>
      <c r="L11" s="29">
        <f t="shared" si="3"/>
        <v>40.75</v>
      </c>
      <c r="M11" s="30">
        <f>'REIT.-SETRAN'!N11+'REIT.-SETRAN'!O11+'REIT.-PROEX'!N11+'REIT.-PROEX'!O11+ESAG!N11+ESAG!O11+CEART!N11+CEART!O11+CEAD!N11+CEAD!O11+FAED!N11+FAED!O11+CEFID!N11+CEFID!O11+CERES!N11+CERES!O11+CESFI!N11+CESFI!O11+CEAVI!N11+CEAVI!O11+CCT!N11+CCT!O11+CEPLAN!N11+CEPLAN!O11+CAV!N11+CAV!O11+CESMO!N11+CESMO!O11+CEO!N11+CEO!O11</f>
        <v>0</v>
      </c>
      <c r="N11" s="13">
        <f t="shared" si="0"/>
        <v>91</v>
      </c>
      <c r="O11" s="14">
        <f t="shared" si="1"/>
        <v>165405.9</v>
      </c>
      <c r="P11" s="14">
        <f t="shared" si="2"/>
        <v>0</v>
      </c>
      <c r="Q11" s="14">
        <f t="shared" si="4"/>
        <v>74182.040000000008</v>
      </c>
    </row>
    <row r="12" spans="1:18" ht="38.25" customHeight="1" x14ac:dyDescent="0.25">
      <c r="A12" s="169"/>
      <c r="B12" s="170" t="s">
        <v>96</v>
      </c>
      <c r="C12" s="173">
        <v>5</v>
      </c>
      <c r="D12" s="65">
        <v>9</v>
      </c>
      <c r="E12" s="170" t="s">
        <v>97</v>
      </c>
      <c r="F12" s="80" t="s">
        <v>91</v>
      </c>
      <c r="G12" s="66" t="s">
        <v>113</v>
      </c>
      <c r="H12" s="67">
        <v>3.68</v>
      </c>
      <c r="I12" s="12">
        <f>'REIT.-SETRAN'!I12+'REIT.-PROEX'!I12+ESAG!I12+CEART!I12+CEAD!I12+FAED!I12+CEFID!I12+CERES!I12+CESFI!I12+CEAVI!I12+CCT!I12+CEPLAN!I12+CAV!I12+CESMO!I12+CEO!I12</f>
        <v>26500</v>
      </c>
      <c r="J12" s="11">
        <f>'REIT.-SETRAN'!J12+'REIT.-PROEX'!J12+ESAG!J12+CEART!J12+CEAD!J12+FAED!J12+CEFID!J12+CERES!J12+CESFI!J12+CEAVI!J12+CCT!J12+CEPLAN!J12+CAV!J12+CESMO!J12+CEO!J12</f>
        <v>9000</v>
      </c>
      <c r="K12" s="32">
        <f>'REIT.-SETRAN'!K12+'REIT.-PROEX'!K12+ESAG!K12+CEART!K12+CEAD!K12+FAED!K12+CEFID!K12+CERES!K12+CESFI!K12+CEAVI!K12+CCT!K12+CEPLAN!K12+CAV!K12+CESMO!K12+CEO!K12</f>
        <v>9000</v>
      </c>
      <c r="L12" s="29">
        <f t="shared" si="3"/>
        <v>6624.5</v>
      </c>
      <c r="M12" s="30">
        <f>'REIT.-SETRAN'!N12+'REIT.-SETRAN'!O12+'REIT.-PROEX'!N12+'REIT.-PROEX'!O12+ESAG!N12+ESAG!O12+CEART!N12+CEART!O12+CEAD!N12+CEAD!O12+FAED!N12+FAED!O12+CEFID!N12+CEFID!O12+CERES!N12+CERES!O12+CESFI!N12+CESFI!O12+CEAVI!N12+CEAVI!O12+CCT!N12+CCT!O12+CEPLAN!N12+CEPLAN!O12+CAV!N12+CAV!O12+CESMO!N12+CESMO!O12+CEO!N12+CEO!O12</f>
        <v>0</v>
      </c>
      <c r="N12" s="13">
        <f t="shared" si="0"/>
        <v>17500</v>
      </c>
      <c r="O12" s="14">
        <f t="shared" si="1"/>
        <v>97520</v>
      </c>
      <c r="P12" s="14">
        <f t="shared" si="2"/>
        <v>0</v>
      </c>
      <c r="Q12" s="14">
        <f t="shared" si="4"/>
        <v>33120</v>
      </c>
    </row>
    <row r="13" spans="1:18" ht="38.25" customHeight="1" x14ac:dyDescent="0.25">
      <c r="A13" s="169"/>
      <c r="B13" s="170"/>
      <c r="C13" s="173"/>
      <c r="D13" s="65">
        <v>10</v>
      </c>
      <c r="E13" s="170"/>
      <c r="F13" s="65" t="s">
        <v>92</v>
      </c>
      <c r="G13" s="66" t="s">
        <v>113</v>
      </c>
      <c r="H13" s="78">
        <v>874.8</v>
      </c>
      <c r="I13" s="12">
        <f>'REIT.-SETRAN'!I13+'REIT.-PROEX'!I13+ESAG!I13+CEART!I13+CEAD!I13+FAED!I13+CEFID!I13+CERES!I13+CESFI!I13+CEAVI!I13+CCT!I13+CEPLAN!I13+CAV!I13+CESMO!I13+CEO!I13</f>
        <v>100</v>
      </c>
      <c r="J13" s="11">
        <f>'REIT.-SETRAN'!J13+'REIT.-PROEX'!J13+ESAG!J13+CEART!J13+CEAD!J13+FAED!J13+CEFID!J13+CERES!J13+CESFI!J13+CEAVI!J13+CCT!J13+CEPLAN!J13+CAV!J13+CESMO!J13+CEO!J13</f>
        <v>20</v>
      </c>
      <c r="K13" s="32">
        <f>'REIT.-SETRAN'!K13+'REIT.-PROEX'!K13+ESAG!K13+CEART!K13+CEAD!K13+FAED!K13+CEFID!K13+CERES!K13+CESFI!K13+CEAVI!K13+CCT!K13+CEPLAN!K13+CAV!K13+CESMO!K13+CEO!K13</f>
        <v>20</v>
      </c>
      <c r="L13" s="29">
        <f t="shared" si="3"/>
        <v>24.5</v>
      </c>
      <c r="M13" s="30">
        <f>'REIT.-SETRAN'!N13+'REIT.-SETRAN'!O13+'REIT.-PROEX'!N13+'REIT.-PROEX'!O13+ESAG!N13+ESAG!O13+CEART!N13+CEART!O13+CEAD!N13+CEAD!O13+FAED!N13+FAED!O13+CEFID!N13+CEFID!O13+CERES!N13+CERES!O13+CESFI!N13+CESFI!O13+CEAVI!N13+CEAVI!O13+CCT!N13+CCT!O13+CEPLAN!N13+CEPLAN!O13+CAV!N13+CAV!O13+CESMO!N13+CESMO!O13+CEO!N13+CEO!O13</f>
        <v>0</v>
      </c>
      <c r="N13" s="13">
        <f t="shared" si="0"/>
        <v>80</v>
      </c>
      <c r="O13" s="14">
        <f t="shared" si="1"/>
        <v>87480</v>
      </c>
      <c r="P13" s="14">
        <f t="shared" si="2"/>
        <v>0</v>
      </c>
      <c r="Q13" s="14">
        <f t="shared" si="4"/>
        <v>17496</v>
      </c>
    </row>
    <row r="14" spans="1:18" ht="38.25" customHeight="1" x14ac:dyDescent="0.25">
      <c r="A14" s="169"/>
      <c r="B14" s="175" t="s">
        <v>96</v>
      </c>
      <c r="C14" s="174">
        <v>6</v>
      </c>
      <c r="D14" s="113">
        <v>11</v>
      </c>
      <c r="E14" s="175" t="s">
        <v>98</v>
      </c>
      <c r="F14" s="113" t="s">
        <v>91</v>
      </c>
      <c r="G14" s="114" t="s">
        <v>114</v>
      </c>
      <c r="H14" s="115">
        <v>6.76</v>
      </c>
      <c r="I14" s="12">
        <f>'REIT.-SETRAN'!I14+'REIT.-PROEX'!I14+ESAG!I14+CEART!I14+CEAD!I14+FAED!I14+CEFID!I14+CERES!I14+CESFI!I14+CEAVI!I14+CCT!I14+CEPLAN!I14+CAV!I14+CESMO!I14+CEO!I14</f>
        <v>16200</v>
      </c>
      <c r="J14" s="11">
        <f>'REIT.-SETRAN'!J14+'REIT.-PROEX'!J14+ESAG!J14+CEART!J14+CEAD!J14+FAED!J14+CEFID!J14+CERES!J14+CESFI!J14+CEAVI!J14+CCT!J14+CEPLAN!J14+CAV!J14+CESMO!J14+CEO!J14</f>
        <v>620</v>
      </c>
      <c r="K14" s="32">
        <f>'REIT.-SETRAN'!K14+'REIT.-PROEX'!K14+ESAG!K14+CEART!K14+CEAD!K14+FAED!K14+CEFID!K14+CERES!K14+CESFI!K14+CEAVI!K14+CCT!K14+CEPLAN!K14+CAV!K14+CESMO!K14+CEO!K14</f>
        <v>620</v>
      </c>
      <c r="L14" s="29">
        <f t="shared" si="3"/>
        <v>4049.5</v>
      </c>
      <c r="M14" s="30">
        <f>'REIT.-SETRAN'!N14+'REIT.-SETRAN'!O14+'REIT.-PROEX'!N14+'REIT.-PROEX'!O14+ESAG!N14+ESAG!O14+CEART!N14+CEART!O14+CEAD!N14+CEAD!O14+FAED!N14+FAED!O14+CEFID!N14+CEFID!O14+CERES!N14+CERES!O14+CESFI!N14+CESFI!O14+CEAVI!N14+CEAVI!O14+CCT!N14+CCT!O14+CEPLAN!N14+CEPLAN!O14+CAV!N14+CAV!O14+CESMO!N14+CESMO!O14+CEO!N14+CEO!O14</f>
        <v>0</v>
      </c>
      <c r="N14" s="13">
        <f t="shared" si="0"/>
        <v>15580</v>
      </c>
      <c r="O14" s="14">
        <f t="shared" si="1"/>
        <v>109512</v>
      </c>
      <c r="P14" s="14">
        <f t="shared" si="2"/>
        <v>0</v>
      </c>
      <c r="Q14" s="14">
        <f t="shared" si="4"/>
        <v>4191.2</v>
      </c>
    </row>
    <row r="15" spans="1:18" ht="38.25" customHeight="1" x14ac:dyDescent="0.25">
      <c r="A15" s="169"/>
      <c r="B15" s="175"/>
      <c r="C15" s="174"/>
      <c r="D15" s="113">
        <v>12</v>
      </c>
      <c r="E15" s="175"/>
      <c r="F15" s="116" t="s">
        <v>92</v>
      </c>
      <c r="G15" s="114" t="s">
        <v>114</v>
      </c>
      <c r="H15" s="115">
        <v>1021.34</v>
      </c>
      <c r="I15" s="12">
        <f>'REIT.-SETRAN'!I15+'REIT.-PROEX'!I15+ESAG!I15+CEART!I15+CEAD!I15+FAED!I15+CEFID!I15+CERES!I15+CESFI!I15+CEAVI!I15+CCT!I15+CEPLAN!I15+CAV!I15+CESMO!I15+CEO!I15</f>
        <v>76</v>
      </c>
      <c r="J15" s="11">
        <f>'REIT.-SETRAN'!J15+'REIT.-PROEX'!J15+ESAG!J15+CEART!J15+CEAD!J15+FAED!J15+CEFID!J15+CERES!J15+CESFI!J15+CEAVI!J15+CCT!J15+CEPLAN!J15+CAV!J15+CESMO!J15+CEO!J15</f>
        <v>15</v>
      </c>
      <c r="K15" s="32">
        <f>'REIT.-SETRAN'!K15+'REIT.-PROEX'!K15+ESAG!K15+CEART!K15+CEAD!K15+FAED!K15+CEFID!K15+CERES!K15+CESFI!K15+CEAVI!K15+CCT!K15+CEPLAN!K15+CAV!K15+CESMO!K15+CEO!K15</f>
        <v>15</v>
      </c>
      <c r="L15" s="29">
        <f t="shared" si="3"/>
        <v>18.5</v>
      </c>
      <c r="M15" s="30">
        <f>'REIT.-SETRAN'!N15+'REIT.-SETRAN'!O15+'REIT.-PROEX'!N15+'REIT.-PROEX'!O15+ESAG!N15+ESAG!O15+CEART!N15+CEART!O15+CEAD!N15+CEAD!O15+FAED!N15+FAED!O15+CEFID!N15+CEFID!O15+CERES!N15+CERES!O15+CESFI!N15+CESFI!O15+CEAVI!N15+CEAVI!O15+CCT!N15+CCT!O15+CEPLAN!N15+CEPLAN!O15+CAV!N15+CAV!O15+CESMO!N15+CESMO!O15+CEO!N15+CEO!O15</f>
        <v>0</v>
      </c>
      <c r="N15" s="13">
        <f t="shared" si="0"/>
        <v>61</v>
      </c>
      <c r="O15" s="14">
        <f t="shared" si="1"/>
        <v>77621.84</v>
      </c>
      <c r="P15" s="14">
        <f t="shared" si="2"/>
        <v>0</v>
      </c>
      <c r="Q15" s="14">
        <f t="shared" si="4"/>
        <v>15320.1</v>
      </c>
    </row>
    <row r="16" spans="1:18" ht="38.25" customHeight="1" x14ac:dyDescent="0.25">
      <c r="A16" s="169" t="s">
        <v>100</v>
      </c>
      <c r="B16" s="170" t="s">
        <v>101</v>
      </c>
      <c r="C16" s="173">
        <v>7</v>
      </c>
      <c r="D16" s="65">
        <v>13</v>
      </c>
      <c r="E16" s="170" t="s">
        <v>90</v>
      </c>
      <c r="F16" s="64" t="s">
        <v>91</v>
      </c>
      <c r="G16" s="66" t="s">
        <v>113</v>
      </c>
      <c r="H16" s="78">
        <v>4.25</v>
      </c>
      <c r="I16" s="12">
        <f>'REIT.-SETRAN'!I16+'REIT.-PROEX'!I16+ESAG!I16+CEART!I16+CEAD!I16+FAED!I16+CEFID!I16+CERES!I16+CESFI!I16+CEAVI!I16+CCT!I16+CEPLAN!I16+CAV!I16+CESMO!I16+CEO!I16</f>
        <v>12699</v>
      </c>
      <c r="J16" s="11">
        <f>'REIT.-SETRAN'!J16+'REIT.-PROEX'!J16+ESAG!J16+CEART!J16+CEAD!J16+FAED!J16+CEFID!J16+CERES!J16+CESFI!J16+CEAVI!J16+CCT!J16+CEPLAN!J16+CAV!J16+CESMO!J16+CEO!J16</f>
        <v>680</v>
      </c>
      <c r="K16" s="32">
        <f>'REIT.-SETRAN'!K16+'REIT.-PROEX'!K16+ESAG!K16+CEART!K16+CEAD!K16+FAED!K16+CEFID!K16+CERES!K16+CESFI!K16+CEAVI!K16+CCT!K16+CEPLAN!K16+CAV!K16+CESMO!K16+CEO!K16</f>
        <v>680</v>
      </c>
      <c r="L16" s="29">
        <f t="shared" si="3"/>
        <v>3174.25</v>
      </c>
      <c r="M16" s="30">
        <f>'REIT.-SETRAN'!N16+'REIT.-SETRAN'!O16+'REIT.-PROEX'!N16+'REIT.-PROEX'!O16+ESAG!N16+ESAG!O16+CEART!N16+CEART!O16+CEAD!N16+CEAD!O16+FAED!N16+FAED!O16+CEFID!N16+CEFID!O16+CERES!N16+CERES!O16+CESFI!N16+CESFI!O16+CEAVI!N16+CEAVI!O16+CCT!N16+CCT!O16+CEPLAN!N16+CEPLAN!O16+CAV!N16+CAV!O16+CESMO!N16+CESMO!O16+CEO!N16+CEO!O16</f>
        <v>0</v>
      </c>
      <c r="N16" s="13">
        <f t="shared" si="0"/>
        <v>12019</v>
      </c>
      <c r="O16" s="14">
        <f t="shared" si="1"/>
        <v>53970.75</v>
      </c>
      <c r="P16" s="14">
        <f t="shared" si="2"/>
        <v>0</v>
      </c>
      <c r="Q16" s="14">
        <f t="shared" si="4"/>
        <v>2890</v>
      </c>
    </row>
    <row r="17" spans="1:17" ht="38.25" customHeight="1" x14ac:dyDescent="0.25">
      <c r="A17" s="169"/>
      <c r="B17" s="170"/>
      <c r="C17" s="173"/>
      <c r="D17" s="65">
        <v>14</v>
      </c>
      <c r="E17" s="170"/>
      <c r="F17" s="64" t="s">
        <v>92</v>
      </c>
      <c r="G17" s="66" t="s">
        <v>113</v>
      </c>
      <c r="H17" s="67">
        <v>751.21</v>
      </c>
      <c r="I17" s="12">
        <f>'REIT.-SETRAN'!I17+'REIT.-PROEX'!I17+ESAG!I17+CEART!I17+CEAD!I17+FAED!I17+CEFID!I17+CERES!I17+CESFI!I17+CEAVI!I17+CCT!I17+CEPLAN!I17+CAV!I17+CESMO!I17+CEO!I17</f>
        <v>24</v>
      </c>
      <c r="J17" s="11">
        <f>'REIT.-SETRAN'!J17+'REIT.-PROEX'!J17+ESAG!J17+CEART!J17+CEAD!J17+FAED!J17+CEFID!J17+CERES!J17+CESFI!J17+CEAVI!J17+CCT!J17+CEPLAN!J17+CAV!J17+CESMO!J17+CEO!J17</f>
        <v>0.5</v>
      </c>
      <c r="K17" s="32">
        <f>'REIT.-SETRAN'!K17+'REIT.-PROEX'!K17+ESAG!K17+CEART!K17+CEAD!K17+FAED!K17+CEFID!K17+CERES!K17+CESFI!K17+CEAVI!K17+CCT!K17+CEPLAN!K17+CAV!K17+CESMO!K17+CEO!K17</f>
        <v>0.5</v>
      </c>
      <c r="L17" s="29">
        <f t="shared" si="3"/>
        <v>5.5</v>
      </c>
      <c r="M17" s="30">
        <f>'REIT.-SETRAN'!N17+'REIT.-SETRAN'!O17+'REIT.-PROEX'!N17+'REIT.-PROEX'!O17+ESAG!N17+ESAG!O17+CEART!N17+CEART!O17+CEAD!N17+CEAD!O17+FAED!N17+FAED!O17+CEFID!N17+CEFID!O17+CERES!N17+CERES!O17+CESFI!N17+CESFI!O17+CEAVI!N17+CEAVI!O17+CCT!N17+CCT!O17+CEPLAN!N17+CEPLAN!O17+CAV!N17+CAV!O17+CESMO!N17+CESMO!O17+CEO!N17+CEO!O17</f>
        <v>0</v>
      </c>
      <c r="N17" s="13">
        <f t="shared" si="0"/>
        <v>23.5</v>
      </c>
      <c r="O17" s="14">
        <f t="shared" si="1"/>
        <v>18029.04</v>
      </c>
      <c r="P17" s="14">
        <f t="shared" si="2"/>
        <v>0</v>
      </c>
      <c r="Q17" s="14">
        <f t="shared" si="4"/>
        <v>375.60500000000002</v>
      </c>
    </row>
    <row r="18" spans="1:17" ht="38.25" customHeight="1" x14ac:dyDescent="0.25">
      <c r="A18" s="169"/>
      <c r="B18" s="170" t="s">
        <v>102</v>
      </c>
      <c r="C18" s="173">
        <v>8</v>
      </c>
      <c r="D18" s="65">
        <v>15</v>
      </c>
      <c r="E18" s="170" t="s">
        <v>93</v>
      </c>
      <c r="F18" s="64" t="s">
        <v>91</v>
      </c>
      <c r="G18" s="66" t="s">
        <v>113</v>
      </c>
      <c r="H18" s="67">
        <v>10.55</v>
      </c>
      <c r="I18" s="12">
        <f>'REIT.-SETRAN'!I18+'REIT.-PROEX'!I18+ESAG!I18+CEART!I18+CEAD!I18+FAED!I18+CEFID!I18+CERES!I18+CESFI!I18+CEAVI!I18+CCT!I18+CEPLAN!I18+CAV!I18+CESMO!I18+CEO!I18</f>
        <v>2405</v>
      </c>
      <c r="J18" s="11">
        <f>'REIT.-SETRAN'!J18+'REIT.-PROEX'!J18+ESAG!J18+CEART!J18+CEAD!J18+FAED!J18+CEFID!J18+CERES!J18+CESFI!J18+CEAVI!J18+CCT!J18+CEPLAN!J18+CAV!J18+CESMO!J18+CEO!J18</f>
        <v>654</v>
      </c>
      <c r="K18" s="32">
        <f>'REIT.-SETRAN'!K18+'REIT.-PROEX'!K18+ESAG!K18+CEART!K18+CEAD!K18+FAED!K18+CEFID!K18+CERES!K18+CESFI!K18+CEAVI!K18+CCT!K18+CEPLAN!K18+CAV!K18+CESMO!K18+CEO!K18</f>
        <v>654</v>
      </c>
      <c r="L18" s="29">
        <f t="shared" si="3"/>
        <v>600.75</v>
      </c>
      <c r="M18" s="30">
        <f>'REIT.-SETRAN'!N18+'REIT.-SETRAN'!O18+'REIT.-PROEX'!N18+'REIT.-PROEX'!O18+ESAG!N18+ESAG!O18+CEART!N18+CEART!O18+CEAD!N18+CEAD!O18+FAED!N18+FAED!O18+CEFID!N18+CEFID!O18+CERES!N18+CERES!O18+CESFI!N18+CESFI!O18+CEAVI!N18+CEAVI!O18+CCT!N18+CCT!O18+CEPLAN!N18+CEPLAN!O18+CAV!N18+CAV!O18+CESMO!N18+CESMO!O18+CEO!N18+CEO!O18</f>
        <v>0</v>
      </c>
      <c r="N18" s="13">
        <f t="shared" si="0"/>
        <v>1751</v>
      </c>
      <c r="O18" s="14">
        <f t="shared" si="1"/>
        <v>25372.75</v>
      </c>
      <c r="P18" s="14">
        <f t="shared" si="2"/>
        <v>0</v>
      </c>
      <c r="Q18" s="14">
        <f t="shared" si="4"/>
        <v>6899.7000000000007</v>
      </c>
    </row>
    <row r="19" spans="1:17" ht="38.25" customHeight="1" x14ac:dyDescent="0.25">
      <c r="A19" s="169"/>
      <c r="B19" s="170"/>
      <c r="C19" s="173"/>
      <c r="D19" s="65">
        <v>16</v>
      </c>
      <c r="E19" s="170"/>
      <c r="F19" s="64" t="s">
        <v>92</v>
      </c>
      <c r="G19" s="66" t="s">
        <v>113</v>
      </c>
      <c r="H19" s="78">
        <v>1232.01</v>
      </c>
      <c r="I19" s="12">
        <f>'REIT.-SETRAN'!I19+'REIT.-PROEX'!I19+ESAG!I19+CEART!I19+CEAD!I19+FAED!I19+CEFID!I19+CERES!I19+CESFI!I19+CEAVI!I19+CCT!I19+CEPLAN!I19+CAV!I19+CESMO!I19+CEO!I19</f>
        <v>7</v>
      </c>
      <c r="J19" s="11">
        <f>'REIT.-SETRAN'!J19+'REIT.-PROEX'!J19+ESAG!J19+CEART!J19+CEAD!J19+FAED!J19+CEFID!J19+CERES!J19+CESFI!J19+CEAVI!J19+CCT!J19+CEPLAN!J19+CAV!J19+CESMO!J19+CEO!J19</f>
        <v>0.5</v>
      </c>
      <c r="K19" s="32">
        <f>'REIT.-SETRAN'!K19+'REIT.-PROEX'!K19+ESAG!K19+CEART!K19+CEAD!K19+FAED!K19+CEFID!K19+CERES!K19+CESFI!K19+CEAVI!K19+CCT!K19+CEPLAN!K19+CAV!K19+CESMO!K19+CEO!K19</f>
        <v>0.5</v>
      </c>
      <c r="L19" s="29">
        <f t="shared" si="3"/>
        <v>1.25</v>
      </c>
      <c r="M19" s="30">
        <f>'REIT.-SETRAN'!N19+'REIT.-SETRAN'!O19+'REIT.-PROEX'!N19+'REIT.-PROEX'!O19+ESAG!N19+ESAG!O19+CEART!N19+CEART!O19+CEAD!N19+CEAD!O19+FAED!N19+FAED!O19+CEFID!N19+CEFID!O19+CERES!N19+CERES!O19+CESFI!N19+CESFI!O19+CEAVI!N19+CEAVI!O19+CCT!N19+CCT!O19+CEPLAN!N19+CEPLAN!O19+CAV!N19+CAV!O19+CESMO!N19+CESMO!O19+CEO!N19+CEO!O19</f>
        <v>0</v>
      </c>
      <c r="N19" s="13">
        <f t="shared" si="0"/>
        <v>6.5</v>
      </c>
      <c r="O19" s="14">
        <f t="shared" si="1"/>
        <v>8624.07</v>
      </c>
      <c r="P19" s="14">
        <f t="shared" si="2"/>
        <v>0</v>
      </c>
      <c r="Q19" s="14">
        <f t="shared" si="4"/>
        <v>616.005</v>
      </c>
    </row>
    <row r="20" spans="1:17" ht="38.25" customHeight="1" x14ac:dyDescent="0.25">
      <c r="A20" s="169"/>
      <c r="B20" s="170" t="s">
        <v>102</v>
      </c>
      <c r="C20" s="173">
        <v>9</v>
      </c>
      <c r="D20" s="65">
        <v>17</v>
      </c>
      <c r="E20" s="170" t="s">
        <v>94</v>
      </c>
      <c r="F20" s="64" t="s">
        <v>91</v>
      </c>
      <c r="G20" s="66" t="s">
        <v>113</v>
      </c>
      <c r="H20" s="78">
        <v>10.130000000000001</v>
      </c>
      <c r="I20" s="12">
        <f>'REIT.-SETRAN'!I20+'REIT.-PROEX'!I20+ESAG!I20+CEART!I20+CEAD!I20+FAED!I20+CEFID!I20+CERES!I20+CESFI!I20+CEAVI!I20+CCT!I20+CEPLAN!I20+CAV!I20+CESMO!I20+CEO!I20</f>
        <v>4435</v>
      </c>
      <c r="J20" s="11">
        <f>'REIT.-SETRAN'!J20+'REIT.-PROEX'!J20+ESAG!J20+CEART!J20+CEAD!J20+FAED!J20+CEFID!J20+CERES!J20+CESFI!J20+CEAVI!J20+CCT!J20+CEPLAN!J20+CAV!J20+CESMO!J20+CEO!J20</f>
        <v>0</v>
      </c>
      <c r="K20" s="32">
        <f>'REIT.-SETRAN'!K20+'REIT.-PROEX'!K20+ESAG!K20+CEART!K20+CEAD!K20+FAED!K20+CEFID!K20+CERES!K20+CESFI!K20+CEAVI!K20+CCT!K20+CEPLAN!K20+CAV!K20+CESMO!K20+CEO!K20</f>
        <v>0</v>
      </c>
      <c r="L20" s="29">
        <f t="shared" si="3"/>
        <v>1108.25</v>
      </c>
      <c r="M20" s="30">
        <f>'REIT.-SETRAN'!N20+'REIT.-SETRAN'!O20+'REIT.-PROEX'!N20+'REIT.-PROEX'!O20+ESAG!N20+ESAG!O20+CEART!N20+CEART!O20+CEAD!N20+CEAD!O20+FAED!N20+FAED!O20+CEFID!N20+CEFID!O20+CERES!N20+CERES!O20+CESFI!N20+CESFI!O20+CEAVI!N20+CEAVI!O20+CCT!N20+CCT!O20+CEPLAN!N20+CEPLAN!O20+CAV!N20+CAV!O20+CESMO!N20+CESMO!O20+CEO!N20+CEO!O20</f>
        <v>0</v>
      </c>
      <c r="N20" s="13">
        <f t="shared" si="0"/>
        <v>4435</v>
      </c>
      <c r="O20" s="14">
        <f t="shared" si="1"/>
        <v>44926.55</v>
      </c>
      <c r="P20" s="14">
        <f t="shared" si="2"/>
        <v>0</v>
      </c>
      <c r="Q20" s="14">
        <f t="shared" si="4"/>
        <v>0</v>
      </c>
    </row>
    <row r="21" spans="1:17" ht="38.25" customHeight="1" x14ac:dyDescent="0.25">
      <c r="A21" s="169"/>
      <c r="B21" s="170"/>
      <c r="C21" s="173"/>
      <c r="D21" s="65">
        <v>18</v>
      </c>
      <c r="E21" s="170"/>
      <c r="F21" s="64" t="s">
        <v>92</v>
      </c>
      <c r="G21" s="66" t="s">
        <v>113</v>
      </c>
      <c r="H21" s="78">
        <v>1211.46</v>
      </c>
      <c r="I21" s="12">
        <f>'REIT.-SETRAN'!I21+'REIT.-PROEX'!I21+ESAG!I21+CEART!I21+CEAD!I21+FAED!I21+CEFID!I21+CERES!I21+CESFI!I21+CEAVI!I21+CCT!I21+CEPLAN!I21+CAV!I21+CESMO!I21+CEO!I21</f>
        <v>12</v>
      </c>
      <c r="J21" s="11">
        <f>'REIT.-SETRAN'!J21+'REIT.-PROEX'!J21+ESAG!J21+CEART!J21+CEAD!J21+FAED!J21+CEFID!J21+CERES!J21+CESFI!J21+CEAVI!J21+CCT!J21+CEPLAN!J21+CAV!J21+CESMO!J21+CEO!J21</f>
        <v>0</v>
      </c>
      <c r="K21" s="32">
        <f>'REIT.-SETRAN'!K21+'REIT.-PROEX'!K21+ESAG!K21+CEART!K21+CEAD!K21+FAED!K21+CEFID!K21+CERES!K21+CESFI!K21+CEAVI!K21+CCT!K21+CEPLAN!K21+CAV!K21+CESMO!K21+CEO!K21</f>
        <v>0</v>
      </c>
      <c r="L21" s="29">
        <f t="shared" si="3"/>
        <v>2.5</v>
      </c>
      <c r="M21" s="30">
        <f>'REIT.-SETRAN'!N21+'REIT.-SETRAN'!O21+'REIT.-PROEX'!N21+'REIT.-PROEX'!O21+ESAG!N21+ESAG!O21+CEART!N21+CEART!O21+CEAD!N21+CEAD!O21+FAED!N21+FAED!O21+CEFID!N21+CEFID!O21+CERES!N21+CERES!O21+CESFI!N21+CESFI!O21+CEAVI!N21+CEAVI!O21+CCT!N21+CCT!O21+CEPLAN!N21+CEPLAN!O21+CAV!N21+CAV!O21+CESMO!N21+CESMO!O21+CEO!N21+CEO!O21</f>
        <v>0</v>
      </c>
      <c r="N21" s="13">
        <f t="shared" si="0"/>
        <v>12</v>
      </c>
      <c r="O21" s="14">
        <f t="shared" si="1"/>
        <v>14537.52</v>
      </c>
      <c r="P21" s="14">
        <f t="shared" si="2"/>
        <v>0</v>
      </c>
      <c r="Q21" s="14">
        <f t="shared" si="4"/>
        <v>0</v>
      </c>
    </row>
    <row r="22" spans="1:17" ht="38.25" customHeight="1" x14ac:dyDescent="0.25">
      <c r="A22" s="169"/>
      <c r="B22" s="170" t="s">
        <v>102</v>
      </c>
      <c r="C22" s="173">
        <v>10</v>
      </c>
      <c r="D22" s="65">
        <v>19</v>
      </c>
      <c r="E22" s="170" t="s">
        <v>95</v>
      </c>
      <c r="F22" s="80" t="s">
        <v>91</v>
      </c>
      <c r="G22" s="66" t="s">
        <v>113</v>
      </c>
      <c r="H22" s="78">
        <v>12.08</v>
      </c>
      <c r="I22" s="12">
        <f>'REIT.-SETRAN'!I22+'REIT.-PROEX'!I22+ESAG!I22+CEART!I22+CEAD!I22+FAED!I22+CEFID!I22+CERES!I22+CESFI!I22+CEAVI!I22+CCT!I22+CEPLAN!I22+CAV!I22+CESMO!I22+CEO!I22</f>
        <v>850</v>
      </c>
      <c r="J22" s="11">
        <f>'REIT.-SETRAN'!J22+'REIT.-PROEX'!J22+ESAG!J22+CEART!J22+CEAD!J22+FAED!J22+CEFID!J22+CERES!J22+CESFI!J22+CEAVI!J22+CCT!J22+CEPLAN!J22+CAV!J22+CESMO!J22+CEO!J22</f>
        <v>170</v>
      </c>
      <c r="K22" s="32">
        <f>'REIT.-SETRAN'!K22+'REIT.-PROEX'!K22+ESAG!K22+CEART!K22+CEAD!K22+FAED!K22+CEFID!K22+CERES!K22+CESFI!K22+CEAVI!K22+CCT!K22+CEPLAN!K22+CAV!K22+CESMO!K22+CEO!K22</f>
        <v>170</v>
      </c>
      <c r="L22" s="29">
        <f t="shared" si="3"/>
        <v>212</v>
      </c>
      <c r="M22" s="30">
        <f>'REIT.-SETRAN'!N22+'REIT.-SETRAN'!O22+'REIT.-PROEX'!N22+'REIT.-PROEX'!O22+ESAG!N22+ESAG!O22+CEART!N22+CEART!O22+CEAD!N22+CEAD!O22+FAED!N22+FAED!O22+CEFID!N22+CEFID!O22+CERES!N22+CERES!O22+CESFI!N22+CESFI!O22+CEAVI!N22+CEAVI!O22+CCT!N22+CCT!O22+CEPLAN!N22+CEPLAN!O22+CAV!N22+CAV!O22+CESMO!N22+CESMO!O22+CEO!N22+CEO!O22</f>
        <v>0</v>
      </c>
      <c r="N22" s="13">
        <f t="shared" si="0"/>
        <v>680</v>
      </c>
      <c r="O22" s="14">
        <f t="shared" si="1"/>
        <v>10268</v>
      </c>
      <c r="P22" s="14">
        <f t="shared" si="2"/>
        <v>0</v>
      </c>
      <c r="Q22" s="14">
        <f t="shared" si="4"/>
        <v>2053.6</v>
      </c>
    </row>
    <row r="23" spans="1:17" ht="38.25" customHeight="1" x14ac:dyDescent="0.25">
      <c r="A23" s="169"/>
      <c r="B23" s="170"/>
      <c r="C23" s="173"/>
      <c r="D23" s="65">
        <v>20</v>
      </c>
      <c r="E23" s="170"/>
      <c r="F23" s="64" t="s">
        <v>92</v>
      </c>
      <c r="G23" s="66" t="s">
        <v>113</v>
      </c>
      <c r="H23" s="67">
        <v>1460.51</v>
      </c>
      <c r="I23" s="12">
        <f>'REIT.-SETRAN'!I23+'REIT.-PROEX'!I23+ESAG!I23+CEART!I23+CEAD!I23+FAED!I23+CEFID!I23+CERES!I23+CESFI!I23+CEAVI!I23+CCT!I23+CEPLAN!I23+CAV!I23+CESMO!I23+CEO!I23</f>
        <v>7</v>
      </c>
      <c r="J23" s="11">
        <f>'REIT.-SETRAN'!J23+'REIT.-PROEX'!J23+ESAG!J23+CEART!J23+CEAD!J23+FAED!J23+CEFID!J23+CERES!J23+CESFI!J23+CEAVI!J23+CCT!J23+CEPLAN!J23+CAV!J23+CESMO!J23+CEO!J23</f>
        <v>0</v>
      </c>
      <c r="K23" s="32">
        <f>'REIT.-SETRAN'!K23+'REIT.-PROEX'!K23+ESAG!K23+CEART!K23+CEAD!K23+FAED!K23+CEFID!K23+CERES!K23+CESFI!K23+CEAVI!K23+CCT!K23+CEPLAN!K23+CAV!K23+CESMO!K23+CEO!K23</f>
        <v>0</v>
      </c>
      <c r="L23" s="29">
        <f t="shared" si="3"/>
        <v>1.25</v>
      </c>
      <c r="M23" s="30">
        <f>'REIT.-SETRAN'!N23+'REIT.-SETRAN'!O23+'REIT.-PROEX'!N23+'REIT.-PROEX'!O23+ESAG!N23+ESAG!O23+CEART!N23+CEART!O23+CEAD!N23+CEAD!O23+FAED!N23+FAED!O23+CEFID!N23+CEFID!O23+CERES!N23+CERES!O23+CESFI!N23+CESFI!O23+CEAVI!N23+CEAVI!O23+CCT!N23+CCT!O23+CEPLAN!N23+CEPLAN!O23+CAV!N23+CAV!O23+CESMO!N23+CESMO!O23+CEO!N23+CEO!O23</f>
        <v>0</v>
      </c>
      <c r="N23" s="13">
        <f t="shared" si="0"/>
        <v>7</v>
      </c>
      <c r="O23" s="14">
        <f t="shared" si="1"/>
        <v>10223.57</v>
      </c>
      <c r="P23" s="14">
        <f t="shared" si="2"/>
        <v>0</v>
      </c>
      <c r="Q23" s="14">
        <f t="shared" si="4"/>
        <v>0</v>
      </c>
    </row>
    <row r="24" spans="1:17" ht="38.25" customHeight="1" x14ac:dyDescent="0.25">
      <c r="A24" s="169"/>
      <c r="B24" s="170" t="s">
        <v>102</v>
      </c>
      <c r="C24" s="173">
        <v>11</v>
      </c>
      <c r="D24" s="65">
        <v>21</v>
      </c>
      <c r="E24" s="170" t="s">
        <v>97</v>
      </c>
      <c r="F24" s="64" t="s">
        <v>91</v>
      </c>
      <c r="G24" s="66" t="s">
        <v>113</v>
      </c>
      <c r="H24" s="67">
        <v>4.3099999999999996</v>
      </c>
      <c r="I24" s="12">
        <f>'REIT.-SETRAN'!I24+'REIT.-PROEX'!I24+ESAG!I24+CEART!I24+CEAD!I24+FAED!I24+CEFID!I24+CERES!I24+CESFI!I24+CEAVI!I24+CCT!I24+CEPLAN!I24+CAV!I24+CESMO!I24+CEO!I24</f>
        <v>28000</v>
      </c>
      <c r="J24" s="11">
        <f>'REIT.-SETRAN'!J24+'REIT.-PROEX'!J24+ESAG!J24+CEART!J24+CEAD!J24+FAED!J24+CEFID!J24+CERES!J24+CESFI!J24+CEAVI!J24+CCT!J24+CEPLAN!J24+CAV!J24+CESMO!J24+CEO!J24</f>
        <v>8442</v>
      </c>
      <c r="K24" s="32">
        <f>'REIT.-SETRAN'!K24+'REIT.-PROEX'!K24+ESAG!K24+CEART!K24+CEAD!K24+FAED!K24+CEFID!K24+CERES!K24+CESFI!K24+CEAVI!K24+CCT!K24+CEPLAN!K24+CAV!K24+CESMO!K24+CEO!K24</f>
        <v>8442</v>
      </c>
      <c r="L24" s="29">
        <f t="shared" si="3"/>
        <v>6999.5</v>
      </c>
      <c r="M24" s="30">
        <f>'REIT.-SETRAN'!N24+'REIT.-SETRAN'!O24+'REIT.-PROEX'!N24+'REIT.-PROEX'!O24+ESAG!N24+ESAG!O24+CEART!N24+CEART!O24+CEAD!N24+CEAD!O24+FAED!N24+FAED!O24+CEFID!N24+CEFID!O24+CERES!N24+CERES!O24+CESFI!N24+CESFI!O24+CEAVI!N24+CEAVI!O24+CCT!N24+CCT!O24+CEPLAN!N24+CEPLAN!O24+CAV!N24+CAV!O24+CESMO!N24+CESMO!O24+CEO!N24+CEO!O24</f>
        <v>0</v>
      </c>
      <c r="N24" s="13">
        <f t="shared" si="0"/>
        <v>19558</v>
      </c>
      <c r="O24" s="14">
        <f t="shared" si="1"/>
        <v>120679.99999999999</v>
      </c>
      <c r="P24" s="14">
        <f t="shared" si="2"/>
        <v>0</v>
      </c>
      <c r="Q24" s="14">
        <f t="shared" si="4"/>
        <v>36385.019999999997</v>
      </c>
    </row>
    <row r="25" spans="1:17" ht="38.25" customHeight="1" x14ac:dyDescent="0.25">
      <c r="A25" s="169"/>
      <c r="B25" s="170"/>
      <c r="C25" s="173"/>
      <c r="D25" s="65">
        <v>22</v>
      </c>
      <c r="E25" s="170"/>
      <c r="F25" s="64" t="s">
        <v>92</v>
      </c>
      <c r="G25" s="66" t="s">
        <v>113</v>
      </c>
      <c r="H25" s="67">
        <v>667.5</v>
      </c>
      <c r="I25" s="12">
        <f>'REIT.-SETRAN'!I25+'REIT.-PROEX'!I25+ESAG!I25+CEART!I25+CEAD!I25+FAED!I25+CEFID!I25+CERES!I25+CESFI!I25+CEAVI!I25+CCT!I25+CEPLAN!I25+CAV!I25+CESMO!I25+CEO!I25</f>
        <v>75</v>
      </c>
      <c r="J25" s="11">
        <f>'REIT.-SETRAN'!J25+'REIT.-PROEX'!J25+ESAG!J25+CEART!J25+CEAD!J25+FAED!J25+CEFID!J25+CERES!J25+CESFI!J25+CEAVI!J25+CCT!J25+CEPLAN!J25+CAV!J25+CESMO!J25+CEO!J25</f>
        <v>0</v>
      </c>
      <c r="K25" s="32">
        <f>'REIT.-SETRAN'!K25+'REIT.-PROEX'!K25+ESAG!K25+CEART!K25+CEAD!K25+FAED!K25+CEFID!K25+CERES!K25+CESFI!K25+CEAVI!K25+CCT!K25+CEPLAN!K25+CAV!K25+CESMO!K25+CEO!K25</f>
        <v>0</v>
      </c>
      <c r="L25" s="29">
        <f t="shared" si="3"/>
        <v>18.25</v>
      </c>
      <c r="M25" s="30">
        <f>'REIT.-SETRAN'!N25+'REIT.-SETRAN'!O25+'REIT.-PROEX'!N25+'REIT.-PROEX'!O25+ESAG!N25+ESAG!O25+CEART!N25+CEART!O25+CEAD!N25+CEAD!O25+FAED!N25+FAED!O25+CEFID!N25+CEFID!O25+CERES!N25+CERES!O25+CESFI!N25+CESFI!O25+CEAVI!N25+CEAVI!O25+CCT!N25+CCT!O25+CEPLAN!N25+CEPLAN!O25+CAV!N25+CAV!O25+CESMO!N25+CESMO!O25+CEO!N25+CEO!O25</f>
        <v>0</v>
      </c>
      <c r="N25" s="13">
        <f t="shared" si="0"/>
        <v>75</v>
      </c>
      <c r="O25" s="14">
        <f t="shared" si="1"/>
        <v>50062.5</v>
      </c>
      <c r="P25" s="14">
        <f t="shared" si="2"/>
        <v>0</v>
      </c>
      <c r="Q25" s="14">
        <f t="shared" si="4"/>
        <v>0</v>
      </c>
    </row>
    <row r="26" spans="1:17" ht="38.25" customHeight="1" x14ac:dyDescent="0.25">
      <c r="A26" s="169" t="s">
        <v>103</v>
      </c>
      <c r="B26" s="170" t="s">
        <v>96</v>
      </c>
      <c r="C26" s="173">
        <v>12</v>
      </c>
      <c r="D26" s="65">
        <v>23</v>
      </c>
      <c r="E26" s="170" t="s">
        <v>90</v>
      </c>
      <c r="F26" s="64" t="s">
        <v>91</v>
      </c>
      <c r="G26" s="66" t="s">
        <v>113</v>
      </c>
      <c r="H26" s="67">
        <v>3.5</v>
      </c>
      <c r="I26" s="12">
        <f>'REIT.-SETRAN'!I26+'REIT.-PROEX'!I26+ESAG!I26+CEART!I26+CEAD!I26+FAED!I26+CEFID!I26+CERES!I26+CESFI!I26+CEAVI!I26+CCT!I26+CEPLAN!I26+CAV!I26+CESMO!I26+CEO!I26</f>
        <v>800</v>
      </c>
      <c r="J26" s="11">
        <f>'REIT.-SETRAN'!J26+'REIT.-PROEX'!J26+ESAG!J26+CEART!J26+CEAD!J26+FAED!J26+CEFID!J26+CERES!J26+CESFI!J26+CEAVI!J26+CCT!J26+CEPLAN!J26+CAV!J26+CESMO!J26+CEO!J26</f>
        <v>0</v>
      </c>
      <c r="K26" s="32">
        <f>'REIT.-SETRAN'!K26+'REIT.-PROEX'!K26+ESAG!K26+CEART!K26+CEAD!K26+FAED!K26+CEFID!K26+CERES!K26+CESFI!K26+CEAVI!K26+CCT!K26+CEPLAN!K26+CAV!K26+CESMO!K26+CEO!K26</f>
        <v>0</v>
      </c>
      <c r="L26" s="29">
        <f t="shared" si="3"/>
        <v>199.5</v>
      </c>
      <c r="M26" s="30">
        <f>'REIT.-SETRAN'!N26+'REIT.-SETRAN'!O26+'REIT.-PROEX'!N26+'REIT.-PROEX'!O26+ESAG!N26+ESAG!O26+CEART!N26+CEART!O26+CEAD!N26+CEAD!O26+FAED!N26+FAED!O26+CEFID!N26+CEFID!O26+CERES!N26+CERES!O26+CESFI!N26+CESFI!O26+CEAVI!N26+CEAVI!O26+CCT!N26+CCT!O26+CEPLAN!N26+CEPLAN!O26+CAV!N26+CAV!O26+CESMO!N26+CESMO!O26+CEO!N26+CEO!O26</f>
        <v>0</v>
      </c>
      <c r="N26" s="13">
        <f t="shared" si="0"/>
        <v>800</v>
      </c>
      <c r="O26" s="14">
        <f t="shared" si="1"/>
        <v>2800</v>
      </c>
      <c r="P26" s="14">
        <f t="shared" si="2"/>
        <v>0</v>
      </c>
      <c r="Q26" s="14">
        <f t="shared" si="4"/>
        <v>0</v>
      </c>
    </row>
    <row r="27" spans="1:17" ht="38.25" customHeight="1" x14ac:dyDescent="0.25">
      <c r="A27" s="169"/>
      <c r="B27" s="170"/>
      <c r="C27" s="173"/>
      <c r="D27" s="65">
        <v>24</v>
      </c>
      <c r="E27" s="170"/>
      <c r="F27" s="64" t="s">
        <v>92</v>
      </c>
      <c r="G27" s="66" t="s">
        <v>113</v>
      </c>
      <c r="H27" s="67">
        <v>1440</v>
      </c>
      <c r="I27" s="12">
        <f>'REIT.-SETRAN'!I27+'REIT.-PROEX'!I27+ESAG!I27+CEART!I27+CEAD!I27+FAED!I27+CEFID!I27+CERES!I27+CESFI!I27+CEAVI!I27+CCT!I27+CEPLAN!I27+CAV!I27+CESMO!I27+CEO!I27</f>
        <v>5</v>
      </c>
      <c r="J27" s="11">
        <f>'REIT.-SETRAN'!J27+'REIT.-PROEX'!J27+ESAG!J27+CEART!J27+CEAD!J27+FAED!J27+CEFID!J27+CERES!J27+CESFI!J27+CEAVI!J27+CCT!J27+CEPLAN!J27+CAV!J27+CESMO!J27+CEO!J27</f>
        <v>0</v>
      </c>
      <c r="K27" s="32">
        <f>'REIT.-SETRAN'!K27+'REIT.-PROEX'!K27+ESAG!K27+CEART!K27+CEAD!K27+FAED!K27+CEFID!K27+CERES!K27+CESFI!K27+CEAVI!K27+CCT!K27+CEPLAN!K27+CAV!K27+CESMO!K27+CEO!K27</f>
        <v>0</v>
      </c>
      <c r="L27" s="29">
        <f t="shared" si="3"/>
        <v>0.75</v>
      </c>
      <c r="M27" s="30">
        <f>'REIT.-SETRAN'!N27+'REIT.-SETRAN'!O27+'REIT.-PROEX'!N27+'REIT.-PROEX'!O27+ESAG!N27+ESAG!O27+CEART!N27+CEART!O27+CEAD!N27+CEAD!O27+FAED!N27+FAED!O27+CEFID!N27+CEFID!O27+CERES!N27+CERES!O27+CESFI!N27+CESFI!O27+CEAVI!N27+CEAVI!O27+CCT!N27+CCT!O27+CEPLAN!N27+CEPLAN!O27+CAV!N27+CAV!O27+CESMO!N27+CESMO!O27+CEO!N27+CEO!O27</f>
        <v>0</v>
      </c>
      <c r="N27" s="13">
        <f t="shared" si="0"/>
        <v>5</v>
      </c>
      <c r="O27" s="14">
        <f t="shared" si="1"/>
        <v>7200</v>
      </c>
      <c r="P27" s="14">
        <f t="shared" si="2"/>
        <v>0</v>
      </c>
      <c r="Q27" s="14">
        <f t="shared" si="4"/>
        <v>0</v>
      </c>
    </row>
    <row r="28" spans="1:17" ht="38.25" customHeight="1" x14ac:dyDescent="0.25">
      <c r="A28" s="169"/>
      <c r="B28" s="170" t="s">
        <v>96</v>
      </c>
      <c r="C28" s="173">
        <v>13</v>
      </c>
      <c r="D28" s="65">
        <v>25</v>
      </c>
      <c r="E28" s="170" t="s">
        <v>93</v>
      </c>
      <c r="F28" s="64" t="s">
        <v>91</v>
      </c>
      <c r="G28" s="66" t="s">
        <v>113</v>
      </c>
      <c r="H28" s="67">
        <v>10.91</v>
      </c>
      <c r="I28" s="12">
        <f>'REIT.-SETRAN'!I28+'REIT.-PROEX'!I28+ESAG!I28+CEART!I28+CEAD!I28+FAED!I28+CEFID!I28+CERES!I28+CESFI!I28+CEAVI!I28+CCT!I28+CEPLAN!I28+CAV!I28+CESMO!I28+CEO!I28</f>
        <v>2000</v>
      </c>
      <c r="J28" s="11">
        <f>'REIT.-SETRAN'!J28+'REIT.-PROEX'!J28+ESAG!J28+CEART!J28+CEAD!J28+FAED!J28+CEFID!J28+CERES!J28+CESFI!J28+CEAVI!J28+CCT!J28+CEPLAN!J28+CAV!J28+CESMO!J28+CEO!J28</f>
        <v>0</v>
      </c>
      <c r="K28" s="32">
        <f>'REIT.-SETRAN'!K28+'REIT.-PROEX'!K28+ESAG!K28+CEART!K28+CEAD!K28+FAED!K28+CEFID!K28+CERES!K28+CESFI!K28+CEAVI!K28+CCT!K28+CEPLAN!K28+CAV!K28+CESMO!K28+CEO!K28</f>
        <v>0</v>
      </c>
      <c r="L28" s="29">
        <f t="shared" si="3"/>
        <v>499.5</v>
      </c>
      <c r="M28" s="30">
        <f>'REIT.-SETRAN'!N28+'REIT.-SETRAN'!O28+'REIT.-PROEX'!N28+'REIT.-PROEX'!O28+ESAG!N28+ESAG!O28+CEART!N28+CEART!O28+CEAD!N28+CEAD!O28+FAED!N28+FAED!O28+CEFID!N28+CEFID!O28+CERES!N28+CERES!O28+CESFI!N28+CESFI!O28+CEAVI!N28+CEAVI!O28+CCT!N28+CCT!O28+CEPLAN!N28+CEPLAN!O28+CAV!N28+CAV!O28+CESMO!N28+CESMO!O28+CEO!N28+CEO!O28</f>
        <v>0</v>
      </c>
      <c r="N28" s="13">
        <f t="shared" si="0"/>
        <v>2000</v>
      </c>
      <c r="O28" s="14">
        <f t="shared" si="1"/>
        <v>21820</v>
      </c>
      <c r="P28" s="14">
        <f t="shared" si="2"/>
        <v>0</v>
      </c>
      <c r="Q28" s="14">
        <f t="shared" si="4"/>
        <v>0</v>
      </c>
    </row>
    <row r="29" spans="1:17" ht="38.25" customHeight="1" x14ac:dyDescent="0.25">
      <c r="A29" s="169"/>
      <c r="B29" s="170"/>
      <c r="C29" s="173"/>
      <c r="D29" s="65">
        <v>26</v>
      </c>
      <c r="E29" s="170"/>
      <c r="F29" s="64" t="s">
        <v>92</v>
      </c>
      <c r="G29" s="66" t="s">
        <v>113</v>
      </c>
      <c r="H29" s="67">
        <v>1016.36</v>
      </c>
      <c r="I29" s="12">
        <f>'REIT.-SETRAN'!I29+'REIT.-PROEX'!I29+ESAG!I29+CEART!I29+CEAD!I29+FAED!I29+CEFID!I29+CERES!I29+CESFI!I29+CEAVI!I29+CCT!I29+CEPLAN!I29+CAV!I29+CESMO!I29+CEO!I29</f>
        <v>11</v>
      </c>
      <c r="J29" s="11">
        <f>'REIT.-SETRAN'!J29+'REIT.-PROEX'!J29+ESAG!J29+CEART!J29+CEAD!J29+FAED!J29+CEFID!J29+CERES!J29+CESFI!J29+CEAVI!J29+CCT!J29+CEPLAN!J29+CAV!J29+CESMO!J29+CEO!J29</f>
        <v>0</v>
      </c>
      <c r="K29" s="32">
        <f>'REIT.-SETRAN'!K29+'REIT.-PROEX'!K29+ESAG!K29+CEART!K29+CEAD!K29+FAED!K29+CEFID!K29+CERES!K29+CESFI!K29+CEAVI!K29+CCT!K29+CEPLAN!K29+CAV!K29+CESMO!K29+CEO!K29</f>
        <v>0</v>
      </c>
      <c r="L29" s="29">
        <f t="shared" si="3"/>
        <v>2.25</v>
      </c>
      <c r="M29" s="30">
        <f>'REIT.-SETRAN'!N29+'REIT.-SETRAN'!O29+'REIT.-PROEX'!N29+'REIT.-PROEX'!O29+ESAG!N29+ESAG!O29+CEART!N29+CEART!O29+CEAD!N29+CEAD!O29+FAED!N29+FAED!O29+CEFID!N29+CEFID!O29+CERES!N29+CERES!O29+CESFI!N29+CESFI!O29+CEAVI!N29+CEAVI!O29+CCT!N29+CCT!O29+CEPLAN!N29+CEPLAN!O29+CAV!N29+CAV!O29+CESMO!N29+CESMO!O29+CEO!N29+CEO!O29</f>
        <v>0</v>
      </c>
      <c r="N29" s="13">
        <f t="shared" si="0"/>
        <v>11</v>
      </c>
      <c r="O29" s="14">
        <f t="shared" si="1"/>
        <v>11179.960000000001</v>
      </c>
      <c r="P29" s="14">
        <f t="shared" si="2"/>
        <v>0</v>
      </c>
      <c r="Q29" s="14">
        <f t="shared" si="4"/>
        <v>0</v>
      </c>
    </row>
    <row r="30" spans="1:17" ht="38.25" customHeight="1" x14ac:dyDescent="0.25">
      <c r="A30" s="169"/>
      <c r="B30" s="170" t="s">
        <v>104</v>
      </c>
      <c r="C30" s="173">
        <v>14</v>
      </c>
      <c r="D30" s="65">
        <v>27</v>
      </c>
      <c r="E30" s="170" t="s">
        <v>94</v>
      </c>
      <c r="F30" s="64" t="s">
        <v>91</v>
      </c>
      <c r="G30" s="66" t="s">
        <v>113</v>
      </c>
      <c r="H30" s="67">
        <v>13.02</v>
      </c>
      <c r="I30" s="12">
        <f>'REIT.-SETRAN'!I30+'REIT.-PROEX'!I30+ESAG!I30+CEART!I30+CEAD!I30+FAED!I30+CEFID!I30+CERES!I30+CESFI!I30+CEAVI!I30+CCT!I30+CEPLAN!I30+CAV!I30+CESMO!I30+CEO!I30</f>
        <v>7000</v>
      </c>
      <c r="J30" s="11">
        <f>'REIT.-SETRAN'!J30+'REIT.-PROEX'!J30+ESAG!J30+CEART!J30+CEAD!J30+FAED!J30+CEFID!J30+CERES!J30+CESFI!J30+CEAVI!J30+CCT!J30+CEPLAN!J30+CAV!J30+CESMO!J30+CEO!J30</f>
        <v>2550</v>
      </c>
      <c r="K30" s="32">
        <f>'REIT.-SETRAN'!K30+'REIT.-PROEX'!K30+ESAG!K30+CEART!K30+CEAD!K30+FAED!K30+CEFID!K30+CERES!K30+CESFI!K30+CEAVI!K30+CCT!K30+CEPLAN!K30+CAV!K30+CESMO!K30+CEO!K30</f>
        <v>2550</v>
      </c>
      <c r="L30" s="29">
        <f t="shared" si="3"/>
        <v>1749.5</v>
      </c>
      <c r="M30" s="30">
        <f>'REIT.-SETRAN'!N30+'REIT.-SETRAN'!O30+'REIT.-PROEX'!N30+'REIT.-PROEX'!O30+ESAG!N30+ESAG!O30+CEART!N30+CEART!O30+CEAD!N30+CEAD!O30+FAED!N30+FAED!O30+CEFID!N30+CEFID!O30+CERES!N30+CERES!O30+CESFI!N30+CESFI!O30+CEAVI!N30+CEAVI!O30+CCT!N30+CCT!O30+CEPLAN!N30+CEPLAN!O30+CAV!N30+CAV!O30+CESMO!N30+CESMO!O30+CEO!N30+CEO!O30</f>
        <v>0</v>
      </c>
      <c r="N30" s="13">
        <f t="shared" si="0"/>
        <v>4450</v>
      </c>
      <c r="O30" s="14">
        <f t="shared" si="1"/>
        <v>91140</v>
      </c>
      <c r="P30" s="14">
        <f t="shared" si="2"/>
        <v>0</v>
      </c>
      <c r="Q30" s="14">
        <f t="shared" si="4"/>
        <v>33201</v>
      </c>
    </row>
    <row r="31" spans="1:17" ht="38.25" customHeight="1" x14ac:dyDescent="0.25">
      <c r="A31" s="169"/>
      <c r="B31" s="170"/>
      <c r="C31" s="173"/>
      <c r="D31" s="65">
        <v>28</v>
      </c>
      <c r="E31" s="170"/>
      <c r="F31" s="64" t="s">
        <v>92</v>
      </c>
      <c r="G31" s="66" t="s">
        <v>113</v>
      </c>
      <c r="H31" s="67">
        <v>1970.75</v>
      </c>
      <c r="I31" s="12">
        <f>'REIT.-SETRAN'!I31+'REIT.-PROEX'!I31+ESAG!I31+CEART!I31+CEAD!I31+FAED!I31+CEFID!I31+CERES!I31+CESFI!I31+CEAVI!I31+CCT!I31+CEPLAN!I31+CAV!I31+CESMO!I31+CEO!I31</f>
        <v>40</v>
      </c>
      <c r="J31" s="11">
        <f>'REIT.-SETRAN'!J31+'REIT.-PROEX'!J31+ESAG!J31+CEART!J31+CEAD!J31+FAED!J31+CEFID!J31+CERES!J31+CESFI!J31+CEAVI!J31+CCT!J31+CEPLAN!J31+CAV!J31+CESMO!J31+CEO!J31</f>
        <v>7</v>
      </c>
      <c r="K31" s="32">
        <f>'REIT.-SETRAN'!K31+'REIT.-PROEX'!K31+ESAG!K31+CEART!K31+CEAD!K31+FAED!K31+CEFID!K31+CERES!K31+CESFI!K31+CEAVI!K31+CCT!K31+CEPLAN!K31+CAV!K31+CESMO!K31+CEO!K31</f>
        <v>7</v>
      </c>
      <c r="L31" s="29">
        <f t="shared" si="3"/>
        <v>9.5</v>
      </c>
      <c r="M31" s="30">
        <f>'REIT.-SETRAN'!N31+'REIT.-SETRAN'!O31+'REIT.-PROEX'!N31+'REIT.-PROEX'!O31+ESAG!N31+ESAG!O31+CEART!N31+CEART!O31+CEAD!N31+CEAD!O31+FAED!N31+FAED!O31+CEFID!N31+CEFID!O31+CERES!N31+CERES!O31+CESFI!N31+CESFI!O31+CEAVI!N31+CEAVI!O31+CCT!N31+CCT!O31+CEPLAN!N31+CEPLAN!O31+CAV!N31+CAV!O31+CESMO!N31+CESMO!O31+CEO!N31+CEO!O31</f>
        <v>0</v>
      </c>
      <c r="N31" s="13">
        <f t="shared" si="0"/>
        <v>33</v>
      </c>
      <c r="O31" s="14">
        <f t="shared" si="1"/>
        <v>78830</v>
      </c>
      <c r="P31" s="14">
        <f t="shared" si="2"/>
        <v>0</v>
      </c>
      <c r="Q31" s="14">
        <f t="shared" si="4"/>
        <v>13795.25</v>
      </c>
    </row>
    <row r="32" spans="1:17" ht="38.25" customHeight="1" x14ac:dyDescent="0.25">
      <c r="A32" s="169"/>
      <c r="B32" s="170" t="s">
        <v>104</v>
      </c>
      <c r="C32" s="173">
        <v>15</v>
      </c>
      <c r="D32" s="65">
        <v>29</v>
      </c>
      <c r="E32" s="170" t="s">
        <v>95</v>
      </c>
      <c r="F32" s="64" t="s">
        <v>91</v>
      </c>
      <c r="G32" s="66" t="s">
        <v>113</v>
      </c>
      <c r="H32" s="67">
        <v>11.2</v>
      </c>
      <c r="I32" s="12">
        <f>'REIT.-SETRAN'!I32+'REIT.-PROEX'!I32+ESAG!I32+CEART!I32+CEAD!I32+FAED!I32+CEFID!I32+CERES!I32+CESFI!I32+CEAVI!I32+CCT!I32+CEPLAN!I32+CAV!I32+CESMO!I32+CEO!I32</f>
        <v>2500</v>
      </c>
      <c r="J32" s="11">
        <f>'REIT.-SETRAN'!J32+'REIT.-PROEX'!J32+ESAG!J32+CEART!J32+CEAD!J32+FAED!J32+CEFID!J32+CERES!J32+CESFI!J32+CEAVI!J32+CCT!J32+CEPLAN!J32+CAV!J32+CESMO!J32+CEO!J32</f>
        <v>0</v>
      </c>
      <c r="K32" s="32">
        <f>'REIT.-SETRAN'!K32+'REIT.-PROEX'!K32+ESAG!K32+CEART!K32+CEAD!K32+FAED!K32+CEFID!K32+CERES!K32+CESFI!K32+CEAVI!K32+CCT!K32+CEPLAN!K32+CAV!K32+CESMO!K32+CEO!K32</f>
        <v>0</v>
      </c>
      <c r="L32" s="29">
        <f t="shared" si="3"/>
        <v>624.5</v>
      </c>
      <c r="M32" s="30">
        <f>'REIT.-SETRAN'!N32+'REIT.-SETRAN'!O32+'REIT.-PROEX'!N32+'REIT.-PROEX'!O32+ESAG!N32+ESAG!O32+CEART!N32+CEART!O32+CEAD!N32+CEAD!O32+FAED!N32+FAED!O32+CEFID!N32+CEFID!O32+CERES!N32+CERES!O32+CESFI!N32+CESFI!O32+CEAVI!N32+CEAVI!O32+CCT!N32+CCT!O32+CEPLAN!N32+CEPLAN!O32+CAV!N32+CAV!O32+CESMO!N32+CESMO!O32+CEO!N32+CEO!O32</f>
        <v>0</v>
      </c>
      <c r="N32" s="13">
        <f t="shared" si="0"/>
        <v>2500</v>
      </c>
      <c r="O32" s="14">
        <f t="shared" si="1"/>
        <v>28000</v>
      </c>
      <c r="P32" s="14">
        <f t="shared" si="2"/>
        <v>0</v>
      </c>
      <c r="Q32" s="14">
        <f t="shared" si="4"/>
        <v>0</v>
      </c>
    </row>
    <row r="33" spans="1:17" ht="38.25" customHeight="1" x14ac:dyDescent="0.25">
      <c r="A33" s="169"/>
      <c r="B33" s="170"/>
      <c r="C33" s="173"/>
      <c r="D33" s="65">
        <v>30</v>
      </c>
      <c r="E33" s="170"/>
      <c r="F33" s="64" t="s">
        <v>92</v>
      </c>
      <c r="G33" s="66" t="s">
        <v>113</v>
      </c>
      <c r="H33" s="67">
        <v>2200</v>
      </c>
      <c r="I33" s="12">
        <f>'REIT.-SETRAN'!I33+'REIT.-PROEX'!I33+ESAG!I33+CEART!I33+CEAD!I33+FAED!I33+CEFID!I33+CERES!I33+CESFI!I33+CEAVI!I33+CCT!I33+CEPLAN!I33+CAV!I33+CESMO!I33+CEO!I33</f>
        <v>25</v>
      </c>
      <c r="J33" s="11">
        <f>'REIT.-SETRAN'!J33+'REIT.-PROEX'!J33+ESAG!J33+CEART!J33+CEAD!J33+FAED!J33+CEFID!J33+CERES!J33+CESFI!J33+CEAVI!J33+CCT!J33+CEPLAN!J33+CAV!J33+CESMO!J33+CEO!J33</f>
        <v>0</v>
      </c>
      <c r="K33" s="32">
        <f>'REIT.-SETRAN'!K33+'REIT.-PROEX'!K33+ESAG!K33+CEART!K33+CEAD!K33+FAED!K33+CEFID!K33+CERES!K33+CESFI!K33+CEAVI!K33+CCT!K33+CEPLAN!K33+CAV!K33+CESMO!K33+CEO!K33</f>
        <v>0</v>
      </c>
      <c r="L33" s="29">
        <f t="shared" si="3"/>
        <v>5.75</v>
      </c>
      <c r="M33" s="30">
        <f>'REIT.-SETRAN'!N33+'REIT.-SETRAN'!O33+'REIT.-PROEX'!N33+'REIT.-PROEX'!O33+ESAG!N33+ESAG!O33+CEART!N33+CEART!O33+CEAD!N33+CEAD!O33+FAED!N33+FAED!O33+CEFID!N33+CEFID!O33+CERES!N33+CERES!O33+CESFI!N33+CESFI!O33+CEAVI!N33+CEAVI!O33+CCT!N33+CCT!O33+CEPLAN!N33+CEPLAN!O33+CAV!N33+CAV!O33+CESMO!N33+CESMO!O33+CEO!N33+CEO!O33</f>
        <v>0</v>
      </c>
      <c r="N33" s="13">
        <f t="shared" si="0"/>
        <v>25</v>
      </c>
      <c r="O33" s="14">
        <f t="shared" si="1"/>
        <v>55000</v>
      </c>
      <c r="P33" s="14">
        <f t="shared" si="2"/>
        <v>0</v>
      </c>
      <c r="Q33" s="14">
        <f t="shared" si="4"/>
        <v>0</v>
      </c>
    </row>
    <row r="34" spans="1:17" ht="38.25" customHeight="1" x14ac:dyDescent="0.25">
      <c r="A34" s="169" t="s">
        <v>105</v>
      </c>
      <c r="B34" s="170" t="s">
        <v>96</v>
      </c>
      <c r="C34" s="173">
        <v>16</v>
      </c>
      <c r="D34" s="65">
        <v>31</v>
      </c>
      <c r="E34" s="170" t="s">
        <v>90</v>
      </c>
      <c r="F34" s="64" t="s">
        <v>91</v>
      </c>
      <c r="G34" s="66" t="s">
        <v>113</v>
      </c>
      <c r="H34" s="67">
        <v>3.93</v>
      </c>
      <c r="I34" s="12">
        <f>'REIT.-SETRAN'!I34+'REIT.-PROEX'!I34+ESAG!I34+CEART!I34+CEAD!I34+FAED!I34+CEFID!I34+CERES!I34+CESFI!I34+CEAVI!I34+CCT!I34+CEPLAN!I34+CAV!I34+CESMO!I34+CEO!I34</f>
        <v>50000</v>
      </c>
      <c r="J34" s="11">
        <f>'REIT.-SETRAN'!J34+'REIT.-PROEX'!J34+ESAG!J34+CEART!J34+CEAD!J34+FAED!J34+CEFID!J34+CERES!J34+CESFI!J34+CEAVI!J34+CCT!J34+CEPLAN!J34+CAV!J34+CESMO!J34+CEO!J34</f>
        <v>17500</v>
      </c>
      <c r="K34" s="32">
        <f>'REIT.-SETRAN'!K34+'REIT.-PROEX'!K34+ESAG!K34+CEART!K34+CEAD!K34+FAED!K34+CEFID!K34+CERES!K34+CESFI!K34+CEAVI!K34+CCT!K34+CEPLAN!K34+CAV!K34+CESMO!K34+CEO!K34</f>
        <v>17500</v>
      </c>
      <c r="L34" s="29">
        <f t="shared" si="3"/>
        <v>12499.5</v>
      </c>
      <c r="M34" s="30">
        <f>'REIT.-SETRAN'!N34+'REIT.-SETRAN'!O34+'REIT.-PROEX'!N34+'REIT.-PROEX'!O34+ESAG!N34+ESAG!O34+CEART!N34+CEART!O34+CEAD!N34+CEAD!O34+FAED!N34+FAED!O34+CEFID!N34+CEFID!O34+CERES!N34+CERES!O34+CESFI!N34+CESFI!O34+CEAVI!N34+CEAVI!O34+CCT!N34+CCT!O34+CEPLAN!N34+CEPLAN!O34+CAV!N34+CAV!O34+CESMO!N34+CESMO!O34+CEO!N34+CEO!O34</f>
        <v>0</v>
      </c>
      <c r="N34" s="13">
        <f t="shared" si="0"/>
        <v>32500</v>
      </c>
      <c r="O34" s="14">
        <f t="shared" si="1"/>
        <v>196500</v>
      </c>
      <c r="P34" s="14">
        <f t="shared" si="2"/>
        <v>0</v>
      </c>
      <c r="Q34" s="14">
        <f t="shared" si="4"/>
        <v>68775</v>
      </c>
    </row>
    <row r="35" spans="1:17" ht="38.25" customHeight="1" x14ac:dyDescent="0.25">
      <c r="A35" s="169"/>
      <c r="B35" s="170"/>
      <c r="C35" s="173"/>
      <c r="D35" s="65">
        <v>32</v>
      </c>
      <c r="E35" s="170"/>
      <c r="F35" s="64" t="s">
        <v>92</v>
      </c>
      <c r="G35" s="66" t="s">
        <v>113</v>
      </c>
      <c r="H35" s="67">
        <v>1350</v>
      </c>
      <c r="I35" s="12">
        <f>'REIT.-SETRAN'!I35+'REIT.-PROEX'!I35+ESAG!I35+CEART!I35+CEAD!I35+FAED!I35+CEFID!I35+CERES!I35+CESFI!I35+CEAVI!I35+CCT!I35+CEPLAN!I35+CAV!I35+CESMO!I35+CEO!I35</f>
        <v>10</v>
      </c>
      <c r="J35" s="11">
        <f>'REIT.-SETRAN'!J35+'REIT.-PROEX'!J35+ESAG!J35+CEART!J35+CEAD!J35+FAED!J35+CEFID!J35+CERES!J35+CESFI!J35+CEAVI!J35+CCT!J35+CEPLAN!J35+CAV!J35+CESMO!J35+CEO!J35</f>
        <v>9</v>
      </c>
      <c r="K35" s="32">
        <f>'REIT.-SETRAN'!K35+'REIT.-PROEX'!K35+ESAG!K35+CEART!K35+CEAD!K35+FAED!K35+CEFID!K35+CERES!K35+CESFI!K35+CEAVI!K35+CCT!K35+CEPLAN!K35+CAV!K35+CESMO!K35+CEO!K35</f>
        <v>9</v>
      </c>
      <c r="L35" s="29">
        <f t="shared" si="3"/>
        <v>2</v>
      </c>
      <c r="M35" s="30">
        <f>'REIT.-SETRAN'!N35+'REIT.-SETRAN'!O35+'REIT.-PROEX'!N35+'REIT.-PROEX'!O35+ESAG!N35+ESAG!O35+CEART!N35+CEART!O35+CEAD!N35+CEAD!O35+FAED!N35+FAED!O35+CEFID!N35+CEFID!O35+CERES!N35+CERES!O35+CESFI!N35+CESFI!O35+CEAVI!N35+CEAVI!O35+CCT!N35+CCT!O35+CEPLAN!N35+CEPLAN!O35+CAV!N35+CAV!O35+CESMO!N35+CESMO!O35+CEO!N35+CEO!O35</f>
        <v>0</v>
      </c>
      <c r="N35" s="13">
        <f t="shared" si="0"/>
        <v>1</v>
      </c>
      <c r="O35" s="14">
        <f t="shared" si="1"/>
        <v>13500</v>
      </c>
      <c r="P35" s="14">
        <f t="shared" si="2"/>
        <v>0</v>
      </c>
      <c r="Q35" s="14">
        <f t="shared" si="4"/>
        <v>12150</v>
      </c>
    </row>
    <row r="36" spans="1:17" ht="38.25" customHeight="1" x14ac:dyDescent="0.25">
      <c r="A36" s="169"/>
      <c r="B36" s="170" t="s">
        <v>106</v>
      </c>
      <c r="C36" s="173">
        <v>17</v>
      </c>
      <c r="D36" s="65">
        <v>33</v>
      </c>
      <c r="E36" s="170" t="s">
        <v>93</v>
      </c>
      <c r="F36" s="64" t="s">
        <v>91</v>
      </c>
      <c r="G36" s="66" t="s">
        <v>113</v>
      </c>
      <c r="H36" s="67">
        <v>10.97</v>
      </c>
      <c r="I36" s="12">
        <f>'REIT.-SETRAN'!I36+'REIT.-PROEX'!I36+ESAG!I36+CEART!I36+CEAD!I36+FAED!I36+CEFID!I36+CERES!I36+CESFI!I36+CEAVI!I36+CCT!I36+CEPLAN!I36+CAV!I36+CESMO!I36+CEO!I36</f>
        <v>50000</v>
      </c>
      <c r="J36" s="11">
        <f>'REIT.-SETRAN'!J36+'REIT.-PROEX'!J36+ESAG!J36+CEART!J36+CEAD!J36+FAED!J36+CEFID!J36+CERES!J36+CESFI!J36+CEAVI!J36+CCT!J36+CEPLAN!J36+CAV!J36+CESMO!J36+CEO!J36</f>
        <v>6000</v>
      </c>
      <c r="K36" s="32">
        <f>'REIT.-SETRAN'!K36+'REIT.-PROEX'!K36+ESAG!K36+CEART!K36+CEAD!K36+FAED!K36+CEFID!K36+CERES!K36+CESFI!K36+CEAVI!K36+CCT!K36+CEPLAN!K36+CAV!K36+CESMO!K36+CEO!K36</f>
        <v>6000</v>
      </c>
      <c r="L36" s="29">
        <f t="shared" ref="L36:L72" si="5">I36*0.25-0.5-M36</f>
        <v>12499.5</v>
      </c>
      <c r="M36" s="30">
        <f>'REIT.-SETRAN'!N36+'REIT.-SETRAN'!O36+'REIT.-PROEX'!N36+'REIT.-PROEX'!O36+ESAG!N36+ESAG!O36+CEART!N36+CEART!O36+CEAD!N36+CEAD!O36+FAED!N36+FAED!O36+CEFID!N36+CEFID!O36+CERES!N36+CERES!O36+CESFI!N36+CESFI!O36+CEAVI!N36+CEAVI!O36+CCT!N36+CCT!O36+CEPLAN!N36+CEPLAN!O36+CAV!N36+CAV!O36+CESMO!N36+CESMO!O36+CEO!N36+CEO!O36</f>
        <v>0</v>
      </c>
      <c r="N36" s="13">
        <f t="shared" ref="N36:N72" si="6">I36-J36+M36</f>
        <v>44000</v>
      </c>
      <c r="O36" s="14">
        <f t="shared" ref="O36:O72" si="7">H36*I36</f>
        <v>548500</v>
      </c>
      <c r="P36" s="14">
        <f t="shared" ref="P36:P72" si="8">H36*M36</f>
        <v>0</v>
      </c>
      <c r="Q36" s="14">
        <f t="shared" si="4"/>
        <v>65820</v>
      </c>
    </row>
    <row r="37" spans="1:17" ht="38.25" customHeight="1" x14ac:dyDescent="0.25">
      <c r="A37" s="169"/>
      <c r="B37" s="170"/>
      <c r="C37" s="173"/>
      <c r="D37" s="65">
        <v>34</v>
      </c>
      <c r="E37" s="170"/>
      <c r="F37" s="64" t="s">
        <v>92</v>
      </c>
      <c r="G37" s="66" t="s">
        <v>113</v>
      </c>
      <c r="H37" s="67">
        <v>975</v>
      </c>
      <c r="I37" s="12">
        <f>'REIT.-SETRAN'!I37+'REIT.-PROEX'!I37+ESAG!I37+CEART!I37+CEAD!I37+FAED!I37+CEFID!I37+CERES!I37+CESFI!I37+CEAVI!I37+CCT!I37+CEPLAN!I37+CAV!I37+CESMO!I37+CEO!I37</f>
        <v>30</v>
      </c>
      <c r="J37" s="11">
        <f>'REIT.-SETRAN'!J37+'REIT.-PROEX'!J37+ESAG!J37+CEART!J37+CEAD!J37+FAED!J37+CEFID!J37+CERES!J37+CESFI!J37+CEAVI!J37+CCT!J37+CEPLAN!J37+CAV!J37+CESMO!J37+CEO!J37</f>
        <v>2</v>
      </c>
      <c r="K37" s="32">
        <f>'REIT.-SETRAN'!K37+'REIT.-PROEX'!K37+ESAG!K37+CEART!K37+CEAD!K37+FAED!K37+CEFID!K37+CERES!K37+CESFI!K37+CEAVI!K37+CCT!K37+CEPLAN!K37+CAV!K37+CESMO!K37+CEO!K37</f>
        <v>2</v>
      </c>
      <c r="L37" s="29">
        <f t="shared" si="5"/>
        <v>7</v>
      </c>
      <c r="M37" s="30">
        <f>'REIT.-SETRAN'!N37+'REIT.-SETRAN'!O37+'REIT.-PROEX'!N37+'REIT.-PROEX'!O37+ESAG!N37+ESAG!O37+CEART!N37+CEART!O37+CEAD!N37+CEAD!O37+FAED!N37+FAED!O37+CEFID!N37+CEFID!O37+CERES!N37+CERES!O37+CESFI!N37+CESFI!O37+CEAVI!N37+CEAVI!O37+CCT!N37+CCT!O37+CEPLAN!N37+CEPLAN!O37+CAV!N37+CAV!O37+CESMO!N37+CESMO!O37+CEO!N37+CEO!O37</f>
        <v>0</v>
      </c>
      <c r="N37" s="13">
        <f t="shared" si="6"/>
        <v>28</v>
      </c>
      <c r="O37" s="14">
        <f t="shared" si="7"/>
        <v>29250</v>
      </c>
      <c r="P37" s="14">
        <f t="shared" si="8"/>
        <v>0</v>
      </c>
      <c r="Q37" s="14">
        <f t="shared" si="4"/>
        <v>1950</v>
      </c>
    </row>
    <row r="38" spans="1:17" ht="38.25" customHeight="1" x14ac:dyDescent="0.25">
      <c r="A38" s="169"/>
      <c r="B38" s="170" t="s">
        <v>106</v>
      </c>
      <c r="C38" s="173">
        <v>18</v>
      </c>
      <c r="D38" s="65">
        <v>35</v>
      </c>
      <c r="E38" s="170" t="s">
        <v>94</v>
      </c>
      <c r="F38" s="64" t="s">
        <v>91</v>
      </c>
      <c r="G38" s="66" t="s">
        <v>113</v>
      </c>
      <c r="H38" s="67">
        <v>8.9</v>
      </c>
      <c r="I38" s="12">
        <f>'REIT.-SETRAN'!I38+'REIT.-PROEX'!I38+ESAG!I38+CEART!I38+CEAD!I38+FAED!I38+CEFID!I38+CERES!I38+CESFI!I38+CEAVI!I38+CCT!I38+CEPLAN!I38+CAV!I38+CESMO!I38+CEO!I38</f>
        <v>25000</v>
      </c>
      <c r="J38" s="11">
        <f>'REIT.-SETRAN'!J38+'REIT.-PROEX'!J38+ESAG!J38+CEART!J38+CEAD!J38+FAED!J38+CEFID!J38+CERES!J38+CESFI!J38+CEAVI!J38+CCT!J38+CEPLAN!J38+CAV!J38+CESMO!J38+CEO!J38</f>
        <v>0</v>
      </c>
      <c r="K38" s="32">
        <f>'REIT.-SETRAN'!K38+'REIT.-PROEX'!K38+ESAG!K38+CEART!K38+CEAD!K38+FAED!K38+CEFID!K38+CERES!K38+CESFI!K38+CEAVI!K38+CCT!K38+CEPLAN!K38+CAV!K38+CESMO!K38+CEO!K38</f>
        <v>0</v>
      </c>
      <c r="L38" s="29">
        <f t="shared" si="5"/>
        <v>6249.5</v>
      </c>
      <c r="M38" s="30">
        <f>'REIT.-SETRAN'!N38+'REIT.-SETRAN'!O38+'REIT.-PROEX'!N38+'REIT.-PROEX'!O38+ESAG!N38+ESAG!O38+CEART!N38+CEART!O38+CEAD!N38+CEAD!O38+FAED!N38+FAED!O38+CEFID!N38+CEFID!O38+CERES!N38+CERES!O38+CESFI!N38+CESFI!O38+CEAVI!N38+CEAVI!O38+CCT!N38+CCT!O38+CEPLAN!N38+CEPLAN!O38+CAV!N38+CAV!O38+CESMO!N38+CESMO!O38+CEO!N38+CEO!O38</f>
        <v>0</v>
      </c>
      <c r="N38" s="13">
        <f t="shared" si="6"/>
        <v>25000</v>
      </c>
      <c r="O38" s="14">
        <f t="shared" si="7"/>
        <v>222500</v>
      </c>
      <c r="P38" s="14">
        <f t="shared" si="8"/>
        <v>0</v>
      </c>
      <c r="Q38" s="14">
        <f t="shared" si="4"/>
        <v>0</v>
      </c>
    </row>
    <row r="39" spans="1:17" ht="38.25" customHeight="1" x14ac:dyDescent="0.25">
      <c r="A39" s="169"/>
      <c r="B39" s="170"/>
      <c r="C39" s="173"/>
      <c r="D39" s="65">
        <v>36</v>
      </c>
      <c r="E39" s="170"/>
      <c r="F39" s="64" t="s">
        <v>92</v>
      </c>
      <c r="G39" s="66" t="s">
        <v>113</v>
      </c>
      <c r="H39" s="67">
        <v>750</v>
      </c>
      <c r="I39" s="12">
        <f>'REIT.-SETRAN'!I39+'REIT.-PROEX'!I39+ESAG!I39+CEART!I39+CEAD!I39+FAED!I39+CEFID!I39+CERES!I39+CESFI!I39+CEAVI!I39+CCT!I39+CEPLAN!I39+CAV!I39+CESMO!I39+CEO!I39</f>
        <v>10</v>
      </c>
      <c r="J39" s="11">
        <f>'REIT.-SETRAN'!J39+'REIT.-PROEX'!J39+ESAG!J39+CEART!J39+CEAD!J39+FAED!J39+CEFID!J39+CERES!J39+CESFI!J39+CEAVI!J39+CCT!J39+CEPLAN!J39+CAV!J39+CESMO!J39+CEO!J39</f>
        <v>0</v>
      </c>
      <c r="K39" s="32">
        <f>'REIT.-SETRAN'!K39+'REIT.-PROEX'!K39+ESAG!K39+CEART!K39+CEAD!K39+FAED!K39+CEFID!K39+CERES!K39+CESFI!K39+CEAVI!K39+CCT!K39+CEPLAN!K39+CAV!K39+CESMO!K39+CEO!K39</f>
        <v>0</v>
      </c>
      <c r="L39" s="29">
        <f t="shared" si="5"/>
        <v>2</v>
      </c>
      <c r="M39" s="30">
        <f>'REIT.-SETRAN'!N39+'REIT.-SETRAN'!O39+'REIT.-PROEX'!N39+'REIT.-PROEX'!O39+ESAG!N39+ESAG!O39+CEART!N39+CEART!O39+CEAD!N39+CEAD!O39+FAED!N39+FAED!O39+CEFID!N39+CEFID!O39+CERES!N39+CERES!O39+CESFI!N39+CESFI!O39+CEAVI!N39+CEAVI!O39+CCT!N39+CCT!O39+CEPLAN!N39+CEPLAN!O39+CAV!N39+CAV!O39+CESMO!N39+CESMO!O39+CEO!N39+CEO!O39</f>
        <v>0</v>
      </c>
      <c r="N39" s="13">
        <f t="shared" si="6"/>
        <v>10</v>
      </c>
      <c r="O39" s="14">
        <f t="shared" si="7"/>
        <v>7500</v>
      </c>
      <c r="P39" s="14">
        <f t="shared" si="8"/>
        <v>0</v>
      </c>
      <c r="Q39" s="14">
        <f t="shared" si="4"/>
        <v>0</v>
      </c>
    </row>
    <row r="40" spans="1:17" ht="38.25" customHeight="1" x14ac:dyDescent="0.25">
      <c r="A40" s="169"/>
      <c r="B40" s="170" t="s">
        <v>106</v>
      </c>
      <c r="C40" s="173">
        <v>19</v>
      </c>
      <c r="D40" s="65">
        <v>37</v>
      </c>
      <c r="E40" s="170" t="s">
        <v>95</v>
      </c>
      <c r="F40" s="64" t="s">
        <v>91</v>
      </c>
      <c r="G40" s="66" t="s">
        <v>113</v>
      </c>
      <c r="H40" s="67">
        <v>7.74</v>
      </c>
      <c r="I40" s="12">
        <f>'REIT.-SETRAN'!I40+'REIT.-PROEX'!I40+ESAG!I40+CEART!I40+CEAD!I40+FAED!I40+CEFID!I40+CERES!I40+CESFI!I40+CEAVI!I40+CCT!I40+CEPLAN!I40+CAV!I40+CESMO!I40+CEO!I40</f>
        <v>50000</v>
      </c>
      <c r="J40" s="11">
        <f>'REIT.-SETRAN'!J40+'REIT.-PROEX'!J40+ESAG!J40+CEART!J40+CEAD!J40+FAED!J40+CEFID!J40+CERES!J40+CESFI!J40+CEAVI!J40+CCT!J40+CEPLAN!J40+CAV!J40+CESMO!J40+CEO!J40</f>
        <v>12595</v>
      </c>
      <c r="K40" s="32">
        <f>'REIT.-SETRAN'!K40+'REIT.-PROEX'!K40+ESAG!K40+CEART!K40+CEAD!K40+FAED!K40+CEFID!K40+CERES!K40+CESFI!K40+CEAVI!K40+CCT!K40+CEPLAN!K40+CAV!K40+CESMO!K40+CEO!K40</f>
        <v>12595</v>
      </c>
      <c r="L40" s="29">
        <f t="shared" si="5"/>
        <v>12499.5</v>
      </c>
      <c r="M40" s="30">
        <f>'REIT.-SETRAN'!N40+'REIT.-SETRAN'!O40+'REIT.-PROEX'!N40+'REIT.-PROEX'!O40+ESAG!N40+ESAG!O40+CEART!N40+CEART!O40+CEAD!N40+CEAD!O40+FAED!N40+FAED!O40+CEFID!N40+CEFID!O40+CERES!N40+CERES!O40+CESFI!N40+CESFI!O40+CEAVI!N40+CEAVI!O40+CCT!N40+CCT!O40+CEPLAN!N40+CEPLAN!O40+CAV!N40+CAV!O40+CESMO!N40+CESMO!O40+CEO!N40+CEO!O40</f>
        <v>0</v>
      </c>
      <c r="N40" s="13">
        <f t="shared" si="6"/>
        <v>37405</v>
      </c>
      <c r="O40" s="14">
        <f t="shared" si="7"/>
        <v>387000</v>
      </c>
      <c r="P40" s="14">
        <f t="shared" si="8"/>
        <v>0</v>
      </c>
      <c r="Q40" s="14">
        <f t="shared" si="4"/>
        <v>97485.3</v>
      </c>
    </row>
    <row r="41" spans="1:17" ht="38.25" customHeight="1" x14ac:dyDescent="0.25">
      <c r="A41" s="169"/>
      <c r="B41" s="170"/>
      <c r="C41" s="173"/>
      <c r="D41" s="65">
        <v>38</v>
      </c>
      <c r="E41" s="170"/>
      <c r="F41" s="64" t="s">
        <v>92</v>
      </c>
      <c r="G41" s="66" t="s">
        <v>113</v>
      </c>
      <c r="H41" s="67">
        <v>1500</v>
      </c>
      <c r="I41" s="12">
        <f>'REIT.-SETRAN'!I41+'REIT.-PROEX'!I41+ESAG!I41+CEART!I41+CEAD!I41+FAED!I41+CEFID!I41+CERES!I41+CESFI!I41+CEAVI!I41+CCT!I41+CEPLAN!I41+CAV!I41+CESMO!I41+CEO!I41</f>
        <v>30</v>
      </c>
      <c r="J41" s="11">
        <f>'REIT.-SETRAN'!J41+'REIT.-PROEX'!J41+ESAG!J41+CEART!J41+CEAD!J41+FAED!J41+CEFID!J41+CERES!J41+CESFI!J41+CEAVI!J41+CCT!J41+CEPLAN!J41+CAV!J41+CESMO!J41+CEO!J41</f>
        <v>2</v>
      </c>
      <c r="K41" s="32">
        <f>'REIT.-SETRAN'!K41+'REIT.-PROEX'!K41+ESAG!K41+CEART!K41+CEAD!K41+FAED!K41+CEFID!K41+CERES!K41+CESFI!K41+CEAVI!K41+CCT!K41+CEPLAN!K41+CAV!K41+CESMO!K41+CEO!K41</f>
        <v>2</v>
      </c>
      <c r="L41" s="29">
        <f t="shared" si="5"/>
        <v>7</v>
      </c>
      <c r="M41" s="30">
        <f>'REIT.-SETRAN'!N41+'REIT.-SETRAN'!O41+'REIT.-PROEX'!N41+'REIT.-PROEX'!O41+ESAG!N41+ESAG!O41+CEART!N41+CEART!O41+CEAD!N41+CEAD!O41+FAED!N41+FAED!O41+CEFID!N41+CEFID!O41+CERES!N41+CERES!O41+CESFI!N41+CESFI!O41+CEAVI!N41+CEAVI!O41+CCT!N41+CCT!O41+CEPLAN!N41+CEPLAN!O41+CAV!N41+CAV!O41+CESMO!N41+CESMO!O41+CEO!N41+CEO!O41</f>
        <v>0</v>
      </c>
      <c r="N41" s="13">
        <f t="shared" si="6"/>
        <v>28</v>
      </c>
      <c r="O41" s="14">
        <f t="shared" si="7"/>
        <v>45000</v>
      </c>
      <c r="P41" s="14">
        <f t="shared" si="8"/>
        <v>0</v>
      </c>
      <c r="Q41" s="14">
        <f t="shared" si="4"/>
        <v>3000</v>
      </c>
    </row>
    <row r="42" spans="1:17" ht="38.25" customHeight="1" x14ac:dyDescent="0.25">
      <c r="A42" s="169"/>
      <c r="B42" s="175" t="s">
        <v>96</v>
      </c>
      <c r="C42" s="174">
        <v>20</v>
      </c>
      <c r="D42" s="113">
        <v>39</v>
      </c>
      <c r="E42" s="175" t="s">
        <v>98</v>
      </c>
      <c r="F42" s="114" t="s">
        <v>91</v>
      </c>
      <c r="G42" s="114" t="s">
        <v>114</v>
      </c>
      <c r="H42" s="117">
        <v>6.76</v>
      </c>
      <c r="I42" s="12">
        <f>'REIT.-SETRAN'!I42+'REIT.-PROEX'!I42+ESAG!I42+CEART!I42+CEAD!I42+FAED!I42+CEFID!I42+CERES!I42+CESFI!I42+CEAVI!I42+CCT!I42+CEPLAN!I42+CAV!I42+CESMO!I42+CEO!I42</f>
        <v>10000</v>
      </c>
      <c r="J42" s="11">
        <f>'REIT.-SETRAN'!J42+'REIT.-PROEX'!J42+ESAG!J42+CEART!J42+CEAD!J42+FAED!J42+CEFID!J42+CERES!J42+CESFI!J42+CEAVI!J42+CCT!J42+CEPLAN!J42+CAV!J42+CESMO!J42+CEO!J42</f>
        <v>2500</v>
      </c>
      <c r="K42" s="32">
        <f>'REIT.-SETRAN'!K42+'REIT.-PROEX'!K42+ESAG!K42+CEART!K42+CEAD!K42+FAED!K42+CEFID!K42+CERES!K42+CESFI!K42+CEAVI!K42+CCT!K42+CEPLAN!K42+CAV!K42+CESMO!K42+CEO!K42</f>
        <v>2500</v>
      </c>
      <c r="L42" s="29">
        <f t="shared" si="5"/>
        <v>2499.5</v>
      </c>
      <c r="M42" s="30">
        <f>'REIT.-SETRAN'!N42+'REIT.-SETRAN'!O42+'REIT.-PROEX'!N42+'REIT.-PROEX'!O42+ESAG!N42+ESAG!O42+CEART!N42+CEART!O42+CEAD!N42+CEAD!O42+FAED!N42+FAED!O42+CEFID!N42+CEFID!O42+CERES!N42+CERES!O42+CESFI!N42+CESFI!O42+CEAVI!N42+CEAVI!O42+CCT!N42+CCT!O42+CEPLAN!N42+CEPLAN!O42+CAV!N42+CAV!O42+CESMO!N42+CESMO!O42+CEO!N42+CEO!O42</f>
        <v>0</v>
      </c>
      <c r="N42" s="13">
        <f t="shared" si="6"/>
        <v>7500</v>
      </c>
      <c r="O42" s="14">
        <f t="shared" si="7"/>
        <v>67600</v>
      </c>
      <c r="P42" s="14">
        <f t="shared" si="8"/>
        <v>0</v>
      </c>
      <c r="Q42" s="14">
        <f t="shared" si="4"/>
        <v>16900</v>
      </c>
    </row>
    <row r="43" spans="1:17" ht="38.25" customHeight="1" x14ac:dyDescent="0.25">
      <c r="A43" s="169"/>
      <c r="B43" s="175"/>
      <c r="C43" s="174"/>
      <c r="D43" s="113">
        <v>40</v>
      </c>
      <c r="E43" s="175"/>
      <c r="F43" s="114" t="s">
        <v>92</v>
      </c>
      <c r="G43" s="114" t="s">
        <v>114</v>
      </c>
      <c r="H43" s="117">
        <v>1021.35</v>
      </c>
      <c r="I43" s="12">
        <f>'REIT.-SETRAN'!I43+'REIT.-PROEX'!I43+ESAG!I43+CEART!I43+CEAD!I43+FAED!I43+CEFID!I43+CERES!I43+CESFI!I43+CEAVI!I43+CCT!I43+CEPLAN!I43+CAV!I43+CESMO!I43+CEO!I43</f>
        <v>5</v>
      </c>
      <c r="J43" s="11">
        <f>'REIT.-SETRAN'!J43+'REIT.-PROEX'!J43+ESAG!J43+CEART!J43+CEAD!J43+FAED!J43+CEFID!J43+CERES!J43+CESFI!J43+CEAVI!J43+CCT!J43+CEPLAN!J43+CAV!J43+CESMO!J43+CEO!J43</f>
        <v>0</v>
      </c>
      <c r="K43" s="32">
        <f>'REIT.-SETRAN'!K43+'REIT.-PROEX'!K43+ESAG!K43+CEART!K43+CEAD!K43+FAED!K43+CEFID!K43+CERES!K43+CESFI!K43+CEAVI!K43+CCT!K43+CEPLAN!K43+CAV!K43+CESMO!K43+CEO!K43</f>
        <v>0</v>
      </c>
      <c r="L43" s="29">
        <f t="shared" si="5"/>
        <v>0.75</v>
      </c>
      <c r="M43" s="30">
        <f>'REIT.-SETRAN'!N43+'REIT.-SETRAN'!O43+'REIT.-PROEX'!N43+'REIT.-PROEX'!O43+ESAG!N43+ESAG!O43+CEART!N43+CEART!O43+CEAD!N43+CEAD!O43+FAED!N43+FAED!O43+CEFID!N43+CEFID!O43+CERES!N43+CERES!O43+CESFI!N43+CESFI!O43+CEAVI!N43+CEAVI!O43+CCT!N43+CCT!O43+CEPLAN!N43+CEPLAN!O43+CAV!N43+CAV!O43+CESMO!N43+CESMO!O43+CEO!N43+CEO!O43</f>
        <v>0</v>
      </c>
      <c r="N43" s="13">
        <f t="shared" si="6"/>
        <v>5</v>
      </c>
      <c r="O43" s="14">
        <f t="shared" si="7"/>
        <v>5106.75</v>
      </c>
      <c r="P43" s="14">
        <f t="shared" si="8"/>
        <v>0</v>
      </c>
      <c r="Q43" s="14">
        <f t="shared" si="4"/>
        <v>0</v>
      </c>
    </row>
    <row r="44" spans="1:17" ht="38.25" customHeight="1" x14ac:dyDescent="0.25">
      <c r="A44" s="169" t="s">
        <v>107</v>
      </c>
      <c r="B44" s="170" t="s">
        <v>96</v>
      </c>
      <c r="C44" s="173">
        <v>21</v>
      </c>
      <c r="D44" s="65">
        <v>41</v>
      </c>
      <c r="E44" s="170" t="s">
        <v>90</v>
      </c>
      <c r="F44" s="64" t="s">
        <v>91</v>
      </c>
      <c r="G44" s="66" t="s">
        <v>113</v>
      </c>
      <c r="H44" s="67">
        <v>3.5</v>
      </c>
      <c r="I44" s="12">
        <f>'REIT.-SETRAN'!I44+'REIT.-PROEX'!I44+ESAG!I44+CEART!I44+CEAD!I44+FAED!I44+CEFID!I44+CERES!I44+CESFI!I44+CEAVI!I44+CCT!I44+CEPLAN!I44+CAV!I44+CESMO!I44+CEO!I44</f>
        <v>1000</v>
      </c>
      <c r="J44" s="11">
        <f>'REIT.-SETRAN'!J44+'REIT.-PROEX'!J44+ESAG!J44+CEART!J44+CEAD!J44+FAED!J44+CEFID!J44+CERES!J44+CESFI!J44+CEAVI!J44+CCT!J44+CEPLAN!J44+CAV!J44+CESMO!J44+CEO!J44</f>
        <v>0</v>
      </c>
      <c r="K44" s="32">
        <f>'REIT.-SETRAN'!K44+'REIT.-PROEX'!K44+ESAG!K44+CEART!K44+CEAD!K44+FAED!K44+CEFID!K44+CERES!K44+CESFI!K44+CEAVI!K44+CCT!K44+CEPLAN!K44+CAV!K44+CESMO!K44+CEO!K44</f>
        <v>0</v>
      </c>
      <c r="L44" s="29">
        <f t="shared" si="5"/>
        <v>249.5</v>
      </c>
      <c r="M44" s="30">
        <f>'REIT.-SETRAN'!N44+'REIT.-SETRAN'!O44+'REIT.-PROEX'!N44+'REIT.-PROEX'!O44+ESAG!N44+ESAG!O44+CEART!N44+CEART!O44+CEAD!N44+CEAD!O44+FAED!N44+FAED!O44+CEFID!N44+CEFID!O44+CERES!N44+CERES!O44+CESFI!N44+CESFI!O44+CEAVI!N44+CEAVI!O44+CCT!N44+CCT!O44+CEPLAN!N44+CEPLAN!O44+CAV!N44+CAV!O44+CESMO!N44+CESMO!O44+CEO!N44+CEO!O44</f>
        <v>0</v>
      </c>
      <c r="N44" s="13">
        <f t="shared" si="6"/>
        <v>1000</v>
      </c>
      <c r="O44" s="14">
        <f t="shared" si="7"/>
        <v>3500</v>
      </c>
      <c r="P44" s="14">
        <f t="shared" si="8"/>
        <v>0</v>
      </c>
      <c r="Q44" s="14">
        <f t="shared" si="4"/>
        <v>0</v>
      </c>
    </row>
    <row r="45" spans="1:17" ht="38.25" customHeight="1" x14ac:dyDescent="0.25">
      <c r="A45" s="169"/>
      <c r="B45" s="170"/>
      <c r="C45" s="173"/>
      <c r="D45" s="65">
        <v>42</v>
      </c>
      <c r="E45" s="170"/>
      <c r="F45" s="64" t="s">
        <v>92</v>
      </c>
      <c r="G45" s="66" t="s">
        <v>113</v>
      </c>
      <c r="H45" s="67">
        <v>1416.66</v>
      </c>
      <c r="I45" s="12">
        <f>'REIT.-SETRAN'!I45+'REIT.-PROEX'!I45+ESAG!I45+CEART!I45+CEAD!I45+FAED!I45+CEFID!I45+CERES!I45+CESFI!I45+CEAVI!I45+CCT!I45+CEPLAN!I45+CAV!I45+CESMO!I45+CEO!I45</f>
        <v>6</v>
      </c>
      <c r="J45" s="11">
        <f>'REIT.-SETRAN'!J45+'REIT.-PROEX'!J45+ESAG!J45+CEART!J45+CEAD!J45+FAED!J45+CEFID!J45+CERES!J45+CESFI!J45+CEAVI!J45+CCT!J45+CEPLAN!J45+CAV!J45+CESMO!J45+CEO!J45</f>
        <v>0</v>
      </c>
      <c r="K45" s="32">
        <f>'REIT.-SETRAN'!K45+'REIT.-PROEX'!K45+ESAG!K45+CEART!K45+CEAD!K45+FAED!K45+CEFID!K45+CERES!K45+CESFI!K45+CEAVI!K45+CCT!K45+CEPLAN!K45+CAV!K45+CESMO!K45+CEO!K45</f>
        <v>0</v>
      </c>
      <c r="L45" s="29">
        <f t="shared" si="5"/>
        <v>1</v>
      </c>
      <c r="M45" s="30">
        <f>'REIT.-SETRAN'!N45+'REIT.-SETRAN'!O45+'REIT.-PROEX'!N45+'REIT.-PROEX'!O45+ESAG!N45+ESAG!O45+CEART!N45+CEART!O45+CEAD!N45+CEAD!O45+FAED!N45+FAED!O45+CEFID!N45+CEFID!O45+CERES!N45+CERES!O45+CESFI!N45+CESFI!O45+CEAVI!N45+CEAVI!O45+CCT!N45+CCT!O45+CEPLAN!N45+CEPLAN!O45+CAV!N45+CAV!O45+CESMO!N45+CESMO!O45+CEO!N45+CEO!O45</f>
        <v>0</v>
      </c>
      <c r="N45" s="13">
        <f t="shared" si="6"/>
        <v>6</v>
      </c>
      <c r="O45" s="14">
        <f t="shared" si="7"/>
        <v>8499.9600000000009</v>
      </c>
      <c r="P45" s="14">
        <f t="shared" si="8"/>
        <v>0</v>
      </c>
      <c r="Q45" s="14">
        <f t="shared" si="4"/>
        <v>0</v>
      </c>
    </row>
    <row r="46" spans="1:17" ht="38.25" customHeight="1" x14ac:dyDescent="0.25">
      <c r="A46" s="169"/>
      <c r="B46" s="170" t="s">
        <v>96</v>
      </c>
      <c r="C46" s="173">
        <v>22</v>
      </c>
      <c r="D46" s="65">
        <v>43</v>
      </c>
      <c r="E46" s="170" t="s">
        <v>94</v>
      </c>
      <c r="F46" s="64" t="s">
        <v>91</v>
      </c>
      <c r="G46" s="66" t="s">
        <v>113</v>
      </c>
      <c r="H46" s="67">
        <v>13.45</v>
      </c>
      <c r="I46" s="12">
        <f>'REIT.-SETRAN'!I46+'REIT.-PROEX'!I46+ESAG!I46+CEART!I46+CEAD!I46+FAED!I46+CEFID!I46+CERES!I46+CESFI!I46+CEAVI!I46+CCT!I46+CEPLAN!I46+CAV!I46+CESMO!I46+CEO!I46</f>
        <v>2500</v>
      </c>
      <c r="J46" s="11">
        <f>'REIT.-SETRAN'!J46+'REIT.-PROEX'!J46+ESAG!J46+CEART!J46+CEAD!J46+FAED!J46+CEFID!J46+CERES!J46+CESFI!J46+CEAVI!J46+CCT!J46+CEPLAN!J46+CAV!J46+CESMO!J46+CEO!J46</f>
        <v>830</v>
      </c>
      <c r="K46" s="32">
        <f>'REIT.-SETRAN'!K46+'REIT.-PROEX'!K46+ESAG!K46+CEART!K46+CEAD!K46+FAED!K46+CEFID!K46+CERES!K46+CESFI!K46+CEAVI!K46+CCT!K46+CEPLAN!K46+CAV!K46+CESMO!K46+CEO!K46</f>
        <v>830</v>
      </c>
      <c r="L46" s="29">
        <f t="shared" si="5"/>
        <v>624.5</v>
      </c>
      <c r="M46" s="30">
        <f>'REIT.-SETRAN'!N46+'REIT.-SETRAN'!O46+'REIT.-PROEX'!N46+'REIT.-PROEX'!O46+ESAG!N46+ESAG!O46+CEART!N46+CEART!O46+CEAD!N46+CEAD!O46+FAED!N46+FAED!O46+CEFID!N46+CEFID!O46+CERES!N46+CERES!O46+CESFI!N46+CESFI!O46+CEAVI!N46+CEAVI!O46+CCT!N46+CCT!O46+CEPLAN!N46+CEPLAN!O46+CAV!N46+CAV!O46+CESMO!N46+CESMO!O46+CEO!N46+CEO!O46</f>
        <v>0</v>
      </c>
      <c r="N46" s="13">
        <f t="shared" si="6"/>
        <v>1670</v>
      </c>
      <c r="O46" s="14">
        <f t="shared" si="7"/>
        <v>33625</v>
      </c>
      <c r="P46" s="14">
        <f t="shared" si="8"/>
        <v>0</v>
      </c>
      <c r="Q46" s="14">
        <f t="shared" si="4"/>
        <v>11163.5</v>
      </c>
    </row>
    <row r="47" spans="1:17" ht="38.25" customHeight="1" x14ac:dyDescent="0.25">
      <c r="A47" s="169"/>
      <c r="B47" s="170"/>
      <c r="C47" s="173"/>
      <c r="D47" s="65">
        <v>44</v>
      </c>
      <c r="E47" s="170"/>
      <c r="F47" s="64" t="s">
        <v>92</v>
      </c>
      <c r="G47" s="66" t="s">
        <v>113</v>
      </c>
      <c r="H47" s="67">
        <v>1614.58</v>
      </c>
      <c r="I47" s="12">
        <f>'REIT.-SETRAN'!I47+'REIT.-PROEX'!I47+ESAG!I47+CEART!I47+CEAD!I47+FAED!I47+CEFID!I47+CERES!I47+CESFI!I47+CEAVI!I47+CCT!I47+CEPLAN!I47+CAV!I47+CESMO!I47+CEO!I47</f>
        <v>12</v>
      </c>
      <c r="J47" s="11">
        <f>'REIT.-SETRAN'!J47+'REIT.-PROEX'!J47+ESAG!J47+CEART!J47+CEAD!J47+FAED!J47+CEFID!J47+CERES!J47+CESFI!J47+CEAVI!J47+CCT!J47+CEPLAN!J47+CAV!J47+CESMO!J47+CEO!J47</f>
        <v>0</v>
      </c>
      <c r="K47" s="32">
        <f>'REIT.-SETRAN'!K47+'REIT.-PROEX'!K47+ESAG!K47+CEART!K47+CEAD!K47+FAED!K47+CEFID!K47+CERES!K47+CESFI!K47+CEAVI!K47+CCT!K47+CEPLAN!K47+CAV!K47+CESMO!K47+CEO!K47</f>
        <v>0</v>
      </c>
      <c r="L47" s="29">
        <f t="shared" si="5"/>
        <v>2.5</v>
      </c>
      <c r="M47" s="30">
        <f>'REIT.-SETRAN'!N47+'REIT.-SETRAN'!O47+'REIT.-PROEX'!N47+'REIT.-PROEX'!O47+ESAG!N47+ESAG!O47+CEART!N47+CEART!O47+CEAD!N47+CEAD!O47+FAED!N47+FAED!O47+CEFID!N47+CEFID!O47+CERES!N47+CERES!O47+CESFI!N47+CESFI!O47+CEAVI!N47+CEAVI!O47+CCT!N47+CCT!O47+CEPLAN!N47+CEPLAN!O47+CAV!N47+CAV!O47+CESMO!N47+CESMO!O47+CEO!N47+CEO!O47</f>
        <v>0</v>
      </c>
      <c r="N47" s="13">
        <f t="shared" si="6"/>
        <v>12</v>
      </c>
      <c r="O47" s="14">
        <f t="shared" si="7"/>
        <v>19374.96</v>
      </c>
      <c r="P47" s="14">
        <f t="shared" si="8"/>
        <v>0</v>
      </c>
      <c r="Q47" s="14">
        <f t="shared" si="4"/>
        <v>0</v>
      </c>
    </row>
    <row r="48" spans="1:17" ht="38.25" customHeight="1" x14ac:dyDescent="0.25">
      <c r="A48" s="169"/>
      <c r="B48" s="170" t="s">
        <v>96</v>
      </c>
      <c r="C48" s="173">
        <v>23</v>
      </c>
      <c r="D48" s="65">
        <v>45</v>
      </c>
      <c r="E48" s="170" t="s">
        <v>98</v>
      </c>
      <c r="F48" s="64" t="s">
        <v>91</v>
      </c>
      <c r="G48" s="66" t="s">
        <v>99</v>
      </c>
      <c r="H48" s="67">
        <v>6.76</v>
      </c>
      <c r="I48" s="12">
        <f>'REIT.-SETRAN'!I48+'REIT.-PROEX'!I48+ESAG!I48+CEART!I48+CEAD!I48+FAED!I48+CEFID!I48+CERES!I48+CESFI!I48+CEAVI!I48+CCT!I48+CEPLAN!I48+CAV!I48+CESMO!I48+CEO!I48</f>
        <v>1800</v>
      </c>
      <c r="J48" s="11">
        <f>'REIT.-SETRAN'!J48+'REIT.-PROEX'!J48+ESAG!J48+CEART!J48+CEAD!J48+FAED!J48+CEFID!J48+CERES!J48+CESFI!J48+CEAVI!J48+CCT!J48+CEPLAN!J48+CAV!J48+CESMO!J48+CEO!J48</f>
        <v>0</v>
      </c>
      <c r="K48" s="32">
        <f>'REIT.-SETRAN'!K48+'REIT.-PROEX'!K48+ESAG!K48+CEART!K48+CEAD!K48+FAED!K48+CEFID!K48+CERES!K48+CESFI!K48+CEAVI!K48+CCT!K48+CEPLAN!K48+CAV!K48+CESMO!K48+CEO!K48</f>
        <v>0</v>
      </c>
      <c r="L48" s="29">
        <f t="shared" si="5"/>
        <v>449.5</v>
      </c>
      <c r="M48" s="30">
        <f>'REIT.-SETRAN'!N48+'REIT.-SETRAN'!O48+'REIT.-PROEX'!N48+'REIT.-PROEX'!O48+ESAG!N48+ESAG!O48+CEART!N48+CEART!O48+CEAD!N48+CEAD!O48+FAED!N48+FAED!O48+CEFID!N48+CEFID!O48+CERES!N48+CERES!O48+CESFI!N48+CESFI!O48+CEAVI!N48+CEAVI!O48+CCT!N48+CCT!O48+CEPLAN!N48+CEPLAN!O48+CAV!N48+CAV!O48+CESMO!N48+CESMO!O48+CEO!N48+CEO!O48</f>
        <v>0</v>
      </c>
      <c r="N48" s="13">
        <f t="shared" si="6"/>
        <v>1800</v>
      </c>
      <c r="O48" s="14">
        <f t="shared" si="7"/>
        <v>12168</v>
      </c>
      <c r="P48" s="14">
        <f t="shared" si="8"/>
        <v>0</v>
      </c>
      <c r="Q48" s="14">
        <f t="shared" si="4"/>
        <v>0</v>
      </c>
    </row>
    <row r="49" spans="1:17" ht="38.25" customHeight="1" x14ac:dyDescent="0.25">
      <c r="A49" s="169"/>
      <c r="B49" s="170"/>
      <c r="C49" s="173"/>
      <c r="D49" s="65">
        <v>46</v>
      </c>
      <c r="E49" s="170"/>
      <c r="F49" s="64" t="s">
        <v>92</v>
      </c>
      <c r="G49" s="66" t="s">
        <v>99</v>
      </c>
      <c r="H49" s="67">
        <v>1021.35</v>
      </c>
      <c r="I49" s="12">
        <f>'REIT.-SETRAN'!I49+'REIT.-PROEX'!I49+ESAG!I49+CEART!I49+CEAD!I49+FAED!I49+CEFID!I49+CERES!I49+CESFI!I49+CEAVI!I49+CCT!I49+CEPLAN!I49+CAV!I49+CESMO!I49+CEO!I49</f>
        <v>10</v>
      </c>
      <c r="J49" s="11">
        <f>'REIT.-SETRAN'!J49+'REIT.-PROEX'!J49+ESAG!J49+CEART!J49+CEAD!J49+FAED!J49+CEFID!J49+CERES!J49+CESFI!J49+CEAVI!J49+CCT!J49+CEPLAN!J49+CAV!J49+CESMO!J49+CEO!J49</f>
        <v>0</v>
      </c>
      <c r="K49" s="32">
        <f>'REIT.-SETRAN'!K49+'REIT.-PROEX'!K49+ESAG!K49+CEART!K49+CEAD!K49+FAED!K49+CEFID!K49+CERES!K49+CESFI!K49+CEAVI!K49+CCT!K49+CEPLAN!K49+CAV!K49+CESMO!K49+CEO!K49</f>
        <v>0</v>
      </c>
      <c r="L49" s="29">
        <f t="shared" si="5"/>
        <v>2</v>
      </c>
      <c r="M49" s="30">
        <f>'REIT.-SETRAN'!N49+'REIT.-SETRAN'!O49+'REIT.-PROEX'!N49+'REIT.-PROEX'!O49+ESAG!N49+ESAG!O49+CEART!N49+CEART!O49+CEAD!N49+CEAD!O49+FAED!N49+FAED!O49+CEFID!N49+CEFID!O49+CERES!N49+CERES!O49+CESFI!N49+CESFI!O49+CEAVI!N49+CEAVI!O49+CCT!N49+CCT!O49+CEPLAN!N49+CEPLAN!O49+CAV!N49+CAV!O49+CESMO!N49+CESMO!O49+CEO!N49+CEO!O49</f>
        <v>0</v>
      </c>
      <c r="N49" s="13">
        <f t="shared" si="6"/>
        <v>10</v>
      </c>
      <c r="O49" s="14">
        <f t="shared" si="7"/>
        <v>10213.5</v>
      </c>
      <c r="P49" s="14">
        <f t="shared" si="8"/>
        <v>0</v>
      </c>
      <c r="Q49" s="14">
        <f t="shared" si="4"/>
        <v>0</v>
      </c>
    </row>
    <row r="50" spans="1:17" ht="38.25" customHeight="1" x14ac:dyDescent="0.25">
      <c r="A50" s="169" t="s">
        <v>108</v>
      </c>
      <c r="B50" s="170" t="s">
        <v>109</v>
      </c>
      <c r="C50" s="173">
        <v>24</v>
      </c>
      <c r="D50" s="65">
        <v>47</v>
      </c>
      <c r="E50" s="170" t="s">
        <v>90</v>
      </c>
      <c r="F50" s="64" t="s">
        <v>91</v>
      </c>
      <c r="G50" s="66" t="s">
        <v>113</v>
      </c>
      <c r="H50" s="67">
        <v>5.0999999999999996</v>
      </c>
      <c r="I50" s="12">
        <f>'REIT.-SETRAN'!I50+'REIT.-PROEX'!I50+ESAG!I50+CEART!I50+CEAD!I50+FAED!I50+CEFID!I50+CERES!I50+CESFI!I50+CEAVI!I50+CCT!I50+CEPLAN!I50+CAV!I50+CESMO!I50+CEO!I50</f>
        <v>6000</v>
      </c>
      <c r="J50" s="11">
        <f>'REIT.-SETRAN'!J50+'REIT.-PROEX'!J50+ESAG!J50+CEART!J50+CEAD!J50+FAED!J50+CEFID!J50+CERES!J50+CESFI!J50+CEAVI!J50+CCT!J50+CEPLAN!J50+CAV!J50+CESMO!J50+CEO!J50</f>
        <v>1000</v>
      </c>
      <c r="K50" s="32">
        <f>'REIT.-SETRAN'!K50+'REIT.-PROEX'!K50+ESAG!K50+CEART!K50+CEAD!K50+FAED!K50+CEFID!K50+CERES!K50+CESFI!K50+CEAVI!K50+CCT!K50+CEPLAN!K50+CAV!K50+CESMO!K50+CEO!K50</f>
        <v>1000</v>
      </c>
      <c r="L50" s="29">
        <f t="shared" si="5"/>
        <v>1499.5</v>
      </c>
      <c r="M50" s="30">
        <f>'REIT.-SETRAN'!N50+'REIT.-SETRAN'!O50+'REIT.-PROEX'!N50+'REIT.-PROEX'!O50+ESAG!N50+ESAG!O50+CEART!N50+CEART!O50+CEAD!N50+CEAD!O50+FAED!N50+FAED!O50+CEFID!N50+CEFID!O50+CERES!N50+CERES!O50+CESFI!N50+CESFI!O50+CEAVI!N50+CEAVI!O50+CCT!N50+CCT!O50+CEPLAN!N50+CEPLAN!O50+CAV!N50+CAV!O50+CESMO!N50+CESMO!O50+CEO!N50+CEO!O50</f>
        <v>0</v>
      </c>
      <c r="N50" s="13">
        <f t="shared" si="6"/>
        <v>5000</v>
      </c>
      <c r="O50" s="14">
        <f t="shared" si="7"/>
        <v>30599.999999999996</v>
      </c>
      <c r="P50" s="14">
        <f t="shared" si="8"/>
        <v>0</v>
      </c>
      <c r="Q50" s="14">
        <f t="shared" si="4"/>
        <v>5100</v>
      </c>
    </row>
    <row r="51" spans="1:17" ht="38.25" customHeight="1" x14ac:dyDescent="0.25">
      <c r="A51" s="169"/>
      <c r="B51" s="170"/>
      <c r="C51" s="173"/>
      <c r="D51" s="65">
        <v>48</v>
      </c>
      <c r="E51" s="170"/>
      <c r="F51" s="64" t="s">
        <v>92</v>
      </c>
      <c r="G51" s="66" t="s">
        <v>113</v>
      </c>
      <c r="H51" s="67">
        <v>705</v>
      </c>
      <c r="I51" s="12">
        <f>'REIT.-SETRAN'!I51+'REIT.-PROEX'!I51+ESAG!I51+CEART!I51+CEAD!I51+FAED!I51+CEFID!I51+CERES!I51+CESFI!I51+CEAVI!I51+CCT!I51+CEPLAN!I51+CAV!I51+CESMO!I51+CEO!I51</f>
        <v>20</v>
      </c>
      <c r="J51" s="11">
        <f>'REIT.-SETRAN'!J51+'REIT.-PROEX'!J51+ESAG!J51+CEART!J51+CEAD!J51+FAED!J51+CEFID!J51+CERES!J51+CESFI!J51+CEAVI!J51+CCT!J51+CEPLAN!J51+CAV!J51+CESMO!J51+CEO!J51</f>
        <v>4</v>
      </c>
      <c r="K51" s="32">
        <f>'REIT.-SETRAN'!K51+'REIT.-PROEX'!K51+ESAG!K51+CEART!K51+CEAD!K51+FAED!K51+CEFID!K51+CERES!K51+CESFI!K51+CEAVI!K51+CCT!K51+CEPLAN!K51+CAV!K51+CESMO!K51+CEO!K51</f>
        <v>4</v>
      </c>
      <c r="L51" s="29">
        <f t="shared" si="5"/>
        <v>4.5</v>
      </c>
      <c r="M51" s="30">
        <f>'REIT.-SETRAN'!N51+'REIT.-SETRAN'!O51+'REIT.-PROEX'!N51+'REIT.-PROEX'!O51+ESAG!N51+ESAG!O51+CEART!N51+CEART!O51+CEAD!N51+CEAD!O51+FAED!N51+FAED!O51+CEFID!N51+CEFID!O51+CERES!N51+CERES!O51+CESFI!N51+CESFI!O51+CEAVI!N51+CEAVI!O51+CCT!N51+CCT!O51+CEPLAN!N51+CEPLAN!O51+CAV!N51+CAV!O51+CESMO!N51+CESMO!O51+CEO!N51+CEO!O51</f>
        <v>0</v>
      </c>
      <c r="N51" s="13">
        <f t="shared" si="6"/>
        <v>16</v>
      </c>
      <c r="O51" s="14">
        <f t="shared" si="7"/>
        <v>14100</v>
      </c>
      <c r="P51" s="14">
        <f t="shared" si="8"/>
        <v>0</v>
      </c>
      <c r="Q51" s="14">
        <f t="shared" si="4"/>
        <v>2820</v>
      </c>
    </row>
    <row r="52" spans="1:17" ht="38.25" customHeight="1" x14ac:dyDescent="0.25">
      <c r="A52" s="169"/>
      <c r="B52" s="170" t="s">
        <v>96</v>
      </c>
      <c r="C52" s="173">
        <v>25</v>
      </c>
      <c r="D52" s="65">
        <v>49</v>
      </c>
      <c r="E52" s="170" t="s">
        <v>93</v>
      </c>
      <c r="F52" s="64" t="s">
        <v>91</v>
      </c>
      <c r="G52" s="66" t="s">
        <v>113</v>
      </c>
      <c r="H52" s="67">
        <v>13.27</v>
      </c>
      <c r="I52" s="12">
        <f>'REIT.-SETRAN'!I52+'REIT.-PROEX'!I52+ESAG!I52+CEART!I52+CEAD!I52+FAED!I52+CEFID!I52+CERES!I52+CESFI!I52+CEAVI!I52+CCT!I52+CEPLAN!I52+CAV!I52+CESMO!I52+CEO!I52</f>
        <v>4000</v>
      </c>
      <c r="J52" s="11">
        <f>'REIT.-SETRAN'!J52+'REIT.-PROEX'!J52+ESAG!J52+CEART!J52+CEAD!J52+FAED!J52+CEFID!J52+CERES!J52+CESFI!J52+CEAVI!J52+CCT!J52+CEPLAN!J52+CAV!J52+CESMO!J52+CEO!J52</f>
        <v>0</v>
      </c>
      <c r="K52" s="32">
        <f>'REIT.-SETRAN'!K52+'REIT.-PROEX'!K52+ESAG!K52+CEART!K52+CEAD!K52+FAED!K52+CEFID!K52+CERES!K52+CESFI!K52+CEAVI!K52+CCT!K52+CEPLAN!K52+CAV!K52+CESMO!K52+CEO!K52</f>
        <v>0</v>
      </c>
      <c r="L52" s="29">
        <f t="shared" si="5"/>
        <v>999.5</v>
      </c>
      <c r="M52" s="30">
        <f>'REIT.-SETRAN'!N52+'REIT.-SETRAN'!O52+'REIT.-PROEX'!N52+'REIT.-PROEX'!O52+ESAG!N52+ESAG!O52+CEART!N52+CEART!O52+CEAD!N52+CEAD!O52+FAED!N52+FAED!O52+CEFID!N52+CEFID!O52+CERES!N52+CERES!O52+CESFI!N52+CESFI!O52+CEAVI!N52+CEAVI!O52+CCT!N52+CCT!O52+CEPLAN!N52+CEPLAN!O52+CAV!N52+CAV!O52+CESMO!N52+CESMO!O52+CEO!N52+CEO!O52</f>
        <v>0</v>
      </c>
      <c r="N52" s="13">
        <f t="shared" si="6"/>
        <v>4000</v>
      </c>
      <c r="O52" s="14">
        <f t="shared" si="7"/>
        <v>53080</v>
      </c>
      <c r="P52" s="14">
        <f t="shared" si="8"/>
        <v>0</v>
      </c>
      <c r="Q52" s="14">
        <f t="shared" si="4"/>
        <v>0</v>
      </c>
    </row>
    <row r="53" spans="1:17" ht="38.25" customHeight="1" x14ac:dyDescent="0.25">
      <c r="A53" s="169"/>
      <c r="B53" s="170"/>
      <c r="C53" s="173"/>
      <c r="D53" s="65">
        <v>50</v>
      </c>
      <c r="E53" s="170"/>
      <c r="F53" s="64" t="s">
        <v>92</v>
      </c>
      <c r="G53" s="66" t="s">
        <v>113</v>
      </c>
      <c r="H53" s="67">
        <v>1492</v>
      </c>
      <c r="I53" s="12">
        <f>'REIT.-SETRAN'!I53+'REIT.-PROEX'!I53+ESAG!I53+CEART!I53+CEAD!I53+FAED!I53+CEFID!I53+CERES!I53+CESFI!I53+CEAVI!I53+CCT!I53+CEPLAN!I53+CAV!I53+CESMO!I53+CEO!I53</f>
        <v>10</v>
      </c>
      <c r="J53" s="11">
        <f>'REIT.-SETRAN'!J53+'REIT.-PROEX'!J53+ESAG!J53+CEART!J53+CEAD!J53+FAED!J53+CEFID!J53+CERES!J53+CESFI!J53+CEAVI!J53+CCT!J53+CEPLAN!J53+CAV!J53+CESMO!J53+CEO!J53</f>
        <v>0</v>
      </c>
      <c r="K53" s="32">
        <f>'REIT.-SETRAN'!K53+'REIT.-PROEX'!K53+ESAG!K53+CEART!K53+CEAD!K53+FAED!K53+CEFID!K53+CERES!K53+CESFI!K53+CEAVI!K53+CCT!K53+CEPLAN!K53+CAV!K53+CESMO!K53+CEO!K53</f>
        <v>0</v>
      </c>
      <c r="L53" s="29">
        <f t="shared" si="5"/>
        <v>2</v>
      </c>
      <c r="M53" s="30">
        <f>'REIT.-SETRAN'!N53+'REIT.-SETRAN'!O53+'REIT.-PROEX'!N53+'REIT.-PROEX'!O53+ESAG!N53+ESAG!O53+CEART!N53+CEART!O53+CEAD!N53+CEAD!O53+FAED!N53+FAED!O53+CEFID!N53+CEFID!O53+CERES!N53+CERES!O53+CESFI!N53+CESFI!O53+CEAVI!N53+CEAVI!O53+CCT!N53+CCT!O53+CEPLAN!N53+CEPLAN!O53+CAV!N53+CAV!O53+CESMO!N53+CESMO!O53+CEO!N53+CEO!O53</f>
        <v>0</v>
      </c>
      <c r="N53" s="13">
        <f t="shared" si="6"/>
        <v>10</v>
      </c>
      <c r="O53" s="14">
        <f t="shared" si="7"/>
        <v>14920</v>
      </c>
      <c r="P53" s="14">
        <f t="shared" si="8"/>
        <v>0</v>
      </c>
      <c r="Q53" s="14">
        <f t="shared" si="4"/>
        <v>0</v>
      </c>
    </row>
    <row r="54" spans="1:17" ht="38.25" customHeight="1" x14ac:dyDescent="0.25">
      <c r="A54" s="169"/>
      <c r="B54" s="170" t="s">
        <v>106</v>
      </c>
      <c r="C54" s="173">
        <v>26</v>
      </c>
      <c r="D54" s="65">
        <v>51</v>
      </c>
      <c r="E54" s="170" t="s">
        <v>94</v>
      </c>
      <c r="F54" s="64" t="s">
        <v>91</v>
      </c>
      <c r="G54" s="66" t="s">
        <v>113</v>
      </c>
      <c r="H54" s="67">
        <v>11.1</v>
      </c>
      <c r="I54" s="12">
        <f>'REIT.-SETRAN'!I54+'REIT.-PROEX'!I54+ESAG!I54+CEART!I54+CEAD!I54+FAED!I54+CEFID!I54+CERES!I54+CESFI!I54+CEAVI!I54+CCT!I54+CEPLAN!I54+CAV!I54+CESMO!I54+CEO!I54</f>
        <v>9000</v>
      </c>
      <c r="J54" s="11">
        <f>'REIT.-SETRAN'!J54+'REIT.-PROEX'!J54+ESAG!J54+CEART!J54+CEAD!J54+FAED!J54+CEFID!J54+CERES!J54+CESFI!J54+CEAVI!J54+CCT!J54+CEPLAN!J54+CAV!J54+CESMO!J54+CEO!J54</f>
        <v>680</v>
      </c>
      <c r="K54" s="32">
        <f>'REIT.-SETRAN'!K54+'REIT.-PROEX'!K54+ESAG!K54+CEART!K54+CEAD!K54+FAED!K54+CEFID!K54+CERES!K54+CESFI!K54+CEAVI!K54+CCT!K54+CEPLAN!K54+CAV!K54+CESMO!K54+CEO!K54</f>
        <v>680</v>
      </c>
      <c r="L54" s="29">
        <f t="shared" si="5"/>
        <v>2249.5</v>
      </c>
      <c r="M54" s="30">
        <f>'REIT.-SETRAN'!N54+'REIT.-SETRAN'!O54+'REIT.-PROEX'!N54+'REIT.-PROEX'!O54+ESAG!N54+ESAG!O54+CEART!N54+CEART!O54+CEAD!N54+CEAD!O54+FAED!N54+FAED!O54+CEFID!N54+CEFID!O54+CERES!N54+CERES!O54+CESFI!N54+CESFI!O54+CEAVI!N54+CEAVI!O54+CCT!N54+CCT!O54+CEPLAN!N54+CEPLAN!O54+CAV!N54+CAV!O54+CESMO!N54+CESMO!O54+CEO!N54+CEO!O54</f>
        <v>0</v>
      </c>
      <c r="N54" s="13">
        <f t="shared" si="6"/>
        <v>8320</v>
      </c>
      <c r="O54" s="14">
        <f t="shared" si="7"/>
        <v>99900</v>
      </c>
      <c r="P54" s="14">
        <f t="shared" si="8"/>
        <v>0</v>
      </c>
      <c r="Q54" s="14">
        <f t="shared" si="4"/>
        <v>7548</v>
      </c>
    </row>
    <row r="55" spans="1:17" ht="38.25" customHeight="1" x14ac:dyDescent="0.25">
      <c r="A55" s="169"/>
      <c r="B55" s="170"/>
      <c r="C55" s="173"/>
      <c r="D55" s="65">
        <v>52</v>
      </c>
      <c r="E55" s="170"/>
      <c r="F55" s="64" t="s">
        <v>92</v>
      </c>
      <c r="G55" s="66" t="s">
        <v>113</v>
      </c>
      <c r="H55" s="67">
        <v>1500</v>
      </c>
      <c r="I55" s="12">
        <f>'REIT.-SETRAN'!I55+'REIT.-PROEX'!I55+ESAG!I55+CEART!I55+CEAD!I55+FAED!I55+CEFID!I55+CERES!I55+CESFI!I55+CEAVI!I55+CCT!I55+CEPLAN!I55+CAV!I55+CESMO!I55+CEO!I55</f>
        <v>14</v>
      </c>
      <c r="J55" s="11">
        <f>'REIT.-SETRAN'!J55+'REIT.-PROEX'!J55+ESAG!J55+CEART!J55+CEAD!J55+FAED!J55+CEFID!J55+CERES!J55+CESFI!J55+CEAVI!J55+CCT!J55+CEPLAN!J55+CAV!J55+CESMO!J55+CEO!J55</f>
        <v>2</v>
      </c>
      <c r="K55" s="32">
        <f>'REIT.-SETRAN'!K55+'REIT.-PROEX'!K55+ESAG!K55+CEART!K55+CEAD!K55+FAED!K55+CEFID!K55+CERES!K55+CESFI!K55+CEAVI!K55+CCT!K55+CEPLAN!K55+CAV!K55+CESMO!K55+CEO!K55</f>
        <v>2</v>
      </c>
      <c r="L55" s="29">
        <f t="shared" si="5"/>
        <v>3</v>
      </c>
      <c r="M55" s="30">
        <f>'REIT.-SETRAN'!N55+'REIT.-SETRAN'!O55+'REIT.-PROEX'!N55+'REIT.-PROEX'!O55+ESAG!N55+ESAG!O55+CEART!N55+CEART!O55+CEAD!N55+CEAD!O55+FAED!N55+FAED!O55+CEFID!N55+CEFID!O55+CERES!N55+CERES!O55+CESFI!N55+CESFI!O55+CEAVI!N55+CEAVI!O55+CCT!N55+CCT!O55+CEPLAN!N55+CEPLAN!O55+CAV!N55+CAV!O55+CESMO!N55+CESMO!O55+CEO!N55+CEO!O55</f>
        <v>0</v>
      </c>
      <c r="N55" s="13">
        <f t="shared" si="6"/>
        <v>12</v>
      </c>
      <c r="O55" s="14">
        <f t="shared" si="7"/>
        <v>21000</v>
      </c>
      <c r="P55" s="14">
        <f t="shared" si="8"/>
        <v>0</v>
      </c>
      <c r="Q55" s="14">
        <f t="shared" si="4"/>
        <v>3000</v>
      </c>
    </row>
    <row r="56" spans="1:17" ht="38.25" customHeight="1" x14ac:dyDescent="0.25">
      <c r="A56" s="169"/>
      <c r="B56" s="170" t="s">
        <v>96</v>
      </c>
      <c r="C56" s="173">
        <v>27</v>
      </c>
      <c r="D56" s="65">
        <v>53</v>
      </c>
      <c r="E56" s="170" t="s">
        <v>95</v>
      </c>
      <c r="F56" s="64" t="s">
        <v>91</v>
      </c>
      <c r="G56" s="66" t="s">
        <v>113</v>
      </c>
      <c r="H56" s="67">
        <v>15.83</v>
      </c>
      <c r="I56" s="12">
        <f>'REIT.-SETRAN'!I56+'REIT.-PROEX'!I56+ESAG!I56+CEART!I56+CEAD!I56+FAED!I56+CEFID!I56+CERES!I56+CESFI!I56+CEAVI!I56+CCT!I56+CEPLAN!I56+CAV!I56+CESMO!I56+CEO!I56</f>
        <v>3000</v>
      </c>
      <c r="J56" s="11">
        <f>'REIT.-SETRAN'!J56+'REIT.-PROEX'!J56+ESAG!J56+CEART!J56+CEAD!J56+FAED!J56+CEFID!J56+CERES!J56+CESFI!J56+CEAVI!J56+CCT!J56+CEPLAN!J56+CAV!J56+CESMO!J56+CEO!J56</f>
        <v>0</v>
      </c>
      <c r="K56" s="32">
        <f>'REIT.-SETRAN'!K56+'REIT.-PROEX'!K56+ESAG!K56+CEART!K56+CEAD!K56+FAED!K56+CEFID!K56+CERES!K56+CESFI!K56+CEAVI!K56+CCT!K56+CEPLAN!K56+CAV!K56+CESMO!K56+CEO!K56</f>
        <v>0</v>
      </c>
      <c r="L56" s="29">
        <f t="shared" si="5"/>
        <v>749.5</v>
      </c>
      <c r="M56" s="30">
        <f>'REIT.-SETRAN'!N56+'REIT.-SETRAN'!O56+'REIT.-PROEX'!N56+'REIT.-PROEX'!O56+ESAG!N56+ESAG!O56+CEART!N56+CEART!O56+CEAD!N56+CEAD!O56+FAED!N56+FAED!O56+CEFID!N56+CEFID!O56+CERES!N56+CERES!O56+CESFI!N56+CESFI!O56+CEAVI!N56+CEAVI!O56+CCT!N56+CCT!O56+CEPLAN!N56+CEPLAN!O56+CAV!N56+CAV!O56+CESMO!N56+CESMO!O56+CEO!N56+CEO!O56</f>
        <v>0</v>
      </c>
      <c r="N56" s="13">
        <f t="shared" si="6"/>
        <v>3000</v>
      </c>
      <c r="O56" s="14">
        <f t="shared" si="7"/>
        <v>47490</v>
      </c>
      <c r="P56" s="14">
        <f t="shared" si="8"/>
        <v>0</v>
      </c>
      <c r="Q56" s="14">
        <f t="shared" si="4"/>
        <v>0</v>
      </c>
    </row>
    <row r="57" spans="1:17" ht="38.25" customHeight="1" x14ac:dyDescent="0.25">
      <c r="A57" s="169"/>
      <c r="B57" s="170"/>
      <c r="C57" s="173"/>
      <c r="D57" s="65">
        <v>54</v>
      </c>
      <c r="E57" s="170"/>
      <c r="F57" s="64" t="s">
        <v>92</v>
      </c>
      <c r="G57" s="66" t="s">
        <v>113</v>
      </c>
      <c r="H57" s="67">
        <v>2251</v>
      </c>
      <c r="I57" s="12">
        <f>'REIT.-SETRAN'!I57+'REIT.-PROEX'!I57+ESAG!I57+CEART!I57+CEAD!I57+FAED!I57+CEFID!I57+CERES!I57+CESFI!I57+CEAVI!I57+CCT!I57+CEPLAN!I57+CAV!I57+CESMO!I57+CEO!I57</f>
        <v>10</v>
      </c>
      <c r="J57" s="11">
        <f>'REIT.-SETRAN'!J57+'REIT.-PROEX'!J57+ESAG!J57+CEART!J57+CEAD!J57+FAED!J57+CEFID!J57+CERES!J57+CESFI!J57+CEAVI!J57+CCT!J57+CEPLAN!J57+CAV!J57+CESMO!J57+CEO!J57</f>
        <v>0</v>
      </c>
      <c r="K57" s="32">
        <f>'REIT.-SETRAN'!K57+'REIT.-PROEX'!K57+ESAG!K57+CEART!K57+CEAD!K57+FAED!K57+CEFID!K57+CERES!K57+CESFI!K57+CEAVI!K57+CCT!K57+CEPLAN!K57+CAV!K57+CESMO!K57+CEO!K57</f>
        <v>0</v>
      </c>
      <c r="L57" s="29">
        <f t="shared" si="5"/>
        <v>2</v>
      </c>
      <c r="M57" s="30">
        <f>'REIT.-SETRAN'!N57+'REIT.-SETRAN'!O57+'REIT.-PROEX'!N57+'REIT.-PROEX'!O57+ESAG!N57+ESAG!O57+CEART!N57+CEART!O57+CEAD!N57+CEAD!O57+FAED!N57+FAED!O57+CEFID!N57+CEFID!O57+CERES!N57+CERES!O57+CESFI!N57+CESFI!O57+CEAVI!N57+CEAVI!O57+CCT!N57+CCT!O57+CEPLAN!N57+CEPLAN!O57+CAV!N57+CAV!O57+CESMO!N57+CESMO!O57+CEO!N57+CEO!O57</f>
        <v>0</v>
      </c>
      <c r="N57" s="13">
        <f t="shared" si="6"/>
        <v>10</v>
      </c>
      <c r="O57" s="14">
        <f t="shared" si="7"/>
        <v>22510</v>
      </c>
      <c r="P57" s="14">
        <f t="shared" si="8"/>
        <v>0</v>
      </c>
      <c r="Q57" s="14">
        <f t="shared" si="4"/>
        <v>0</v>
      </c>
    </row>
    <row r="58" spans="1:17" s="34" customFormat="1" ht="38.25" customHeight="1" x14ac:dyDescent="0.25">
      <c r="A58" s="169"/>
      <c r="B58" s="170" t="s">
        <v>89</v>
      </c>
      <c r="C58" s="173">
        <v>28</v>
      </c>
      <c r="D58" s="65">
        <v>55</v>
      </c>
      <c r="E58" s="170" t="s">
        <v>110</v>
      </c>
      <c r="F58" s="64" t="s">
        <v>91</v>
      </c>
      <c r="G58" s="66" t="s">
        <v>113</v>
      </c>
      <c r="H58" s="67">
        <v>17.600000000000001</v>
      </c>
      <c r="I58" s="12">
        <f>'REIT.-SETRAN'!I58+'REIT.-PROEX'!I58+ESAG!I58+CEART!I58+CEAD!I58+FAED!I58+CEFID!I58+CERES!I58+CESFI!I58+CEAVI!I58+CCT!I58+CEPLAN!I58+CAV!I58+CESMO!I58+CEO!I58</f>
        <v>1000</v>
      </c>
      <c r="J58" s="11">
        <f>'REIT.-SETRAN'!J58+'REIT.-PROEX'!J58+ESAG!J58+CEART!J58+CEAD!J58+FAED!J58+CEFID!J58+CERES!J58+CESFI!J58+CEAVI!J58+CCT!J58+CEPLAN!J58+CAV!J58+CESMO!J58+CEO!J58</f>
        <v>0</v>
      </c>
      <c r="K58" s="32">
        <f>'REIT.-SETRAN'!K58+'REIT.-PROEX'!K58+ESAG!K58+CEART!K58+CEAD!K58+FAED!K58+CEFID!K58+CERES!K58+CESFI!K58+CEAVI!K58+CCT!K58+CEPLAN!K58+CAV!K58+CESMO!K58+CEO!K58</f>
        <v>0</v>
      </c>
      <c r="L58" s="29">
        <f t="shared" si="5"/>
        <v>249.5</v>
      </c>
      <c r="M58" s="30">
        <f>'REIT.-SETRAN'!N58+'REIT.-SETRAN'!O58+'REIT.-PROEX'!N58+'REIT.-PROEX'!O58+ESAG!N58+ESAG!O58+CEART!N58+CEART!O58+CEAD!N58+CEAD!O58+FAED!N58+FAED!O58+CEFID!N58+CEFID!O58+CERES!N58+CERES!O58+CESFI!N58+CESFI!O58+CEAVI!N58+CEAVI!O58+CCT!N58+CCT!O58+CEPLAN!N58+CEPLAN!O58+CAV!N58+CAV!O58+CESMO!N58+CESMO!O58+CEO!N58+CEO!O58</f>
        <v>0</v>
      </c>
      <c r="N58" s="13">
        <f t="shared" si="6"/>
        <v>1000</v>
      </c>
      <c r="O58" s="14">
        <f t="shared" si="7"/>
        <v>17600</v>
      </c>
      <c r="P58" s="14">
        <f t="shared" si="8"/>
        <v>0</v>
      </c>
      <c r="Q58" s="14">
        <f t="shared" si="4"/>
        <v>0</v>
      </c>
    </row>
    <row r="59" spans="1:17" s="34" customFormat="1" ht="38.25" customHeight="1" x14ac:dyDescent="0.25">
      <c r="A59" s="169"/>
      <c r="B59" s="170"/>
      <c r="C59" s="173"/>
      <c r="D59" s="65">
        <v>56</v>
      </c>
      <c r="E59" s="170"/>
      <c r="F59" s="64" t="s">
        <v>92</v>
      </c>
      <c r="G59" s="66" t="s">
        <v>113</v>
      </c>
      <c r="H59" s="67">
        <v>2259.2399999999998</v>
      </c>
      <c r="I59" s="12">
        <f>'REIT.-SETRAN'!I59+'REIT.-PROEX'!I59+ESAG!I59+CEART!I59+CEAD!I59+FAED!I59+CEFID!I59+CERES!I59+CESFI!I59+CEAVI!I59+CCT!I59+CEPLAN!I59+CAV!I59+CESMO!I59+CEO!I59</f>
        <v>5</v>
      </c>
      <c r="J59" s="11">
        <f>'REIT.-SETRAN'!J59+'REIT.-PROEX'!J59+ESAG!J59+CEART!J59+CEAD!J59+FAED!J59+CEFID!J59+CERES!J59+CESFI!J59+CEAVI!J59+CCT!J59+CEPLAN!J59+CAV!J59+CESMO!J59+CEO!J59</f>
        <v>0</v>
      </c>
      <c r="K59" s="32">
        <f>'REIT.-SETRAN'!K59+'REIT.-PROEX'!K59+ESAG!K59+CEART!K59+CEAD!K59+FAED!K59+CEFID!K59+CERES!K59+CESFI!K59+CEAVI!K59+CCT!K59+CEPLAN!K59+CAV!K59+CESMO!K59+CEO!K59</f>
        <v>0</v>
      </c>
      <c r="L59" s="29">
        <f t="shared" si="5"/>
        <v>0.75</v>
      </c>
      <c r="M59" s="30">
        <f>'REIT.-SETRAN'!N59+'REIT.-SETRAN'!O59+'REIT.-PROEX'!N59+'REIT.-PROEX'!O59+ESAG!N59+ESAG!O59+CEART!N59+CEART!O59+CEAD!N59+CEAD!O59+FAED!N59+FAED!O59+CEFID!N59+CEFID!O59+CERES!N59+CERES!O59+CESFI!N59+CESFI!O59+CEAVI!N59+CEAVI!O59+CCT!N59+CCT!O59+CEPLAN!N59+CEPLAN!O59+CAV!N59+CAV!O59+CESMO!N59+CESMO!O59+CEO!N59+CEO!O59</f>
        <v>0</v>
      </c>
      <c r="N59" s="13">
        <f t="shared" si="6"/>
        <v>5</v>
      </c>
      <c r="O59" s="14">
        <f t="shared" si="7"/>
        <v>11296.199999999999</v>
      </c>
      <c r="P59" s="14">
        <f t="shared" si="8"/>
        <v>0</v>
      </c>
      <c r="Q59" s="14">
        <f t="shared" si="4"/>
        <v>0</v>
      </c>
    </row>
    <row r="60" spans="1:17" s="34" customFormat="1" ht="38.25" customHeight="1" x14ac:dyDescent="0.25">
      <c r="A60" s="169"/>
      <c r="B60" s="170" t="s">
        <v>89</v>
      </c>
      <c r="C60" s="173">
        <v>29</v>
      </c>
      <c r="D60" s="65">
        <v>57</v>
      </c>
      <c r="E60" s="170" t="s">
        <v>97</v>
      </c>
      <c r="F60" s="64" t="s">
        <v>91</v>
      </c>
      <c r="G60" s="66" t="s">
        <v>113</v>
      </c>
      <c r="H60" s="67">
        <v>6.53</v>
      </c>
      <c r="I60" s="12">
        <f>'REIT.-SETRAN'!I60+'REIT.-PROEX'!I60+ESAG!I60+CEART!I60+CEAD!I60+FAED!I60+CEFID!I60+CERES!I60+CESFI!I60+CEAVI!I60+CCT!I60+CEPLAN!I60+CAV!I60+CESMO!I60+CEO!I60</f>
        <v>4200</v>
      </c>
      <c r="J60" s="11">
        <f>'REIT.-SETRAN'!J60+'REIT.-PROEX'!J60+ESAG!J60+CEART!J60+CEAD!J60+FAED!J60+CEFID!J60+CERES!J60+CESFI!J60+CEAVI!J60+CCT!J60+CEPLAN!J60+CAV!J60+CESMO!J60+CEO!J60</f>
        <v>0</v>
      </c>
      <c r="K60" s="32">
        <f>'REIT.-SETRAN'!K60+'REIT.-PROEX'!K60+ESAG!K60+CEART!K60+CEAD!K60+FAED!K60+CEFID!K60+CERES!K60+CESFI!K60+CEAVI!K60+CCT!K60+CEPLAN!K60+CAV!K60+CESMO!K60+CEO!K60</f>
        <v>0</v>
      </c>
      <c r="L60" s="29">
        <f t="shared" si="5"/>
        <v>1049.5</v>
      </c>
      <c r="M60" s="30">
        <f>'REIT.-SETRAN'!N60+'REIT.-SETRAN'!O60+'REIT.-PROEX'!N60+'REIT.-PROEX'!O60+ESAG!N60+ESAG!O60+CEART!N60+CEART!O60+CEAD!N60+CEAD!O60+FAED!N60+FAED!O60+CEFID!N60+CEFID!O60+CERES!N60+CERES!O60+CESFI!N60+CESFI!O60+CEAVI!N60+CEAVI!O60+CCT!N60+CCT!O60+CEPLAN!N60+CEPLAN!O60+CAV!N60+CAV!O60+CESMO!N60+CESMO!O60+CEO!N60+CEO!O60</f>
        <v>0</v>
      </c>
      <c r="N60" s="13">
        <f t="shared" si="6"/>
        <v>4200</v>
      </c>
      <c r="O60" s="14">
        <f t="shared" si="7"/>
        <v>27426</v>
      </c>
      <c r="P60" s="14">
        <f t="shared" si="8"/>
        <v>0</v>
      </c>
      <c r="Q60" s="14">
        <f t="shared" si="4"/>
        <v>0</v>
      </c>
    </row>
    <row r="61" spans="1:17" s="34" customFormat="1" ht="38.25" customHeight="1" x14ac:dyDescent="0.25">
      <c r="A61" s="169"/>
      <c r="B61" s="170"/>
      <c r="C61" s="173"/>
      <c r="D61" s="65">
        <v>58</v>
      </c>
      <c r="E61" s="170"/>
      <c r="F61" s="64" t="s">
        <v>92</v>
      </c>
      <c r="G61" s="66" t="s">
        <v>113</v>
      </c>
      <c r="H61" s="67">
        <v>1094.21</v>
      </c>
      <c r="I61" s="12">
        <f>'REIT.-SETRAN'!I61+'REIT.-PROEX'!I61+ESAG!I61+CEART!I61+CEAD!I61+FAED!I61+CEFID!I61+CERES!I61+CESFI!I61+CEAVI!I61+CCT!I61+CEPLAN!I61+CAV!I61+CESMO!I61+CEO!I61</f>
        <v>15</v>
      </c>
      <c r="J61" s="11">
        <f>'REIT.-SETRAN'!J61+'REIT.-PROEX'!J61+ESAG!J61+CEART!J61+CEAD!J61+FAED!J61+CEFID!J61+CERES!J61+CESFI!J61+CEAVI!J61+CCT!J61+CEPLAN!J61+CAV!J61+CESMO!J61+CEO!J61</f>
        <v>0</v>
      </c>
      <c r="K61" s="32">
        <f>'REIT.-SETRAN'!K61+'REIT.-PROEX'!K61+ESAG!K61+CEART!K61+CEAD!K61+FAED!K61+CEFID!K61+CERES!K61+CESFI!K61+CEAVI!K61+CCT!K61+CEPLAN!K61+CAV!K61+CESMO!K61+CEO!K61</f>
        <v>0</v>
      </c>
      <c r="L61" s="29">
        <f t="shared" si="5"/>
        <v>3.25</v>
      </c>
      <c r="M61" s="30">
        <f>'REIT.-SETRAN'!N61+'REIT.-SETRAN'!O61+'REIT.-PROEX'!N61+'REIT.-PROEX'!O61+ESAG!N61+ESAG!O61+CEART!N61+CEART!O61+CEAD!N61+CEAD!O61+FAED!N61+FAED!O61+CEFID!N61+CEFID!O61+CERES!N61+CERES!O61+CESFI!N61+CESFI!O61+CEAVI!N61+CEAVI!O61+CCT!N61+CCT!O61+CEPLAN!N61+CEPLAN!O61+CAV!N61+CAV!O61+CESMO!N61+CESMO!O61+CEO!N61+CEO!O61</f>
        <v>0</v>
      </c>
      <c r="N61" s="13">
        <f t="shared" si="6"/>
        <v>15</v>
      </c>
      <c r="O61" s="14">
        <f t="shared" si="7"/>
        <v>16413.150000000001</v>
      </c>
      <c r="P61" s="14">
        <f t="shared" si="8"/>
        <v>0</v>
      </c>
      <c r="Q61" s="14">
        <f t="shared" si="4"/>
        <v>0</v>
      </c>
    </row>
    <row r="62" spans="1:17" s="34" customFormat="1" ht="38.25" customHeight="1" x14ac:dyDescent="0.25">
      <c r="A62" s="169" t="s">
        <v>111</v>
      </c>
      <c r="B62" s="170" t="s">
        <v>89</v>
      </c>
      <c r="C62" s="173">
        <v>30</v>
      </c>
      <c r="D62" s="65">
        <v>59</v>
      </c>
      <c r="E62" s="170" t="s">
        <v>90</v>
      </c>
      <c r="F62" s="64" t="s">
        <v>91</v>
      </c>
      <c r="G62" s="66" t="s">
        <v>113</v>
      </c>
      <c r="H62" s="67">
        <v>9.09</v>
      </c>
      <c r="I62" s="12">
        <f>'REIT.-SETRAN'!I62+'REIT.-PROEX'!I62+ESAG!I62+CEART!I62+CEAD!I62+FAED!I62+CEFID!I62+CERES!I62+CESFI!I62+CEAVI!I62+CCT!I62+CEPLAN!I62+CAV!I62+CESMO!I62+CEO!I62</f>
        <v>3000</v>
      </c>
      <c r="J62" s="11">
        <f>'REIT.-SETRAN'!J62+'REIT.-PROEX'!J62+ESAG!J62+CEART!J62+CEAD!J62+FAED!J62+CEFID!J62+CERES!J62+CESFI!J62+CEAVI!J62+CCT!J62+CEPLAN!J62+CAV!J62+CESMO!J62+CEO!J62</f>
        <v>0</v>
      </c>
      <c r="K62" s="32">
        <f>'REIT.-SETRAN'!K62+'REIT.-PROEX'!K62+ESAG!K62+CEART!K62+CEAD!K62+FAED!K62+CEFID!K62+CERES!K62+CESFI!K62+CEAVI!K62+CCT!K62+CEPLAN!K62+CAV!K62+CESMO!K62+CEO!K62</f>
        <v>0</v>
      </c>
      <c r="L62" s="29">
        <f t="shared" si="5"/>
        <v>749.5</v>
      </c>
      <c r="M62" s="30">
        <f>'REIT.-SETRAN'!N62+'REIT.-SETRAN'!O62+'REIT.-PROEX'!N62+'REIT.-PROEX'!O62+ESAG!N62+ESAG!O62+CEART!N62+CEART!O62+CEAD!N62+CEAD!O62+FAED!N62+FAED!O62+CEFID!N62+CEFID!O62+CERES!N62+CERES!O62+CESFI!N62+CESFI!O62+CEAVI!N62+CEAVI!O62+CCT!N62+CCT!O62+CEPLAN!N62+CEPLAN!O62+CAV!N62+CAV!O62+CESMO!N62+CESMO!O62+CEO!N62+CEO!O62</f>
        <v>0</v>
      </c>
      <c r="N62" s="13">
        <f t="shared" si="6"/>
        <v>3000</v>
      </c>
      <c r="O62" s="14">
        <f t="shared" si="7"/>
        <v>27270</v>
      </c>
      <c r="P62" s="14">
        <f t="shared" si="8"/>
        <v>0</v>
      </c>
      <c r="Q62" s="14">
        <f t="shared" si="4"/>
        <v>0</v>
      </c>
    </row>
    <row r="63" spans="1:17" s="34" customFormat="1" ht="38.25" customHeight="1" x14ac:dyDescent="0.25">
      <c r="A63" s="169"/>
      <c r="B63" s="170"/>
      <c r="C63" s="173"/>
      <c r="D63" s="65">
        <v>60</v>
      </c>
      <c r="E63" s="170"/>
      <c r="F63" s="64" t="s">
        <v>92</v>
      </c>
      <c r="G63" s="66" t="s">
        <v>113</v>
      </c>
      <c r="H63" s="67">
        <v>1513.9</v>
      </c>
      <c r="I63" s="12">
        <f>'REIT.-SETRAN'!I63+'REIT.-PROEX'!I63+ESAG!I63+CEART!I63+CEAD!I63+FAED!I63+CEFID!I63+CERES!I63+CESFI!I63+CEAVI!I63+CCT!I63+CEPLAN!I63+CAV!I63+CESMO!I63+CEO!I63</f>
        <v>10</v>
      </c>
      <c r="J63" s="11">
        <f>'REIT.-SETRAN'!J63+'REIT.-PROEX'!J63+ESAG!J63+CEART!J63+CEAD!J63+FAED!J63+CEFID!J63+CERES!J63+CESFI!J63+CEAVI!J63+CCT!J63+CEPLAN!J63+CAV!J63+CESMO!J63+CEO!J63</f>
        <v>0</v>
      </c>
      <c r="K63" s="32">
        <f>'REIT.-SETRAN'!K63+'REIT.-PROEX'!K63+ESAG!K63+CEART!K63+CEAD!K63+FAED!K63+CEFID!K63+CERES!K63+CESFI!K63+CEAVI!K63+CCT!K63+CEPLAN!K63+CAV!K63+CESMO!K63+CEO!K63</f>
        <v>0</v>
      </c>
      <c r="L63" s="29">
        <f t="shared" si="5"/>
        <v>2</v>
      </c>
      <c r="M63" s="30">
        <f>'REIT.-SETRAN'!N63+'REIT.-SETRAN'!O63+'REIT.-PROEX'!N63+'REIT.-PROEX'!O63+ESAG!N63+ESAG!O63+CEART!N63+CEART!O63+CEAD!N63+CEAD!O63+FAED!N63+FAED!O63+CEFID!N63+CEFID!O63+CERES!N63+CERES!O63+CESFI!N63+CESFI!O63+CEAVI!N63+CEAVI!O63+CCT!N63+CCT!O63+CEPLAN!N63+CEPLAN!O63+CAV!N63+CAV!O63+CESMO!N63+CESMO!O63+CEO!N63+CEO!O63</f>
        <v>0</v>
      </c>
      <c r="N63" s="13">
        <f t="shared" si="6"/>
        <v>10</v>
      </c>
      <c r="O63" s="14">
        <f t="shared" si="7"/>
        <v>15139</v>
      </c>
      <c r="P63" s="14">
        <f t="shared" si="8"/>
        <v>0</v>
      </c>
      <c r="Q63" s="14">
        <f t="shared" si="4"/>
        <v>0</v>
      </c>
    </row>
    <row r="64" spans="1:17" s="34" customFormat="1" ht="38.25" customHeight="1" x14ac:dyDescent="0.25">
      <c r="A64" s="169"/>
      <c r="B64" s="170" t="s">
        <v>96</v>
      </c>
      <c r="C64" s="173">
        <v>31</v>
      </c>
      <c r="D64" s="65">
        <v>61</v>
      </c>
      <c r="E64" s="170" t="s">
        <v>93</v>
      </c>
      <c r="F64" s="64" t="s">
        <v>91</v>
      </c>
      <c r="G64" s="66" t="s">
        <v>113</v>
      </c>
      <c r="H64" s="67">
        <v>12.77</v>
      </c>
      <c r="I64" s="12">
        <f>'REIT.-SETRAN'!I64+'REIT.-PROEX'!I64+ESAG!I64+CEART!I64+CEAD!I64+FAED!I64+CEFID!I64+CERES!I64+CESFI!I64+CEAVI!I64+CCT!I64+CEPLAN!I64+CAV!I64+CESMO!I64+CEO!I64</f>
        <v>2000</v>
      </c>
      <c r="J64" s="11">
        <f>'REIT.-SETRAN'!J64+'REIT.-PROEX'!J64+ESAG!J64+CEART!J64+CEAD!J64+FAED!J64+CEFID!J64+CERES!J64+CESFI!J64+CEAVI!J64+CCT!J64+CEPLAN!J64+CAV!J64+CESMO!J64+CEO!J64</f>
        <v>0</v>
      </c>
      <c r="K64" s="32">
        <f>'REIT.-SETRAN'!K64+'REIT.-PROEX'!K64+ESAG!K64+CEART!K64+CEAD!K64+FAED!K64+CEFID!K64+CERES!K64+CESFI!K64+CEAVI!K64+CCT!K64+CEPLAN!K64+CAV!K64+CESMO!K64+CEO!K64</f>
        <v>0</v>
      </c>
      <c r="L64" s="29">
        <f t="shared" si="5"/>
        <v>499.5</v>
      </c>
      <c r="M64" s="30">
        <f>'REIT.-SETRAN'!N64+'REIT.-SETRAN'!O64+'REIT.-PROEX'!N64+'REIT.-PROEX'!O64+ESAG!N64+ESAG!O64+CEART!N64+CEART!O64+CEAD!N64+CEAD!O64+FAED!N64+FAED!O64+CEFID!N64+CEFID!O64+CERES!N64+CERES!O64+CESFI!N64+CESFI!O64+CEAVI!N64+CEAVI!O64+CCT!N64+CCT!O64+CEPLAN!N64+CEPLAN!O64+CAV!N64+CAV!O64+CESMO!N64+CESMO!O64+CEO!N64+CEO!O64</f>
        <v>0</v>
      </c>
      <c r="N64" s="13">
        <f t="shared" si="6"/>
        <v>2000</v>
      </c>
      <c r="O64" s="14">
        <f t="shared" si="7"/>
        <v>25540</v>
      </c>
      <c r="P64" s="14">
        <f t="shared" si="8"/>
        <v>0</v>
      </c>
      <c r="Q64" s="14">
        <f t="shared" si="4"/>
        <v>0</v>
      </c>
    </row>
    <row r="65" spans="1:17" s="34" customFormat="1" ht="38.25" customHeight="1" x14ac:dyDescent="0.25">
      <c r="A65" s="169"/>
      <c r="B65" s="170"/>
      <c r="C65" s="173"/>
      <c r="D65" s="65">
        <v>62</v>
      </c>
      <c r="E65" s="170"/>
      <c r="F65" s="64" t="s">
        <v>92</v>
      </c>
      <c r="G65" s="66" t="s">
        <v>113</v>
      </c>
      <c r="H65" s="67">
        <v>1492</v>
      </c>
      <c r="I65" s="12">
        <f>'REIT.-SETRAN'!I65+'REIT.-PROEX'!I65+ESAG!I65+CEART!I65+CEAD!I65+FAED!I65+CEFID!I65+CERES!I65+CESFI!I65+CEAVI!I65+CCT!I65+CEPLAN!I65+CAV!I65+CESMO!I65+CEO!I65</f>
        <v>5</v>
      </c>
      <c r="J65" s="11">
        <f>'REIT.-SETRAN'!J65+'REIT.-PROEX'!J65+ESAG!J65+CEART!J65+CEAD!J65+FAED!J65+CEFID!J65+CERES!J65+CESFI!J65+CEAVI!J65+CCT!J65+CEPLAN!J65+CAV!J65+CESMO!J65+CEO!J65</f>
        <v>0</v>
      </c>
      <c r="K65" s="32">
        <f>'REIT.-SETRAN'!K65+'REIT.-PROEX'!K65+ESAG!K65+CEART!K65+CEAD!K65+FAED!K65+CEFID!K65+CERES!K65+CESFI!K65+CEAVI!K65+CCT!K65+CEPLAN!K65+CAV!K65+CESMO!K65+CEO!K65</f>
        <v>0</v>
      </c>
      <c r="L65" s="29">
        <f t="shared" si="5"/>
        <v>0.75</v>
      </c>
      <c r="M65" s="30">
        <f>'REIT.-SETRAN'!N65+'REIT.-SETRAN'!O65+'REIT.-PROEX'!N65+'REIT.-PROEX'!O65+ESAG!N65+ESAG!O65+CEART!N65+CEART!O65+CEAD!N65+CEAD!O65+FAED!N65+FAED!O65+CEFID!N65+CEFID!O65+CERES!N65+CERES!O65+CESFI!N65+CESFI!O65+CEAVI!N65+CEAVI!O65+CCT!N65+CCT!O65+CEPLAN!N65+CEPLAN!O65+CAV!N65+CAV!O65+CESMO!N65+CESMO!O65+CEO!N65+CEO!O65</f>
        <v>0</v>
      </c>
      <c r="N65" s="13">
        <f t="shared" si="6"/>
        <v>5</v>
      </c>
      <c r="O65" s="14">
        <f t="shared" si="7"/>
        <v>7460</v>
      </c>
      <c r="P65" s="14">
        <f t="shared" si="8"/>
        <v>0</v>
      </c>
      <c r="Q65" s="14">
        <f t="shared" si="4"/>
        <v>0</v>
      </c>
    </row>
    <row r="66" spans="1:17" s="34" customFormat="1" ht="38.25" customHeight="1" x14ac:dyDescent="0.25">
      <c r="A66" s="169"/>
      <c r="B66" s="170" t="s">
        <v>96</v>
      </c>
      <c r="C66" s="173">
        <v>32</v>
      </c>
      <c r="D66" s="65">
        <v>63</v>
      </c>
      <c r="E66" s="170" t="s">
        <v>94</v>
      </c>
      <c r="F66" s="64" t="s">
        <v>91</v>
      </c>
      <c r="G66" s="66" t="s">
        <v>113</v>
      </c>
      <c r="H66" s="67">
        <v>15.93</v>
      </c>
      <c r="I66" s="12">
        <f>'REIT.-SETRAN'!I66+'REIT.-PROEX'!I66+ESAG!I66+CEART!I66+CEAD!I66+FAED!I66+CEFID!I66+CERES!I66+CESFI!I66+CEAVI!I66+CCT!I66+CEPLAN!I66+CAV!I66+CESMO!I66+CEO!I66</f>
        <v>3000</v>
      </c>
      <c r="J66" s="11">
        <f>'REIT.-SETRAN'!J66+'REIT.-PROEX'!J66+ESAG!J66+CEART!J66+CEAD!J66+FAED!J66+CEFID!J66+CERES!J66+CESFI!J66+CEAVI!J66+CCT!J66+CEPLAN!J66+CAV!J66+CESMO!J66+CEO!J66</f>
        <v>0</v>
      </c>
      <c r="K66" s="32">
        <f>'REIT.-SETRAN'!K66+'REIT.-PROEX'!K66+ESAG!K66+CEART!K66+CEAD!K66+FAED!K66+CEFID!K66+CERES!K66+CESFI!K66+CEAVI!K66+CCT!K66+CEPLAN!K66+CAV!K66+CESMO!K66+CEO!K66</f>
        <v>0</v>
      </c>
      <c r="L66" s="29">
        <f t="shared" si="5"/>
        <v>749.5</v>
      </c>
      <c r="M66" s="30">
        <f>'REIT.-SETRAN'!N66+'REIT.-SETRAN'!O66+'REIT.-PROEX'!N66+'REIT.-PROEX'!O66+ESAG!N66+ESAG!O66+CEART!N66+CEART!O66+CEAD!N66+CEAD!O66+FAED!N66+FAED!O66+CEFID!N66+CEFID!O66+CERES!N66+CERES!O66+CESFI!N66+CESFI!O66+CEAVI!N66+CEAVI!O66+CCT!N66+CCT!O66+CEPLAN!N66+CEPLAN!O66+CAV!N66+CAV!O66+CESMO!N66+CESMO!O66+CEO!N66+CEO!O66</f>
        <v>0</v>
      </c>
      <c r="N66" s="13">
        <f t="shared" si="6"/>
        <v>3000</v>
      </c>
      <c r="O66" s="14">
        <f t="shared" si="7"/>
        <v>47790</v>
      </c>
      <c r="P66" s="14">
        <f t="shared" si="8"/>
        <v>0</v>
      </c>
      <c r="Q66" s="14">
        <f t="shared" si="4"/>
        <v>0</v>
      </c>
    </row>
    <row r="67" spans="1:17" s="34" customFormat="1" ht="38.25" customHeight="1" x14ac:dyDescent="0.25">
      <c r="A67" s="169"/>
      <c r="B67" s="170"/>
      <c r="C67" s="173"/>
      <c r="D67" s="65">
        <v>64</v>
      </c>
      <c r="E67" s="170"/>
      <c r="F67" s="64" t="s">
        <v>92</v>
      </c>
      <c r="G67" s="66" t="s">
        <v>113</v>
      </c>
      <c r="H67" s="67">
        <v>2121</v>
      </c>
      <c r="I67" s="12">
        <f>'REIT.-SETRAN'!I67+'REIT.-PROEX'!I67+ESAG!I67+CEART!I67+CEAD!I67+FAED!I67+CEFID!I67+CERES!I67+CESFI!I67+CEAVI!I67+CCT!I67+CEPLAN!I67+CAV!I67+CESMO!I67+CEO!I67</f>
        <v>10</v>
      </c>
      <c r="J67" s="11">
        <f>'REIT.-SETRAN'!J67+'REIT.-PROEX'!J67+ESAG!J67+CEART!J67+CEAD!J67+FAED!J67+CEFID!J67+CERES!J67+CESFI!J67+CEAVI!J67+CCT!J67+CEPLAN!J67+CAV!J67+CESMO!J67+CEO!J67</f>
        <v>0</v>
      </c>
      <c r="K67" s="32">
        <f>'REIT.-SETRAN'!K67+'REIT.-PROEX'!K67+ESAG!K67+CEART!K67+CEAD!K67+FAED!K67+CEFID!K67+CERES!K67+CESFI!K67+CEAVI!K67+CCT!K67+CEPLAN!K67+CAV!K67+CESMO!K67+CEO!K67</f>
        <v>0</v>
      </c>
      <c r="L67" s="29">
        <f t="shared" si="5"/>
        <v>2</v>
      </c>
      <c r="M67" s="30">
        <f>'REIT.-SETRAN'!N67+'REIT.-SETRAN'!O67+'REIT.-PROEX'!N67+'REIT.-PROEX'!O67+ESAG!N67+ESAG!O67+CEART!N67+CEART!O67+CEAD!N67+CEAD!O67+FAED!N67+FAED!O67+CEFID!N67+CEFID!O67+CERES!N67+CERES!O67+CESFI!N67+CESFI!O67+CEAVI!N67+CEAVI!O67+CCT!N67+CCT!O67+CEPLAN!N67+CEPLAN!O67+CAV!N67+CAV!O67+CESMO!N67+CESMO!O67+CEO!N67+CEO!O67</f>
        <v>0</v>
      </c>
      <c r="N67" s="13">
        <f t="shared" si="6"/>
        <v>10</v>
      </c>
      <c r="O67" s="14">
        <f t="shared" si="7"/>
        <v>21210</v>
      </c>
      <c r="P67" s="14">
        <f t="shared" si="8"/>
        <v>0</v>
      </c>
      <c r="Q67" s="14">
        <f t="shared" si="4"/>
        <v>0</v>
      </c>
    </row>
    <row r="68" spans="1:17" s="34" customFormat="1" ht="38.25" customHeight="1" x14ac:dyDescent="0.25">
      <c r="A68" s="169"/>
      <c r="B68" s="170" t="s">
        <v>96</v>
      </c>
      <c r="C68" s="173">
        <v>33</v>
      </c>
      <c r="D68" s="65">
        <v>65</v>
      </c>
      <c r="E68" s="170" t="s">
        <v>95</v>
      </c>
      <c r="F68" s="64" t="s">
        <v>91</v>
      </c>
      <c r="G68" s="66" t="s">
        <v>113</v>
      </c>
      <c r="H68" s="67">
        <v>16.739999999999998</v>
      </c>
      <c r="I68" s="12">
        <f>'REIT.-SETRAN'!I68+'REIT.-PROEX'!I68+ESAG!I68+CEART!I68+CEAD!I68+FAED!I68+CEFID!I68+CERES!I68+CESFI!I68+CEAVI!I68+CCT!I68+CEPLAN!I68+CAV!I68+CESMO!I68+CEO!I68</f>
        <v>2000</v>
      </c>
      <c r="J68" s="11">
        <f>'REIT.-SETRAN'!J68+'REIT.-PROEX'!J68+ESAG!J68+CEART!J68+CEAD!J68+FAED!J68+CEFID!J68+CERES!J68+CESFI!J68+CEAVI!J68+CCT!J68+CEPLAN!J68+CAV!J68+CESMO!J68+CEO!J68</f>
        <v>0</v>
      </c>
      <c r="K68" s="32">
        <f>'REIT.-SETRAN'!K68+'REIT.-PROEX'!K68+ESAG!K68+CEART!K68+CEAD!K68+FAED!K68+CEFID!K68+CERES!K68+CESFI!K68+CEAVI!K68+CCT!K68+CEPLAN!K68+CAV!K68+CESMO!K68+CEO!K68</f>
        <v>0</v>
      </c>
      <c r="L68" s="29">
        <f t="shared" si="5"/>
        <v>499.5</v>
      </c>
      <c r="M68" s="30">
        <f>'REIT.-SETRAN'!N68+'REIT.-SETRAN'!O68+'REIT.-PROEX'!N68+'REIT.-PROEX'!O68+ESAG!N68+ESAG!O68+CEART!N68+CEART!O68+CEAD!N68+CEAD!O68+FAED!N68+FAED!O68+CEFID!N68+CEFID!O68+CERES!N68+CERES!O68+CESFI!N68+CESFI!O68+CEAVI!N68+CEAVI!O68+CCT!N68+CCT!O68+CEPLAN!N68+CEPLAN!O68+CAV!N68+CAV!O68+CESMO!N68+CESMO!O68+CEO!N68+CEO!O68</f>
        <v>0</v>
      </c>
      <c r="N68" s="13">
        <f t="shared" si="6"/>
        <v>2000</v>
      </c>
      <c r="O68" s="14">
        <f t="shared" si="7"/>
        <v>33480</v>
      </c>
      <c r="P68" s="14">
        <f t="shared" si="8"/>
        <v>0</v>
      </c>
      <c r="Q68" s="14">
        <f t="shared" si="4"/>
        <v>0</v>
      </c>
    </row>
    <row r="69" spans="1:17" s="34" customFormat="1" ht="38.25" customHeight="1" x14ac:dyDescent="0.25">
      <c r="A69" s="169"/>
      <c r="B69" s="170"/>
      <c r="C69" s="173"/>
      <c r="D69" s="65">
        <v>66</v>
      </c>
      <c r="E69" s="170"/>
      <c r="F69" s="64" t="s">
        <v>92</v>
      </c>
      <c r="G69" s="66" t="s">
        <v>113</v>
      </c>
      <c r="H69" s="67">
        <v>2252</v>
      </c>
      <c r="I69" s="12">
        <f>'REIT.-SETRAN'!I69+'REIT.-PROEX'!I69+ESAG!I69+CEART!I69+CEAD!I69+FAED!I69+CEFID!I69+CERES!I69+CESFI!I69+CEAVI!I69+CCT!I69+CEPLAN!I69+CAV!I69+CESMO!I69+CEO!I69</f>
        <v>10</v>
      </c>
      <c r="J69" s="11">
        <f>'REIT.-SETRAN'!J69+'REIT.-PROEX'!J69+ESAG!J69+CEART!J69+CEAD!J69+FAED!J69+CEFID!J69+CERES!J69+CESFI!J69+CEAVI!J69+CCT!J69+CEPLAN!J69+CAV!J69+CESMO!J69+CEO!J69</f>
        <v>0</v>
      </c>
      <c r="K69" s="32">
        <f>'REIT.-SETRAN'!K69+'REIT.-PROEX'!K69+ESAG!K69+CEART!K69+CEAD!K69+FAED!K69+CEFID!K69+CERES!K69+CESFI!K69+CEAVI!K69+CCT!K69+CEPLAN!K69+CAV!K69+CESMO!K69+CEO!K69</f>
        <v>0</v>
      </c>
      <c r="L69" s="29">
        <f t="shared" si="5"/>
        <v>2</v>
      </c>
      <c r="M69" s="30">
        <f>'REIT.-SETRAN'!N69+'REIT.-SETRAN'!O69+'REIT.-PROEX'!N69+'REIT.-PROEX'!O69+ESAG!N69+ESAG!O69+CEART!N69+CEART!O69+CEAD!N69+CEAD!O69+FAED!N69+FAED!O69+CEFID!N69+CEFID!O69+CERES!N69+CERES!O69+CESFI!N69+CESFI!O69+CEAVI!N69+CEAVI!O69+CCT!N69+CCT!O69+CEPLAN!N69+CEPLAN!O69+CAV!N69+CAV!O69+CESMO!N69+CESMO!O69+CEO!N69+CEO!O69</f>
        <v>0</v>
      </c>
      <c r="N69" s="13">
        <f t="shared" si="6"/>
        <v>10</v>
      </c>
      <c r="O69" s="14">
        <f t="shared" si="7"/>
        <v>22520</v>
      </c>
      <c r="P69" s="14">
        <f t="shared" si="8"/>
        <v>0</v>
      </c>
      <c r="Q69" s="14">
        <f t="shared" ref="Q69:Q73" si="9">H69*J69+P69</f>
        <v>0</v>
      </c>
    </row>
    <row r="70" spans="1:17" s="34" customFormat="1" ht="38.25" customHeight="1" x14ac:dyDescent="0.25">
      <c r="A70" s="169"/>
      <c r="B70" s="170" t="s">
        <v>96</v>
      </c>
      <c r="C70" s="173">
        <v>34</v>
      </c>
      <c r="D70" s="65">
        <v>67</v>
      </c>
      <c r="E70" s="170" t="s">
        <v>110</v>
      </c>
      <c r="F70" s="64" t="s">
        <v>91</v>
      </c>
      <c r="G70" s="66" t="s">
        <v>113</v>
      </c>
      <c r="H70" s="67">
        <v>16.239999999999998</v>
      </c>
      <c r="I70" s="12">
        <f>'REIT.-SETRAN'!I70+'REIT.-PROEX'!I70+ESAG!I70+CEART!I70+CEAD!I70+FAED!I70+CEFID!I70+CERES!I70+CESFI!I70+CEAVI!I70+CCT!I70+CEPLAN!I70+CAV!I70+CESMO!I70+CEO!I70</f>
        <v>500</v>
      </c>
      <c r="J70" s="11">
        <f>'REIT.-SETRAN'!J70+'REIT.-PROEX'!J70+ESAG!J70+CEART!J70+CEAD!J70+FAED!J70+CEFID!J70+CERES!J70+CESFI!J70+CEAVI!J70+CCT!J70+CEPLAN!J70+CAV!J70+CESMO!J70+CEO!J70</f>
        <v>0</v>
      </c>
      <c r="K70" s="32">
        <f>'REIT.-SETRAN'!K70+'REIT.-PROEX'!K70+ESAG!K70+CEART!K70+CEAD!K70+FAED!K70+CEFID!K70+CERES!K70+CESFI!K70+CEAVI!K70+CCT!K70+CEPLAN!K70+CAV!K70+CESMO!K70+CEO!K70</f>
        <v>0</v>
      </c>
      <c r="L70" s="29">
        <f t="shared" si="5"/>
        <v>124.5</v>
      </c>
      <c r="M70" s="30">
        <f>'REIT.-SETRAN'!N70+'REIT.-SETRAN'!O70+'REIT.-PROEX'!N70+'REIT.-PROEX'!O70+ESAG!N70+ESAG!O70+CEART!N70+CEART!O70+CEAD!N70+CEAD!O70+FAED!N70+FAED!O70+CEFID!N70+CEFID!O70+CERES!N70+CERES!O70+CESFI!N70+CESFI!O70+CEAVI!N70+CEAVI!O70+CCT!N70+CCT!O70+CEPLAN!N70+CEPLAN!O70+CAV!N70+CAV!O70+CESMO!N70+CESMO!O70+CEO!N70+CEO!O70</f>
        <v>0</v>
      </c>
      <c r="N70" s="13">
        <f t="shared" si="6"/>
        <v>500</v>
      </c>
      <c r="O70" s="14">
        <f t="shared" si="7"/>
        <v>8119.9999999999991</v>
      </c>
      <c r="P70" s="14">
        <f t="shared" si="8"/>
        <v>0</v>
      </c>
      <c r="Q70" s="14">
        <f t="shared" si="9"/>
        <v>0</v>
      </c>
    </row>
    <row r="71" spans="1:17" s="34" customFormat="1" ht="38.25" customHeight="1" x14ac:dyDescent="0.25">
      <c r="A71" s="169"/>
      <c r="B71" s="170"/>
      <c r="C71" s="173"/>
      <c r="D71" s="65">
        <v>68</v>
      </c>
      <c r="E71" s="170"/>
      <c r="F71" s="64" t="s">
        <v>92</v>
      </c>
      <c r="G71" s="66" t="s">
        <v>113</v>
      </c>
      <c r="H71" s="67">
        <v>2076</v>
      </c>
      <c r="I71" s="12">
        <f>'REIT.-SETRAN'!I71+'REIT.-PROEX'!I71+ESAG!I71+CEART!I71+CEAD!I71+FAED!I71+CEFID!I71+CERES!I71+CESFI!I71+CEAVI!I71+CCT!I71+CEPLAN!I71+CAV!I71+CESMO!I71+CEO!I71</f>
        <v>5</v>
      </c>
      <c r="J71" s="11">
        <f>'REIT.-SETRAN'!J71+'REIT.-PROEX'!J71+ESAG!J71+CEART!J71+CEAD!J71+FAED!J71+CEFID!J71+CERES!J71+CESFI!J71+CEAVI!J71+CCT!J71+CEPLAN!J71+CAV!J71+CESMO!J71+CEO!J71</f>
        <v>0</v>
      </c>
      <c r="K71" s="32">
        <f>'REIT.-SETRAN'!K71+'REIT.-PROEX'!K71+ESAG!K71+CEART!K71+CEAD!K71+FAED!K71+CEFID!K71+CERES!K71+CESFI!K71+CEAVI!K71+CCT!K71+CEPLAN!K71+CAV!K71+CESMO!K71+CEO!K71</f>
        <v>0</v>
      </c>
      <c r="L71" s="29">
        <f t="shared" si="5"/>
        <v>0.75</v>
      </c>
      <c r="M71" s="30">
        <f>'REIT.-SETRAN'!N71+'REIT.-SETRAN'!O71+'REIT.-PROEX'!N71+'REIT.-PROEX'!O71+ESAG!N71+ESAG!O71+CEART!N71+CEART!O71+CEAD!N71+CEAD!O71+FAED!N71+FAED!O71+CEFID!N71+CEFID!O71+CERES!N71+CERES!O71+CESFI!N71+CESFI!O71+CEAVI!N71+CEAVI!O71+CCT!N71+CCT!O71+CEPLAN!N71+CEPLAN!O71+CAV!N71+CAV!O71+CESMO!N71+CESMO!O71+CEO!N71+CEO!O71</f>
        <v>0</v>
      </c>
      <c r="N71" s="13">
        <f t="shared" si="6"/>
        <v>5</v>
      </c>
      <c r="O71" s="14">
        <f t="shared" si="7"/>
        <v>10380</v>
      </c>
      <c r="P71" s="14">
        <f t="shared" si="8"/>
        <v>0</v>
      </c>
      <c r="Q71" s="14">
        <f t="shared" si="9"/>
        <v>0</v>
      </c>
    </row>
    <row r="72" spans="1:17" s="34" customFormat="1" ht="38.25" customHeight="1" x14ac:dyDescent="0.25">
      <c r="A72" s="169"/>
      <c r="B72" s="170" t="s">
        <v>96</v>
      </c>
      <c r="C72" s="173">
        <v>35</v>
      </c>
      <c r="D72" s="65">
        <v>69</v>
      </c>
      <c r="E72" s="170" t="s">
        <v>97</v>
      </c>
      <c r="F72" s="64" t="s">
        <v>91</v>
      </c>
      <c r="G72" s="66" t="s">
        <v>113</v>
      </c>
      <c r="H72" s="67">
        <v>6.31</v>
      </c>
      <c r="I72" s="12">
        <f>'REIT.-SETRAN'!I72+'REIT.-PROEX'!I72+ESAG!I72+CEART!I72+CEAD!I72+FAED!I72+CEFID!I72+CERES!I72+CESFI!I72+CEAVI!I72+CCT!I72+CEPLAN!I72+CAV!I72+CESMO!I72+CEO!I72</f>
        <v>1200</v>
      </c>
      <c r="J72" s="11">
        <f>'REIT.-SETRAN'!J72+'REIT.-PROEX'!J72+ESAG!J72+CEART!J72+CEAD!J72+FAED!J72+CEFID!J72+CERES!J72+CESFI!J72+CEAVI!J72+CCT!J72+CEPLAN!J72+CAV!J72+CESMO!J72+CEO!J72</f>
        <v>140</v>
      </c>
      <c r="K72" s="32">
        <f>'REIT.-SETRAN'!K72+'REIT.-PROEX'!K72+ESAG!K72+CEART!K72+CEAD!K72+FAED!K72+CEFID!K72+CERES!K72+CESFI!K72+CEAVI!K72+CCT!K72+CEPLAN!K72+CAV!K72+CESMO!K72+CEO!K72</f>
        <v>140</v>
      </c>
      <c r="L72" s="29">
        <f t="shared" si="5"/>
        <v>299.5</v>
      </c>
      <c r="M72" s="30">
        <f>'REIT.-SETRAN'!N72+'REIT.-SETRAN'!O72+'REIT.-PROEX'!N72+'REIT.-PROEX'!O72+ESAG!N72+ESAG!O72+CEART!N72+CEART!O72+CEAD!N72+CEAD!O72+FAED!N72+FAED!O72+CEFID!N72+CEFID!O72+CERES!N72+CERES!O72+CESFI!N72+CESFI!O72+CEAVI!N72+CEAVI!O72+CCT!N72+CCT!O72+CEPLAN!N72+CEPLAN!O72+CAV!N72+CAV!O72+CESMO!N72+CESMO!O72+CEO!N72+CEO!O72</f>
        <v>0</v>
      </c>
      <c r="N72" s="13">
        <f t="shared" si="6"/>
        <v>1060</v>
      </c>
      <c r="O72" s="14">
        <f t="shared" si="7"/>
        <v>7571.9999999999991</v>
      </c>
      <c r="P72" s="14">
        <f t="shared" si="8"/>
        <v>0</v>
      </c>
      <c r="Q72" s="14">
        <f t="shared" si="9"/>
        <v>883.4</v>
      </c>
    </row>
    <row r="73" spans="1:17" ht="38.25" customHeight="1" x14ac:dyDescent="0.25">
      <c r="A73" s="169"/>
      <c r="B73" s="170"/>
      <c r="C73" s="173"/>
      <c r="D73" s="65">
        <v>70</v>
      </c>
      <c r="E73" s="170"/>
      <c r="F73" s="64" t="s">
        <v>92</v>
      </c>
      <c r="G73" s="66" t="s">
        <v>113</v>
      </c>
      <c r="H73" s="67">
        <v>1065.5999999999999</v>
      </c>
      <c r="I73" s="12">
        <f>'REIT.-SETRAN'!I73+'REIT.-PROEX'!I73+ESAG!I73+CEART!I73+CEAD!I73+FAED!I73+CEFID!I73+CERES!I73+CESFI!I73+CEAVI!I73+CCT!I73+CEPLAN!I73+CAV!I73+CESMO!I73+CEO!I73</f>
        <v>5</v>
      </c>
      <c r="J73" s="11">
        <f>'REIT.-SETRAN'!J73+'REIT.-PROEX'!J73+ESAG!J73+CEART!J73+CEAD!J73+FAED!J73+CEFID!J73+CERES!J73+CESFI!J73+CEAVI!J73+CCT!J73+CEPLAN!J73+CAV!J73+CESMO!J73+CEO!J73</f>
        <v>1</v>
      </c>
      <c r="K73" s="32">
        <f>'REIT.-SETRAN'!K73+'REIT.-PROEX'!K73+ESAG!K73+CEART!K73+CEAD!K73+FAED!K73+CEFID!K73+CERES!K73+CESFI!K73+CEAVI!K73+CCT!K73+CEPLAN!K73+CAV!K73+CESMO!K73+CEO!K73</f>
        <v>1</v>
      </c>
      <c r="L73" s="29">
        <f t="shared" ref="L73" si="10">I73*0.25-0.5-M73</f>
        <v>0.75</v>
      </c>
      <c r="M73" s="30">
        <f>'REIT.-SETRAN'!N73+'REIT.-SETRAN'!O73+'REIT.-PROEX'!N73+'REIT.-PROEX'!O73+ESAG!N73+ESAG!O73+CEART!N73+CEART!O73+CEAD!N73+CEAD!O73+FAED!N73+FAED!O73+CEFID!N73+CEFID!O73+CERES!N73+CERES!O73+CESFI!N73+CESFI!O73+CEAVI!N73+CEAVI!O73+CCT!N73+CCT!O73+CEPLAN!N73+CEPLAN!O73+CAV!N73+CAV!O73+CESMO!N73+CESMO!O73+CEO!N73+CEO!O73</f>
        <v>0</v>
      </c>
      <c r="N73" s="13">
        <f t="shared" ref="N73" si="11">I73-J73+M73</f>
        <v>4</v>
      </c>
      <c r="O73" s="14">
        <f t="shared" ref="O73" si="12">H73*I73</f>
        <v>5328</v>
      </c>
      <c r="P73" s="14">
        <f t="shared" ref="P73" si="13">H73*M73</f>
        <v>0</v>
      </c>
      <c r="Q73" s="14">
        <f t="shared" si="9"/>
        <v>1065.5999999999999</v>
      </c>
    </row>
    <row r="74" spans="1:17" ht="38.25" customHeight="1" thickBot="1" x14ac:dyDescent="0.3">
      <c r="G74" s="18" t="s">
        <v>3</v>
      </c>
      <c r="H74" s="74">
        <f>SUM(H4:H73)</f>
        <v>47274.089999999982</v>
      </c>
      <c r="I74" s="18">
        <f>SUM(I4:I73)</f>
        <v>616577</v>
      </c>
      <c r="J74" s="18"/>
      <c r="K74" s="18"/>
      <c r="L74" s="18"/>
      <c r="M74" s="18"/>
      <c r="N74" s="18"/>
      <c r="O74" s="15">
        <f>SUM(O4:O73)</f>
        <v>5929271.0300000003</v>
      </c>
      <c r="P74" s="15">
        <f>SUM(P4:P73)</f>
        <v>0</v>
      </c>
      <c r="Q74" s="15">
        <f>SUM(Q4:Q73)</f>
        <v>1344745.0985999999</v>
      </c>
    </row>
    <row r="75" spans="1:17" ht="38.25" customHeight="1" thickTop="1" x14ac:dyDescent="0.25">
      <c r="H75" s="77"/>
      <c r="I75" s="43"/>
      <c r="J75" s="43"/>
      <c r="K75" s="43"/>
      <c r="L75" s="43"/>
      <c r="M75" s="43"/>
      <c r="N75" s="43"/>
      <c r="O75" s="2">
        <v>5929271.0300000003</v>
      </c>
      <c r="P75" s="2">
        <v>0</v>
      </c>
      <c r="Q75" s="2">
        <v>269535.08</v>
      </c>
    </row>
    <row r="76" spans="1:17" ht="29.25" customHeight="1" x14ac:dyDescent="0.25">
      <c r="H76" s="205" t="str">
        <f>C1</f>
        <v>OBJETO: LOCAÇÃO DE VEÍCULOS COM MOTORISTA (VAN, MICRO-ÔNIBUS, ÔNIBUS CONVENCIONAL E ÔNIBUS EXECUTIVO) – CAMPUS I, CERES E CESFI. CEAVI - CCT- CEPLAN - CAV - CEO/FECEO</v>
      </c>
      <c r="I76" s="206"/>
      <c r="J76" s="206"/>
      <c r="K76" s="206"/>
      <c r="L76" s="206"/>
      <c r="M76" s="206"/>
      <c r="N76" s="206"/>
      <c r="O76" s="206"/>
      <c r="P76" s="206"/>
      <c r="Q76" s="207"/>
    </row>
    <row r="77" spans="1:17" ht="28.5" customHeight="1" x14ac:dyDescent="0.25">
      <c r="H77" s="208" t="str">
        <f>I1</f>
        <v>VIGÊNCIA DA ATA:  23/09/2025 até 23/09/2026</v>
      </c>
      <c r="I77" s="206"/>
      <c r="J77" s="206"/>
      <c r="K77" s="206"/>
      <c r="L77" s="206"/>
      <c r="M77" s="206"/>
      <c r="N77" s="206"/>
      <c r="O77" s="206"/>
      <c r="P77" s="206"/>
      <c r="Q77" s="207"/>
    </row>
    <row r="78" spans="1:17" ht="48.75" customHeight="1" x14ac:dyDescent="0.25">
      <c r="H78" s="75" t="s">
        <v>23</v>
      </c>
      <c r="I78" s="75" t="s">
        <v>24</v>
      </c>
      <c r="J78" s="75" t="s">
        <v>25</v>
      </c>
      <c r="K78" s="76" t="s">
        <v>26</v>
      </c>
      <c r="L78" s="75" t="s">
        <v>44</v>
      </c>
      <c r="M78" s="75" t="s">
        <v>27</v>
      </c>
      <c r="N78" s="61" t="s">
        <v>28</v>
      </c>
      <c r="O78" s="75" t="s">
        <v>29</v>
      </c>
      <c r="P78" s="75" t="s">
        <v>30</v>
      </c>
      <c r="Q78" s="75" t="s">
        <v>31</v>
      </c>
    </row>
    <row r="79" spans="1:17" s="34" customFormat="1" ht="44.1" hidden="1" customHeight="1" x14ac:dyDescent="0.25">
      <c r="B79" s="1"/>
      <c r="C79" s="1"/>
      <c r="D79" s="1"/>
      <c r="E79" s="3"/>
      <c r="F79" s="1"/>
      <c r="G79" s="1"/>
      <c r="H79" s="73"/>
      <c r="I79" s="71" t="s">
        <v>127</v>
      </c>
      <c r="J79" s="71" t="s">
        <v>128</v>
      </c>
      <c r="K79" s="72"/>
      <c r="L79" s="71" t="s">
        <v>129</v>
      </c>
      <c r="M79" s="71" t="s">
        <v>130</v>
      </c>
      <c r="N79" s="70"/>
      <c r="O79" s="71" t="s">
        <v>131</v>
      </c>
      <c r="P79" s="70"/>
      <c r="Q79" s="70"/>
    </row>
    <row r="80" spans="1:17" ht="38.25" customHeight="1" x14ac:dyDescent="0.25">
      <c r="H80" s="52" t="s">
        <v>132</v>
      </c>
      <c r="I80" s="37">
        <f>'REIT.-SETRAN'!I75</f>
        <v>264412.59999999998</v>
      </c>
      <c r="J80" s="51">
        <f>'REIT.-SETRAN'!J75</f>
        <v>253861.44</v>
      </c>
      <c r="K80" s="38">
        <f>J80/I80</f>
        <v>0.96009585019775923</v>
      </c>
      <c r="L80" s="56">
        <f>'REIT.-SETRAN'!L75</f>
        <v>-10551.16</v>
      </c>
      <c r="M80" s="59">
        <f>'REIT.-SETRAN'!N75+'REIT.-SETRAN'!O75</f>
        <v>0</v>
      </c>
      <c r="N80" s="38">
        <f>M80/I80</f>
        <v>0</v>
      </c>
      <c r="O80" s="54">
        <f>'REIT.-SETRAN'!K75</f>
        <v>253861.44</v>
      </c>
      <c r="P80" s="45">
        <f>O80/I80</f>
        <v>0.96009585019775923</v>
      </c>
      <c r="Q80" s="39">
        <f>M80+I80</f>
        <v>264412.59999999998</v>
      </c>
    </row>
    <row r="81" spans="2:17" s="34" customFormat="1" ht="38.25" customHeight="1" x14ac:dyDescent="0.25">
      <c r="B81" s="1"/>
      <c r="C81" s="1"/>
      <c r="D81" s="1"/>
      <c r="E81" s="3"/>
      <c r="F81" s="1"/>
      <c r="G81" s="1"/>
      <c r="H81" s="52" t="s">
        <v>133</v>
      </c>
      <c r="I81" s="37">
        <f>'REIT.-PROEX'!I75</f>
        <v>759491.3</v>
      </c>
      <c r="J81" s="51">
        <f>'REIT.-PROEX'!J75</f>
        <v>430719.47860000003</v>
      </c>
      <c r="K81" s="38">
        <f>J81/I81</f>
        <v>0.56711575050300111</v>
      </c>
      <c r="L81" s="56">
        <f>'REIT.-PROEX'!L75</f>
        <v>-1021.34</v>
      </c>
      <c r="M81" s="59">
        <f>'REIT.-PROEX'!N75+'REIT.-PROEX'!O75</f>
        <v>0</v>
      </c>
      <c r="N81" s="38">
        <f>M81/I81</f>
        <v>0</v>
      </c>
      <c r="O81" s="54">
        <f>'REIT.-PROEX'!K75</f>
        <v>430719.47860000003</v>
      </c>
      <c r="P81" s="45">
        <f>O81/I81</f>
        <v>0.56711575050300111</v>
      </c>
      <c r="Q81" s="39">
        <f>M81+I81</f>
        <v>759491.3</v>
      </c>
    </row>
    <row r="82" spans="2:17" ht="38.25" customHeight="1" x14ac:dyDescent="0.25">
      <c r="H82" s="52" t="s">
        <v>33</v>
      </c>
      <c r="I82" s="37">
        <f>ESAG!I75</f>
        <v>366587.89999999997</v>
      </c>
      <c r="J82" s="51">
        <f>ESAG!J75</f>
        <v>21035.88</v>
      </c>
      <c r="K82" s="38">
        <f t="shared" ref="K82:K94" si="14">J82/I82</f>
        <v>5.7382908710298414E-2</v>
      </c>
      <c r="L82" s="56">
        <f>ESAG!L75</f>
        <v>0</v>
      </c>
      <c r="M82" s="59">
        <f>ESAG!N75+ESAG!O75</f>
        <v>0</v>
      </c>
      <c r="N82" s="38">
        <f t="shared" ref="N82:N94" si="15">M82/I82</f>
        <v>0</v>
      </c>
      <c r="O82" s="54">
        <f>ESAG!K75</f>
        <v>21035.88</v>
      </c>
      <c r="P82" s="45">
        <f t="shared" ref="P82:P94" si="16">O82/I82</f>
        <v>5.7382908710298414E-2</v>
      </c>
      <c r="Q82" s="39">
        <f t="shared" ref="Q82:Q94" si="17">M82+I82</f>
        <v>366587.89999999997</v>
      </c>
    </row>
    <row r="83" spans="2:17" ht="38.25" customHeight="1" x14ac:dyDescent="0.25">
      <c r="H83" s="52" t="s">
        <v>34</v>
      </c>
      <c r="I83" s="37">
        <f>CEART!I75</f>
        <v>264654.59999999998</v>
      </c>
      <c r="J83" s="51">
        <f>CEART!J75</f>
        <v>73990.84</v>
      </c>
      <c r="K83" s="38">
        <f t="shared" si="14"/>
        <v>0.27957511412988856</v>
      </c>
      <c r="L83" s="56">
        <f>CEART!L75</f>
        <v>0</v>
      </c>
      <c r="M83" s="59">
        <f>CEART!N75+CEART!O75</f>
        <v>0</v>
      </c>
      <c r="N83" s="38">
        <f t="shared" si="15"/>
        <v>0</v>
      </c>
      <c r="O83" s="54">
        <f>CEART!K75</f>
        <v>73990.84</v>
      </c>
      <c r="P83" s="45">
        <f t="shared" si="16"/>
        <v>0.27957511412988856</v>
      </c>
      <c r="Q83" s="39">
        <f t="shared" si="17"/>
        <v>264654.59999999998</v>
      </c>
    </row>
    <row r="84" spans="2:17" ht="38.25" customHeight="1" x14ac:dyDescent="0.25">
      <c r="H84" s="52" t="s">
        <v>36</v>
      </c>
      <c r="I84" s="37">
        <f>CEAD!I75</f>
        <v>125553.37000000001</v>
      </c>
      <c r="J84" s="51">
        <f>CEAD!J75</f>
        <v>6064.7400000000007</v>
      </c>
      <c r="K84" s="38">
        <f t="shared" si="14"/>
        <v>4.8304079771016903E-2</v>
      </c>
      <c r="L84" s="56">
        <f>CEAD!L75</f>
        <v>11572.5</v>
      </c>
      <c r="M84" s="59">
        <f>CEAD!N75+CEAD!O75</f>
        <v>0</v>
      </c>
      <c r="N84" s="38">
        <f t="shared" si="15"/>
        <v>0</v>
      </c>
      <c r="O84" s="54">
        <f>CEAD!K75</f>
        <v>6064.7400000000007</v>
      </c>
      <c r="P84" s="45">
        <f t="shared" si="16"/>
        <v>4.8304079771016903E-2</v>
      </c>
      <c r="Q84" s="39">
        <f t="shared" si="17"/>
        <v>125553.37000000001</v>
      </c>
    </row>
    <row r="85" spans="2:17" ht="38.25" customHeight="1" x14ac:dyDescent="0.25">
      <c r="H85" s="53" t="s">
        <v>35</v>
      </c>
      <c r="I85" s="37">
        <f>FAED!I75</f>
        <v>724210</v>
      </c>
      <c r="J85" s="51">
        <f>FAED!J75</f>
        <v>105201.56</v>
      </c>
      <c r="K85" s="38">
        <f t="shared" si="14"/>
        <v>0.14526388754642991</v>
      </c>
      <c r="L85" s="56">
        <f>FAED!L75</f>
        <v>0</v>
      </c>
      <c r="M85" s="59">
        <f>FAED!N75+FAED!O75</f>
        <v>0</v>
      </c>
      <c r="N85" s="38">
        <f t="shared" si="15"/>
        <v>0</v>
      </c>
      <c r="O85" s="54">
        <f>FAED!K75</f>
        <v>105201.56</v>
      </c>
      <c r="P85" s="45">
        <f t="shared" si="16"/>
        <v>0.14526388754642991</v>
      </c>
      <c r="Q85" s="39">
        <f t="shared" si="17"/>
        <v>724210</v>
      </c>
    </row>
    <row r="86" spans="2:17" ht="38.25" customHeight="1" x14ac:dyDescent="0.25">
      <c r="H86" s="53" t="s">
        <v>37</v>
      </c>
      <c r="I86" s="37">
        <f>CEFID!I75</f>
        <v>221644.84000000003</v>
      </c>
      <c r="J86" s="51">
        <f>CEFID!J75</f>
        <v>22978.340000000004</v>
      </c>
      <c r="K86" s="38">
        <f t="shared" si="14"/>
        <v>0.10367189238423057</v>
      </c>
      <c r="L86" s="56">
        <f>CEFID!L75</f>
        <v>0</v>
      </c>
      <c r="M86" s="59">
        <f>CEFID!N75+CEFID!O75</f>
        <v>0</v>
      </c>
      <c r="N86" s="38">
        <f t="shared" si="15"/>
        <v>0</v>
      </c>
      <c r="O86" s="54">
        <f>CEFID!K75</f>
        <v>22978.340000000004</v>
      </c>
      <c r="P86" s="45">
        <f t="shared" si="16"/>
        <v>0.10367189238423057</v>
      </c>
      <c r="Q86" s="39">
        <f t="shared" si="17"/>
        <v>221644.84000000003</v>
      </c>
    </row>
    <row r="87" spans="2:17" ht="38.25" customHeight="1" x14ac:dyDescent="0.25">
      <c r="H87" s="53" t="s">
        <v>38</v>
      </c>
      <c r="I87" s="37">
        <f>CERES!I75</f>
        <v>228486.12</v>
      </c>
      <c r="J87" s="51">
        <f>CERES!J75</f>
        <v>33452.400000000001</v>
      </c>
      <c r="K87" s="38">
        <f t="shared" si="14"/>
        <v>0.14640889345926134</v>
      </c>
      <c r="L87" s="56">
        <f>CERES!L75</f>
        <v>0</v>
      </c>
      <c r="M87" s="59">
        <f>CERES!N75+CERES!O75</f>
        <v>0</v>
      </c>
      <c r="N87" s="38">
        <f t="shared" si="15"/>
        <v>0</v>
      </c>
      <c r="O87" s="54">
        <f>CERES!K75</f>
        <v>33452.400000000001</v>
      </c>
      <c r="P87" s="45">
        <f t="shared" si="16"/>
        <v>0.14640889345926134</v>
      </c>
      <c r="Q87" s="39">
        <f t="shared" si="17"/>
        <v>228486.12</v>
      </c>
    </row>
    <row r="88" spans="2:17" ht="38.25" customHeight="1" x14ac:dyDescent="0.25">
      <c r="H88" s="52" t="s">
        <v>32</v>
      </c>
      <c r="I88" s="37">
        <f>CESFI!I75</f>
        <v>142090.12</v>
      </c>
      <c r="J88" s="51">
        <f>CESFI!J75</f>
        <v>3563.44</v>
      </c>
      <c r="K88" s="38">
        <f t="shared" si="14"/>
        <v>2.507873172321904E-2</v>
      </c>
      <c r="L88" s="56">
        <f>CESFI!L75</f>
        <v>0</v>
      </c>
      <c r="M88" s="59">
        <f>CESFI!N75+CESFI!O75</f>
        <v>0</v>
      </c>
      <c r="N88" s="38">
        <f t="shared" si="15"/>
        <v>0</v>
      </c>
      <c r="O88" s="54">
        <f>CESFI!K75</f>
        <v>3563.44</v>
      </c>
      <c r="P88" s="45">
        <f t="shared" si="16"/>
        <v>2.507873172321904E-2</v>
      </c>
      <c r="Q88" s="39">
        <f t="shared" si="17"/>
        <v>142090.12</v>
      </c>
    </row>
    <row r="89" spans="2:17" ht="38.25" customHeight="1" x14ac:dyDescent="0.25">
      <c r="H89" s="52" t="s">
        <v>41</v>
      </c>
      <c r="I89" s="37">
        <f>CEAVI!I75</f>
        <v>356694.75</v>
      </c>
      <c r="J89" s="51">
        <f>CEAVI!J75</f>
        <v>49219.929999999993</v>
      </c>
      <c r="K89" s="38">
        <f t="shared" si="14"/>
        <v>0.13798893872141374</v>
      </c>
      <c r="L89" s="56">
        <f>CEAVI!L75</f>
        <v>0</v>
      </c>
      <c r="M89" s="59">
        <f>CEAVI!N75+CEAVI!O75</f>
        <v>0</v>
      </c>
      <c r="N89" s="38">
        <f t="shared" si="15"/>
        <v>0</v>
      </c>
      <c r="O89" s="54">
        <f>CEAVI!K75</f>
        <v>49219.929999999993</v>
      </c>
      <c r="P89" s="45">
        <f t="shared" si="16"/>
        <v>0.13798893872141374</v>
      </c>
      <c r="Q89" s="39">
        <f t="shared" si="17"/>
        <v>356694.75</v>
      </c>
    </row>
    <row r="90" spans="2:17" ht="38.25" customHeight="1" x14ac:dyDescent="0.25">
      <c r="H90" s="52" t="s">
        <v>39</v>
      </c>
      <c r="I90" s="37">
        <f>CCT!I75</f>
        <v>156283.16</v>
      </c>
      <c r="J90" s="51">
        <f>CCT!J75</f>
        <v>46996.25</v>
      </c>
      <c r="K90" s="38">
        <f t="shared" si="14"/>
        <v>0.30071218165795982</v>
      </c>
      <c r="L90" s="56">
        <f>CCT!L75</f>
        <v>0</v>
      </c>
      <c r="M90" s="59">
        <f>CCT!N75+CCT!O75</f>
        <v>0</v>
      </c>
      <c r="N90" s="38">
        <f t="shared" si="15"/>
        <v>0</v>
      </c>
      <c r="O90" s="54">
        <f>CCT!K75</f>
        <v>46996.25</v>
      </c>
      <c r="P90" s="45">
        <f t="shared" si="16"/>
        <v>0.30071218165795982</v>
      </c>
      <c r="Q90" s="39">
        <f t="shared" si="17"/>
        <v>156283.16</v>
      </c>
    </row>
    <row r="91" spans="2:17" ht="38.25" customHeight="1" x14ac:dyDescent="0.25">
      <c r="H91" s="52" t="s">
        <v>40</v>
      </c>
      <c r="I91" s="37">
        <f>CEPLAN!I75</f>
        <v>139686.79999999999</v>
      </c>
      <c r="J91" s="51">
        <f>CEPLAN!J75</f>
        <v>0</v>
      </c>
      <c r="K91" s="38">
        <f t="shared" si="14"/>
        <v>0</v>
      </c>
      <c r="L91" s="56">
        <f>CEPLAN!L75</f>
        <v>0</v>
      </c>
      <c r="M91" s="59">
        <f>CEPLAN!N75+CEPLAN!O75</f>
        <v>0</v>
      </c>
      <c r="N91" s="38">
        <f t="shared" si="15"/>
        <v>0</v>
      </c>
      <c r="O91" s="54">
        <f>CEPLAN!K75</f>
        <v>0</v>
      </c>
      <c r="P91" s="45">
        <f t="shared" si="16"/>
        <v>0</v>
      </c>
      <c r="Q91" s="39">
        <f t="shared" si="17"/>
        <v>139686.79999999999</v>
      </c>
    </row>
    <row r="92" spans="2:17" ht="38.25" customHeight="1" x14ac:dyDescent="0.25">
      <c r="H92" s="53" t="s">
        <v>42</v>
      </c>
      <c r="I92" s="37">
        <f>CAV!I75</f>
        <v>1522456.75</v>
      </c>
      <c r="J92" s="51">
        <f>CAV!J75</f>
        <v>266080.3</v>
      </c>
      <c r="K92" s="38">
        <f t="shared" si="14"/>
        <v>0.17477035061915552</v>
      </c>
      <c r="L92" s="56">
        <f>CAV!L75</f>
        <v>0</v>
      </c>
      <c r="M92" s="59">
        <f>CAV!N75+CAV!O75</f>
        <v>0</v>
      </c>
      <c r="N92" s="38">
        <f t="shared" si="15"/>
        <v>0</v>
      </c>
      <c r="O92" s="54">
        <f>CAV!K75</f>
        <v>266080.3</v>
      </c>
      <c r="P92" s="45">
        <f t="shared" si="16"/>
        <v>0.17477035061915552</v>
      </c>
      <c r="Q92" s="39">
        <f t="shared" si="17"/>
        <v>1522456.75</v>
      </c>
    </row>
    <row r="93" spans="2:17" s="34" customFormat="1" ht="38.25" customHeight="1" x14ac:dyDescent="0.25">
      <c r="B93" s="1"/>
      <c r="C93" s="1"/>
      <c r="D93" s="1"/>
      <c r="E93" s="3"/>
      <c r="F93" s="1"/>
      <c r="G93" s="1"/>
      <c r="H93" s="53" t="s">
        <v>134</v>
      </c>
      <c r="I93" s="37">
        <f>CESMO!I75</f>
        <v>87381.42</v>
      </c>
      <c r="J93" s="51">
        <f>CESMO!J75</f>
        <v>11163.5</v>
      </c>
      <c r="K93" s="38">
        <f t="shared" si="14"/>
        <v>0.12775599206330132</v>
      </c>
      <c r="L93" s="56">
        <f>CESMO!L75</f>
        <v>0</v>
      </c>
      <c r="M93" s="59">
        <f>CESMO!N75+CESMO!O75</f>
        <v>0</v>
      </c>
      <c r="N93" s="38">
        <f t="shared" si="15"/>
        <v>0</v>
      </c>
      <c r="O93" s="54">
        <f>CESMO!K75</f>
        <v>11163.5</v>
      </c>
      <c r="P93" s="45">
        <f t="shared" si="16"/>
        <v>0.12775599206330132</v>
      </c>
      <c r="Q93" s="39">
        <f t="shared" si="17"/>
        <v>87381.42</v>
      </c>
    </row>
    <row r="94" spans="2:17" s="34" customFormat="1" ht="38.25" customHeight="1" x14ac:dyDescent="0.25">
      <c r="B94" s="1"/>
      <c r="C94" s="1"/>
      <c r="D94" s="1"/>
      <c r="E94" s="3"/>
      <c r="F94" s="1"/>
      <c r="G94" s="1"/>
      <c r="H94" s="52" t="s">
        <v>43</v>
      </c>
      <c r="I94" s="37">
        <f>CEO!I75</f>
        <v>569637.30000000005</v>
      </c>
      <c r="J94" s="51">
        <f>CEO!J75</f>
        <v>20417</v>
      </c>
      <c r="K94" s="58">
        <f t="shared" si="14"/>
        <v>3.5842105143044527E-2</v>
      </c>
      <c r="L94" s="56">
        <f>CEO!L75</f>
        <v>0</v>
      </c>
      <c r="M94" s="59">
        <f>CEO!N75+CEO!O75</f>
        <v>0</v>
      </c>
      <c r="N94" s="58">
        <f t="shared" si="15"/>
        <v>0</v>
      </c>
      <c r="O94" s="54">
        <f>CEO!K75</f>
        <v>20417</v>
      </c>
      <c r="P94" s="45">
        <f t="shared" si="16"/>
        <v>3.5842105143044527E-2</v>
      </c>
      <c r="Q94" s="47">
        <f t="shared" si="17"/>
        <v>569637.30000000005</v>
      </c>
    </row>
    <row r="95" spans="2:17" ht="38.25" customHeight="1" x14ac:dyDescent="0.25">
      <c r="H95" s="40" t="s">
        <v>3</v>
      </c>
      <c r="I95" s="41">
        <f>SUM(I80:I94)</f>
        <v>5929271.0300000003</v>
      </c>
      <c r="J95" s="41">
        <f>SUM(J80:J94)</f>
        <v>1344745.0985999999</v>
      </c>
      <c r="K95" s="57">
        <f t="shared" ref="K95" si="18">J95/I95</f>
        <v>0.22679771118507966</v>
      </c>
      <c r="L95" s="44">
        <f>SUM(L80:L94)</f>
        <v>0</v>
      </c>
      <c r="M95" s="42">
        <f>SUM(M80:M94)</f>
        <v>0</v>
      </c>
      <c r="N95" s="57">
        <f>M95/J95</f>
        <v>0</v>
      </c>
      <c r="O95" s="42">
        <f>SUM(O80:O94)</f>
        <v>1344745.0985999999</v>
      </c>
      <c r="P95" s="36">
        <f>O95/J95</f>
        <v>1</v>
      </c>
      <c r="Q95" s="46">
        <f t="shared" ref="Q95" si="19">M95+I95</f>
        <v>5929271.0300000003</v>
      </c>
    </row>
    <row r="96" spans="2:17" ht="28.5" customHeight="1" x14ac:dyDescent="0.25">
      <c r="H96" s="202" t="s">
        <v>210</v>
      </c>
      <c r="I96" s="203"/>
      <c r="J96" s="203"/>
      <c r="K96" s="203"/>
      <c r="L96" s="203"/>
      <c r="M96" s="203"/>
      <c r="N96" s="203"/>
      <c r="O96" s="203"/>
      <c r="P96" s="203"/>
      <c r="Q96" s="204"/>
    </row>
  </sheetData>
  <sortState xmlns:xlrd2="http://schemas.microsoft.com/office/spreadsheetml/2017/richdata2" ref="H80:Q94">
    <sortCondition descending="1" ref="K80:K94"/>
  </sortState>
  <customSheetViews>
    <customSheetView guid="{621D8238-5429-498F-AC6E-560DC77BBC2F}" scale="80">
      <selection activeCell="K4" sqref="K4"/>
      <pageMargins left="0.511811024" right="0.511811024" top="0.78740157499999996" bottom="0.78740157499999996" header="0.31496062000000002" footer="0.31496062000000002"/>
      <pageSetup paperSize="9" scale="60" orientation="landscape" r:id="rId1"/>
    </customSheetView>
    <customSheetView guid="{4F310B60-E7C4-463C-82E5-32855552E117}" scale="80">
      <selection activeCell="K4" sqref="K4"/>
      <pageMargins left="0.511811024" right="0.511811024" top="0.78740157499999996" bottom="0.78740157499999996" header="0.31496062000000002" footer="0.31496062000000002"/>
      <pageSetup paperSize="9" scale="60" orientation="landscape" r:id="rId2"/>
    </customSheetView>
    <customSheetView guid="{29377F80-2479-4EEE-B758-5B51FB237957}" scale="80">
      <selection activeCell="K20" sqref="K20"/>
      <pageMargins left="0.511811024" right="0.511811024" top="0.78740157499999996" bottom="0.78740157499999996" header="0.31496062000000002" footer="0.31496062000000002"/>
      <pageSetup paperSize="9" scale="60" orientation="landscape" r:id="rId3"/>
    </customSheetView>
    <customSheetView guid="{B9C3DAFA-017A-49F7-AED8-93B14E732368}" scale="80">
      <selection activeCell="K4" sqref="K4"/>
      <pageMargins left="0.511811024" right="0.511811024" top="0.78740157499999996" bottom="0.78740157499999996" header="0.31496062000000002" footer="0.31496062000000002"/>
      <pageSetup paperSize="9" scale="60" orientation="landscape" r:id="rId4"/>
    </customSheetView>
  </customSheetViews>
  <mergeCells count="119">
    <mergeCell ref="B50:B51"/>
    <mergeCell ref="C50:C51"/>
    <mergeCell ref="E50:E51"/>
    <mergeCell ref="C56:C57"/>
    <mergeCell ref="E56:E57"/>
    <mergeCell ref="A34:A43"/>
    <mergeCell ref="E70:E71"/>
    <mergeCell ref="B72:B73"/>
    <mergeCell ref="C72:C73"/>
    <mergeCell ref="E72:E73"/>
    <mergeCell ref="E60:E61"/>
    <mergeCell ref="A62:A73"/>
    <mergeCell ref="B62:B63"/>
    <mergeCell ref="C62:C63"/>
    <mergeCell ref="E62:E63"/>
    <mergeCell ref="B64:B65"/>
    <mergeCell ref="C64:C65"/>
    <mergeCell ref="E64:E65"/>
    <mergeCell ref="B66:B67"/>
    <mergeCell ref="C66:C67"/>
    <mergeCell ref="E66:E67"/>
    <mergeCell ref="B68:B69"/>
    <mergeCell ref="C68:C69"/>
    <mergeCell ref="E68:E69"/>
    <mergeCell ref="B70:B71"/>
    <mergeCell ref="C70:C71"/>
    <mergeCell ref="A50:A61"/>
    <mergeCell ref="B38:B39"/>
    <mergeCell ref="C38:C39"/>
    <mergeCell ref="E38:E39"/>
    <mergeCell ref="B58:B59"/>
    <mergeCell ref="C58:C59"/>
    <mergeCell ref="E58:E59"/>
    <mergeCell ref="E42:E43"/>
    <mergeCell ref="A44:A49"/>
    <mergeCell ref="B44:B45"/>
    <mergeCell ref="C44:C45"/>
    <mergeCell ref="E44:E45"/>
    <mergeCell ref="B46:B47"/>
    <mergeCell ref="C46:C47"/>
    <mergeCell ref="E46:E47"/>
    <mergeCell ref="B48:B49"/>
    <mergeCell ref="C48:C49"/>
    <mergeCell ref="E48:E49"/>
    <mergeCell ref="B52:B53"/>
    <mergeCell ref="C52:C53"/>
    <mergeCell ref="E52:E53"/>
    <mergeCell ref="B54:B55"/>
    <mergeCell ref="C54:C55"/>
    <mergeCell ref="E54:E55"/>
    <mergeCell ref="B56:B57"/>
    <mergeCell ref="B40:B41"/>
    <mergeCell ref="C40:C41"/>
    <mergeCell ref="E40:E41"/>
    <mergeCell ref="B42:B43"/>
    <mergeCell ref="C42:C43"/>
    <mergeCell ref="A26:A33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E12:E13"/>
    <mergeCell ref="B14:B15"/>
    <mergeCell ref="C14:C15"/>
    <mergeCell ref="E14:E15"/>
    <mergeCell ref="A16:A2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C22:C23"/>
    <mergeCell ref="E22:E23"/>
    <mergeCell ref="B24:B25"/>
    <mergeCell ref="C24:C25"/>
    <mergeCell ref="E24:E25"/>
    <mergeCell ref="A1:B1"/>
    <mergeCell ref="C1:H1"/>
    <mergeCell ref="B60:B61"/>
    <mergeCell ref="C60:C61"/>
    <mergeCell ref="H96:Q96"/>
    <mergeCell ref="H76:Q76"/>
    <mergeCell ref="H77:Q77"/>
    <mergeCell ref="I1:Q1"/>
    <mergeCell ref="A2:Q2"/>
    <mergeCell ref="A4:A15"/>
    <mergeCell ref="B4:B5"/>
    <mergeCell ref="C4:C5"/>
    <mergeCell ref="E4:E5"/>
    <mergeCell ref="B6:B7"/>
    <mergeCell ref="C6:C7"/>
    <mergeCell ref="E6:E7"/>
    <mergeCell ref="B8:B9"/>
    <mergeCell ref="C8:C9"/>
    <mergeCell ref="E8:E9"/>
    <mergeCell ref="B10:B11"/>
    <mergeCell ref="C10:C11"/>
    <mergeCell ref="E10:E11"/>
    <mergeCell ref="B12:B13"/>
    <mergeCell ref="C12:C13"/>
  </mergeCells>
  <conditionalFormatting sqref="N97:N1048576 N4:N73 N78:N95">
    <cfRule type="cellIs" dxfId="6" priority="17" operator="equal">
      <formula>"ATENÇÃO"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5"/>
  <legacyDrawing r:id="rId6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F58ED-CC76-41DD-BD42-C085F05EB183}">
  <sheetPr>
    <tabColor rgb="FF0070C0"/>
  </sheetPr>
  <dimension ref="A1:AQ82"/>
  <sheetViews>
    <sheetView zoomScale="80" zoomScaleNormal="80" workbookViewId="0">
      <selection activeCell="A2" sqref="A2:E2"/>
    </sheetView>
  </sheetViews>
  <sheetFormatPr defaultColWidth="9.7109375" defaultRowHeight="15" x14ac:dyDescent="0.25"/>
  <cols>
    <col min="1" max="1" width="7.28515625" style="99" customWidth="1"/>
    <col min="2" max="2" width="31.28515625" style="120" customWidth="1"/>
    <col min="3" max="3" width="16.5703125" style="100" customWidth="1"/>
    <col min="4" max="4" width="16.28515625" style="100" customWidth="1"/>
    <col min="5" max="5" width="12" style="6" customWidth="1"/>
    <col min="6" max="6" width="12.85546875" style="6" customWidth="1"/>
    <col min="7" max="7" width="12.5703125" style="6" customWidth="1"/>
    <col min="8" max="8" width="11.85546875" style="6" customWidth="1"/>
    <col min="9" max="21" width="12.5703125" style="6" customWidth="1"/>
    <col min="22" max="22" width="16" style="34" customWidth="1"/>
    <col min="23" max="23" width="17.42578125" style="34" customWidth="1"/>
    <col min="24" max="43" width="20.5703125" style="6" customWidth="1"/>
    <col min="44" max="16384" width="9.7109375" style="34"/>
  </cols>
  <sheetData>
    <row r="1" spans="1:43" ht="46.5" customHeight="1" x14ac:dyDescent="0.25">
      <c r="A1" s="221" t="s">
        <v>122</v>
      </c>
      <c r="B1" s="222"/>
      <c r="C1" s="223" t="s">
        <v>123</v>
      </c>
      <c r="D1" s="224"/>
      <c r="E1" s="224"/>
      <c r="F1" s="224"/>
      <c r="G1" s="224"/>
      <c r="H1" s="224"/>
      <c r="I1" s="225" t="s">
        <v>124</v>
      </c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7"/>
      <c r="X1" s="81" t="s">
        <v>64</v>
      </c>
      <c r="Y1" s="81" t="s">
        <v>64</v>
      </c>
      <c r="Z1" s="81" t="s">
        <v>64</v>
      </c>
      <c r="AA1" s="81" t="s">
        <v>64</v>
      </c>
      <c r="AB1" s="81" t="s">
        <v>64</v>
      </c>
      <c r="AC1" s="81" t="s">
        <v>64</v>
      </c>
      <c r="AD1" s="81" t="s">
        <v>64</v>
      </c>
      <c r="AE1" s="81" t="s">
        <v>64</v>
      </c>
      <c r="AF1" s="81" t="s">
        <v>64</v>
      </c>
      <c r="AG1" s="81" t="s">
        <v>64</v>
      </c>
      <c r="AH1" s="81" t="s">
        <v>64</v>
      </c>
      <c r="AI1" s="81" t="s">
        <v>64</v>
      </c>
      <c r="AJ1" s="81" t="s">
        <v>64</v>
      </c>
      <c r="AK1" s="81" t="s">
        <v>64</v>
      </c>
      <c r="AL1" s="81" t="s">
        <v>64</v>
      </c>
      <c r="AM1" s="81" t="s">
        <v>64</v>
      </c>
      <c r="AN1" s="81" t="s">
        <v>64</v>
      </c>
      <c r="AO1" s="81" t="s">
        <v>64</v>
      </c>
      <c r="AP1" s="81" t="s">
        <v>64</v>
      </c>
      <c r="AQ1" s="81" t="s">
        <v>64</v>
      </c>
    </row>
    <row r="2" spans="1:43" ht="33.75" customHeight="1" x14ac:dyDescent="0.25">
      <c r="A2" s="218" t="s">
        <v>65</v>
      </c>
      <c r="B2" s="219"/>
      <c r="C2" s="219"/>
      <c r="D2" s="219"/>
      <c r="E2" s="220"/>
      <c r="F2" s="228" t="s">
        <v>126</v>
      </c>
      <c r="G2" s="228"/>
      <c r="H2" s="228"/>
      <c r="I2" s="229" t="s">
        <v>66</v>
      </c>
      <c r="J2" s="229"/>
      <c r="K2" s="229"/>
      <c r="L2" s="230" t="s">
        <v>67</v>
      </c>
      <c r="M2" s="230"/>
      <c r="N2" s="230"/>
      <c r="O2" s="231" t="s">
        <v>68</v>
      </c>
      <c r="P2" s="231"/>
      <c r="Q2" s="231"/>
      <c r="R2" s="232" t="s">
        <v>3</v>
      </c>
      <c r="S2" s="232"/>
      <c r="T2" s="232"/>
      <c r="U2" s="232"/>
      <c r="V2" s="233" t="s">
        <v>69</v>
      </c>
      <c r="W2" s="234"/>
      <c r="X2" s="82" t="s">
        <v>70</v>
      </c>
      <c r="Y2" s="82" t="s">
        <v>70</v>
      </c>
      <c r="Z2" s="82" t="s">
        <v>70</v>
      </c>
      <c r="AA2" s="82" t="s">
        <v>70</v>
      </c>
      <c r="AB2" s="82" t="s">
        <v>70</v>
      </c>
      <c r="AC2" s="82" t="s">
        <v>70</v>
      </c>
      <c r="AD2" s="82" t="s">
        <v>70</v>
      </c>
      <c r="AE2" s="82" t="s">
        <v>70</v>
      </c>
      <c r="AF2" s="82" t="s">
        <v>70</v>
      </c>
      <c r="AG2" s="82" t="s">
        <v>70</v>
      </c>
      <c r="AH2" s="82" t="s">
        <v>70</v>
      </c>
      <c r="AI2" s="82" t="s">
        <v>70</v>
      </c>
      <c r="AJ2" s="82" t="s">
        <v>70</v>
      </c>
      <c r="AK2" s="82" t="s">
        <v>70</v>
      </c>
      <c r="AL2" s="82" t="s">
        <v>70</v>
      </c>
      <c r="AM2" s="82" t="s">
        <v>70</v>
      </c>
      <c r="AN2" s="82" t="s">
        <v>70</v>
      </c>
      <c r="AO2" s="82" t="s">
        <v>70</v>
      </c>
      <c r="AP2" s="82" t="s">
        <v>70</v>
      </c>
      <c r="AQ2" s="82" t="s">
        <v>70</v>
      </c>
    </row>
    <row r="3" spans="1:43" s="90" customFormat="1" ht="60" x14ac:dyDescent="0.2">
      <c r="A3" s="83" t="s">
        <v>5</v>
      </c>
      <c r="B3" s="119" t="s">
        <v>6</v>
      </c>
      <c r="C3" s="118" t="s">
        <v>125</v>
      </c>
      <c r="D3" s="83" t="s">
        <v>8</v>
      </c>
      <c r="E3" s="84" t="s">
        <v>71</v>
      </c>
      <c r="F3" s="85" t="s">
        <v>72</v>
      </c>
      <c r="G3" s="85" t="s">
        <v>73</v>
      </c>
      <c r="H3" s="85" t="s">
        <v>74</v>
      </c>
      <c r="I3" s="86" t="s">
        <v>72</v>
      </c>
      <c r="J3" s="86" t="s">
        <v>73</v>
      </c>
      <c r="K3" s="86" t="s">
        <v>74</v>
      </c>
      <c r="L3" s="87" t="s">
        <v>72</v>
      </c>
      <c r="M3" s="87" t="s">
        <v>73</v>
      </c>
      <c r="N3" s="87" t="s">
        <v>74</v>
      </c>
      <c r="O3" s="88" t="s">
        <v>72</v>
      </c>
      <c r="P3" s="88" t="s">
        <v>73</v>
      </c>
      <c r="Q3" s="88" t="s">
        <v>74</v>
      </c>
      <c r="R3" s="89" t="s">
        <v>72</v>
      </c>
      <c r="S3" s="89" t="s">
        <v>75</v>
      </c>
      <c r="T3" s="89" t="s">
        <v>76</v>
      </c>
      <c r="U3" s="103" t="s">
        <v>74</v>
      </c>
      <c r="V3" s="104" t="s">
        <v>77</v>
      </c>
      <c r="W3" s="31" t="s">
        <v>22</v>
      </c>
      <c r="X3" s="62" t="s">
        <v>78</v>
      </c>
      <c r="Y3" s="62" t="s">
        <v>78</v>
      </c>
      <c r="Z3" s="62" t="s">
        <v>78</v>
      </c>
      <c r="AA3" s="62" t="s">
        <v>78</v>
      </c>
      <c r="AB3" s="62" t="s">
        <v>78</v>
      </c>
      <c r="AC3" s="62" t="s">
        <v>78</v>
      </c>
      <c r="AD3" s="62" t="s">
        <v>78</v>
      </c>
      <c r="AE3" s="62" t="s">
        <v>78</v>
      </c>
      <c r="AF3" s="62" t="s">
        <v>78</v>
      </c>
      <c r="AG3" s="62" t="s">
        <v>78</v>
      </c>
      <c r="AH3" s="62" t="s">
        <v>78</v>
      </c>
      <c r="AI3" s="62" t="s">
        <v>78</v>
      </c>
      <c r="AJ3" s="62" t="s">
        <v>78</v>
      </c>
      <c r="AK3" s="62" t="s">
        <v>78</v>
      </c>
      <c r="AL3" s="62" t="s">
        <v>78</v>
      </c>
      <c r="AM3" s="62" t="s">
        <v>78</v>
      </c>
      <c r="AN3" s="62" t="s">
        <v>78</v>
      </c>
      <c r="AO3" s="62" t="s">
        <v>78</v>
      </c>
      <c r="AP3" s="62" t="s">
        <v>78</v>
      </c>
      <c r="AQ3" s="62" t="s">
        <v>78</v>
      </c>
    </row>
    <row r="4" spans="1:43" x14ac:dyDescent="0.25">
      <c r="A4" s="60">
        <v>1</v>
      </c>
      <c r="B4" s="235" t="s">
        <v>89</v>
      </c>
      <c r="C4" s="170" t="s">
        <v>90</v>
      </c>
      <c r="D4" s="63" t="s">
        <v>91</v>
      </c>
      <c r="E4" s="12">
        <f>GESTOR!I4</f>
        <v>61500</v>
      </c>
      <c r="F4" s="91">
        <f t="shared" ref="F4:F67" si="0">IF(ROUNDDOWN($E4*0.5,0)&gt;$U4,$U4+G4,ROUNDDOWN($E4*0.5,0))</f>
        <v>30750</v>
      </c>
      <c r="G4" s="91">
        <f>SUMIF($V$2:$AE$2,$F$2,V4:AE4)</f>
        <v>0</v>
      </c>
      <c r="H4" s="91">
        <f>F4-G4</f>
        <v>30750</v>
      </c>
      <c r="I4" s="92">
        <f t="shared" ref="I4:I67" si="1">IF(ROUNDDOWN($E4*0.5,0)&gt;$U4,$U4+J4,ROUNDDOWN($E4*0.5,0))</f>
        <v>30750</v>
      </c>
      <c r="J4" s="92">
        <f>SUMIF($V$2:$AE$2,$I$2,V4:AE4)</f>
        <v>0</v>
      </c>
      <c r="K4" s="92">
        <f>I4-J4</f>
        <v>30750</v>
      </c>
      <c r="L4" s="93">
        <f t="shared" ref="L4:L67" si="2">IF(ROUNDDOWN($E4*0.5,0)&gt;$U4,$U4+M4,ROUNDDOWN($E4*0.5,0))</f>
        <v>30750</v>
      </c>
      <c r="M4" s="93">
        <f>SUMIF($V$2:$AE$2,$L$2,V4:AE4)</f>
        <v>0</v>
      </c>
      <c r="N4" s="93">
        <f>L4-M4</f>
        <v>30750</v>
      </c>
      <c r="O4" s="94">
        <f t="shared" ref="O4:O67" si="3">IF(ROUNDDOWN($E4*0.5,0)&gt;$U4,$U4+P4,ROUNDDOWN($E4*0.5,0))</f>
        <v>30750</v>
      </c>
      <c r="P4" s="94">
        <f>SUMIF($V$2:$AE$2,$O$2,V4:AE4)</f>
        <v>0</v>
      </c>
      <c r="Q4" s="94">
        <f>O4-P4</f>
        <v>30750</v>
      </c>
      <c r="R4" s="95">
        <f>E4*2</f>
        <v>123000</v>
      </c>
      <c r="S4" s="95">
        <v>0</v>
      </c>
      <c r="T4" s="95">
        <f>(SUM(X4:AQ4))</f>
        <v>0</v>
      </c>
      <c r="U4" s="95">
        <f>R4-T4-S4</f>
        <v>123000</v>
      </c>
      <c r="V4" s="96">
        <v>4.9000000000000004</v>
      </c>
      <c r="W4" s="96">
        <f t="shared" ref="W4:W67" si="4">V4*E4</f>
        <v>301350</v>
      </c>
      <c r="X4" s="97"/>
      <c r="Y4" s="98"/>
      <c r="Z4" s="97"/>
      <c r="AA4" s="98"/>
      <c r="AB4" s="97"/>
      <c r="AC4" s="98"/>
      <c r="AD4" s="97"/>
      <c r="AE4" s="98"/>
      <c r="AF4" s="97"/>
      <c r="AG4" s="98"/>
      <c r="AH4" s="97"/>
      <c r="AI4" s="98"/>
      <c r="AJ4" s="97"/>
      <c r="AK4" s="98"/>
      <c r="AL4" s="97"/>
      <c r="AM4" s="98"/>
      <c r="AN4" s="97"/>
      <c r="AO4" s="98"/>
      <c r="AP4" s="97"/>
      <c r="AQ4" s="98"/>
    </row>
    <row r="5" spans="1:43" x14ac:dyDescent="0.25">
      <c r="A5" s="60">
        <v>2</v>
      </c>
      <c r="B5" s="235"/>
      <c r="C5" s="170"/>
      <c r="D5" s="64" t="s">
        <v>92</v>
      </c>
      <c r="E5" s="12">
        <f>GESTOR!I5</f>
        <v>301</v>
      </c>
      <c r="F5" s="91">
        <f t="shared" si="0"/>
        <v>150</v>
      </c>
      <c r="G5" s="91">
        <f t="shared" ref="G5:G68" si="5">SUMIF($V$2:$AE$2,$F$2,V5:AE5)</f>
        <v>0</v>
      </c>
      <c r="H5" s="91">
        <f t="shared" ref="H5:H68" si="6">F5-G5</f>
        <v>150</v>
      </c>
      <c r="I5" s="92">
        <f t="shared" si="1"/>
        <v>150</v>
      </c>
      <c r="J5" s="92">
        <f t="shared" ref="J5:J68" si="7">SUMIF($V$2:$AE$2,$I$2,V5:AE5)</f>
        <v>0</v>
      </c>
      <c r="K5" s="92">
        <f t="shared" ref="K5:K68" si="8">I5-J5</f>
        <v>150</v>
      </c>
      <c r="L5" s="93">
        <f t="shared" si="2"/>
        <v>150</v>
      </c>
      <c r="M5" s="93">
        <f t="shared" ref="M5:M68" si="9">SUMIF($V$2:$AE$2,$L$2,V5:AE5)</f>
        <v>0</v>
      </c>
      <c r="N5" s="93">
        <f t="shared" ref="N5:N68" si="10">L5-M5</f>
        <v>150</v>
      </c>
      <c r="O5" s="94">
        <f t="shared" si="3"/>
        <v>150</v>
      </c>
      <c r="P5" s="94">
        <f t="shared" ref="P5:P68" si="11">SUMIF($V$2:$AE$2,$O$2,V5:AE5)</f>
        <v>0</v>
      </c>
      <c r="Q5" s="94">
        <f t="shared" ref="Q5:Q68" si="12">O5-P5</f>
        <v>150</v>
      </c>
      <c r="R5" s="95">
        <f t="shared" ref="R5:R68" si="13">E5*2</f>
        <v>602</v>
      </c>
      <c r="S5" s="95">
        <v>0</v>
      </c>
      <c r="T5" s="95">
        <f t="shared" ref="T5:T68" si="14">(SUM(X5:AQ5))</f>
        <v>0</v>
      </c>
      <c r="U5" s="95">
        <f t="shared" ref="U5:U68" si="15">R5-T5-S5</f>
        <v>602</v>
      </c>
      <c r="V5" s="96">
        <v>890.86</v>
      </c>
      <c r="W5" s="96">
        <f t="shared" si="4"/>
        <v>268148.86</v>
      </c>
      <c r="X5" s="97"/>
      <c r="Y5" s="98"/>
      <c r="Z5" s="97"/>
      <c r="AA5" s="98"/>
      <c r="AB5" s="97"/>
      <c r="AC5" s="98"/>
      <c r="AD5" s="97"/>
      <c r="AE5" s="98"/>
      <c r="AF5" s="97"/>
      <c r="AG5" s="98"/>
      <c r="AH5" s="97"/>
      <c r="AI5" s="98"/>
      <c r="AJ5" s="97"/>
      <c r="AK5" s="98"/>
      <c r="AL5" s="97"/>
      <c r="AM5" s="98"/>
      <c r="AN5" s="97"/>
      <c r="AO5" s="98"/>
      <c r="AP5" s="97"/>
      <c r="AQ5" s="98"/>
    </row>
    <row r="6" spans="1:43" ht="15" customHeight="1" x14ac:dyDescent="0.25">
      <c r="A6" s="60">
        <v>3</v>
      </c>
      <c r="B6" s="235" t="s">
        <v>89</v>
      </c>
      <c r="C6" s="170" t="s">
        <v>93</v>
      </c>
      <c r="D6" s="64" t="s">
        <v>91</v>
      </c>
      <c r="E6" s="12">
        <f>GESTOR!I6</f>
        <v>30100</v>
      </c>
      <c r="F6" s="91">
        <f t="shared" si="0"/>
        <v>15050</v>
      </c>
      <c r="G6" s="91">
        <f t="shared" si="5"/>
        <v>0</v>
      </c>
      <c r="H6" s="91">
        <f t="shared" si="6"/>
        <v>15050</v>
      </c>
      <c r="I6" s="92">
        <f t="shared" si="1"/>
        <v>15050</v>
      </c>
      <c r="J6" s="92">
        <f t="shared" si="7"/>
        <v>0</v>
      </c>
      <c r="K6" s="92">
        <f t="shared" si="8"/>
        <v>15050</v>
      </c>
      <c r="L6" s="93">
        <f t="shared" si="2"/>
        <v>15050</v>
      </c>
      <c r="M6" s="93">
        <f t="shared" si="9"/>
        <v>0</v>
      </c>
      <c r="N6" s="93">
        <f t="shared" si="10"/>
        <v>15050</v>
      </c>
      <c r="O6" s="94">
        <f t="shared" si="3"/>
        <v>15050</v>
      </c>
      <c r="P6" s="94">
        <f t="shared" si="11"/>
        <v>0</v>
      </c>
      <c r="Q6" s="94">
        <f t="shared" si="12"/>
        <v>15050</v>
      </c>
      <c r="R6" s="95">
        <f t="shared" si="13"/>
        <v>60200</v>
      </c>
      <c r="S6" s="95">
        <v>0</v>
      </c>
      <c r="T6" s="95">
        <f t="shared" si="14"/>
        <v>0</v>
      </c>
      <c r="U6" s="95">
        <f t="shared" si="15"/>
        <v>60200</v>
      </c>
      <c r="V6" s="96">
        <v>6.5</v>
      </c>
      <c r="W6" s="96">
        <f t="shared" si="4"/>
        <v>195650</v>
      </c>
      <c r="X6" s="97"/>
      <c r="Y6" s="98"/>
      <c r="Z6" s="97"/>
      <c r="AA6" s="98"/>
      <c r="AB6" s="97"/>
      <c r="AC6" s="98"/>
      <c r="AD6" s="97"/>
      <c r="AE6" s="98"/>
      <c r="AF6" s="97"/>
      <c r="AG6" s="98"/>
      <c r="AH6" s="97"/>
      <c r="AI6" s="98"/>
      <c r="AJ6" s="97"/>
      <c r="AK6" s="98"/>
      <c r="AL6" s="97"/>
      <c r="AM6" s="98"/>
      <c r="AN6" s="97"/>
      <c r="AO6" s="98"/>
      <c r="AP6" s="97"/>
      <c r="AQ6" s="98"/>
    </row>
    <row r="7" spans="1:43" ht="15" customHeight="1" x14ac:dyDescent="0.25">
      <c r="A7" s="60">
        <v>4</v>
      </c>
      <c r="B7" s="235"/>
      <c r="C7" s="170"/>
      <c r="D7" s="64" t="s">
        <v>92</v>
      </c>
      <c r="E7" s="12">
        <f>GESTOR!I7</f>
        <v>106</v>
      </c>
      <c r="F7" s="91">
        <f t="shared" si="0"/>
        <v>53</v>
      </c>
      <c r="G7" s="91">
        <f t="shared" si="5"/>
        <v>0</v>
      </c>
      <c r="H7" s="91">
        <f t="shared" si="6"/>
        <v>53</v>
      </c>
      <c r="I7" s="92">
        <f t="shared" si="1"/>
        <v>53</v>
      </c>
      <c r="J7" s="92">
        <f t="shared" si="7"/>
        <v>0</v>
      </c>
      <c r="K7" s="92">
        <f t="shared" si="8"/>
        <v>53</v>
      </c>
      <c r="L7" s="93">
        <f t="shared" si="2"/>
        <v>53</v>
      </c>
      <c r="M7" s="93">
        <f t="shared" si="9"/>
        <v>0</v>
      </c>
      <c r="N7" s="93">
        <f t="shared" si="10"/>
        <v>53</v>
      </c>
      <c r="O7" s="94">
        <f t="shared" si="3"/>
        <v>53</v>
      </c>
      <c r="P7" s="94">
        <f t="shared" si="11"/>
        <v>0</v>
      </c>
      <c r="Q7" s="94">
        <f t="shared" si="12"/>
        <v>53</v>
      </c>
      <c r="R7" s="95">
        <f t="shared" si="13"/>
        <v>212</v>
      </c>
      <c r="S7" s="95">
        <v>0</v>
      </c>
      <c r="T7" s="95">
        <f t="shared" si="14"/>
        <v>0</v>
      </c>
      <c r="U7" s="95">
        <f t="shared" si="15"/>
        <v>212</v>
      </c>
      <c r="V7" s="96">
        <v>738.2</v>
      </c>
      <c r="W7" s="96">
        <f t="shared" si="4"/>
        <v>78249.200000000012</v>
      </c>
      <c r="X7" s="97"/>
      <c r="Y7" s="98"/>
      <c r="Z7" s="97"/>
      <c r="AA7" s="98"/>
      <c r="AB7" s="97"/>
      <c r="AC7" s="98"/>
      <c r="AD7" s="97"/>
      <c r="AE7" s="98"/>
      <c r="AF7" s="97"/>
      <c r="AG7" s="98"/>
      <c r="AH7" s="97"/>
      <c r="AI7" s="98"/>
      <c r="AJ7" s="97"/>
      <c r="AK7" s="98"/>
      <c r="AL7" s="97"/>
      <c r="AM7" s="98"/>
      <c r="AN7" s="97"/>
      <c r="AO7" s="98"/>
      <c r="AP7" s="97"/>
      <c r="AQ7" s="98"/>
    </row>
    <row r="8" spans="1:43" ht="15" customHeight="1" x14ac:dyDescent="0.25">
      <c r="A8" s="60">
        <v>5</v>
      </c>
      <c r="B8" s="235" t="s">
        <v>89</v>
      </c>
      <c r="C8" s="170" t="s">
        <v>94</v>
      </c>
      <c r="D8" s="80" t="s">
        <v>91</v>
      </c>
      <c r="E8" s="12">
        <f>GESTOR!I8</f>
        <v>105600</v>
      </c>
      <c r="F8" s="91">
        <f t="shared" si="0"/>
        <v>52800</v>
      </c>
      <c r="G8" s="91">
        <f t="shared" si="5"/>
        <v>0</v>
      </c>
      <c r="H8" s="91">
        <f t="shared" si="6"/>
        <v>52800</v>
      </c>
      <c r="I8" s="92">
        <f t="shared" si="1"/>
        <v>52800</v>
      </c>
      <c r="J8" s="92">
        <f t="shared" si="7"/>
        <v>0</v>
      </c>
      <c r="K8" s="92">
        <f t="shared" si="8"/>
        <v>52800</v>
      </c>
      <c r="L8" s="93">
        <f t="shared" si="2"/>
        <v>52800</v>
      </c>
      <c r="M8" s="93">
        <f t="shared" si="9"/>
        <v>0</v>
      </c>
      <c r="N8" s="93">
        <f t="shared" si="10"/>
        <v>52800</v>
      </c>
      <c r="O8" s="94">
        <f t="shared" si="3"/>
        <v>52800</v>
      </c>
      <c r="P8" s="94">
        <f t="shared" si="11"/>
        <v>0</v>
      </c>
      <c r="Q8" s="94">
        <f t="shared" si="12"/>
        <v>52800</v>
      </c>
      <c r="R8" s="95">
        <f t="shared" si="13"/>
        <v>211200</v>
      </c>
      <c r="S8" s="95">
        <v>0</v>
      </c>
      <c r="T8" s="95">
        <f t="shared" si="14"/>
        <v>0</v>
      </c>
      <c r="U8" s="95">
        <f t="shared" si="15"/>
        <v>211200</v>
      </c>
      <c r="V8" s="96">
        <v>7.82</v>
      </c>
      <c r="W8" s="96">
        <f t="shared" si="4"/>
        <v>825792</v>
      </c>
      <c r="X8" s="97"/>
      <c r="Y8" s="98"/>
      <c r="Z8" s="97"/>
      <c r="AA8" s="98"/>
      <c r="AB8" s="97"/>
      <c r="AC8" s="98"/>
      <c r="AD8" s="97"/>
      <c r="AE8" s="98"/>
      <c r="AF8" s="97"/>
      <c r="AG8" s="98"/>
      <c r="AH8" s="97"/>
      <c r="AI8" s="98"/>
      <c r="AJ8" s="97"/>
      <c r="AK8" s="98"/>
      <c r="AL8" s="97"/>
      <c r="AM8" s="98"/>
      <c r="AN8" s="97"/>
      <c r="AO8" s="98"/>
      <c r="AP8" s="97"/>
      <c r="AQ8" s="98"/>
    </row>
    <row r="9" spans="1:43" ht="15" customHeight="1" x14ac:dyDescent="0.25">
      <c r="A9" s="60">
        <v>6</v>
      </c>
      <c r="B9" s="235"/>
      <c r="C9" s="170"/>
      <c r="D9" s="80" t="s">
        <v>92</v>
      </c>
      <c r="E9" s="12">
        <f>GESTOR!I9</f>
        <v>202</v>
      </c>
      <c r="F9" s="91">
        <f t="shared" si="0"/>
        <v>101</v>
      </c>
      <c r="G9" s="91">
        <f t="shared" si="5"/>
        <v>0</v>
      </c>
      <c r="H9" s="91">
        <f t="shared" si="6"/>
        <v>101</v>
      </c>
      <c r="I9" s="92">
        <f t="shared" si="1"/>
        <v>101</v>
      </c>
      <c r="J9" s="92">
        <f t="shared" si="7"/>
        <v>0</v>
      </c>
      <c r="K9" s="92">
        <f t="shared" si="8"/>
        <v>101</v>
      </c>
      <c r="L9" s="93">
        <f t="shared" si="2"/>
        <v>101</v>
      </c>
      <c r="M9" s="93">
        <f t="shared" si="9"/>
        <v>0</v>
      </c>
      <c r="N9" s="93">
        <f t="shared" si="10"/>
        <v>101</v>
      </c>
      <c r="O9" s="94">
        <f t="shared" si="3"/>
        <v>101</v>
      </c>
      <c r="P9" s="94">
        <f t="shared" si="11"/>
        <v>0</v>
      </c>
      <c r="Q9" s="94">
        <f t="shared" si="12"/>
        <v>101</v>
      </c>
      <c r="R9" s="95">
        <f t="shared" si="13"/>
        <v>404</v>
      </c>
      <c r="S9" s="95">
        <v>0</v>
      </c>
      <c r="T9" s="95">
        <f t="shared" si="14"/>
        <v>0</v>
      </c>
      <c r="U9" s="95">
        <f t="shared" si="15"/>
        <v>404</v>
      </c>
      <c r="V9" s="96">
        <v>1000</v>
      </c>
      <c r="W9" s="96">
        <f t="shared" si="4"/>
        <v>202000</v>
      </c>
      <c r="X9" s="97"/>
      <c r="Y9" s="98"/>
      <c r="Z9" s="97"/>
      <c r="AA9" s="98"/>
      <c r="AB9" s="97"/>
      <c r="AC9" s="98"/>
      <c r="AD9" s="97"/>
      <c r="AE9" s="98"/>
      <c r="AF9" s="97"/>
      <c r="AG9" s="98"/>
      <c r="AH9" s="97"/>
      <c r="AI9" s="98"/>
      <c r="AJ9" s="97"/>
      <c r="AK9" s="98"/>
      <c r="AL9" s="97"/>
      <c r="AM9" s="98"/>
      <c r="AN9" s="97"/>
      <c r="AO9" s="98"/>
      <c r="AP9" s="97"/>
      <c r="AQ9" s="98"/>
    </row>
    <row r="10" spans="1:43" ht="15" customHeight="1" x14ac:dyDescent="0.25">
      <c r="A10" s="60">
        <v>7</v>
      </c>
      <c r="B10" s="235" t="s">
        <v>89</v>
      </c>
      <c r="C10" s="170" t="s">
        <v>95</v>
      </c>
      <c r="D10" s="80" t="s">
        <v>91</v>
      </c>
      <c r="E10" s="12">
        <f>GESTOR!I10</f>
        <v>85400</v>
      </c>
      <c r="F10" s="91">
        <f t="shared" si="0"/>
        <v>42700</v>
      </c>
      <c r="G10" s="91">
        <f t="shared" si="5"/>
        <v>0</v>
      </c>
      <c r="H10" s="91">
        <f t="shared" si="6"/>
        <v>42700</v>
      </c>
      <c r="I10" s="92">
        <f t="shared" si="1"/>
        <v>42700</v>
      </c>
      <c r="J10" s="92">
        <f t="shared" si="7"/>
        <v>0</v>
      </c>
      <c r="K10" s="92">
        <f t="shared" si="8"/>
        <v>42700</v>
      </c>
      <c r="L10" s="93">
        <f t="shared" si="2"/>
        <v>42700</v>
      </c>
      <c r="M10" s="93">
        <f t="shared" si="9"/>
        <v>0</v>
      </c>
      <c r="N10" s="93">
        <f t="shared" si="10"/>
        <v>42700</v>
      </c>
      <c r="O10" s="94">
        <f t="shared" si="3"/>
        <v>42700</v>
      </c>
      <c r="P10" s="94">
        <f t="shared" si="11"/>
        <v>0</v>
      </c>
      <c r="Q10" s="94">
        <f t="shared" si="12"/>
        <v>42700</v>
      </c>
      <c r="R10" s="95">
        <f t="shared" si="13"/>
        <v>170800</v>
      </c>
      <c r="S10" s="95">
        <v>0</v>
      </c>
      <c r="T10" s="95">
        <f t="shared" si="14"/>
        <v>0</v>
      </c>
      <c r="U10" s="95">
        <f t="shared" si="15"/>
        <v>170800</v>
      </c>
      <c r="V10" s="96">
        <v>7.61</v>
      </c>
      <c r="W10" s="96">
        <f t="shared" si="4"/>
        <v>649894</v>
      </c>
      <c r="X10" s="97"/>
      <c r="Y10" s="98"/>
      <c r="Z10" s="97"/>
      <c r="AA10" s="98"/>
      <c r="AB10" s="97"/>
      <c r="AC10" s="98"/>
      <c r="AD10" s="97"/>
      <c r="AE10" s="98"/>
      <c r="AF10" s="97"/>
      <c r="AG10" s="98"/>
      <c r="AH10" s="97"/>
      <c r="AI10" s="98"/>
      <c r="AJ10" s="97"/>
      <c r="AK10" s="98"/>
      <c r="AL10" s="97"/>
      <c r="AM10" s="98"/>
      <c r="AN10" s="97"/>
      <c r="AO10" s="98"/>
      <c r="AP10" s="97"/>
      <c r="AQ10" s="98"/>
    </row>
    <row r="11" spans="1:43" ht="15" customHeight="1" x14ac:dyDescent="0.25">
      <c r="A11" s="60">
        <v>8</v>
      </c>
      <c r="B11" s="235"/>
      <c r="C11" s="170"/>
      <c r="D11" s="80" t="s">
        <v>92</v>
      </c>
      <c r="E11" s="12">
        <f>GESTOR!I11</f>
        <v>165</v>
      </c>
      <c r="F11" s="91">
        <f t="shared" si="0"/>
        <v>82</v>
      </c>
      <c r="G11" s="91">
        <f t="shared" si="5"/>
        <v>0</v>
      </c>
      <c r="H11" s="91">
        <f t="shared" si="6"/>
        <v>82</v>
      </c>
      <c r="I11" s="92">
        <f t="shared" si="1"/>
        <v>82</v>
      </c>
      <c r="J11" s="92">
        <f t="shared" si="7"/>
        <v>0</v>
      </c>
      <c r="K11" s="92">
        <f t="shared" si="8"/>
        <v>82</v>
      </c>
      <c r="L11" s="93">
        <f t="shared" si="2"/>
        <v>82</v>
      </c>
      <c r="M11" s="93">
        <f t="shared" si="9"/>
        <v>0</v>
      </c>
      <c r="N11" s="93">
        <f t="shared" si="10"/>
        <v>82</v>
      </c>
      <c r="O11" s="94">
        <f t="shared" si="3"/>
        <v>82</v>
      </c>
      <c r="P11" s="94">
        <f t="shared" si="11"/>
        <v>0</v>
      </c>
      <c r="Q11" s="94">
        <f t="shared" si="12"/>
        <v>82</v>
      </c>
      <c r="R11" s="95">
        <f t="shared" si="13"/>
        <v>330</v>
      </c>
      <c r="S11" s="95">
        <v>0</v>
      </c>
      <c r="T11" s="95">
        <f t="shared" si="14"/>
        <v>0</v>
      </c>
      <c r="U11" s="95">
        <f t="shared" si="15"/>
        <v>330</v>
      </c>
      <c r="V11" s="96">
        <v>1002.46</v>
      </c>
      <c r="W11" s="96">
        <f t="shared" si="4"/>
        <v>165405.9</v>
      </c>
      <c r="X11" s="97"/>
      <c r="Y11" s="98"/>
      <c r="Z11" s="97"/>
      <c r="AA11" s="98"/>
      <c r="AB11" s="97"/>
      <c r="AC11" s="98"/>
      <c r="AD11" s="97"/>
      <c r="AE11" s="98"/>
      <c r="AF11" s="97"/>
      <c r="AG11" s="98"/>
      <c r="AH11" s="97"/>
      <c r="AI11" s="98"/>
      <c r="AJ11" s="97"/>
      <c r="AK11" s="98"/>
      <c r="AL11" s="97"/>
      <c r="AM11" s="98"/>
      <c r="AN11" s="97"/>
      <c r="AO11" s="98"/>
      <c r="AP11" s="97"/>
      <c r="AQ11" s="98"/>
    </row>
    <row r="12" spans="1:43" ht="15" customHeight="1" x14ac:dyDescent="0.25">
      <c r="A12" s="60">
        <v>9</v>
      </c>
      <c r="B12" s="235" t="s">
        <v>96</v>
      </c>
      <c r="C12" s="170" t="s">
        <v>97</v>
      </c>
      <c r="D12" s="80" t="s">
        <v>91</v>
      </c>
      <c r="E12" s="12">
        <f>GESTOR!I12</f>
        <v>26500</v>
      </c>
      <c r="F12" s="91">
        <f t="shared" si="0"/>
        <v>13250</v>
      </c>
      <c r="G12" s="91">
        <f t="shared" si="5"/>
        <v>0</v>
      </c>
      <c r="H12" s="91">
        <f t="shared" si="6"/>
        <v>13250</v>
      </c>
      <c r="I12" s="92">
        <f t="shared" si="1"/>
        <v>13250</v>
      </c>
      <c r="J12" s="92">
        <f t="shared" si="7"/>
        <v>0</v>
      </c>
      <c r="K12" s="92">
        <f t="shared" si="8"/>
        <v>13250</v>
      </c>
      <c r="L12" s="93">
        <f t="shared" si="2"/>
        <v>13250</v>
      </c>
      <c r="M12" s="93">
        <f t="shared" si="9"/>
        <v>0</v>
      </c>
      <c r="N12" s="93">
        <f t="shared" si="10"/>
        <v>13250</v>
      </c>
      <c r="O12" s="94">
        <f t="shared" si="3"/>
        <v>13250</v>
      </c>
      <c r="P12" s="94">
        <f t="shared" si="11"/>
        <v>0</v>
      </c>
      <c r="Q12" s="94">
        <f t="shared" si="12"/>
        <v>13250</v>
      </c>
      <c r="R12" s="95">
        <f t="shared" si="13"/>
        <v>53000</v>
      </c>
      <c r="S12" s="95">
        <v>0</v>
      </c>
      <c r="T12" s="95">
        <f t="shared" si="14"/>
        <v>0</v>
      </c>
      <c r="U12" s="95">
        <f t="shared" si="15"/>
        <v>53000</v>
      </c>
      <c r="V12" s="96">
        <v>3.68</v>
      </c>
      <c r="W12" s="96">
        <f t="shared" si="4"/>
        <v>97520</v>
      </c>
      <c r="X12" s="97"/>
      <c r="Y12" s="98"/>
      <c r="Z12" s="97"/>
      <c r="AA12" s="98"/>
      <c r="AB12" s="97"/>
      <c r="AC12" s="98"/>
      <c r="AD12" s="97"/>
      <c r="AE12" s="98"/>
      <c r="AF12" s="97"/>
      <c r="AG12" s="98"/>
      <c r="AH12" s="97"/>
      <c r="AI12" s="98"/>
      <c r="AJ12" s="97"/>
      <c r="AK12" s="98"/>
      <c r="AL12" s="97"/>
      <c r="AM12" s="98"/>
      <c r="AN12" s="97"/>
      <c r="AO12" s="98"/>
      <c r="AP12" s="97"/>
      <c r="AQ12" s="98"/>
    </row>
    <row r="13" spans="1:43" ht="15" customHeight="1" x14ac:dyDescent="0.25">
      <c r="A13" s="60">
        <v>10</v>
      </c>
      <c r="B13" s="235"/>
      <c r="C13" s="170"/>
      <c r="D13" s="65" t="s">
        <v>92</v>
      </c>
      <c r="E13" s="12">
        <f>GESTOR!I13</f>
        <v>100</v>
      </c>
      <c r="F13" s="91">
        <f t="shared" si="0"/>
        <v>50</v>
      </c>
      <c r="G13" s="91">
        <f t="shared" si="5"/>
        <v>0</v>
      </c>
      <c r="H13" s="91">
        <f t="shared" si="6"/>
        <v>50</v>
      </c>
      <c r="I13" s="92">
        <f t="shared" si="1"/>
        <v>50</v>
      </c>
      <c r="J13" s="92">
        <f t="shared" si="7"/>
        <v>0</v>
      </c>
      <c r="K13" s="92">
        <f t="shared" si="8"/>
        <v>50</v>
      </c>
      <c r="L13" s="93">
        <f t="shared" si="2"/>
        <v>50</v>
      </c>
      <c r="M13" s="93">
        <f t="shared" si="9"/>
        <v>0</v>
      </c>
      <c r="N13" s="93">
        <f t="shared" si="10"/>
        <v>50</v>
      </c>
      <c r="O13" s="94">
        <f t="shared" si="3"/>
        <v>50</v>
      </c>
      <c r="P13" s="94">
        <f t="shared" si="11"/>
        <v>0</v>
      </c>
      <c r="Q13" s="94">
        <f t="shared" si="12"/>
        <v>50</v>
      </c>
      <c r="R13" s="95">
        <f t="shared" si="13"/>
        <v>200</v>
      </c>
      <c r="S13" s="95">
        <v>0</v>
      </c>
      <c r="T13" s="95">
        <f t="shared" si="14"/>
        <v>0</v>
      </c>
      <c r="U13" s="95">
        <f t="shared" si="15"/>
        <v>200</v>
      </c>
      <c r="V13" s="96">
        <v>874.8</v>
      </c>
      <c r="W13" s="96">
        <f t="shared" si="4"/>
        <v>87480</v>
      </c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</row>
    <row r="14" spans="1:43" ht="15" customHeight="1" x14ac:dyDescent="0.25">
      <c r="A14" s="60">
        <v>11</v>
      </c>
      <c r="B14" s="236" t="s">
        <v>96</v>
      </c>
      <c r="C14" s="175" t="s">
        <v>98</v>
      </c>
      <c r="D14" s="113" t="s">
        <v>91</v>
      </c>
      <c r="E14" s="12">
        <f>GESTOR!I14</f>
        <v>16200</v>
      </c>
      <c r="F14" s="91">
        <f t="shared" si="0"/>
        <v>8100</v>
      </c>
      <c r="G14" s="91">
        <f t="shared" si="5"/>
        <v>0</v>
      </c>
      <c r="H14" s="91">
        <f t="shared" si="6"/>
        <v>8100</v>
      </c>
      <c r="I14" s="92">
        <f t="shared" si="1"/>
        <v>8100</v>
      </c>
      <c r="J14" s="92">
        <f t="shared" si="7"/>
        <v>0</v>
      </c>
      <c r="K14" s="92">
        <f t="shared" si="8"/>
        <v>8100</v>
      </c>
      <c r="L14" s="93">
        <f t="shared" si="2"/>
        <v>8100</v>
      </c>
      <c r="M14" s="93">
        <f t="shared" si="9"/>
        <v>0</v>
      </c>
      <c r="N14" s="93">
        <f t="shared" si="10"/>
        <v>8100</v>
      </c>
      <c r="O14" s="94">
        <f t="shared" si="3"/>
        <v>8100</v>
      </c>
      <c r="P14" s="94">
        <f t="shared" si="11"/>
        <v>0</v>
      </c>
      <c r="Q14" s="94">
        <f t="shared" si="12"/>
        <v>8100</v>
      </c>
      <c r="R14" s="95">
        <f t="shared" si="13"/>
        <v>32400</v>
      </c>
      <c r="S14" s="95">
        <v>0</v>
      </c>
      <c r="T14" s="95">
        <f t="shared" si="14"/>
        <v>0</v>
      </c>
      <c r="U14" s="95">
        <f t="shared" si="15"/>
        <v>32400</v>
      </c>
      <c r="V14" s="96">
        <v>6.76</v>
      </c>
      <c r="W14" s="96">
        <f t="shared" si="4"/>
        <v>109512</v>
      </c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</row>
    <row r="15" spans="1:43" ht="15" customHeight="1" x14ac:dyDescent="0.25">
      <c r="A15" s="60">
        <v>12</v>
      </c>
      <c r="B15" s="236"/>
      <c r="C15" s="175"/>
      <c r="D15" s="116" t="s">
        <v>92</v>
      </c>
      <c r="E15" s="12">
        <f>GESTOR!I15</f>
        <v>76</v>
      </c>
      <c r="F15" s="91">
        <f t="shared" si="0"/>
        <v>38</v>
      </c>
      <c r="G15" s="91">
        <f t="shared" si="5"/>
        <v>0</v>
      </c>
      <c r="H15" s="91">
        <f t="shared" si="6"/>
        <v>38</v>
      </c>
      <c r="I15" s="92">
        <f t="shared" si="1"/>
        <v>38</v>
      </c>
      <c r="J15" s="92">
        <f t="shared" si="7"/>
        <v>0</v>
      </c>
      <c r="K15" s="92">
        <f t="shared" si="8"/>
        <v>38</v>
      </c>
      <c r="L15" s="93">
        <f t="shared" si="2"/>
        <v>38</v>
      </c>
      <c r="M15" s="93">
        <f t="shared" si="9"/>
        <v>0</v>
      </c>
      <c r="N15" s="93">
        <f t="shared" si="10"/>
        <v>38</v>
      </c>
      <c r="O15" s="94">
        <f t="shared" si="3"/>
        <v>38</v>
      </c>
      <c r="P15" s="94">
        <f t="shared" si="11"/>
        <v>0</v>
      </c>
      <c r="Q15" s="94">
        <f t="shared" si="12"/>
        <v>38</v>
      </c>
      <c r="R15" s="95">
        <f t="shared" si="13"/>
        <v>152</v>
      </c>
      <c r="S15" s="95">
        <v>0</v>
      </c>
      <c r="T15" s="95">
        <f t="shared" si="14"/>
        <v>0</v>
      </c>
      <c r="U15" s="95">
        <f t="shared" si="15"/>
        <v>152</v>
      </c>
      <c r="V15" s="96">
        <v>1021.34</v>
      </c>
      <c r="W15" s="96">
        <f t="shared" si="4"/>
        <v>77621.84</v>
      </c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</row>
    <row r="16" spans="1:43" ht="15" customHeight="1" x14ac:dyDescent="0.25">
      <c r="A16" s="60">
        <v>13</v>
      </c>
      <c r="B16" s="235" t="s">
        <v>101</v>
      </c>
      <c r="C16" s="170" t="s">
        <v>90</v>
      </c>
      <c r="D16" s="64" t="s">
        <v>91</v>
      </c>
      <c r="E16" s="12">
        <f>GESTOR!I16</f>
        <v>12699</v>
      </c>
      <c r="F16" s="91">
        <f t="shared" si="0"/>
        <v>6349</v>
      </c>
      <c r="G16" s="91">
        <f t="shared" si="5"/>
        <v>0</v>
      </c>
      <c r="H16" s="91">
        <f t="shared" si="6"/>
        <v>6349</v>
      </c>
      <c r="I16" s="92">
        <f t="shared" si="1"/>
        <v>6349</v>
      </c>
      <c r="J16" s="92">
        <f t="shared" si="7"/>
        <v>0</v>
      </c>
      <c r="K16" s="92">
        <f t="shared" si="8"/>
        <v>6349</v>
      </c>
      <c r="L16" s="93">
        <f t="shared" si="2"/>
        <v>6349</v>
      </c>
      <c r="M16" s="93">
        <f t="shared" si="9"/>
        <v>0</v>
      </c>
      <c r="N16" s="93">
        <f t="shared" si="10"/>
        <v>6349</v>
      </c>
      <c r="O16" s="94">
        <f t="shared" si="3"/>
        <v>6349</v>
      </c>
      <c r="P16" s="94">
        <f t="shared" si="11"/>
        <v>0</v>
      </c>
      <c r="Q16" s="94">
        <f t="shared" si="12"/>
        <v>6349</v>
      </c>
      <c r="R16" s="95">
        <f t="shared" si="13"/>
        <v>25398</v>
      </c>
      <c r="S16" s="95">
        <v>0</v>
      </c>
      <c r="T16" s="95">
        <f t="shared" si="14"/>
        <v>0</v>
      </c>
      <c r="U16" s="95">
        <f t="shared" si="15"/>
        <v>25398</v>
      </c>
      <c r="V16" s="96">
        <v>4.25</v>
      </c>
      <c r="W16" s="96">
        <f t="shared" si="4"/>
        <v>53970.75</v>
      </c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</row>
    <row r="17" spans="1:43" ht="15" customHeight="1" x14ac:dyDescent="0.25">
      <c r="A17" s="60">
        <v>14</v>
      </c>
      <c r="B17" s="235"/>
      <c r="C17" s="170"/>
      <c r="D17" s="64" t="s">
        <v>92</v>
      </c>
      <c r="E17" s="12">
        <f>GESTOR!I17</f>
        <v>24</v>
      </c>
      <c r="F17" s="91">
        <f t="shared" si="0"/>
        <v>12</v>
      </c>
      <c r="G17" s="91">
        <f t="shared" si="5"/>
        <v>0</v>
      </c>
      <c r="H17" s="91">
        <f t="shared" si="6"/>
        <v>12</v>
      </c>
      <c r="I17" s="92">
        <f t="shared" si="1"/>
        <v>12</v>
      </c>
      <c r="J17" s="92">
        <f t="shared" si="7"/>
        <v>0</v>
      </c>
      <c r="K17" s="92">
        <f t="shared" si="8"/>
        <v>12</v>
      </c>
      <c r="L17" s="93">
        <f t="shared" si="2"/>
        <v>12</v>
      </c>
      <c r="M17" s="93">
        <f t="shared" si="9"/>
        <v>0</v>
      </c>
      <c r="N17" s="93">
        <f t="shared" si="10"/>
        <v>12</v>
      </c>
      <c r="O17" s="94">
        <f t="shared" si="3"/>
        <v>12</v>
      </c>
      <c r="P17" s="94">
        <f t="shared" si="11"/>
        <v>0</v>
      </c>
      <c r="Q17" s="94">
        <f t="shared" si="12"/>
        <v>12</v>
      </c>
      <c r="R17" s="95">
        <f t="shared" si="13"/>
        <v>48</v>
      </c>
      <c r="S17" s="95">
        <v>0</v>
      </c>
      <c r="T17" s="95">
        <f t="shared" si="14"/>
        <v>0</v>
      </c>
      <c r="U17" s="95">
        <f t="shared" si="15"/>
        <v>48</v>
      </c>
      <c r="V17" s="96">
        <v>751.21</v>
      </c>
      <c r="W17" s="96">
        <f t="shared" si="4"/>
        <v>18029.04</v>
      </c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</row>
    <row r="18" spans="1:43" ht="15" customHeight="1" x14ac:dyDescent="0.25">
      <c r="A18" s="60">
        <v>15</v>
      </c>
      <c r="B18" s="235" t="s">
        <v>102</v>
      </c>
      <c r="C18" s="170" t="s">
        <v>93</v>
      </c>
      <c r="D18" s="64" t="s">
        <v>91</v>
      </c>
      <c r="E18" s="12">
        <f>GESTOR!I18</f>
        <v>2405</v>
      </c>
      <c r="F18" s="91">
        <f t="shared" si="0"/>
        <v>1202</v>
      </c>
      <c r="G18" s="91">
        <f t="shared" si="5"/>
        <v>0</v>
      </c>
      <c r="H18" s="91">
        <f t="shared" si="6"/>
        <v>1202</v>
      </c>
      <c r="I18" s="92">
        <f t="shared" si="1"/>
        <v>1202</v>
      </c>
      <c r="J18" s="92">
        <f t="shared" si="7"/>
        <v>0</v>
      </c>
      <c r="K18" s="92">
        <f t="shared" si="8"/>
        <v>1202</v>
      </c>
      <c r="L18" s="93">
        <f t="shared" si="2"/>
        <v>1202</v>
      </c>
      <c r="M18" s="93">
        <f t="shared" si="9"/>
        <v>0</v>
      </c>
      <c r="N18" s="93">
        <f t="shared" si="10"/>
        <v>1202</v>
      </c>
      <c r="O18" s="94">
        <f t="shared" si="3"/>
        <v>1202</v>
      </c>
      <c r="P18" s="94">
        <f t="shared" si="11"/>
        <v>0</v>
      </c>
      <c r="Q18" s="94">
        <f t="shared" si="12"/>
        <v>1202</v>
      </c>
      <c r="R18" s="95">
        <f t="shared" si="13"/>
        <v>4810</v>
      </c>
      <c r="S18" s="95">
        <v>0</v>
      </c>
      <c r="T18" s="95">
        <f t="shared" si="14"/>
        <v>0</v>
      </c>
      <c r="U18" s="95">
        <f t="shared" si="15"/>
        <v>4810</v>
      </c>
      <c r="V18" s="96">
        <v>10.55</v>
      </c>
      <c r="W18" s="96">
        <f t="shared" si="4"/>
        <v>25372.75</v>
      </c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</row>
    <row r="19" spans="1:43" ht="15" customHeight="1" x14ac:dyDescent="0.25">
      <c r="A19" s="60">
        <v>16</v>
      </c>
      <c r="B19" s="235"/>
      <c r="C19" s="170"/>
      <c r="D19" s="64" t="s">
        <v>92</v>
      </c>
      <c r="E19" s="12">
        <f>GESTOR!I19</f>
        <v>7</v>
      </c>
      <c r="F19" s="91">
        <f t="shared" si="0"/>
        <v>3</v>
      </c>
      <c r="G19" s="91">
        <f t="shared" si="5"/>
        <v>0</v>
      </c>
      <c r="H19" s="91">
        <f t="shared" si="6"/>
        <v>3</v>
      </c>
      <c r="I19" s="92">
        <f t="shared" si="1"/>
        <v>3</v>
      </c>
      <c r="J19" s="92">
        <f t="shared" si="7"/>
        <v>0</v>
      </c>
      <c r="K19" s="92">
        <f t="shared" si="8"/>
        <v>3</v>
      </c>
      <c r="L19" s="93">
        <f t="shared" si="2"/>
        <v>3</v>
      </c>
      <c r="M19" s="93">
        <f t="shared" si="9"/>
        <v>0</v>
      </c>
      <c r="N19" s="93">
        <f t="shared" si="10"/>
        <v>3</v>
      </c>
      <c r="O19" s="94">
        <f t="shared" si="3"/>
        <v>3</v>
      </c>
      <c r="P19" s="94">
        <f t="shared" si="11"/>
        <v>0</v>
      </c>
      <c r="Q19" s="94">
        <f t="shared" si="12"/>
        <v>3</v>
      </c>
      <c r="R19" s="95">
        <f t="shared" si="13"/>
        <v>14</v>
      </c>
      <c r="S19" s="95">
        <v>0</v>
      </c>
      <c r="T19" s="95">
        <f t="shared" si="14"/>
        <v>0</v>
      </c>
      <c r="U19" s="95">
        <f t="shared" si="15"/>
        <v>14</v>
      </c>
      <c r="V19" s="96">
        <v>1232.01</v>
      </c>
      <c r="W19" s="96">
        <f t="shared" si="4"/>
        <v>8624.07</v>
      </c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</row>
    <row r="20" spans="1:43" ht="15" customHeight="1" x14ac:dyDescent="0.25">
      <c r="A20" s="60">
        <v>17</v>
      </c>
      <c r="B20" s="235" t="s">
        <v>102</v>
      </c>
      <c r="C20" s="170" t="s">
        <v>94</v>
      </c>
      <c r="D20" s="64" t="s">
        <v>91</v>
      </c>
      <c r="E20" s="12">
        <f>GESTOR!I20</f>
        <v>4435</v>
      </c>
      <c r="F20" s="91">
        <f t="shared" si="0"/>
        <v>2217</v>
      </c>
      <c r="G20" s="91">
        <f t="shared" si="5"/>
        <v>0</v>
      </c>
      <c r="H20" s="91">
        <f t="shared" si="6"/>
        <v>2217</v>
      </c>
      <c r="I20" s="92">
        <f t="shared" si="1"/>
        <v>2217</v>
      </c>
      <c r="J20" s="92">
        <f t="shared" si="7"/>
        <v>0</v>
      </c>
      <c r="K20" s="92">
        <f t="shared" si="8"/>
        <v>2217</v>
      </c>
      <c r="L20" s="93">
        <f t="shared" si="2"/>
        <v>2217</v>
      </c>
      <c r="M20" s="93">
        <f t="shared" si="9"/>
        <v>0</v>
      </c>
      <c r="N20" s="93">
        <f t="shared" si="10"/>
        <v>2217</v>
      </c>
      <c r="O20" s="94">
        <f t="shared" si="3"/>
        <v>2217</v>
      </c>
      <c r="P20" s="94">
        <f t="shared" si="11"/>
        <v>0</v>
      </c>
      <c r="Q20" s="94">
        <f t="shared" si="12"/>
        <v>2217</v>
      </c>
      <c r="R20" s="95">
        <f t="shared" si="13"/>
        <v>8870</v>
      </c>
      <c r="S20" s="95">
        <v>0</v>
      </c>
      <c r="T20" s="95">
        <f t="shared" si="14"/>
        <v>0</v>
      </c>
      <c r="U20" s="95">
        <f t="shared" si="15"/>
        <v>8870</v>
      </c>
      <c r="V20" s="96">
        <v>10.130000000000001</v>
      </c>
      <c r="W20" s="96">
        <f t="shared" si="4"/>
        <v>44926.55</v>
      </c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</row>
    <row r="21" spans="1:43" ht="15" customHeight="1" x14ac:dyDescent="0.25">
      <c r="A21" s="60">
        <v>18</v>
      </c>
      <c r="B21" s="235"/>
      <c r="C21" s="170"/>
      <c r="D21" s="64" t="s">
        <v>92</v>
      </c>
      <c r="E21" s="12">
        <f>GESTOR!I21</f>
        <v>12</v>
      </c>
      <c r="F21" s="91">
        <f t="shared" si="0"/>
        <v>6</v>
      </c>
      <c r="G21" s="91">
        <f t="shared" si="5"/>
        <v>0</v>
      </c>
      <c r="H21" s="91">
        <f t="shared" si="6"/>
        <v>6</v>
      </c>
      <c r="I21" s="92">
        <f t="shared" si="1"/>
        <v>6</v>
      </c>
      <c r="J21" s="92">
        <f t="shared" si="7"/>
        <v>0</v>
      </c>
      <c r="K21" s="92">
        <f t="shared" si="8"/>
        <v>6</v>
      </c>
      <c r="L21" s="93">
        <f t="shared" si="2"/>
        <v>6</v>
      </c>
      <c r="M21" s="93">
        <f t="shared" si="9"/>
        <v>0</v>
      </c>
      <c r="N21" s="93">
        <f t="shared" si="10"/>
        <v>6</v>
      </c>
      <c r="O21" s="94">
        <f t="shared" si="3"/>
        <v>6</v>
      </c>
      <c r="P21" s="94">
        <f t="shared" si="11"/>
        <v>0</v>
      </c>
      <c r="Q21" s="94">
        <f t="shared" si="12"/>
        <v>6</v>
      </c>
      <c r="R21" s="95">
        <f t="shared" si="13"/>
        <v>24</v>
      </c>
      <c r="S21" s="95">
        <v>0</v>
      </c>
      <c r="T21" s="95">
        <f t="shared" si="14"/>
        <v>0</v>
      </c>
      <c r="U21" s="95">
        <f t="shared" si="15"/>
        <v>24</v>
      </c>
      <c r="V21" s="96">
        <v>1211.46</v>
      </c>
      <c r="W21" s="96">
        <f t="shared" si="4"/>
        <v>14537.52</v>
      </c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</row>
    <row r="22" spans="1:43" ht="15" customHeight="1" x14ac:dyDescent="0.25">
      <c r="A22" s="60">
        <v>19</v>
      </c>
      <c r="B22" s="235" t="s">
        <v>102</v>
      </c>
      <c r="C22" s="170" t="s">
        <v>95</v>
      </c>
      <c r="D22" s="80" t="s">
        <v>91</v>
      </c>
      <c r="E22" s="12">
        <f>GESTOR!I22</f>
        <v>850</v>
      </c>
      <c r="F22" s="91">
        <f t="shared" si="0"/>
        <v>425</v>
      </c>
      <c r="G22" s="91">
        <f t="shared" si="5"/>
        <v>0</v>
      </c>
      <c r="H22" s="91">
        <f t="shared" si="6"/>
        <v>425</v>
      </c>
      <c r="I22" s="92">
        <f t="shared" si="1"/>
        <v>425</v>
      </c>
      <c r="J22" s="92">
        <f t="shared" si="7"/>
        <v>0</v>
      </c>
      <c r="K22" s="92">
        <f t="shared" si="8"/>
        <v>425</v>
      </c>
      <c r="L22" s="93">
        <f t="shared" si="2"/>
        <v>425</v>
      </c>
      <c r="M22" s="93">
        <f t="shared" si="9"/>
        <v>0</v>
      </c>
      <c r="N22" s="93">
        <f t="shared" si="10"/>
        <v>425</v>
      </c>
      <c r="O22" s="94">
        <f t="shared" si="3"/>
        <v>425</v>
      </c>
      <c r="P22" s="94">
        <f t="shared" si="11"/>
        <v>0</v>
      </c>
      <c r="Q22" s="94">
        <f t="shared" si="12"/>
        <v>425</v>
      </c>
      <c r="R22" s="95">
        <f t="shared" si="13"/>
        <v>1700</v>
      </c>
      <c r="S22" s="95">
        <v>0</v>
      </c>
      <c r="T22" s="95">
        <f t="shared" si="14"/>
        <v>0</v>
      </c>
      <c r="U22" s="95">
        <f t="shared" si="15"/>
        <v>1700</v>
      </c>
      <c r="V22" s="96">
        <v>12.08</v>
      </c>
      <c r="W22" s="96">
        <f t="shared" si="4"/>
        <v>10268</v>
      </c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</row>
    <row r="23" spans="1:43" ht="15" customHeight="1" x14ac:dyDescent="0.25">
      <c r="A23" s="60">
        <v>20</v>
      </c>
      <c r="B23" s="235"/>
      <c r="C23" s="170"/>
      <c r="D23" s="64" t="s">
        <v>92</v>
      </c>
      <c r="E23" s="12">
        <f>GESTOR!I23</f>
        <v>7</v>
      </c>
      <c r="F23" s="91">
        <f t="shared" si="0"/>
        <v>3</v>
      </c>
      <c r="G23" s="91">
        <f t="shared" si="5"/>
        <v>0</v>
      </c>
      <c r="H23" s="91">
        <f t="shared" si="6"/>
        <v>3</v>
      </c>
      <c r="I23" s="92">
        <f t="shared" si="1"/>
        <v>3</v>
      </c>
      <c r="J23" s="92">
        <f t="shared" si="7"/>
        <v>0</v>
      </c>
      <c r="K23" s="92">
        <f t="shared" si="8"/>
        <v>3</v>
      </c>
      <c r="L23" s="93">
        <f t="shared" si="2"/>
        <v>3</v>
      </c>
      <c r="M23" s="93">
        <f t="shared" si="9"/>
        <v>0</v>
      </c>
      <c r="N23" s="93">
        <f t="shared" si="10"/>
        <v>3</v>
      </c>
      <c r="O23" s="94">
        <f t="shared" si="3"/>
        <v>3</v>
      </c>
      <c r="P23" s="94">
        <f t="shared" si="11"/>
        <v>0</v>
      </c>
      <c r="Q23" s="94">
        <f t="shared" si="12"/>
        <v>3</v>
      </c>
      <c r="R23" s="95">
        <f t="shared" si="13"/>
        <v>14</v>
      </c>
      <c r="S23" s="95">
        <v>0</v>
      </c>
      <c r="T23" s="95">
        <f t="shared" si="14"/>
        <v>0</v>
      </c>
      <c r="U23" s="95">
        <f t="shared" si="15"/>
        <v>14</v>
      </c>
      <c r="V23" s="96">
        <v>1460.51</v>
      </c>
      <c r="W23" s="96">
        <f t="shared" si="4"/>
        <v>10223.57</v>
      </c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</row>
    <row r="24" spans="1:43" ht="15" customHeight="1" x14ac:dyDescent="0.25">
      <c r="A24" s="60">
        <v>21</v>
      </c>
      <c r="B24" s="235" t="s">
        <v>102</v>
      </c>
      <c r="C24" s="170" t="s">
        <v>97</v>
      </c>
      <c r="D24" s="64" t="s">
        <v>91</v>
      </c>
      <c r="E24" s="12">
        <f>GESTOR!I24</f>
        <v>28000</v>
      </c>
      <c r="F24" s="91">
        <f t="shared" si="0"/>
        <v>14000</v>
      </c>
      <c r="G24" s="91">
        <f t="shared" si="5"/>
        <v>0</v>
      </c>
      <c r="H24" s="91">
        <f t="shared" si="6"/>
        <v>14000</v>
      </c>
      <c r="I24" s="92">
        <f t="shared" si="1"/>
        <v>14000</v>
      </c>
      <c r="J24" s="92">
        <f t="shared" si="7"/>
        <v>0</v>
      </c>
      <c r="K24" s="92">
        <f t="shared" si="8"/>
        <v>14000</v>
      </c>
      <c r="L24" s="93">
        <f t="shared" si="2"/>
        <v>14000</v>
      </c>
      <c r="M24" s="93">
        <f t="shared" si="9"/>
        <v>0</v>
      </c>
      <c r="N24" s="93">
        <f t="shared" si="10"/>
        <v>14000</v>
      </c>
      <c r="O24" s="94">
        <f t="shared" si="3"/>
        <v>14000</v>
      </c>
      <c r="P24" s="94">
        <f t="shared" si="11"/>
        <v>0</v>
      </c>
      <c r="Q24" s="94">
        <f t="shared" si="12"/>
        <v>14000</v>
      </c>
      <c r="R24" s="95">
        <f t="shared" si="13"/>
        <v>56000</v>
      </c>
      <c r="S24" s="95">
        <v>0</v>
      </c>
      <c r="T24" s="95">
        <f t="shared" si="14"/>
        <v>0</v>
      </c>
      <c r="U24" s="95">
        <f t="shared" si="15"/>
        <v>56000</v>
      </c>
      <c r="V24" s="96">
        <v>4.3099999999999996</v>
      </c>
      <c r="W24" s="96">
        <f t="shared" si="4"/>
        <v>120679.99999999999</v>
      </c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</row>
    <row r="25" spans="1:43" ht="15" customHeight="1" x14ac:dyDescent="0.25">
      <c r="A25" s="60">
        <v>22</v>
      </c>
      <c r="B25" s="235"/>
      <c r="C25" s="170"/>
      <c r="D25" s="64" t="s">
        <v>92</v>
      </c>
      <c r="E25" s="12">
        <f>GESTOR!I25</f>
        <v>75</v>
      </c>
      <c r="F25" s="91">
        <f t="shared" si="0"/>
        <v>37</v>
      </c>
      <c r="G25" s="91">
        <f t="shared" si="5"/>
        <v>0</v>
      </c>
      <c r="H25" s="91">
        <f t="shared" si="6"/>
        <v>37</v>
      </c>
      <c r="I25" s="92">
        <f t="shared" si="1"/>
        <v>37</v>
      </c>
      <c r="J25" s="92">
        <f t="shared" si="7"/>
        <v>0</v>
      </c>
      <c r="K25" s="92">
        <f t="shared" si="8"/>
        <v>37</v>
      </c>
      <c r="L25" s="93">
        <f t="shared" si="2"/>
        <v>37</v>
      </c>
      <c r="M25" s="93">
        <f t="shared" si="9"/>
        <v>0</v>
      </c>
      <c r="N25" s="93">
        <f t="shared" si="10"/>
        <v>37</v>
      </c>
      <c r="O25" s="94">
        <f t="shared" si="3"/>
        <v>37</v>
      </c>
      <c r="P25" s="94">
        <f t="shared" si="11"/>
        <v>0</v>
      </c>
      <c r="Q25" s="94">
        <f t="shared" si="12"/>
        <v>37</v>
      </c>
      <c r="R25" s="95">
        <f t="shared" si="13"/>
        <v>150</v>
      </c>
      <c r="S25" s="95">
        <v>0</v>
      </c>
      <c r="T25" s="95">
        <f t="shared" si="14"/>
        <v>0</v>
      </c>
      <c r="U25" s="95">
        <f t="shared" si="15"/>
        <v>150</v>
      </c>
      <c r="V25" s="96">
        <v>667.5</v>
      </c>
      <c r="W25" s="96">
        <f t="shared" si="4"/>
        <v>50062.5</v>
      </c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</row>
    <row r="26" spans="1:43" ht="15" customHeight="1" x14ac:dyDescent="0.25">
      <c r="A26" s="60">
        <v>23</v>
      </c>
      <c r="B26" s="235" t="s">
        <v>96</v>
      </c>
      <c r="C26" s="170" t="s">
        <v>90</v>
      </c>
      <c r="D26" s="64" t="s">
        <v>91</v>
      </c>
      <c r="E26" s="12">
        <f>GESTOR!I26</f>
        <v>800</v>
      </c>
      <c r="F26" s="91">
        <f t="shared" si="0"/>
        <v>400</v>
      </c>
      <c r="G26" s="91">
        <f t="shared" si="5"/>
        <v>0</v>
      </c>
      <c r="H26" s="91">
        <f t="shared" si="6"/>
        <v>400</v>
      </c>
      <c r="I26" s="92">
        <f t="shared" si="1"/>
        <v>400</v>
      </c>
      <c r="J26" s="92">
        <f t="shared" si="7"/>
        <v>0</v>
      </c>
      <c r="K26" s="92">
        <f t="shared" si="8"/>
        <v>400</v>
      </c>
      <c r="L26" s="93">
        <f t="shared" si="2"/>
        <v>400</v>
      </c>
      <c r="M26" s="93">
        <f t="shared" si="9"/>
        <v>0</v>
      </c>
      <c r="N26" s="93">
        <f t="shared" si="10"/>
        <v>400</v>
      </c>
      <c r="O26" s="94">
        <f t="shared" si="3"/>
        <v>400</v>
      </c>
      <c r="P26" s="94">
        <f t="shared" si="11"/>
        <v>0</v>
      </c>
      <c r="Q26" s="94">
        <f t="shared" si="12"/>
        <v>400</v>
      </c>
      <c r="R26" s="95">
        <f t="shared" si="13"/>
        <v>1600</v>
      </c>
      <c r="S26" s="95">
        <v>0</v>
      </c>
      <c r="T26" s="95">
        <f t="shared" si="14"/>
        <v>0</v>
      </c>
      <c r="U26" s="95">
        <f t="shared" si="15"/>
        <v>1600</v>
      </c>
      <c r="V26" s="96">
        <v>3.5</v>
      </c>
      <c r="W26" s="96">
        <f t="shared" si="4"/>
        <v>2800</v>
      </c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</row>
    <row r="27" spans="1:43" ht="15" customHeight="1" x14ac:dyDescent="0.25">
      <c r="A27" s="60">
        <v>24</v>
      </c>
      <c r="B27" s="235"/>
      <c r="C27" s="170"/>
      <c r="D27" s="64" t="s">
        <v>92</v>
      </c>
      <c r="E27" s="12">
        <f>GESTOR!I27</f>
        <v>5</v>
      </c>
      <c r="F27" s="91">
        <f t="shared" si="0"/>
        <v>2</v>
      </c>
      <c r="G27" s="91">
        <f t="shared" si="5"/>
        <v>0</v>
      </c>
      <c r="H27" s="91">
        <f t="shared" si="6"/>
        <v>2</v>
      </c>
      <c r="I27" s="92">
        <f t="shared" si="1"/>
        <v>2</v>
      </c>
      <c r="J27" s="92">
        <f t="shared" si="7"/>
        <v>0</v>
      </c>
      <c r="K27" s="92">
        <f t="shared" si="8"/>
        <v>2</v>
      </c>
      <c r="L27" s="93">
        <f t="shared" si="2"/>
        <v>2</v>
      </c>
      <c r="M27" s="93">
        <f t="shared" si="9"/>
        <v>0</v>
      </c>
      <c r="N27" s="93">
        <f t="shared" si="10"/>
        <v>2</v>
      </c>
      <c r="O27" s="94">
        <f t="shared" si="3"/>
        <v>2</v>
      </c>
      <c r="P27" s="94">
        <f t="shared" si="11"/>
        <v>0</v>
      </c>
      <c r="Q27" s="94">
        <f t="shared" si="12"/>
        <v>2</v>
      </c>
      <c r="R27" s="95">
        <f t="shared" si="13"/>
        <v>10</v>
      </c>
      <c r="S27" s="95">
        <v>0</v>
      </c>
      <c r="T27" s="95">
        <f t="shared" si="14"/>
        <v>0</v>
      </c>
      <c r="U27" s="95">
        <f t="shared" si="15"/>
        <v>10</v>
      </c>
      <c r="V27" s="96">
        <v>1440</v>
      </c>
      <c r="W27" s="96">
        <f t="shared" si="4"/>
        <v>7200</v>
      </c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</row>
    <row r="28" spans="1:43" ht="15" customHeight="1" x14ac:dyDescent="0.25">
      <c r="A28" s="60">
        <v>25</v>
      </c>
      <c r="B28" s="235" t="s">
        <v>96</v>
      </c>
      <c r="C28" s="170" t="s">
        <v>93</v>
      </c>
      <c r="D28" s="64" t="s">
        <v>91</v>
      </c>
      <c r="E28" s="12">
        <f>GESTOR!I28</f>
        <v>2000</v>
      </c>
      <c r="F28" s="91">
        <f t="shared" si="0"/>
        <v>1000</v>
      </c>
      <c r="G28" s="91">
        <f t="shared" si="5"/>
        <v>0</v>
      </c>
      <c r="H28" s="91">
        <f t="shared" si="6"/>
        <v>1000</v>
      </c>
      <c r="I28" s="92">
        <f t="shared" si="1"/>
        <v>1000</v>
      </c>
      <c r="J28" s="92">
        <f t="shared" si="7"/>
        <v>0</v>
      </c>
      <c r="K28" s="92">
        <f t="shared" si="8"/>
        <v>1000</v>
      </c>
      <c r="L28" s="93">
        <f t="shared" si="2"/>
        <v>1000</v>
      </c>
      <c r="M28" s="93">
        <f t="shared" si="9"/>
        <v>0</v>
      </c>
      <c r="N28" s="93">
        <f t="shared" si="10"/>
        <v>1000</v>
      </c>
      <c r="O28" s="94">
        <f t="shared" si="3"/>
        <v>1000</v>
      </c>
      <c r="P28" s="94">
        <f t="shared" si="11"/>
        <v>0</v>
      </c>
      <c r="Q28" s="94">
        <f t="shared" si="12"/>
        <v>1000</v>
      </c>
      <c r="R28" s="95">
        <f t="shared" si="13"/>
        <v>4000</v>
      </c>
      <c r="S28" s="95">
        <v>0</v>
      </c>
      <c r="T28" s="95">
        <f t="shared" si="14"/>
        <v>0</v>
      </c>
      <c r="U28" s="95">
        <f t="shared" si="15"/>
        <v>4000</v>
      </c>
      <c r="V28" s="96">
        <v>10.91</v>
      </c>
      <c r="W28" s="96">
        <f t="shared" si="4"/>
        <v>21820</v>
      </c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</row>
    <row r="29" spans="1:43" ht="15" customHeight="1" x14ac:dyDescent="0.25">
      <c r="A29" s="60">
        <v>26</v>
      </c>
      <c r="B29" s="235"/>
      <c r="C29" s="170"/>
      <c r="D29" s="64" t="s">
        <v>92</v>
      </c>
      <c r="E29" s="12">
        <f>GESTOR!I29</f>
        <v>11</v>
      </c>
      <c r="F29" s="91">
        <f t="shared" si="0"/>
        <v>5</v>
      </c>
      <c r="G29" s="91">
        <f t="shared" si="5"/>
        <v>0</v>
      </c>
      <c r="H29" s="91">
        <f t="shared" si="6"/>
        <v>5</v>
      </c>
      <c r="I29" s="92">
        <f t="shared" si="1"/>
        <v>5</v>
      </c>
      <c r="J29" s="92">
        <f t="shared" si="7"/>
        <v>0</v>
      </c>
      <c r="K29" s="92">
        <f t="shared" si="8"/>
        <v>5</v>
      </c>
      <c r="L29" s="93">
        <f t="shared" si="2"/>
        <v>5</v>
      </c>
      <c r="M29" s="93">
        <f t="shared" si="9"/>
        <v>0</v>
      </c>
      <c r="N29" s="93">
        <f t="shared" si="10"/>
        <v>5</v>
      </c>
      <c r="O29" s="94">
        <f t="shared" si="3"/>
        <v>5</v>
      </c>
      <c r="P29" s="94">
        <f t="shared" si="11"/>
        <v>0</v>
      </c>
      <c r="Q29" s="94">
        <f t="shared" si="12"/>
        <v>5</v>
      </c>
      <c r="R29" s="95">
        <f t="shared" si="13"/>
        <v>22</v>
      </c>
      <c r="S29" s="95">
        <v>0</v>
      </c>
      <c r="T29" s="95">
        <f t="shared" si="14"/>
        <v>0</v>
      </c>
      <c r="U29" s="95">
        <f t="shared" si="15"/>
        <v>22</v>
      </c>
      <c r="V29" s="96">
        <v>1016.36</v>
      </c>
      <c r="W29" s="96">
        <f t="shared" si="4"/>
        <v>11179.960000000001</v>
      </c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</row>
    <row r="30" spans="1:43" ht="15" customHeight="1" x14ac:dyDescent="0.25">
      <c r="A30" s="60">
        <v>27</v>
      </c>
      <c r="B30" s="235" t="s">
        <v>104</v>
      </c>
      <c r="C30" s="170" t="s">
        <v>94</v>
      </c>
      <c r="D30" s="64" t="s">
        <v>91</v>
      </c>
      <c r="E30" s="12">
        <f>GESTOR!I30</f>
        <v>7000</v>
      </c>
      <c r="F30" s="91">
        <f t="shared" si="0"/>
        <v>3500</v>
      </c>
      <c r="G30" s="91">
        <f t="shared" si="5"/>
        <v>0</v>
      </c>
      <c r="H30" s="91">
        <f t="shared" si="6"/>
        <v>3500</v>
      </c>
      <c r="I30" s="92">
        <f t="shared" si="1"/>
        <v>3500</v>
      </c>
      <c r="J30" s="92">
        <f t="shared" si="7"/>
        <v>0</v>
      </c>
      <c r="K30" s="92">
        <f t="shared" si="8"/>
        <v>3500</v>
      </c>
      <c r="L30" s="93">
        <f t="shared" si="2"/>
        <v>3500</v>
      </c>
      <c r="M30" s="93">
        <f t="shared" si="9"/>
        <v>0</v>
      </c>
      <c r="N30" s="93">
        <f t="shared" si="10"/>
        <v>3500</v>
      </c>
      <c r="O30" s="94">
        <f t="shared" si="3"/>
        <v>3500</v>
      </c>
      <c r="P30" s="94">
        <f t="shared" si="11"/>
        <v>0</v>
      </c>
      <c r="Q30" s="94">
        <f t="shared" si="12"/>
        <v>3500</v>
      </c>
      <c r="R30" s="95">
        <f t="shared" si="13"/>
        <v>14000</v>
      </c>
      <c r="S30" s="95">
        <v>0</v>
      </c>
      <c r="T30" s="95">
        <f t="shared" si="14"/>
        <v>0</v>
      </c>
      <c r="U30" s="95">
        <f t="shared" si="15"/>
        <v>14000</v>
      </c>
      <c r="V30" s="96">
        <v>13.02</v>
      </c>
      <c r="W30" s="96">
        <f t="shared" si="4"/>
        <v>91140</v>
      </c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</row>
    <row r="31" spans="1:43" ht="15" customHeight="1" x14ac:dyDescent="0.25">
      <c r="A31" s="60">
        <v>28</v>
      </c>
      <c r="B31" s="235"/>
      <c r="C31" s="170"/>
      <c r="D31" s="64" t="s">
        <v>92</v>
      </c>
      <c r="E31" s="12">
        <f>GESTOR!I31</f>
        <v>40</v>
      </c>
      <c r="F31" s="91">
        <f t="shared" si="0"/>
        <v>20</v>
      </c>
      <c r="G31" s="91">
        <f t="shared" si="5"/>
        <v>0</v>
      </c>
      <c r="H31" s="91">
        <f t="shared" si="6"/>
        <v>20</v>
      </c>
      <c r="I31" s="92">
        <f t="shared" si="1"/>
        <v>20</v>
      </c>
      <c r="J31" s="92">
        <f t="shared" si="7"/>
        <v>0</v>
      </c>
      <c r="K31" s="92">
        <f t="shared" si="8"/>
        <v>20</v>
      </c>
      <c r="L31" s="93">
        <f t="shared" si="2"/>
        <v>20</v>
      </c>
      <c r="M31" s="93">
        <f t="shared" si="9"/>
        <v>0</v>
      </c>
      <c r="N31" s="93">
        <f t="shared" si="10"/>
        <v>20</v>
      </c>
      <c r="O31" s="94">
        <f t="shared" si="3"/>
        <v>20</v>
      </c>
      <c r="P31" s="94">
        <f t="shared" si="11"/>
        <v>0</v>
      </c>
      <c r="Q31" s="94">
        <f t="shared" si="12"/>
        <v>20</v>
      </c>
      <c r="R31" s="95">
        <f t="shared" si="13"/>
        <v>80</v>
      </c>
      <c r="S31" s="95">
        <v>0</v>
      </c>
      <c r="T31" s="95">
        <f t="shared" si="14"/>
        <v>0</v>
      </c>
      <c r="U31" s="95">
        <f t="shared" si="15"/>
        <v>80</v>
      </c>
      <c r="V31" s="96">
        <v>1970.75</v>
      </c>
      <c r="W31" s="96">
        <f t="shared" si="4"/>
        <v>78830</v>
      </c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</row>
    <row r="32" spans="1:43" ht="15" customHeight="1" x14ac:dyDescent="0.25">
      <c r="A32" s="60">
        <v>29</v>
      </c>
      <c r="B32" s="235" t="s">
        <v>104</v>
      </c>
      <c r="C32" s="170" t="s">
        <v>95</v>
      </c>
      <c r="D32" s="64" t="s">
        <v>91</v>
      </c>
      <c r="E32" s="12">
        <f>GESTOR!I32</f>
        <v>2500</v>
      </c>
      <c r="F32" s="91">
        <f t="shared" si="0"/>
        <v>1250</v>
      </c>
      <c r="G32" s="91">
        <f t="shared" si="5"/>
        <v>0</v>
      </c>
      <c r="H32" s="91">
        <f t="shared" si="6"/>
        <v>1250</v>
      </c>
      <c r="I32" s="92">
        <f t="shared" si="1"/>
        <v>1250</v>
      </c>
      <c r="J32" s="92">
        <f t="shared" si="7"/>
        <v>0</v>
      </c>
      <c r="K32" s="92">
        <f t="shared" si="8"/>
        <v>1250</v>
      </c>
      <c r="L32" s="93">
        <f t="shared" si="2"/>
        <v>1250</v>
      </c>
      <c r="M32" s="93">
        <f t="shared" si="9"/>
        <v>0</v>
      </c>
      <c r="N32" s="93">
        <f t="shared" si="10"/>
        <v>1250</v>
      </c>
      <c r="O32" s="94">
        <f t="shared" si="3"/>
        <v>1250</v>
      </c>
      <c r="P32" s="94">
        <f t="shared" si="11"/>
        <v>0</v>
      </c>
      <c r="Q32" s="94">
        <f t="shared" si="12"/>
        <v>1250</v>
      </c>
      <c r="R32" s="95">
        <f t="shared" si="13"/>
        <v>5000</v>
      </c>
      <c r="S32" s="95">
        <v>0</v>
      </c>
      <c r="T32" s="95">
        <f t="shared" si="14"/>
        <v>0</v>
      </c>
      <c r="U32" s="95">
        <f t="shared" si="15"/>
        <v>5000</v>
      </c>
      <c r="V32" s="96">
        <v>11.2</v>
      </c>
      <c r="W32" s="96">
        <f t="shared" si="4"/>
        <v>28000</v>
      </c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</row>
    <row r="33" spans="1:43" ht="15" customHeight="1" x14ac:dyDescent="0.25">
      <c r="A33" s="60">
        <v>30</v>
      </c>
      <c r="B33" s="235"/>
      <c r="C33" s="170"/>
      <c r="D33" s="64" t="s">
        <v>92</v>
      </c>
      <c r="E33" s="12">
        <f>GESTOR!I33</f>
        <v>25</v>
      </c>
      <c r="F33" s="91">
        <f t="shared" si="0"/>
        <v>12</v>
      </c>
      <c r="G33" s="91">
        <f t="shared" si="5"/>
        <v>0</v>
      </c>
      <c r="H33" s="91">
        <f t="shared" si="6"/>
        <v>12</v>
      </c>
      <c r="I33" s="92">
        <f t="shared" si="1"/>
        <v>12</v>
      </c>
      <c r="J33" s="92">
        <f t="shared" si="7"/>
        <v>0</v>
      </c>
      <c r="K33" s="92">
        <f t="shared" si="8"/>
        <v>12</v>
      </c>
      <c r="L33" s="93">
        <f t="shared" si="2"/>
        <v>12</v>
      </c>
      <c r="M33" s="93">
        <f t="shared" si="9"/>
        <v>0</v>
      </c>
      <c r="N33" s="93">
        <f t="shared" si="10"/>
        <v>12</v>
      </c>
      <c r="O33" s="94">
        <f t="shared" si="3"/>
        <v>12</v>
      </c>
      <c r="P33" s="94">
        <f t="shared" si="11"/>
        <v>0</v>
      </c>
      <c r="Q33" s="94">
        <f t="shared" si="12"/>
        <v>12</v>
      </c>
      <c r="R33" s="95">
        <f t="shared" si="13"/>
        <v>50</v>
      </c>
      <c r="S33" s="95">
        <v>0</v>
      </c>
      <c r="T33" s="95">
        <f t="shared" si="14"/>
        <v>0</v>
      </c>
      <c r="U33" s="95">
        <f t="shared" si="15"/>
        <v>50</v>
      </c>
      <c r="V33" s="96">
        <v>2200</v>
      </c>
      <c r="W33" s="96">
        <f t="shared" si="4"/>
        <v>55000</v>
      </c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</row>
    <row r="34" spans="1:43" ht="15" customHeight="1" x14ac:dyDescent="0.25">
      <c r="A34" s="60">
        <v>31</v>
      </c>
      <c r="B34" s="235" t="s">
        <v>96</v>
      </c>
      <c r="C34" s="170" t="s">
        <v>90</v>
      </c>
      <c r="D34" s="64" t="s">
        <v>91</v>
      </c>
      <c r="E34" s="12">
        <f>GESTOR!I34</f>
        <v>50000</v>
      </c>
      <c r="F34" s="91">
        <f t="shared" si="0"/>
        <v>25000</v>
      </c>
      <c r="G34" s="91">
        <f t="shared" si="5"/>
        <v>0</v>
      </c>
      <c r="H34" s="91">
        <f t="shared" si="6"/>
        <v>25000</v>
      </c>
      <c r="I34" s="92">
        <f t="shared" si="1"/>
        <v>25000</v>
      </c>
      <c r="J34" s="92">
        <f t="shared" si="7"/>
        <v>0</v>
      </c>
      <c r="K34" s="92">
        <f t="shared" si="8"/>
        <v>25000</v>
      </c>
      <c r="L34" s="93">
        <f t="shared" si="2"/>
        <v>25000</v>
      </c>
      <c r="M34" s="93">
        <f t="shared" si="9"/>
        <v>0</v>
      </c>
      <c r="N34" s="93">
        <f t="shared" si="10"/>
        <v>25000</v>
      </c>
      <c r="O34" s="94">
        <f t="shared" si="3"/>
        <v>25000</v>
      </c>
      <c r="P34" s="94">
        <f t="shared" si="11"/>
        <v>0</v>
      </c>
      <c r="Q34" s="94">
        <f t="shared" si="12"/>
        <v>25000</v>
      </c>
      <c r="R34" s="95">
        <f t="shared" si="13"/>
        <v>100000</v>
      </c>
      <c r="S34" s="95">
        <v>0</v>
      </c>
      <c r="T34" s="95">
        <f t="shared" si="14"/>
        <v>0</v>
      </c>
      <c r="U34" s="95">
        <f t="shared" si="15"/>
        <v>100000</v>
      </c>
      <c r="V34" s="96">
        <v>3.93</v>
      </c>
      <c r="W34" s="96">
        <f t="shared" si="4"/>
        <v>196500</v>
      </c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</row>
    <row r="35" spans="1:43" ht="15" customHeight="1" x14ac:dyDescent="0.25">
      <c r="A35" s="60">
        <v>32</v>
      </c>
      <c r="B35" s="235"/>
      <c r="C35" s="170"/>
      <c r="D35" s="64" t="s">
        <v>92</v>
      </c>
      <c r="E35" s="12">
        <f>GESTOR!I35</f>
        <v>10</v>
      </c>
      <c r="F35" s="91">
        <f t="shared" si="0"/>
        <v>5</v>
      </c>
      <c r="G35" s="91">
        <f t="shared" si="5"/>
        <v>0</v>
      </c>
      <c r="H35" s="91">
        <f t="shared" si="6"/>
        <v>5</v>
      </c>
      <c r="I35" s="92">
        <f t="shared" si="1"/>
        <v>5</v>
      </c>
      <c r="J35" s="92">
        <f t="shared" si="7"/>
        <v>0</v>
      </c>
      <c r="K35" s="92">
        <f t="shared" si="8"/>
        <v>5</v>
      </c>
      <c r="L35" s="93">
        <f t="shared" si="2"/>
        <v>5</v>
      </c>
      <c r="M35" s="93">
        <f t="shared" si="9"/>
        <v>0</v>
      </c>
      <c r="N35" s="93">
        <f t="shared" si="10"/>
        <v>5</v>
      </c>
      <c r="O35" s="94">
        <f t="shared" si="3"/>
        <v>5</v>
      </c>
      <c r="P35" s="94">
        <f t="shared" si="11"/>
        <v>0</v>
      </c>
      <c r="Q35" s="94">
        <f t="shared" si="12"/>
        <v>5</v>
      </c>
      <c r="R35" s="95">
        <f t="shared" si="13"/>
        <v>20</v>
      </c>
      <c r="S35" s="95">
        <v>0</v>
      </c>
      <c r="T35" s="95">
        <f t="shared" si="14"/>
        <v>0</v>
      </c>
      <c r="U35" s="95">
        <f t="shared" si="15"/>
        <v>20</v>
      </c>
      <c r="V35" s="96">
        <v>1350</v>
      </c>
      <c r="W35" s="96">
        <f t="shared" si="4"/>
        <v>13500</v>
      </c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</row>
    <row r="36" spans="1:43" ht="15" customHeight="1" x14ac:dyDescent="0.25">
      <c r="A36" s="60">
        <v>33</v>
      </c>
      <c r="B36" s="235" t="s">
        <v>106</v>
      </c>
      <c r="C36" s="170" t="s">
        <v>93</v>
      </c>
      <c r="D36" s="64" t="s">
        <v>91</v>
      </c>
      <c r="E36" s="12">
        <f>GESTOR!I36</f>
        <v>50000</v>
      </c>
      <c r="F36" s="91">
        <f t="shared" si="0"/>
        <v>25000</v>
      </c>
      <c r="G36" s="91">
        <f t="shared" si="5"/>
        <v>0</v>
      </c>
      <c r="H36" s="91">
        <f t="shared" si="6"/>
        <v>25000</v>
      </c>
      <c r="I36" s="92">
        <f t="shared" si="1"/>
        <v>25000</v>
      </c>
      <c r="J36" s="92">
        <f t="shared" si="7"/>
        <v>0</v>
      </c>
      <c r="K36" s="92">
        <f t="shared" si="8"/>
        <v>25000</v>
      </c>
      <c r="L36" s="93">
        <f t="shared" si="2"/>
        <v>25000</v>
      </c>
      <c r="M36" s="93">
        <f t="shared" si="9"/>
        <v>0</v>
      </c>
      <c r="N36" s="93">
        <f t="shared" si="10"/>
        <v>25000</v>
      </c>
      <c r="O36" s="94">
        <f t="shared" si="3"/>
        <v>25000</v>
      </c>
      <c r="P36" s="94">
        <f t="shared" si="11"/>
        <v>0</v>
      </c>
      <c r="Q36" s="94">
        <f t="shared" si="12"/>
        <v>25000</v>
      </c>
      <c r="R36" s="95">
        <f t="shared" si="13"/>
        <v>100000</v>
      </c>
      <c r="S36" s="95">
        <v>0</v>
      </c>
      <c r="T36" s="95">
        <f t="shared" si="14"/>
        <v>0</v>
      </c>
      <c r="U36" s="95">
        <f t="shared" si="15"/>
        <v>100000</v>
      </c>
      <c r="V36" s="96">
        <v>10.97</v>
      </c>
      <c r="W36" s="96">
        <f t="shared" si="4"/>
        <v>548500</v>
      </c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</row>
    <row r="37" spans="1:43" ht="15" customHeight="1" x14ac:dyDescent="0.25">
      <c r="A37" s="60">
        <v>34</v>
      </c>
      <c r="B37" s="235"/>
      <c r="C37" s="170"/>
      <c r="D37" s="64" t="s">
        <v>92</v>
      </c>
      <c r="E37" s="12">
        <f>GESTOR!I37</f>
        <v>30</v>
      </c>
      <c r="F37" s="91">
        <f t="shared" si="0"/>
        <v>15</v>
      </c>
      <c r="G37" s="91">
        <f t="shared" si="5"/>
        <v>0</v>
      </c>
      <c r="H37" s="91">
        <f t="shared" si="6"/>
        <v>15</v>
      </c>
      <c r="I37" s="92">
        <f t="shared" si="1"/>
        <v>15</v>
      </c>
      <c r="J37" s="92">
        <f t="shared" si="7"/>
        <v>0</v>
      </c>
      <c r="K37" s="92">
        <f t="shared" si="8"/>
        <v>15</v>
      </c>
      <c r="L37" s="93">
        <f t="shared" si="2"/>
        <v>15</v>
      </c>
      <c r="M37" s="93">
        <f t="shared" si="9"/>
        <v>0</v>
      </c>
      <c r="N37" s="93">
        <f t="shared" si="10"/>
        <v>15</v>
      </c>
      <c r="O37" s="94">
        <f t="shared" si="3"/>
        <v>15</v>
      </c>
      <c r="P37" s="94">
        <f t="shared" si="11"/>
        <v>0</v>
      </c>
      <c r="Q37" s="94">
        <f t="shared" si="12"/>
        <v>15</v>
      </c>
      <c r="R37" s="95">
        <f t="shared" si="13"/>
        <v>60</v>
      </c>
      <c r="S37" s="95">
        <v>0</v>
      </c>
      <c r="T37" s="95">
        <f t="shared" si="14"/>
        <v>0</v>
      </c>
      <c r="U37" s="95">
        <f t="shared" si="15"/>
        <v>60</v>
      </c>
      <c r="V37" s="96">
        <v>975</v>
      </c>
      <c r="W37" s="96">
        <f t="shared" si="4"/>
        <v>29250</v>
      </c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</row>
    <row r="38" spans="1:43" ht="15" customHeight="1" x14ac:dyDescent="0.25">
      <c r="A38" s="60">
        <v>35</v>
      </c>
      <c r="B38" s="235" t="s">
        <v>106</v>
      </c>
      <c r="C38" s="170" t="s">
        <v>94</v>
      </c>
      <c r="D38" s="64" t="s">
        <v>91</v>
      </c>
      <c r="E38" s="12">
        <f>GESTOR!I38</f>
        <v>25000</v>
      </c>
      <c r="F38" s="91">
        <f t="shared" si="0"/>
        <v>12500</v>
      </c>
      <c r="G38" s="91">
        <f t="shared" si="5"/>
        <v>0</v>
      </c>
      <c r="H38" s="91">
        <f t="shared" si="6"/>
        <v>12500</v>
      </c>
      <c r="I38" s="92">
        <f t="shared" si="1"/>
        <v>12500</v>
      </c>
      <c r="J38" s="92">
        <f t="shared" si="7"/>
        <v>0</v>
      </c>
      <c r="K38" s="92">
        <f t="shared" si="8"/>
        <v>12500</v>
      </c>
      <c r="L38" s="93">
        <f t="shared" si="2"/>
        <v>12500</v>
      </c>
      <c r="M38" s="93">
        <f t="shared" si="9"/>
        <v>0</v>
      </c>
      <c r="N38" s="93">
        <f t="shared" si="10"/>
        <v>12500</v>
      </c>
      <c r="O38" s="94">
        <f t="shared" si="3"/>
        <v>12500</v>
      </c>
      <c r="P38" s="94">
        <f t="shared" si="11"/>
        <v>0</v>
      </c>
      <c r="Q38" s="94">
        <f t="shared" si="12"/>
        <v>12500</v>
      </c>
      <c r="R38" s="95">
        <f t="shared" si="13"/>
        <v>50000</v>
      </c>
      <c r="S38" s="95">
        <v>0</v>
      </c>
      <c r="T38" s="95">
        <f t="shared" si="14"/>
        <v>0</v>
      </c>
      <c r="U38" s="95">
        <f t="shared" si="15"/>
        <v>50000</v>
      </c>
      <c r="V38" s="96">
        <v>8.9</v>
      </c>
      <c r="W38" s="96">
        <f t="shared" si="4"/>
        <v>222500</v>
      </c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</row>
    <row r="39" spans="1:43" ht="15" customHeight="1" x14ac:dyDescent="0.25">
      <c r="A39" s="60">
        <v>36</v>
      </c>
      <c r="B39" s="235"/>
      <c r="C39" s="170"/>
      <c r="D39" s="64" t="s">
        <v>92</v>
      </c>
      <c r="E39" s="12">
        <f>GESTOR!I39</f>
        <v>10</v>
      </c>
      <c r="F39" s="91">
        <f t="shared" si="0"/>
        <v>5</v>
      </c>
      <c r="G39" s="91">
        <f t="shared" si="5"/>
        <v>0</v>
      </c>
      <c r="H39" s="91">
        <f t="shared" si="6"/>
        <v>5</v>
      </c>
      <c r="I39" s="92">
        <f t="shared" si="1"/>
        <v>5</v>
      </c>
      <c r="J39" s="92">
        <f t="shared" si="7"/>
        <v>0</v>
      </c>
      <c r="K39" s="92">
        <f t="shared" si="8"/>
        <v>5</v>
      </c>
      <c r="L39" s="93">
        <f t="shared" si="2"/>
        <v>5</v>
      </c>
      <c r="M39" s="93">
        <f t="shared" si="9"/>
        <v>0</v>
      </c>
      <c r="N39" s="93">
        <f t="shared" si="10"/>
        <v>5</v>
      </c>
      <c r="O39" s="94">
        <f t="shared" si="3"/>
        <v>5</v>
      </c>
      <c r="P39" s="94">
        <f t="shared" si="11"/>
        <v>0</v>
      </c>
      <c r="Q39" s="94">
        <f t="shared" si="12"/>
        <v>5</v>
      </c>
      <c r="R39" s="95">
        <f t="shared" si="13"/>
        <v>20</v>
      </c>
      <c r="S39" s="95">
        <v>0</v>
      </c>
      <c r="T39" s="95">
        <f t="shared" si="14"/>
        <v>0</v>
      </c>
      <c r="U39" s="95">
        <f t="shared" si="15"/>
        <v>20</v>
      </c>
      <c r="V39" s="96">
        <v>750</v>
      </c>
      <c r="W39" s="96">
        <f t="shared" si="4"/>
        <v>7500</v>
      </c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</row>
    <row r="40" spans="1:43" ht="15" customHeight="1" x14ac:dyDescent="0.25">
      <c r="A40" s="60">
        <v>37</v>
      </c>
      <c r="B40" s="235" t="s">
        <v>106</v>
      </c>
      <c r="C40" s="170" t="s">
        <v>95</v>
      </c>
      <c r="D40" s="64" t="s">
        <v>91</v>
      </c>
      <c r="E40" s="12">
        <f>GESTOR!I40</f>
        <v>50000</v>
      </c>
      <c r="F40" s="91">
        <f t="shared" si="0"/>
        <v>25000</v>
      </c>
      <c r="G40" s="91">
        <f t="shared" si="5"/>
        <v>0</v>
      </c>
      <c r="H40" s="91">
        <f t="shared" si="6"/>
        <v>25000</v>
      </c>
      <c r="I40" s="92">
        <f t="shared" si="1"/>
        <v>25000</v>
      </c>
      <c r="J40" s="92">
        <f t="shared" si="7"/>
        <v>0</v>
      </c>
      <c r="K40" s="92">
        <f t="shared" si="8"/>
        <v>25000</v>
      </c>
      <c r="L40" s="93">
        <f t="shared" si="2"/>
        <v>25000</v>
      </c>
      <c r="M40" s="93">
        <f t="shared" si="9"/>
        <v>0</v>
      </c>
      <c r="N40" s="93">
        <f t="shared" si="10"/>
        <v>25000</v>
      </c>
      <c r="O40" s="94">
        <f t="shared" si="3"/>
        <v>25000</v>
      </c>
      <c r="P40" s="94">
        <f t="shared" si="11"/>
        <v>0</v>
      </c>
      <c r="Q40" s="94">
        <f t="shared" si="12"/>
        <v>25000</v>
      </c>
      <c r="R40" s="95">
        <f t="shared" si="13"/>
        <v>100000</v>
      </c>
      <c r="S40" s="95">
        <v>0</v>
      </c>
      <c r="T40" s="95">
        <f t="shared" si="14"/>
        <v>0</v>
      </c>
      <c r="U40" s="95">
        <f t="shared" si="15"/>
        <v>100000</v>
      </c>
      <c r="V40" s="96">
        <v>7.74</v>
      </c>
      <c r="W40" s="96">
        <f t="shared" si="4"/>
        <v>387000</v>
      </c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</row>
    <row r="41" spans="1:43" ht="15" customHeight="1" x14ac:dyDescent="0.25">
      <c r="A41" s="60">
        <v>38</v>
      </c>
      <c r="B41" s="235"/>
      <c r="C41" s="170"/>
      <c r="D41" s="64" t="s">
        <v>92</v>
      </c>
      <c r="E41" s="12">
        <f>GESTOR!I41</f>
        <v>30</v>
      </c>
      <c r="F41" s="91">
        <f t="shared" si="0"/>
        <v>15</v>
      </c>
      <c r="G41" s="91">
        <f t="shared" si="5"/>
        <v>0</v>
      </c>
      <c r="H41" s="91">
        <f t="shared" si="6"/>
        <v>15</v>
      </c>
      <c r="I41" s="92">
        <f t="shared" si="1"/>
        <v>15</v>
      </c>
      <c r="J41" s="92">
        <f t="shared" si="7"/>
        <v>0</v>
      </c>
      <c r="K41" s="92">
        <f t="shared" si="8"/>
        <v>15</v>
      </c>
      <c r="L41" s="93">
        <f t="shared" si="2"/>
        <v>15</v>
      </c>
      <c r="M41" s="93">
        <f t="shared" si="9"/>
        <v>0</v>
      </c>
      <c r="N41" s="93">
        <f t="shared" si="10"/>
        <v>15</v>
      </c>
      <c r="O41" s="94">
        <f t="shared" si="3"/>
        <v>15</v>
      </c>
      <c r="P41" s="94">
        <f t="shared" si="11"/>
        <v>0</v>
      </c>
      <c r="Q41" s="94">
        <f t="shared" si="12"/>
        <v>15</v>
      </c>
      <c r="R41" s="95">
        <f t="shared" si="13"/>
        <v>60</v>
      </c>
      <c r="S41" s="95">
        <v>0</v>
      </c>
      <c r="T41" s="95">
        <f t="shared" si="14"/>
        <v>0</v>
      </c>
      <c r="U41" s="95">
        <f t="shared" si="15"/>
        <v>60</v>
      </c>
      <c r="V41" s="96">
        <v>1500</v>
      </c>
      <c r="W41" s="96">
        <f t="shared" si="4"/>
        <v>45000</v>
      </c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</row>
    <row r="42" spans="1:43" ht="15" customHeight="1" x14ac:dyDescent="0.25">
      <c r="A42" s="60">
        <v>39</v>
      </c>
      <c r="B42" s="236" t="s">
        <v>96</v>
      </c>
      <c r="C42" s="175" t="s">
        <v>98</v>
      </c>
      <c r="D42" s="114" t="s">
        <v>91</v>
      </c>
      <c r="E42" s="12">
        <f>GESTOR!I42</f>
        <v>10000</v>
      </c>
      <c r="F42" s="91">
        <f t="shared" si="0"/>
        <v>5000</v>
      </c>
      <c r="G42" s="91">
        <f t="shared" si="5"/>
        <v>0</v>
      </c>
      <c r="H42" s="91">
        <f t="shared" si="6"/>
        <v>5000</v>
      </c>
      <c r="I42" s="92">
        <f t="shared" si="1"/>
        <v>5000</v>
      </c>
      <c r="J42" s="92">
        <f t="shared" si="7"/>
        <v>0</v>
      </c>
      <c r="K42" s="92">
        <f t="shared" si="8"/>
        <v>5000</v>
      </c>
      <c r="L42" s="93">
        <f t="shared" si="2"/>
        <v>5000</v>
      </c>
      <c r="M42" s="93">
        <f t="shared" si="9"/>
        <v>0</v>
      </c>
      <c r="N42" s="93">
        <f t="shared" si="10"/>
        <v>5000</v>
      </c>
      <c r="O42" s="94">
        <f t="shared" si="3"/>
        <v>5000</v>
      </c>
      <c r="P42" s="94">
        <f t="shared" si="11"/>
        <v>0</v>
      </c>
      <c r="Q42" s="94">
        <f t="shared" si="12"/>
        <v>5000</v>
      </c>
      <c r="R42" s="95">
        <f t="shared" si="13"/>
        <v>20000</v>
      </c>
      <c r="S42" s="95">
        <v>0</v>
      </c>
      <c r="T42" s="95">
        <f t="shared" si="14"/>
        <v>0</v>
      </c>
      <c r="U42" s="95">
        <f t="shared" si="15"/>
        <v>20000</v>
      </c>
      <c r="V42" s="96">
        <v>6.76</v>
      </c>
      <c r="W42" s="96">
        <f t="shared" si="4"/>
        <v>67600</v>
      </c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</row>
    <row r="43" spans="1:43" ht="15" customHeight="1" x14ac:dyDescent="0.25">
      <c r="A43" s="60">
        <v>40</v>
      </c>
      <c r="B43" s="236"/>
      <c r="C43" s="175"/>
      <c r="D43" s="114" t="s">
        <v>92</v>
      </c>
      <c r="E43" s="12">
        <f>GESTOR!I43</f>
        <v>5</v>
      </c>
      <c r="F43" s="91">
        <f t="shared" si="0"/>
        <v>2</v>
      </c>
      <c r="G43" s="91">
        <f t="shared" si="5"/>
        <v>0</v>
      </c>
      <c r="H43" s="91">
        <f t="shared" si="6"/>
        <v>2</v>
      </c>
      <c r="I43" s="92">
        <f t="shared" si="1"/>
        <v>2</v>
      </c>
      <c r="J43" s="92">
        <f t="shared" si="7"/>
        <v>0</v>
      </c>
      <c r="K43" s="92">
        <f t="shared" si="8"/>
        <v>2</v>
      </c>
      <c r="L43" s="93">
        <f t="shared" si="2"/>
        <v>2</v>
      </c>
      <c r="M43" s="93">
        <f t="shared" si="9"/>
        <v>0</v>
      </c>
      <c r="N43" s="93">
        <f t="shared" si="10"/>
        <v>2</v>
      </c>
      <c r="O43" s="94">
        <f t="shared" si="3"/>
        <v>2</v>
      </c>
      <c r="P43" s="94">
        <f t="shared" si="11"/>
        <v>0</v>
      </c>
      <c r="Q43" s="94">
        <f t="shared" si="12"/>
        <v>2</v>
      </c>
      <c r="R43" s="95">
        <f t="shared" si="13"/>
        <v>10</v>
      </c>
      <c r="S43" s="95">
        <v>0</v>
      </c>
      <c r="T43" s="95">
        <f t="shared" si="14"/>
        <v>0</v>
      </c>
      <c r="U43" s="95">
        <f t="shared" si="15"/>
        <v>10</v>
      </c>
      <c r="V43" s="96">
        <v>1021.35</v>
      </c>
      <c r="W43" s="96">
        <f t="shared" si="4"/>
        <v>5106.75</v>
      </c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</row>
    <row r="44" spans="1:43" ht="15" customHeight="1" x14ac:dyDescent="0.25">
      <c r="A44" s="60">
        <v>41</v>
      </c>
      <c r="B44" s="235" t="s">
        <v>96</v>
      </c>
      <c r="C44" s="170" t="s">
        <v>90</v>
      </c>
      <c r="D44" s="64" t="s">
        <v>91</v>
      </c>
      <c r="E44" s="12">
        <f>GESTOR!I44</f>
        <v>1000</v>
      </c>
      <c r="F44" s="91">
        <f t="shared" si="0"/>
        <v>500</v>
      </c>
      <c r="G44" s="91">
        <f t="shared" si="5"/>
        <v>0</v>
      </c>
      <c r="H44" s="91">
        <f t="shared" si="6"/>
        <v>500</v>
      </c>
      <c r="I44" s="92">
        <f t="shared" si="1"/>
        <v>500</v>
      </c>
      <c r="J44" s="92">
        <f t="shared" si="7"/>
        <v>0</v>
      </c>
      <c r="K44" s="92">
        <f t="shared" si="8"/>
        <v>500</v>
      </c>
      <c r="L44" s="93">
        <f t="shared" si="2"/>
        <v>500</v>
      </c>
      <c r="M44" s="93">
        <f t="shared" si="9"/>
        <v>0</v>
      </c>
      <c r="N44" s="93">
        <f t="shared" si="10"/>
        <v>500</v>
      </c>
      <c r="O44" s="94">
        <f t="shared" si="3"/>
        <v>500</v>
      </c>
      <c r="P44" s="94">
        <f t="shared" si="11"/>
        <v>0</v>
      </c>
      <c r="Q44" s="94">
        <f t="shared" si="12"/>
        <v>500</v>
      </c>
      <c r="R44" s="95">
        <f t="shared" si="13"/>
        <v>2000</v>
      </c>
      <c r="S44" s="95">
        <v>0</v>
      </c>
      <c r="T44" s="95">
        <f t="shared" si="14"/>
        <v>0</v>
      </c>
      <c r="U44" s="95">
        <f t="shared" si="15"/>
        <v>2000</v>
      </c>
      <c r="V44" s="96">
        <v>3.5</v>
      </c>
      <c r="W44" s="96">
        <f t="shared" si="4"/>
        <v>3500</v>
      </c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</row>
    <row r="45" spans="1:43" ht="15" customHeight="1" x14ac:dyDescent="0.25">
      <c r="A45" s="60">
        <v>42</v>
      </c>
      <c r="B45" s="235"/>
      <c r="C45" s="170"/>
      <c r="D45" s="64" t="s">
        <v>92</v>
      </c>
      <c r="E45" s="12">
        <f>GESTOR!I45</f>
        <v>6</v>
      </c>
      <c r="F45" s="91">
        <f t="shared" si="0"/>
        <v>3</v>
      </c>
      <c r="G45" s="91">
        <f t="shared" si="5"/>
        <v>0</v>
      </c>
      <c r="H45" s="91">
        <f t="shared" si="6"/>
        <v>3</v>
      </c>
      <c r="I45" s="92">
        <f t="shared" si="1"/>
        <v>3</v>
      </c>
      <c r="J45" s="92">
        <f t="shared" si="7"/>
        <v>0</v>
      </c>
      <c r="K45" s="92">
        <f t="shared" si="8"/>
        <v>3</v>
      </c>
      <c r="L45" s="93">
        <f t="shared" si="2"/>
        <v>3</v>
      </c>
      <c r="M45" s="93">
        <f t="shared" si="9"/>
        <v>0</v>
      </c>
      <c r="N45" s="93">
        <f t="shared" si="10"/>
        <v>3</v>
      </c>
      <c r="O45" s="94">
        <f t="shared" si="3"/>
        <v>3</v>
      </c>
      <c r="P45" s="94">
        <f t="shared" si="11"/>
        <v>0</v>
      </c>
      <c r="Q45" s="94">
        <f t="shared" si="12"/>
        <v>3</v>
      </c>
      <c r="R45" s="95">
        <f t="shared" si="13"/>
        <v>12</v>
      </c>
      <c r="S45" s="95">
        <v>0</v>
      </c>
      <c r="T45" s="95">
        <f t="shared" si="14"/>
        <v>0</v>
      </c>
      <c r="U45" s="95">
        <f t="shared" si="15"/>
        <v>12</v>
      </c>
      <c r="V45" s="96">
        <v>1416.66</v>
      </c>
      <c r="W45" s="96">
        <f t="shared" si="4"/>
        <v>8499.9600000000009</v>
      </c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</row>
    <row r="46" spans="1:43" ht="15" customHeight="1" x14ac:dyDescent="0.25">
      <c r="A46" s="60">
        <v>43</v>
      </c>
      <c r="B46" s="235" t="s">
        <v>96</v>
      </c>
      <c r="C46" s="170" t="s">
        <v>94</v>
      </c>
      <c r="D46" s="64" t="s">
        <v>91</v>
      </c>
      <c r="E46" s="12">
        <f>GESTOR!I46</f>
        <v>2500</v>
      </c>
      <c r="F46" s="91">
        <f t="shared" si="0"/>
        <v>1250</v>
      </c>
      <c r="G46" s="91">
        <f t="shared" si="5"/>
        <v>0</v>
      </c>
      <c r="H46" s="91">
        <f t="shared" si="6"/>
        <v>1250</v>
      </c>
      <c r="I46" s="92">
        <f t="shared" si="1"/>
        <v>1250</v>
      </c>
      <c r="J46" s="92">
        <f t="shared" si="7"/>
        <v>0</v>
      </c>
      <c r="K46" s="92">
        <f t="shared" si="8"/>
        <v>1250</v>
      </c>
      <c r="L46" s="93">
        <f t="shared" si="2"/>
        <v>1250</v>
      </c>
      <c r="M46" s="93">
        <f t="shared" si="9"/>
        <v>0</v>
      </c>
      <c r="N46" s="93">
        <f t="shared" si="10"/>
        <v>1250</v>
      </c>
      <c r="O46" s="94">
        <f t="shared" si="3"/>
        <v>1250</v>
      </c>
      <c r="P46" s="94">
        <f t="shared" si="11"/>
        <v>0</v>
      </c>
      <c r="Q46" s="94">
        <f t="shared" si="12"/>
        <v>1250</v>
      </c>
      <c r="R46" s="95">
        <f t="shared" si="13"/>
        <v>5000</v>
      </c>
      <c r="S46" s="95">
        <v>0</v>
      </c>
      <c r="T46" s="95">
        <f t="shared" si="14"/>
        <v>0</v>
      </c>
      <c r="U46" s="95">
        <f t="shared" si="15"/>
        <v>5000</v>
      </c>
      <c r="V46" s="96">
        <v>13.45</v>
      </c>
      <c r="W46" s="96">
        <f t="shared" si="4"/>
        <v>33625</v>
      </c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</row>
    <row r="47" spans="1:43" ht="15" customHeight="1" x14ac:dyDescent="0.25">
      <c r="A47" s="60">
        <v>44</v>
      </c>
      <c r="B47" s="235"/>
      <c r="C47" s="170"/>
      <c r="D47" s="64" t="s">
        <v>92</v>
      </c>
      <c r="E47" s="12">
        <f>GESTOR!I47</f>
        <v>12</v>
      </c>
      <c r="F47" s="91">
        <f t="shared" si="0"/>
        <v>6</v>
      </c>
      <c r="G47" s="91">
        <f t="shared" si="5"/>
        <v>0</v>
      </c>
      <c r="H47" s="91">
        <f t="shared" si="6"/>
        <v>6</v>
      </c>
      <c r="I47" s="92">
        <f t="shared" si="1"/>
        <v>6</v>
      </c>
      <c r="J47" s="92">
        <f t="shared" si="7"/>
        <v>0</v>
      </c>
      <c r="K47" s="92">
        <f t="shared" si="8"/>
        <v>6</v>
      </c>
      <c r="L47" s="93">
        <f t="shared" si="2"/>
        <v>6</v>
      </c>
      <c r="M47" s="93">
        <f t="shared" si="9"/>
        <v>0</v>
      </c>
      <c r="N47" s="93">
        <f t="shared" si="10"/>
        <v>6</v>
      </c>
      <c r="O47" s="94">
        <f t="shared" si="3"/>
        <v>6</v>
      </c>
      <c r="P47" s="94">
        <f t="shared" si="11"/>
        <v>0</v>
      </c>
      <c r="Q47" s="94">
        <f t="shared" si="12"/>
        <v>6</v>
      </c>
      <c r="R47" s="95">
        <f t="shared" si="13"/>
        <v>24</v>
      </c>
      <c r="S47" s="95">
        <v>0</v>
      </c>
      <c r="T47" s="95">
        <f t="shared" si="14"/>
        <v>0</v>
      </c>
      <c r="U47" s="95">
        <f t="shared" si="15"/>
        <v>24</v>
      </c>
      <c r="V47" s="96">
        <v>1614.58</v>
      </c>
      <c r="W47" s="96">
        <f t="shared" si="4"/>
        <v>19374.96</v>
      </c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</row>
    <row r="48" spans="1:43" ht="15" customHeight="1" x14ac:dyDescent="0.25">
      <c r="A48" s="60">
        <v>45</v>
      </c>
      <c r="B48" s="235" t="s">
        <v>96</v>
      </c>
      <c r="C48" s="170" t="s">
        <v>98</v>
      </c>
      <c r="D48" s="64" t="s">
        <v>91</v>
      </c>
      <c r="E48" s="12">
        <f>GESTOR!I48</f>
        <v>1800</v>
      </c>
      <c r="F48" s="91">
        <f t="shared" si="0"/>
        <v>900</v>
      </c>
      <c r="G48" s="91">
        <f t="shared" si="5"/>
        <v>0</v>
      </c>
      <c r="H48" s="91">
        <f t="shared" si="6"/>
        <v>900</v>
      </c>
      <c r="I48" s="92">
        <f t="shared" si="1"/>
        <v>900</v>
      </c>
      <c r="J48" s="92">
        <f t="shared" si="7"/>
        <v>0</v>
      </c>
      <c r="K48" s="92">
        <f t="shared" si="8"/>
        <v>900</v>
      </c>
      <c r="L48" s="93">
        <f t="shared" si="2"/>
        <v>900</v>
      </c>
      <c r="M48" s="93">
        <f t="shared" si="9"/>
        <v>0</v>
      </c>
      <c r="N48" s="93">
        <f t="shared" si="10"/>
        <v>900</v>
      </c>
      <c r="O48" s="94">
        <f t="shared" si="3"/>
        <v>900</v>
      </c>
      <c r="P48" s="94">
        <f t="shared" si="11"/>
        <v>0</v>
      </c>
      <c r="Q48" s="94">
        <f t="shared" si="12"/>
        <v>900</v>
      </c>
      <c r="R48" s="95">
        <f t="shared" si="13"/>
        <v>3600</v>
      </c>
      <c r="S48" s="95">
        <v>0</v>
      </c>
      <c r="T48" s="95">
        <f t="shared" si="14"/>
        <v>0</v>
      </c>
      <c r="U48" s="95">
        <f t="shared" si="15"/>
        <v>3600</v>
      </c>
      <c r="V48" s="96">
        <v>6.76</v>
      </c>
      <c r="W48" s="96">
        <f t="shared" si="4"/>
        <v>12168</v>
      </c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97"/>
    </row>
    <row r="49" spans="1:43" ht="15" customHeight="1" x14ac:dyDescent="0.25">
      <c r="A49" s="60">
        <v>46</v>
      </c>
      <c r="B49" s="235"/>
      <c r="C49" s="170"/>
      <c r="D49" s="64" t="s">
        <v>92</v>
      </c>
      <c r="E49" s="12">
        <f>GESTOR!I49</f>
        <v>10</v>
      </c>
      <c r="F49" s="91">
        <f t="shared" si="0"/>
        <v>5</v>
      </c>
      <c r="G49" s="91">
        <f t="shared" si="5"/>
        <v>0</v>
      </c>
      <c r="H49" s="91">
        <f t="shared" si="6"/>
        <v>5</v>
      </c>
      <c r="I49" s="92">
        <f t="shared" si="1"/>
        <v>5</v>
      </c>
      <c r="J49" s="92">
        <f t="shared" si="7"/>
        <v>0</v>
      </c>
      <c r="K49" s="92">
        <f t="shared" si="8"/>
        <v>5</v>
      </c>
      <c r="L49" s="93">
        <f t="shared" si="2"/>
        <v>5</v>
      </c>
      <c r="M49" s="93">
        <f t="shared" si="9"/>
        <v>0</v>
      </c>
      <c r="N49" s="93">
        <f t="shared" si="10"/>
        <v>5</v>
      </c>
      <c r="O49" s="94">
        <f t="shared" si="3"/>
        <v>5</v>
      </c>
      <c r="P49" s="94">
        <f t="shared" si="11"/>
        <v>0</v>
      </c>
      <c r="Q49" s="94">
        <f t="shared" si="12"/>
        <v>5</v>
      </c>
      <c r="R49" s="95">
        <f t="shared" si="13"/>
        <v>20</v>
      </c>
      <c r="S49" s="95">
        <v>0</v>
      </c>
      <c r="T49" s="95">
        <f t="shared" si="14"/>
        <v>0</v>
      </c>
      <c r="U49" s="95">
        <f t="shared" si="15"/>
        <v>20</v>
      </c>
      <c r="V49" s="96">
        <v>1021.35</v>
      </c>
      <c r="W49" s="96">
        <f t="shared" si="4"/>
        <v>10213.5</v>
      </c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</row>
    <row r="50" spans="1:43" ht="15" customHeight="1" x14ac:dyDescent="0.25">
      <c r="A50" s="60">
        <v>47</v>
      </c>
      <c r="B50" s="235" t="s">
        <v>109</v>
      </c>
      <c r="C50" s="170" t="s">
        <v>90</v>
      </c>
      <c r="D50" s="64" t="s">
        <v>91</v>
      </c>
      <c r="E50" s="12">
        <f>GESTOR!I50</f>
        <v>6000</v>
      </c>
      <c r="F50" s="91">
        <f t="shared" si="0"/>
        <v>3000</v>
      </c>
      <c r="G50" s="91">
        <f t="shared" si="5"/>
        <v>0</v>
      </c>
      <c r="H50" s="91">
        <f t="shared" si="6"/>
        <v>3000</v>
      </c>
      <c r="I50" s="92">
        <f t="shared" si="1"/>
        <v>3000</v>
      </c>
      <c r="J50" s="92">
        <f t="shared" si="7"/>
        <v>0</v>
      </c>
      <c r="K50" s="92">
        <f t="shared" si="8"/>
        <v>3000</v>
      </c>
      <c r="L50" s="93">
        <f t="shared" si="2"/>
        <v>3000</v>
      </c>
      <c r="M50" s="93">
        <f t="shared" si="9"/>
        <v>0</v>
      </c>
      <c r="N50" s="93">
        <f t="shared" si="10"/>
        <v>3000</v>
      </c>
      <c r="O50" s="94">
        <f t="shared" si="3"/>
        <v>3000</v>
      </c>
      <c r="P50" s="94">
        <f t="shared" si="11"/>
        <v>0</v>
      </c>
      <c r="Q50" s="94">
        <f t="shared" si="12"/>
        <v>3000</v>
      </c>
      <c r="R50" s="95">
        <f t="shared" si="13"/>
        <v>12000</v>
      </c>
      <c r="S50" s="95">
        <v>0</v>
      </c>
      <c r="T50" s="95">
        <f t="shared" si="14"/>
        <v>0</v>
      </c>
      <c r="U50" s="95">
        <f t="shared" si="15"/>
        <v>12000</v>
      </c>
      <c r="V50" s="96">
        <v>5.0999999999999996</v>
      </c>
      <c r="W50" s="96">
        <f t="shared" si="4"/>
        <v>30599.999999999996</v>
      </c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</row>
    <row r="51" spans="1:43" ht="15" customHeight="1" x14ac:dyDescent="0.25">
      <c r="A51" s="60">
        <v>48</v>
      </c>
      <c r="B51" s="235"/>
      <c r="C51" s="170"/>
      <c r="D51" s="64" t="s">
        <v>92</v>
      </c>
      <c r="E51" s="12">
        <f>GESTOR!I51</f>
        <v>20</v>
      </c>
      <c r="F51" s="91">
        <f t="shared" si="0"/>
        <v>10</v>
      </c>
      <c r="G51" s="91">
        <f t="shared" si="5"/>
        <v>0</v>
      </c>
      <c r="H51" s="91">
        <f t="shared" si="6"/>
        <v>10</v>
      </c>
      <c r="I51" s="92">
        <f t="shared" si="1"/>
        <v>10</v>
      </c>
      <c r="J51" s="92">
        <f t="shared" si="7"/>
        <v>0</v>
      </c>
      <c r="K51" s="92">
        <f t="shared" si="8"/>
        <v>10</v>
      </c>
      <c r="L51" s="93">
        <f t="shared" si="2"/>
        <v>10</v>
      </c>
      <c r="M51" s="93">
        <f t="shared" si="9"/>
        <v>0</v>
      </c>
      <c r="N51" s="93">
        <f t="shared" si="10"/>
        <v>10</v>
      </c>
      <c r="O51" s="94">
        <f t="shared" si="3"/>
        <v>10</v>
      </c>
      <c r="P51" s="94">
        <f t="shared" si="11"/>
        <v>0</v>
      </c>
      <c r="Q51" s="94">
        <f t="shared" si="12"/>
        <v>10</v>
      </c>
      <c r="R51" s="95">
        <f t="shared" si="13"/>
        <v>40</v>
      </c>
      <c r="S51" s="95">
        <v>0</v>
      </c>
      <c r="T51" s="95">
        <f t="shared" si="14"/>
        <v>0</v>
      </c>
      <c r="U51" s="95">
        <f t="shared" si="15"/>
        <v>40</v>
      </c>
      <c r="V51" s="96">
        <v>705</v>
      </c>
      <c r="W51" s="96">
        <f t="shared" si="4"/>
        <v>14100</v>
      </c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97"/>
    </row>
    <row r="52" spans="1:43" ht="15" customHeight="1" x14ac:dyDescent="0.25">
      <c r="A52" s="60">
        <v>49</v>
      </c>
      <c r="B52" s="235" t="s">
        <v>96</v>
      </c>
      <c r="C52" s="170" t="s">
        <v>93</v>
      </c>
      <c r="D52" s="64" t="s">
        <v>91</v>
      </c>
      <c r="E52" s="12">
        <f>GESTOR!I52</f>
        <v>4000</v>
      </c>
      <c r="F52" s="91">
        <f t="shared" si="0"/>
        <v>2000</v>
      </c>
      <c r="G52" s="91">
        <f t="shared" si="5"/>
        <v>0</v>
      </c>
      <c r="H52" s="91">
        <f t="shared" si="6"/>
        <v>2000</v>
      </c>
      <c r="I52" s="92">
        <f t="shared" si="1"/>
        <v>2000</v>
      </c>
      <c r="J52" s="92">
        <f t="shared" si="7"/>
        <v>0</v>
      </c>
      <c r="K52" s="92">
        <f t="shared" si="8"/>
        <v>2000</v>
      </c>
      <c r="L52" s="93">
        <f t="shared" si="2"/>
        <v>2000</v>
      </c>
      <c r="M52" s="93">
        <f t="shared" si="9"/>
        <v>0</v>
      </c>
      <c r="N52" s="93">
        <f t="shared" si="10"/>
        <v>2000</v>
      </c>
      <c r="O52" s="94">
        <f t="shared" si="3"/>
        <v>2000</v>
      </c>
      <c r="P52" s="94">
        <f t="shared" si="11"/>
        <v>0</v>
      </c>
      <c r="Q52" s="94">
        <f t="shared" si="12"/>
        <v>2000</v>
      </c>
      <c r="R52" s="95">
        <f t="shared" si="13"/>
        <v>8000</v>
      </c>
      <c r="S52" s="95">
        <v>0</v>
      </c>
      <c r="T52" s="95">
        <f t="shared" si="14"/>
        <v>0</v>
      </c>
      <c r="U52" s="95">
        <f t="shared" si="15"/>
        <v>8000</v>
      </c>
      <c r="V52" s="96">
        <v>13.27</v>
      </c>
      <c r="W52" s="96">
        <f t="shared" si="4"/>
        <v>53080</v>
      </c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</row>
    <row r="53" spans="1:43" ht="15" customHeight="1" x14ac:dyDescent="0.25">
      <c r="A53" s="60">
        <v>50</v>
      </c>
      <c r="B53" s="235"/>
      <c r="C53" s="170"/>
      <c r="D53" s="64" t="s">
        <v>92</v>
      </c>
      <c r="E53" s="12">
        <f>GESTOR!I53</f>
        <v>10</v>
      </c>
      <c r="F53" s="91">
        <f t="shared" si="0"/>
        <v>5</v>
      </c>
      <c r="G53" s="91">
        <f t="shared" si="5"/>
        <v>0</v>
      </c>
      <c r="H53" s="91">
        <f t="shared" si="6"/>
        <v>5</v>
      </c>
      <c r="I53" s="92">
        <f t="shared" si="1"/>
        <v>5</v>
      </c>
      <c r="J53" s="92">
        <f t="shared" si="7"/>
        <v>0</v>
      </c>
      <c r="K53" s="92">
        <f t="shared" si="8"/>
        <v>5</v>
      </c>
      <c r="L53" s="93">
        <f t="shared" si="2"/>
        <v>5</v>
      </c>
      <c r="M53" s="93">
        <f t="shared" si="9"/>
        <v>0</v>
      </c>
      <c r="N53" s="93">
        <f t="shared" si="10"/>
        <v>5</v>
      </c>
      <c r="O53" s="94">
        <f t="shared" si="3"/>
        <v>5</v>
      </c>
      <c r="P53" s="94">
        <f t="shared" si="11"/>
        <v>0</v>
      </c>
      <c r="Q53" s="94">
        <f t="shared" si="12"/>
        <v>5</v>
      </c>
      <c r="R53" s="95">
        <f t="shared" si="13"/>
        <v>20</v>
      </c>
      <c r="S53" s="95">
        <v>0</v>
      </c>
      <c r="T53" s="95">
        <f t="shared" si="14"/>
        <v>0</v>
      </c>
      <c r="U53" s="95">
        <f t="shared" si="15"/>
        <v>20</v>
      </c>
      <c r="V53" s="96">
        <v>1492</v>
      </c>
      <c r="W53" s="96">
        <f t="shared" si="4"/>
        <v>14920</v>
      </c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</row>
    <row r="54" spans="1:43" ht="15" customHeight="1" x14ac:dyDescent="0.25">
      <c r="A54" s="60">
        <v>51</v>
      </c>
      <c r="B54" s="235" t="s">
        <v>106</v>
      </c>
      <c r="C54" s="170" t="s">
        <v>94</v>
      </c>
      <c r="D54" s="64" t="s">
        <v>91</v>
      </c>
      <c r="E54" s="12">
        <f>GESTOR!I54</f>
        <v>9000</v>
      </c>
      <c r="F54" s="91">
        <f t="shared" si="0"/>
        <v>4500</v>
      </c>
      <c r="G54" s="91">
        <f t="shared" si="5"/>
        <v>0</v>
      </c>
      <c r="H54" s="91">
        <f t="shared" si="6"/>
        <v>4500</v>
      </c>
      <c r="I54" s="92">
        <f t="shared" si="1"/>
        <v>4500</v>
      </c>
      <c r="J54" s="92">
        <f t="shared" si="7"/>
        <v>0</v>
      </c>
      <c r="K54" s="92">
        <f t="shared" si="8"/>
        <v>4500</v>
      </c>
      <c r="L54" s="93">
        <f t="shared" si="2"/>
        <v>4500</v>
      </c>
      <c r="M54" s="93">
        <f t="shared" si="9"/>
        <v>0</v>
      </c>
      <c r="N54" s="93">
        <f t="shared" si="10"/>
        <v>4500</v>
      </c>
      <c r="O54" s="94">
        <f t="shared" si="3"/>
        <v>4500</v>
      </c>
      <c r="P54" s="94">
        <f t="shared" si="11"/>
        <v>0</v>
      </c>
      <c r="Q54" s="94">
        <f t="shared" si="12"/>
        <v>4500</v>
      </c>
      <c r="R54" s="95">
        <f t="shared" si="13"/>
        <v>18000</v>
      </c>
      <c r="S54" s="95">
        <v>0</v>
      </c>
      <c r="T54" s="95">
        <f t="shared" si="14"/>
        <v>0</v>
      </c>
      <c r="U54" s="95">
        <f t="shared" si="15"/>
        <v>18000</v>
      </c>
      <c r="V54" s="96">
        <v>11.1</v>
      </c>
      <c r="W54" s="96">
        <f t="shared" si="4"/>
        <v>99900</v>
      </c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</row>
    <row r="55" spans="1:43" ht="15" customHeight="1" x14ac:dyDescent="0.25">
      <c r="A55" s="60">
        <v>52</v>
      </c>
      <c r="B55" s="235"/>
      <c r="C55" s="170"/>
      <c r="D55" s="64" t="s">
        <v>92</v>
      </c>
      <c r="E55" s="12">
        <f>GESTOR!I55</f>
        <v>14</v>
      </c>
      <c r="F55" s="91">
        <f t="shared" si="0"/>
        <v>7</v>
      </c>
      <c r="G55" s="91">
        <f t="shared" si="5"/>
        <v>0</v>
      </c>
      <c r="H55" s="91">
        <f t="shared" si="6"/>
        <v>7</v>
      </c>
      <c r="I55" s="92">
        <f t="shared" si="1"/>
        <v>7</v>
      </c>
      <c r="J55" s="92">
        <f t="shared" si="7"/>
        <v>0</v>
      </c>
      <c r="K55" s="92">
        <f t="shared" si="8"/>
        <v>7</v>
      </c>
      <c r="L55" s="93">
        <f t="shared" si="2"/>
        <v>7</v>
      </c>
      <c r="M55" s="93">
        <f t="shared" si="9"/>
        <v>0</v>
      </c>
      <c r="N55" s="93">
        <f t="shared" si="10"/>
        <v>7</v>
      </c>
      <c r="O55" s="94">
        <f t="shared" si="3"/>
        <v>7</v>
      </c>
      <c r="P55" s="94">
        <f t="shared" si="11"/>
        <v>0</v>
      </c>
      <c r="Q55" s="94">
        <f t="shared" si="12"/>
        <v>7</v>
      </c>
      <c r="R55" s="95">
        <f t="shared" si="13"/>
        <v>28</v>
      </c>
      <c r="S55" s="95">
        <v>0</v>
      </c>
      <c r="T55" s="95">
        <f t="shared" si="14"/>
        <v>0</v>
      </c>
      <c r="U55" s="95">
        <f t="shared" si="15"/>
        <v>28</v>
      </c>
      <c r="V55" s="96">
        <v>1500</v>
      </c>
      <c r="W55" s="96">
        <f t="shared" si="4"/>
        <v>21000</v>
      </c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</row>
    <row r="56" spans="1:43" ht="15" customHeight="1" x14ac:dyDescent="0.25">
      <c r="A56" s="60">
        <v>53</v>
      </c>
      <c r="B56" s="235" t="s">
        <v>96</v>
      </c>
      <c r="C56" s="170" t="s">
        <v>95</v>
      </c>
      <c r="D56" s="64" t="s">
        <v>91</v>
      </c>
      <c r="E56" s="12">
        <f>GESTOR!I56</f>
        <v>3000</v>
      </c>
      <c r="F56" s="91">
        <f t="shared" si="0"/>
        <v>1500</v>
      </c>
      <c r="G56" s="91">
        <f t="shared" si="5"/>
        <v>0</v>
      </c>
      <c r="H56" s="91">
        <f t="shared" si="6"/>
        <v>1500</v>
      </c>
      <c r="I56" s="92">
        <f t="shared" si="1"/>
        <v>1500</v>
      </c>
      <c r="J56" s="92">
        <f t="shared" si="7"/>
        <v>0</v>
      </c>
      <c r="K56" s="92">
        <f t="shared" si="8"/>
        <v>1500</v>
      </c>
      <c r="L56" s="93">
        <f t="shared" si="2"/>
        <v>1500</v>
      </c>
      <c r="M56" s="93">
        <f t="shared" si="9"/>
        <v>0</v>
      </c>
      <c r="N56" s="93">
        <f t="shared" si="10"/>
        <v>1500</v>
      </c>
      <c r="O56" s="94">
        <f t="shared" si="3"/>
        <v>1500</v>
      </c>
      <c r="P56" s="94">
        <f t="shared" si="11"/>
        <v>0</v>
      </c>
      <c r="Q56" s="94">
        <f t="shared" si="12"/>
        <v>1500</v>
      </c>
      <c r="R56" s="95">
        <f t="shared" si="13"/>
        <v>6000</v>
      </c>
      <c r="S56" s="95">
        <v>0</v>
      </c>
      <c r="T56" s="95">
        <f t="shared" si="14"/>
        <v>0</v>
      </c>
      <c r="U56" s="95">
        <f t="shared" si="15"/>
        <v>6000</v>
      </c>
      <c r="V56" s="96">
        <v>15.83</v>
      </c>
      <c r="W56" s="96">
        <f t="shared" si="4"/>
        <v>47490</v>
      </c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</row>
    <row r="57" spans="1:43" ht="15" customHeight="1" x14ac:dyDescent="0.25">
      <c r="A57" s="60">
        <v>54</v>
      </c>
      <c r="B57" s="235"/>
      <c r="C57" s="170"/>
      <c r="D57" s="64" t="s">
        <v>92</v>
      </c>
      <c r="E57" s="12">
        <f>GESTOR!I57</f>
        <v>10</v>
      </c>
      <c r="F57" s="91">
        <f t="shared" si="0"/>
        <v>5</v>
      </c>
      <c r="G57" s="91">
        <f t="shared" si="5"/>
        <v>0</v>
      </c>
      <c r="H57" s="91">
        <f t="shared" si="6"/>
        <v>5</v>
      </c>
      <c r="I57" s="92">
        <f t="shared" si="1"/>
        <v>5</v>
      </c>
      <c r="J57" s="92">
        <f t="shared" si="7"/>
        <v>0</v>
      </c>
      <c r="K57" s="92">
        <f t="shared" si="8"/>
        <v>5</v>
      </c>
      <c r="L57" s="93">
        <f t="shared" si="2"/>
        <v>5</v>
      </c>
      <c r="M57" s="93">
        <f t="shared" si="9"/>
        <v>0</v>
      </c>
      <c r="N57" s="93">
        <f t="shared" si="10"/>
        <v>5</v>
      </c>
      <c r="O57" s="94">
        <f t="shared" si="3"/>
        <v>5</v>
      </c>
      <c r="P57" s="94">
        <f t="shared" si="11"/>
        <v>0</v>
      </c>
      <c r="Q57" s="94">
        <f t="shared" si="12"/>
        <v>5</v>
      </c>
      <c r="R57" s="95">
        <f t="shared" si="13"/>
        <v>20</v>
      </c>
      <c r="S57" s="95">
        <v>0</v>
      </c>
      <c r="T57" s="95">
        <f t="shared" si="14"/>
        <v>0</v>
      </c>
      <c r="U57" s="95">
        <f t="shared" si="15"/>
        <v>20</v>
      </c>
      <c r="V57" s="96">
        <v>2251</v>
      </c>
      <c r="W57" s="96">
        <f t="shared" si="4"/>
        <v>22510</v>
      </c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</row>
    <row r="58" spans="1:43" ht="15" customHeight="1" x14ac:dyDescent="0.25">
      <c r="A58" s="60">
        <v>55</v>
      </c>
      <c r="B58" s="235" t="s">
        <v>89</v>
      </c>
      <c r="C58" s="170" t="s">
        <v>110</v>
      </c>
      <c r="D58" s="64" t="s">
        <v>91</v>
      </c>
      <c r="E58" s="12">
        <f>GESTOR!I58</f>
        <v>1000</v>
      </c>
      <c r="F58" s="91">
        <f t="shared" si="0"/>
        <v>500</v>
      </c>
      <c r="G58" s="91">
        <f t="shared" si="5"/>
        <v>0</v>
      </c>
      <c r="H58" s="91">
        <f t="shared" si="6"/>
        <v>500</v>
      </c>
      <c r="I58" s="92">
        <f t="shared" si="1"/>
        <v>500</v>
      </c>
      <c r="J58" s="92">
        <f t="shared" si="7"/>
        <v>0</v>
      </c>
      <c r="K58" s="92">
        <f t="shared" si="8"/>
        <v>500</v>
      </c>
      <c r="L58" s="93">
        <f t="shared" si="2"/>
        <v>500</v>
      </c>
      <c r="M58" s="93">
        <f t="shared" si="9"/>
        <v>0</v>
      </c>
      <c r="N58" s="93">
        <f t="shared" si="10"/>
        <v>500</v>
      </c>
      <c r="O58" s="94">
        <f t="shared" si="3"/>
        <v>500</v>
      </c>
      <c r="P58" s="94">
        <f t="shared" si="11"/>
        <v>0</v>
      </c>
      <c r="Q58" s="94">
        <f t="shared" si="12"/>
        <v>500</v>
      </c>
      <c r="R58" s="95">
        <f t="shared" si="13"/>
        <v>2000</v>
      </c>
      <c r="S58" s="95">
        <v>0</v>
      </c>
      <c r="T58" s="95">
        <f t="shared" si="14"/>
        <v>0</v>
      </c>
      <c r="U58" s="95">
        <f t="shared" si="15"/>
        <v>2000</v>
      </c>
      <c r="V58" s="96">
        <v>17.600000000000001</v>
      </c>
      <c r="W58" s="96">
        <f t="shared" si="4"/>
        <v>17600</v>
      </c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</row>
    <row r="59" spans="1:43" ht="15" customHeight="1" x14ac:dyDescent="0.25">
      <c r="A59" s="60">
        <v>56</v>
      </c>
      <c r="B59" s="235"/>
      <c r="C59" s="170"/>
      <c r="D59" s="64" t="s">
        <v>92</v>
      </c>
      <c r="E59" s="12">
        <f>GESTOR!I59</f>
        <v>5</v>
      </c>
      <c r="F59" s="91">
        <f t="shared" si="0"/>
        <v>2</v>
      </c>
      <c r="G59" s="91">
        <f t="shared" si="5"/>
        <v>0</v>
      </c>
      <c r="H59" s="91">
        <f t="shared" si="6"/>
        <v>2</v>
      </c>
      <c r="I59" s="92">
        <f t="shared" si="1"/>
        <v>2</v>
      </c>
      <c r="J59" s="92">
        <f t="shared" si="7"/>
        <v>0</v>
      </c>
      <c r="K59" s="92">
        <f t="shared" si="8"/>
        <v>2</v>
      </c>
      <c r="L59" s="93">
        <f t="shared" si="2"/>
        <v>2</v>
      </c>
      <c r="M59" s="93">
        <f t="shared" si="9"/>
        <v>0</v>
      </c>
      <c r="N59" s="93">
        <f t="shared" si="10"/>
        <v>2</v>
      </c>
      <c r="O59" s="94">
        <f t="shared" si="3"/>
        <v>2</v>
      </c>
      <c r="P59" s="94">
        <f t="shared" si="11"/>
        <v>0</v>
      </c>
      <c r="Q59" s="94">
        <f t="shared" si="12"/>
        <v>2</v>
      </c>
      <c r="R59" s="95">
        <f t="shared" si="13"/>
        <v>10</v>
      </c>
      <c r="S59" s="95">
        <v>0</v>
      </c>
      <c r="T59" s="95">
        <f t="shared" si="14"/>
        <v>0</v>
      </c>
      <c r="U59" s="95">
        <f t="shared" si="15"/>
        <v>10</v>
      </c>
      <c r="V59" s="96">
        <v>2259.2399999999998</v>
      </c>
      <c r="W59" s="96">
        <f t="shared" si="4"/>
        <v>11296.199999999999</v>
      </c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</row>
    <row r="60" spans="1:43" ht="15" customHeight="1" x14ac:dyDescent="0.25">
      <c r="A60" s="60">
        <v>57</v>
      </c>
      <c r="B60" s="235" t="s">
        <v>89</v>
      </c>
      <c r="C60" s="170" t="s">
        <v>97</v>
      </c>
      <c r="D60" s="64" t="s">
        <v>91</v>
      </c>
      <c r="E60" s="12">
        <f>GESTOR!I60</f>
        <v>4200</v>
      </c>
      <c r="F60" s="91">
        <f t="shared" si="0"/>
        <v>2100</v>
      </c>
      <c r="G60" s="91">
        <f t="shared" si="5"/>
        <v>0</v>
      </c>
      <c r="H60" s="91">
        <f t="shared" si="6"/>
        <v>2100</v>
      </c>
      <c r="I60" s="92">
        <f t="shared" si="1"/>
        <v>2100</v>
      </c>
      <c r="J60" s="92">
        <f t="shared" si="7"/>
        <v>0</v>
      </c>
      <c r="K60" s="92">
        <f t="shared" si="8"/>
        <v>2100</v>
      </c>
      <c r="L60" s="93">
        <f t="shared" si="2"/>
        <v>2100</v>
      </c>
      <c r="M60" s="93">
        <f t="shared" si="9"/>
        <v>0</v>
      </c>
      <c r="N60" s="93">
        <f t="shared" si="10"/>
        <v>2100</v>
      </c>
      <c r="O60" s="94">
        <f t="shared" si="3"/>
        <v>2100</v>
      </c>
      <c r="P60" s="94">
        <f t="shared" si="11"/>
        <v>0</v>
      </c>
      <c r="Q60" s="94">
        <f t="shared" si="12"/>
        <v>2100</v>
      </c>
      <c r="R60" s="95">
        <f t="shared" si="13"/>
        <v>8400</v>
      </c>
      <c r="S60" s="95">
        <v>0</v>
      </c>
      <c r="T60" s="95">
        <f t="shared" si="14"/>
        <v>0</v>
      </c>
      <c r="U60" s="95">
        <f t="shared" si="15"/>
        <v>8400</v>
      </c>
      <c r="V60" s="96">
        <v>6.53</v>
      </c>
      <c r="W60" s="96">
        <f t="shared" si="4"/>
        <v>27426</v>
      </c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</row>
    <row r="61" spans="1:43" ht="15" customHeight="1" x14ac:dyDescent="0.25">
      <c r="A61" s="60">
        <v>58</v>
      </c>
      <c r="B61" s="235"/>
      <c r="C61" s="170"/>
      <c r="D61" s="64" t="s">
        <v>92</v>
      </c>
      <c r="E61" s="12">
        <f>GESTOR!I61</f>
        <v>15</v>
      </c>
      <c r="F61" s="91">
        <f t="shared" si="0"/>
        <v>7</v>
      </c>
      <c r="G61" s="91">
        <f t="shared" si="5"/>
        <v>0</v>
      </c>
      <c r="H61" s="91">
        <f t="shared" si="6"/>
        <v>7</v>
      </c>
      <c r="I61" s="92">
        <f t="shared" si="1"/>
        <v>7</v>
      </c>
      <c r="J61" s="92">
        <f t="shared" si="7"/>
        <v>0</v>
      </c>
      <c r="K61" s="92">
        <f t="shared" si="8"/>
        <v>7</v>
      </c>
      <c r="L61" s="93">
        <f t="shared" si="2"/>
        <v>7</v>
      </c>
      <c r="M61" s="93">
        <f t="shared" si="9"/>
        <v>0</v>
      </c>
      <c r="N61" s="93">
        <f t="shared" si="10"/>
        <v>7</v>
      </c>
      <c r="O61" s="94">
        <f t="shared" si="3"/>
        <v>7</v>
      </c>
      <c r="P61" s="94">
        <f t="shared" si="11"/>
        <v>0</v>
      </c>
      <c r="Q61" s="94">
        <f t="shared" si="12"/>
        <v>7</v>
      </c>
      <c r="R61" s="95">
        <f t="shared" si="13"/>
        <v>30</v>
      </c>
      <c r="S61" s="95">
        <v>0</v>
      </c>
      <c r="T61" s="95">
        <f t="shared" si="14"/>
        <v>0</v>
      </c>
      <c r="U61" s="95">
        <f t="shared" si="15"/>
        <v>30</v>
      </c>
      <c r="V61" s="96">
        <v>1094.21</v>
      </c>
      <c r="W61" s="96">
        <f t="shared" si="4"/>
        <v>16413.150000000001</v>
      </c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97"/>
    </row>
    <row r="62" spans="1:43" ht="15" customHeight="1" x14ac:dyDescent="0.25">
      <c r="A62" s="60">
        <v>59</v>
      </c>
      <c r="B62" s="235" t="s">
        <v>89</v>
      </c>
      <c r="C62" s="170" t="s">
        <v>90</v>
      </c>
      <c r="D62" s="64" t="s">
        <v>91</v>
      </c>
      <c r="E62" s="12">
        <f>GESTOR!I62</f>
        <v>3000</v>
      </c>
      <c r="F62" s="91">
        <f t="shared" si="0"/>
        <v>1500</v>
      </c>
      <c r="G62" s="91">
        <f t="shared" si="5"/>
        <v>0</v>
      </c>
      <c r="H62" s="91">
        <f t="shared" si="6"/>
        <v>1500</v>
      </c>
      <c r="I62" s="92">
        <f t="shared" si="1"/>
        <v>1500</v>
      </c>
      <c r="J62" s="92">
        <f t="shared" si="7"/>
        <v>0</v>
      </c>
      <c r="K62" s="92">
        <f t="shared" si="8"/>
        <v>1500</v>
      </c>
      <c r="L62" s="93">
        <f t="shared" si="2"/>
        <v>1500</v>
      </c>
      <c r="M62" s="93">
        <f t="shared" si="9"/>
        <v>0</v>
      </c>
      <c r="N62" s="93">
        <f t="shared" si="10"/>
        <v>1500</v>
      </c>
      <c r="O62" s="94">
        <f t="shared" si="3"/>
        <v>1500</v>
      </c>
      <c r="P62" s="94">
        <f t="shared" si="11"/>
        <v>0</v>
      </c>
      <c r="Q62" s="94">
        <f t="shared" si="12"/>
        <v>1500</v>
      </c>
      <c r="R62" s="95">
        <f t="shared" si="13"/>
        <v>6000</v>
      </c>
      <c r="S62" s="95">
        <v>0</v>
      </c>
      <c r="T62" s="95">
        <f t="shared" si="14"/>
        <v>0</v>
      </c>
      <c r="U62" s="95">
        <f t="shared" si="15"/>
        <v>6000</v>
      </c>
      <c r="V62" s="96">
        <v>9.09</v>
      </c>
      <c r="W62" s="96">
        <f t="shared" si="4"/>
        <v>27270</v>
      </c>
      <c r="X62" s="97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7"/>
      <c r="AM62" s="97"/>
      <c r="AN62" s="97"/>
      <c r="AO62" s="97"/>
      <c r="AP62" s="97"/>
      <c r="AQ62" s="97"/>
    </row>
    <row r="63" spans="1:43" ht="15" customHeight="1" x14ac:dyDescent="0.25">
      <c r="A63" s="60">
        <v>60</v>
      </c>
      <c r="B63" s="235"/>
      <c r="C63" s="170"/>
      <c r="D63" s="64" t="s">
        <v>92</v>
      </c>
      <c r="E63" s="12">
        <f>GESTOR!I63</f>
        <v>10</v>
      </c>
      <c r="F63" s="91">
        <f t="shared" si="0"/>
        <v>5</v>
      </c>
      <c r="G63" s="91">
        <f t="shared" si="5"/>
        <v>0</v>
      </c>
      <c r="H63" s="91">
        <f t="shared" si="6"/>
        <v>5</v>
      </c>
      <c r="I63" s="92">
        <f t="shared" si="1"/>
        <v>5</v>
      </c>
      <c r="J63" s="92">
        <f t="shared" si="7"/>
        <v>0</v>
      </c>
      <c r="K63" s="92">
        <f t="shared" si="8"/>
        <v>5</v>
      </c>
      <c r="L63" s="93">
        <f t="shared" si="2"/>
        <v>5</v>
      </c>
      <c r="M63" s="93">
        <f t="shared" si="9"/>
        <v>0</v>
      </c>
      <c r="N63" s="93">
        <f t="shared" si="10"/>
        <v>5</v>
      </c>
      <c r="O63" s="94">
        <f t="shared" si="3"/>
        <v>5</v>
      </c>
      <c r="P63" s="94">
        <f t="shared" si="11"/>
        <v>0</v>
      </c>
      <c r="Q63" s="94">
        <f t="shared" si="12"/>
        <v>5</v>
      </c>
      <c r="R63" s="95">
        <f t="shared" si="13"/>
        <v>20</v>
      </c>
      <c r="S63" s="95">
        <v>0</v>
      </c>
      <c r="T63" s="95">
        <f t="shared" si="14"/>
        <v>0</v>
      </c>
      <c r="U63" s="95">
        <f t="shared" si="15"/>
        <v>20</v>
      </c>
      <c r="V63" s="96">
        <v>1513.9</v>
      </c>
      <c r="W63" s="96">
        <f t="shared" si="4"/>
        <v>15139</v>
      </c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97"/>
      <c r="AO63" s="97"/>
      <c r="AP63" s="97"/>
      <c r="AQ63" s="97"/>
    </row>
    <row r="64" spans="1:43" ht="15" customHeight="1" x14ac:dyDescent="0.25">
      <c r="A64" s="60">
        <v>61</v>
      </c>
      <c r="B64" s="235" t="s">
        <v>96</v>
      </c>
      <c r="C64" s="170" t="s">
        <v>93</v>
      </c>
      <c r="D64" s="64" t="s">
        <v>91</v>
      </c>
      <c r="E64" s="12">
        <f>GESTOR!I64</f>
        <v>2000</v>
      </c>
      <c r="F64" s="91">
        <f t="shared" si="0"/>
        <v>1000</v>
      </c>
      <c r="G64" s="91">
        <f t="shared" si="5"/>
        <v>0</v>
      </c>
      <c r="H64" s="91">
        <f t="shared" si="6"/>
        <v>1000</v>
      </c>
      <c r="I64" s="92">
        <f t="shared" si="1"/>
        <v>1000</v>
      </c>
      <c r="J64" s="92">
        <f t="shared" si="7"/>
        <v>0</v>
      </c>
      <c r="K64" s="92">
        <f t="shared" si="8"/>
        <v>1000</v>
      </c>
      <c r="L64" s="93">
        <f t="shared" si="2"/>
        <v>1000</v>
      </c>
      <c r="M64" s="93">
        <f t="shared" si="9"/>
        <v>0</v>
      </c>
      <c r="N64" s="93">
        <f t="shared" si="10"/>
        <v>1000</v>
      </c>
      <c r="O64" s="94">
        <f t="shared" si="3"/>
        <v>1000</v>
      </c>
      <c r="P64" s="94">
        <f t="shared" si="11"/>
        <v>0</v>
      </c>
      <c r="Q64" s="94">
        <f t="shared" si="12"/>
        <v>1000</v>
      </c>
      <c r="R64" s="95">
        <f t="shared" si="13"/>
        <v>4000</v>
      </c>
      <c r="S64" s="95">
        <v>0</v>
      </c>
      <c r="T64" s="95">
        <f t="shared" si="14"/>
        <v>0</v>
      </c>
      <c r="U64" s="95">
        <f t="shared" si="15"/>
        <v>4000</v>
      </c>
      <c r="V64" s="96">
        <v>12.77</v>
      </c>
      <c r="W64" s="96">
        <f t="shared" si="4"/>
        <v>25540</v>
      </c>
      <c r="X64" s="97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7"/>
      <c r="AM64" s="97"/>
      <c r="AN64" s="97"/>
      <c r="AO64" s="97"/>
      <c r="AP64" s="97"/>
      <c r="AQ64" s="97"/>
    </row>
    <row r="65" spans="1:43" ht="15" customHeight="1" x14ac:dyDescent="0.25">
      <c r="A65" s="60">
        <v>62</v>
      </c>
      <c r="B65" s="235"/>
      <c r="C65" s="170"/>
      <c r="D65" s="64" t="s">
        <v>92</v>
      </c>
      <c r="E65" s="12">
        <f>GESTOR!I65</f>
        <v>5</v>
      </c>
      <c r="F65" s="91">
        <f t="shared" si="0"/>
        <v>2</v>
      </c>
      <c r="G65" s="91">
        <f t="shared" si="5"/>
        <v>0</v>
      </c>
      <c r="H65" s="91">
        <f t="shared" si="6"/>
        <v>2</v>
      </c>
      <c r="I65" s="92">
        <f t="shared" si="1"/>
        <v>2</v>
      </c>
      <c r="J65" s="92">
        <f t="shared" si="7"/>
        <v>0</v>
      </c>
      <c r="K65" s="92">
        <f t="shared" si="8"/>
        <v>2</v>
      </c>
      <c r="L65" s="93">
        <f t="shared" si="2"/>
        <v>2</v>
      </c>
      <c r="M65" s="93">
        <f t="shared" si="9"/>
        <v>0</v>
      </c>
      <c r="N65" s="93">
        <f t="shared" si="10"/>
        <v>2</v>
      </c>
      <c r="O65" s="94">
        <f t="shared" si="3"/>
        <v>2</v>
      </c>
      <c r="P65" s="94">
        <f t="shared" si="11"/>
        <v>0</v>
      </c>
      <c r="Q65" s="94">
        <f t="shared" si="12"/>
        <v>2</v>
      </c>
      <c r="R65" s="95">
        <f t="shared" si="13"/>
        <v>10</v>
      </c>
      <c r="S65" s="95">
        <v>0</v>
      </c>
      <c r="T65" s="95">
        <f t="shared" si="14"/>
        <v>0</v>
      </c>
      <c r="U65" s="95">
        <f t="shared" si="15"/>
        <v>10</v>
      </c>
      <c r="V65" s="96">
        <v>1492</v>
      </c>
      <c r="W65" s="96">
        <f t="shared" si="4"/>
        <v>7460</v>
      </c>
      <c r="X65" s="97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7"/>
      <c r="AM65" s="97"/>
      <c r="AN65" s="97"/>
      <c r="AO65" s="97"/>
      <c r="AP65" s="97"/>
      <c r="AQ65" s="97"/>
    </row>
    <row r="66" spans="1:43" ht="15" customHeight="1" x14ac:dyDescent="0.25">
      <c r="A66" s="60">
        <v>63</v>
      </c>
      <c r="B66" s="235" t="s">
        <v>96</v>
      </c>
      <c r="C66" s="170" t="s">
        <v>94</v>
      </c>
      <c r="D66" s="64" t="s">
        <v>91</v>
      </c>
      <c r="E66" s="12">
        <f>GESTOR!I66</f>
        <v>3000</v>
      </c>
      <c r="F66" s="91">
        <f t="shared" si="0"/>
        <v>1500</v>
      </c>
      <c r="G66" s="91">
        <f t="shared" si="5"/>
        <v>0</v>
      </c>
      <c r="H66" s="91">
        <f t="shared" si="6"/>
        <v>1500</v>
      </c>
      <c r="I66" s="92">
        <f t="shared" si="1"/>
        <v>1500</v>
      </c>
      <c r="J66" s="92">
        <f t="shared" si="7"/>
        <v>0</v>
      </c>
      <c r="K66" s="92">
        <f t="shared" si="8"/>
        <v>1500</v>
      </c>
      <c r="L66" s="93">
        <f t="shared" si="2"/>
        <v>1500</v>
      </c>
      <c r="M66" s="93">
        <f t="shared" si="9"/>
        <v>0</v>
      </c>
      <c r="N66" s="93">
        <f t="shared" si="10"/>
        <v>1500</v>
      </c>
      <c r="O66" s="94">
        <f t="shared" si="3"/>
        <v>1500</v>
      </c>
      <c r="P66" s="94">
        <f t="shared" si="11"/>
        <v>0</v>
      </c>
      <c r="Q66" s="94">
        <f t="shared" si="12"/>
        <v>1500</v>
      </c>
      <c r="R66" s="95">
        <f t="shared" si="13"/>
        <v>6000</v>
      </c>
      <c r="S66" s="95">
        <v>0</v>
      </c>
      <c r="T66" s="95">
        <f t="shared" si="14"/>
        <v>0</v>
      </c>
      <c r="U66" s="95">
        <f t="shared" si="15"/>
        <v>6000</v>
      </c>
      <c r="V66" s="96">
        <v>15.93</v>
      </c>
      <c r="W66" s="96">
        <f t="shared" si="4"/>
        <v>47790</v>
      </c>
      <c r="X66" s="97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7"/>
      <c r="AM66" s="97"/>
      <c r="AN66" s="97"/>
      <c r="AO66" s="97"/>
      <c r="AP66" s="97"/>
      <c r="AQ66" s="97"/>
    </row>
    <row r="67" spans="1:43" ht="15" customHeight="1" x14ac:dyDescent="0.25">
      <c r="A67" s="60">
        <v>64</v>
      </c>
      <c r="B67" s="235"/>
      <c r="C67" s="170"/>
      <c r="D67" s="64" t="s">
        <v>92</v>
      </c>
      <c r="E67" s="12">
        <f>GESTOR!I67</f>
        <v>10</v>
      </c>
      <c r="F67" s="91">
        <f t="shared" si="0"/>
        <v>5</v>
      </c>
      <c r="G67" s="91">
        <f t="shared" si="5"/>
        <v>0</v>
      </c>
      <c r="H67" s="91">
        <f t="shared" si="6"/>
        <v>5</v>
      </c>
      <c r="I67" s="92">
        <f t="shared" si="1"/>
        <v>5</v>
      </c>
      <c r="J67" s="92">
        <f t="shared" si="7"/>
        <v>0</v>
      </c>
      <c r="K67" s="92">
        <f t="shared" si="8"/>
        <v>5</v>
      </c>
      <c r="L67" s="93">
        <f t="shared" si="2"/>
        <v>5</v>
      </c>
      <c r="M67" s="93">
        <f t="shared" si="9"/>
        <v>0</v>
      </c>
      <c r="N67" s="93">
        <f t="shared" si="10"/>
        <v>5</v>
      </c>
      <c r="O67" s="94">
        <f t="shared" si="3"/>
        <v>5</v>
      </c>
      <c r="P67" s="94">
        <f t="shared" si="11"/>
        <v>0</v>
      </c>
      <c r="Q67" s="94">
        <f t="shared" si="12"/>
        <v>5</v>
      </c>
      <c r="R67" s="95">
        <f t="shared" si="13"/>
        <v>20</v>
      </c>
      <c r="S67" s="95">
        <v>0</v>
      </c>
      <c r="T67" s="95">
        <f t="shared" si="14"/>
        <v>0</v>
      </c>
      <c r="U67" s="95">
        <f t="shared" si="15"/>
        <v>20</v>
      </c>
      <c r="V67" s="96">
        <v>2121</v>
      </c>
      <c r="W67" s="96">
        <f t="shared" si="4"/>
        <v>21210</v>
      </c>
      <c r="X67" s="97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7"/>
      <c r="AM67" s="97"/>
      <c r="AN67" s="97"/>
      <c r="AO67" s="97"/>
      <c r="AP67" s="97"/>
      <c r="AQ67" s="97"/>
    </row>
    <row r="68" spans="1:43" ht="15" customHeight="1" x14ac:dyDescent="0.25">
      <c r="A68" s="60">
        <v>65</v>
      </c>
      <c r="B68" s="235" t="s">
        <v>96</v>
      </c>
      <c r="C68" s="170" t="s">
        <v>95</v>
      </c>
      <c r="D68" s="64" t="s">
        <v>91</v>
      </c>
      <c r="E68" s="12">
        <f>GESTOR!I68</f>
        <v>2000</v>
      </c>
      <c r="F68" s="91">
        <f>IF(ROUNDDOWN($E68*0.5,0)&gt;$U68,$U68+G68,ROUNDDOWN($E68*0.5,0))</f>
        <v>1000</v>
      </c>
      <c r="G68" s="91">
        <f t="shared" si="5"/>
        <v>0</v>
      </c>
      <c r="H68" s="91">
        <f t="shared" si="6"/>
        <v>1000</v>
      </c>
      <c r="I68" s="92">
        <f>IF(ROUNDDOWN($E68*0.5,0)&gt;$U68,$U68+J68,ROUNDDOWN($E68*0.5,0))</f>
        <v>1000</v>
      </c>
      <c r="J68" s="92">
        <f t="shared" si="7"/>
        <v>0</v>
      </c>
      <c r="K68" s="92">
        <f t="shared" si="8"/>
        <v>1000</v>
      </c>
      <c r="L68" s="93">
        <f>IF(ROUNDDOWN($E68*0.5,0)&gt;$U68,$U68+M68,ROUNDDOWN($E68*0.5,0))</f>
        <v>1000</v>
      </c>
      <c r="M68" s="93">
        <f t="shared" si="9"/>
        <v>0</v>
      </c>
      <c r="N68" s="93">
        <f t="shared" si="10"/>
        <v>1000</v>
      </c>
      <c r="O68" s="94">
        <f>IF(ROUNDDOWN($E68*0.5,0)&gt;$U68,$U68+P68,ROUNDDOWN($E68*0.5,0))</f>
        <v>1000</v>
      </c>
      <c r="P68" s="94">
        <f t="shared" si="11"/>
        <v>0</v>
      </c>
      <c r="Q68" s="94">
        <f t="shared" si="12"/>
        <v>1000</v>
      </c>
      <c r="R68" s="95">
        <f t="shared" si="13"/>
        <v>4000</v>
      </c>
      <c r="S68" s="95">
        <v>0</v>
      </c>
      <c r="T68" s="95">
        <f t="shared" si="14"/>
        <v>0</v>
      </c>
      <c r="U68" s="95">
        <f t="shared" si="15"/>
        <v>4000</v>
      </c>
      <c r="V68" s="96">
        <v>16.739999999999998</v>
      </c>
      <c r="W68" s="96">
        <f t="shared" ref="W68:W72" si="16">V68*E68</f>
        <v>33480</v>
      </c>
      <c r="X68" s="97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7"/>
      <c r="AM68" s="97"/>
      <c r="AN68" s="97"/>
      <c r="AO68" s="97"/>
      <c r="AP68" s="97"/>
      <c r="AQ68" s="97"/>
    </row>
    <row r="69" spans="1:43" ht="15" customHeight="1" x14ac:dyDescent="0.25">
      <c r="A69" s="60">
        <v>66</v>
      </c>
      <c r="B69" s="235"/>
      <c r="C69" s="170"/>
      <c r="D69" s="64" t="s">
        <v>92</v>
      </c>
      <c r="E69" s="12">
        <f>GESTOR!I69</f>
        <v>10</v>
      </c>
      <c r="F69" s="91">
        <f>IF(ROUNDDOWN($E69*0.5,0)&gt;$U69,$U69+G69,ROUNDDOWN($E69*0.5,0))</f>
        <v>5</v>
      </c>
      <c r="G69" s="91">
        <f>SUMIF($V$2:$AE$2,$F$2,V69:AE69)</f>
        <v>0</v>
      </c>
      <c r="H69" s="91">
        <f t="shared" ref="H69:H72" si="17">F69-G69</f>
        <v>5</v>
      </c>
      <c r="I69" s="92">
        <f>IF(ROUNDDOWN($E69*0.5,0)&gt;$U69,$U69+J69,ROUNDDOWN($E69*0.5,0))</f>
        <v>5</v>
      </c>
      <c r="J69" s="92">
        <f>SUMIF($V$2:$AE$2,$I$2,V69:AE69)</f>
        <v>0</v>
      </c>
      <c r="K69" s="92">
        <f t="shared" ref="K69:K72" si="18">I69-J69</f>
        <v>5</v>
      </c>
      <c r="L69" s="93">
        <f>IF(ROUNDDOWN($E69*0.5,0)&gt;$U69,$U69+M69,ROUNDDOWN($E69*0.5,0))</f>
        <v>5</v>
      </c>
      <c r="M69" s="93">
        <f>SUMIF($V$2:$AE$2,$L$2,V69:AE69)</f>
        <v>0</v>
      </c>
      <c r="N69" s="93">
        <f t="shared" ref="N69:N72" si="19">L69-M69</f>
        <v>5</v>
      </c>
      <c r="O69" s="94">
        <f>IF(ROUNDDOWN($E69*0.5,0)&gt;$U69,$U69+P69,ROUNDDOWN($E69*0.5,0))</f>
        <v>5</v>
      </c>
      <c r="P69" s="94">
        <f>SUMIF($V$2:$AE$2,$O$2,V69:AE69)</f>
        <v>0</v>
      </c>
      <c r="Q69" s="94">
        <f t="shared" ref="Q69:Q72" si="20">O69-P69</f>
        <v>5</v>
      </c>
      <c r="R69" s="95">
        <f t="shared" ref="R69:R72" si="21">E69*2</f>
        <v>20</v>
      </c>
      <c r="S69" s="95">
        <v>0</v>
      </c>
      <c r="T69" s="95">
        <f t="shared" ref="T69:T72" si="22">(SUM(X69:AQ69))</f>
        <v>0</v>
      </c>
      <c r="U69" s="95">
        <f t="shared" ref="U69:U72" si="23">R69-T69-S69</f>
        <v>20</v>
      </c>
      <c r="V69" s="96">
        <v>2252</v>
      </c>
      <c r="W69" s="96">
        <f t="shared" si="16"/>
        <v>22520</v>
      </c>
      <c r="X69" s="97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97"/>
      <c r="AM69" s="97"/>
      <c r="AN69" s="97"/>
      <c r="AO69" s="97"/>
      <c r="AP69" s="97"/>
      <c r="AQ69" s="97"/>
    </row>
    <row r="70" spans="1:43" ht="15" customHeight="1" x14ac:dyDescent="0.25">
      <c r="A70" s="60">
        <v>67</v>
      </c>
      <c r="B70" s="235" t="s">
        <v>96</v>
      </c>
      <c r="C70" s="170" t="s">
        <v>110</v>
      </c>
      <c r="D70" s="64" t="s">
        <v>91</v>
      </c>
      <c r="E70" s="12">
        <f>GESTOR!I70</f>
        <v>500</v>
      </c>
      <c r="F70" s="91">
        <f>IF(ROUNDDOWN($E70*0.5,0)&gt;$U70,$U70+G70,ROUNDDOWN($E70*0.5,0))</f>
        <v>250</v>
      </c>
      <c r="G70" s="91">
        <f>SUMIF($V$2:$AE$2,$F$2,V70:AE70)</f>
        <v>0</v>
      </c>
      <c r="H70" s="91">
        <f t="shared" si="17"/>
        <v>250</v>
      </c>
      <c r="I70" s="92">
        <f>IF(ROUNDDOWN($E70*0.5,0)&gt;$U70,$U70+J70,ROUNDDOWN($E70*0.5,0))</f>
        <v>250</v>
      </c>
      <c r="J70" s="92">
        <f>SUMIF($V$2:$AE$2,$I$2,V70:AE70)</f>
        <v>0</v>
      </c>
      <c r="K70" s="92">
        <f t="shared" si="18"/>
        <v>250</v>
      </c>
      <c r="L70" s="93">
        <f>IF(ROUNDDOWN($E70*0.5,0)&gt;$U70,$U70+M70,ROUNDDOWN($E70*0.5,0))</f>
        <v>250</v>
      </c>
      <c r="M70" s="93">
        <f>SUMIF($V$2:$AE$2,$L$2,V70:AE70)</f>
        <v>0</v>
      </c>
      <c r="N70" s="93">
        <f t="shared" si="19"/>
        <v>250</v>
      </c>
      <c r="O70" s="94">
        <f>IF(ROUNDDOWN($E70*0.5,0)&gt;$U70,$U70+P70,ROUNDDOWN($E70*0.5,0))</f>
        <v>250</v>
      </c>
      <c r="P70" s="94">
        <f>SUMIF($V$2:$AE$2,$O$2,V70:AE70)</f>
        <v>0</v>
      </c>
      <c r="Q70" s="94">
        <f t="shared" si="20"/>
        <v>250</v>
      </c>
      <c r="R70" s="95">
        <f t="shared" si="21"/>
        <v>1000</v>
      </c>
      <c r="S70" s="95">
        <v>0</v>
      </c>
      <c r="T70" s="95">
        <f t="shared" si="22"/>
        <v>0</v>
      </c>
      <c r="U70" s="95">
        <f t="shared" si="23"/>
        <v>1000</v>
      </c>
      <c r="V70" s="96">
        <v>16.239999999999998</v>
      </c>
      <c r="W70" s="96">
        <f t="shared" si="16"/>
        <v>8119.9999999999991</v>
      </c>
      <c r="X70" s="97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7"/>
      <c r="AM70" s="97"/>
      <c r="AN70" s="97"/>
      <c r="AO70" s="97"/>
      <c r="AP70" s="97"/>
      <c r="AQ70" s="97"/>
    </row>
    <row r="71" spans="1:43" ht="15" customHeight="1" x14ac:dyDescent="0.25">
      <c r="A71" s="60">
        <v>68</v>
      </c>
      <c r="B71" s="235"/>
      <c r="C71" s="170"/>
      <c r="D71" s="64" t="s">
        <v>92</v>
      </c>
      <c r="E71" s="12">
        <f>GESTOR!I71</f>
        <v>5</v>
      </c>
      <c r="F71" s="91">
        <f>IF(ROUNDDOWN($E71*0.5,0)&gt;$U71,$U71+G71,ROUNDDOWN($E71*0.5,0))</f>
        <v>2</v>
      </c>
      <c r="G71" s="91">
        <f>SUMIF($V$2:$AE$2,$F$2,V71:AE71)</f>
        <v>0</v>
      </c>
      <c r="H71" s="91">
        <f t="shared" si="17"/>
        <v>2</v>
      </c>
      <c r="I71" s="92">
        <f>IF(ROUNDDOWN($E71*0.5,0)&gt;$U71,$U71+J71,ROUNDDOWN($E71*0.5,0))</f>
        <v>2</v>
      </c>
      <c r="J71" s="92">
        <f>SUMIF($V$2:$AE$2,$I$2,V71:AE71)</f>
        <v>0</v>
      </c>
      <c r="K71" s="92">
        <f t="shared" si="18"/>
        <v>2</v>
      </c>
      <c r="L71" s="93">
        <f>IF(ROUNDDOWN($E71*0.5,0)&gt;$U71,$U71+M71,ROUNDDOWN($E71*0.5,0))</f>
        <v>2</v>
      </c>
      <c r="M71" s="93">
        <f>SUMIF($V$2:$AE$2,$L$2,V71:AE71)</f>
        <v>0</v>
      </c>
      <c r="N71" s="93">
        <f t="shared" si="19"/>
        <v>2</v>
      </c>
      <c r="O71" s="94">
        <f>IF(ROUNDDOWN($E71*0.5,0)&gt;$U71,$U71+P71,ROUNDDOWN($E71*0.5,0))</f>
        <v>2</v>
      </c>
      <c r="P71" s="94">
        <f>SUMIF($V$2:$AE$2,$O$2,V71:AE71)</f>
        <v>0</v>
      </c>
      <c r="Q71" s="94">
        <f t="shared" si="20"/>
        <v>2</v>
      </c>
      <c r="R71" s="95">
        <f t="shared" si="21"/>
        <v>10</v>
      </c>
      <c r="S71" s="95">
        <v>0</v>
      </c>
      <c r="T71" s="95">
        <f t="shared" si="22"/>
        <v>0</v>
      </c>
      <c r="U71" s="95">
        <f t="shared" si="23"/>
        <v>10</v>
      </c>
      <c r="V71" s="96">
        <v>2076</v>
      </c>
      <c r="W71" s="96">
        <f t="shared" si="16"/>
        <v>10380</v>
      </c>
      <c r="X71" s="97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97"/>
      <c r="AJ71" s="97"/>
      <c r="AK71" s="97"/>
      <c r="AL71" s="97"/>
      <c r="AM71" s="97"/>
      <c r="AN71" s="97"/>
      <c r="AO71" s="97"/>
      <c r="AP71" s="97"/>
      <c r="AQ71" s="97"/>
    </row>
    <row r="72" spans="1:43" ht="15" customHeight="1" x14ac:dyDescent="0.25">
      <c r="A72" s="60">
        <v>69</v>
      </c>
      <c r="B72" s="235" t="s">
        <v>96</v>
      </c>
      <c r="C72" s="170" t="s">
        <v>97</v>
      </c>
      <c r="D72" s="64" t="s">
        <v>91</v>
      </c>
      <c r="E72" s="12">
        <f>GESTOR!I72</f>
        <v>1200</v>
      </c>
      <c r="F72" s="91">
        <f>IF(ROUNDDOWN($E72*0.5,0)&gt;$U72,$U72+G72,ROUNDDOWN($E72*0.5,0))</f>
        <v>600</v>
      </c>
      <c r="G72" s="91">
        <f>SUMIF($V$2:$AE$2,$F$2,V72:AE72)</f>
        <v>0</v>
      </c>
      <c r="H72" s="91">
        <f t="shared" si="17"/>
        <v>600</v>
      </c>
      <c r="I72" s="92">
        <f>IF(ROUNDDOWN($E72*0.5,0)&gt;$U72,$U72+J72,ROUNDDOWN($E72*0.5,0))</f>
        <v>600</v>
      </c>
      <c r="J72" s="92">
        <f>SUMIF($V$2:$AE$2,$I$2,V72:AE72)</f>
        <v>0</v>
      </c>
      <c r="K72" s="92">
        <f t="shared" si="18"/>
        <v>600</v>
      </c>
      <c r="L72" s="93">
        <f>IF(ROUNDDOWN($E72*0.5,0)&gt;$U72,$U72+M72,ROUNDDOWN($E72*0.5,0))</f>
        <v>600</v>
      </c>
      <c r="M72" s="93">
        <f>SUMIF($V$2:$AE$2,$L$2,V72:AE72)</f>
        <v>0</v>
      </c>
      <c r="N72" s="93">
        <f t="shared" si="19"/>
        <v>600</v>
      </c>
      <c r="O72" s="94">
        <f>IF(ROUNDDOWN($E72*0.5,0)&gt;$U72,$U72+P72,ROUNDDOWN($E72*0.5,0))</f>
        <v>600</v>
      </c>
      <c r="P72" s="94">
        <f>SUMIF($V$2:$AE$2,$O$2,V72:AE72)</f>
        <v>0</v>
      </c>
      <c r="Q72" s="94">
        <f t="shared" si="20"/>
        <v>600</v>
      </c>
      <c r="R72" s="95">
        <f t="shared" si="21"/>
        <v>2400</v>
      </c>
      <c r="S72" s="95">
        <v>0</v>
      </c>
      <c r="T72" s="95">
        <f t="shared" si="22"/>
        <v>0</v>
      </c>
      <c r="U72" s="95">
        <f t="shared" si="23"/>
        <v>2400</v>
      </c>
      <c r="V72" s="96">
        <v>6.31</v>
      </c>
      <c r="W72" s="96">
        <f t="shared" si="16"/>
        <v>7571.9999999999991</v>
      </c>
      <c r="X72" s="97"/>
      <c r="Y72" s="97"/>
      <c r="Z72" s="97"/>
      <c r="AA72" s="97"/>
      <c r="AB72" s="97"/>
      <c r="AC72" s="97"/>
      <c r="AD72" s="97"/>
      <c r="AE72" s="97"/>
      <c r="AF72" s="97"/>
      <c r="AG72" s="97"/>
      <c r="AH72" s="97"/>
      <c r="AI72" s="97"/>
      <c r="AJ72" s="97"/>
      <c r="AK72" s="97"/>
      <c r="AL72" s="97"/>
      <c r="AM72" s="97"/>
      <c r="AN72" s="97"/>
      <c r="AO72" s="97"/>
      <c r="AP72" s="97"/>
      <c r="AQ72" s="97"/>
    </row>
    <row r="73" spans="1:43" ht="15" customHeight="1" x14ac:dyDescent="0.25">
      <c r="A73" s="64">
        <v>70</v>
      </c>
      <c r="B73" s="235"/>
      <c r="C73" s="170"/>
      <c r="D73" s="64" t="s">
        <v>92</v>
      </c>
      <c r="E73" s="12">
        <f>GESTOR!I73</f>
        <v>5</v>
      </c>
      <c r="F73" s="91">
        <f t="shared" ref="F73" si="24">IF(ROUNDDOWN($E73*0.5,0)&gt;$U73,$U73+G73,ROUNDDOWN($E73*0.5,0))</f>
        <v>2</v>
      </c>
      <c r="G73" s="91">
        <f t="shared" ref="G73" si="25">SUMIF($V$2:$AE$2,$F$2,V73:AE73)</f>
        <v>0</v>
      </c>
      <c r="H73" s="91">
        <f t="shared" ref="H73" si="26">F73-G73</f>
        <v>2</v>
      </c>
      <c r="I73" s="92">
        <f t="shared" ref="I73" si="27">IF(ROUNDDOWN($E73*0.5,0)&gt;$U73,$U73+J73,ROUNDDOWN($E73*0.5,0))</f>
        <v>2</v>
      </c>
      <c r="J73" s="92">
        <f t="shared" ref="J73" si="28">SUMIF($V$2:$AE$2,$I$2,V73:AE73)</f>
        <v>0</v>
      </c>
      <c r="K73" s="92">
        <f t="shared" ref="K73" si="29">I73-J73</f>
        <v>2</v>
      </c>
      <c r="L73" s="93">
        <f t="shared" ref="L73" si="30">IF(ROUNDDOWN($E73*0.5,0)&gt;$U73,$U73+M73,ROUNDDOWN($E73*0.5,0))</f>
        <v>2</v>
      </c>
      <c r="M73" s="93">
        <f t="shared" ref="M73" si="31">SUMIF($V$2:$AE$2,$L$2,V73:AE73)</f>
        <v>0</v>
      </c>
      <c r="N73" s="93">
        <f t="shared" ref="N73" si="32">L73-M73</f>
        <v>2</v>
      </c>
      <c r="O73" s="94">
        <f t="shared" ref="O73" si="33">IF(ROUNDDOWN($E73*0.5,0)&gt;$U73,$U73+P73,ROUNDDOWN($E73*0.5,0))</f>
        <v>2</v>
      </c>
      <c r="P73" s="94">
        <f t="shared" ref="P73" si="34">SUMIF($V$2:$AE$2,$O$2,V73:AE73)</f>
        <v>0</v>
      </c>
      <c r="Q73" s="94">
        <f t="shared" ref="Q73" si="35">O73-P73</f>
        <v>2</v>
      </c>
      <c r="R73" s="95">
        <f t="shared" ref="R73" si="36">E73*2</f>
        <v>10</v>
      </c>
      <c r="S73" s="95">
        <v>0</v>
      </c>
      <c r="T73" s="95">
        <f t="shared" ref="T73" si="37">(SUM(X73:AQ73))</f>
        <v>0</v>
      </c>
      <c r="U73" s="95">
        <f t="shared" ref="U73" si="38">R73-T73-S73</f>
        <v>10</v>
      </c>
      <c r="V73" s="96">
        <v>1065.5999999999999</v>
      </c>
      <c r="W73" s="96">
        <f t="shared" ref="W73" si="39">V73*E73</f>
        <v>5328</v>
      </c>
      <c r="X73" s="97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7"/>
      <c r="AM73" s="97"/>
      <c r="AN73" s="97"/>
      <c r="AO73" s="97"/>
      <c r="AP73" s="97"/>
      <c r="AQ73" s="97"/>
    </row>
    <row r="74" spans="1:43" x14ac:dyDescent="0.25">
      <c r="V74" s="101"/>
      <c r="W74" s="101">
        <f>SUM(W4:W73)</f>
        <v>5929271.0300000003</v>
      </c>
      <c r="X74" s="102">
        <f t="shared" ref="X74:AQ74" si="40">SUMPRODUCT($V$4:$V$73,X4:X73)</f>
        <v>0</v>
      </c>
      <c r="Y74" s="102">
        <f t="shared" si="40"/>
        <v>0</v>
      </c>
      <c r="Z74" s="102">
        <f t="shared" si="40"/>
        <v>0</v>
      </c>
      <c r="AA74" s="102">
        <f t="shared" si="40"/>
        <v>0</v>
      </c>
      <c r="AB74" s="102">
        <f t="shared" si="40"/>
        <v>0</v>
      </c>
      <c r="AC74" s="102">
        <f t="shared" si="40"/>
        <v>0</v>
      </c>
      <c r="AD74" s="102">
        <f t="shared" si="40"/>
        <v>0</v>
      </c>
      <c r="AE74" s="102">
        <f t="shared" si="40"/>
        <v>0</v>
      </c>
      <c r="AF74" s="102">
        <f t="shared" si="40"/>
        <v>0</v>
      </c>
      <c r="AG74" s="102">
        <f t="shared" si="40"/>
        <v>0</v>
      </c>
      <c r="AH74" s="102">
        <f t="shared" si="40"/>
        <v>0</v>
      </c>
      <c r="AI74" s="102">
        <f t="shared" si="40"/>
        <v>0</v>
      </c>
      <c r="AJ74" s="102">
        <f t="shared" si="40"/>
        <v>0</v>
      </c>
      <c r="AK74" s="102">
        <f t="shared" si="40"/>
        <v>0</v>
      </c>
      <c r="AL74" s="102">
        <f t="shared" si="40"/>
        <v>0</v>
      </c>
      <c r="AM74" s="102">
        <f t="shared" si="40"/>
        <v>0</v>
      </c>
      <c r="AN74" s="102">
        <f t="shared" si="40"/>
        <v>0</v>
      </c>
      <c r="AO74" s="102">
        <f t="shared" si="40"/>
        <v>0</v>
      </c>
      <c r="AP74" s="102">
        <f t="shared" si="40"/>
        <v>0</v>
      </c>
      <c r="AQ74" s="102">
        <f t="shared" si="40"/>
        <v>0</v>
      </c>
    </row>
    <row r="76" spans="1:43" ht="14.45" customHeight="1" x14ac:dyDescent="0.25">
      <c r="B76" s="239" t="str">
        <f>A1</f>
        <v>PE 1184/2025 SRP - (SGPE DE ORIGEM: 16580/2025)</v>
      </c>
      <c r="C76" s="240"/>
      <c r="D76" s="240"/>
      <c r="E76" s="241"/>
    </row>
    <row r="77" spans="1:43" ht="44.1" customHeight="1" x14ac:dyDescent="0.25">
      <c r="B77" s="239" t="str">
        <f>C1</f>
        <v>OBJETO: LOCAÇÃO DE VEÍCULOS COM MOTORISTA (VAN, MICRO-ÔNIBUS, ÔNIBUS CONVENCIONAL E ÔNIBUS EXECUTIVO) – CAMPUS I, CERES E CESFI. CEAVI - CCT- CEPLAN - CAV - CEO/FECEO</v>
      </c>
      <c r="C77" s="240"/>
      <c r="D77" s="240"/>
      <c r="E77" s="241"/>
    </row>
    <row r="78" spans="1:43" ht="14.45" customHeight="1" x14ac:dyDescent="0.25">
      <c r="B78" s="242" t="str">
        <f>I1</f>
        <v>VIGÊNCIA DA ATA:  23/09/2025 até 23/09/2026</v>
      </c>
      <c r="C78" s="243"/>
      <c r="D78" s="243"/>
      <c r="E78" s="244"/>
    </row>
    <row r="79" spans="1:43" x14ac:dyDescent="0.25">
      <c r="B79" s="245" t="s">
        <v>79</v>
      </c>
      <c r="C79" s="246"/>
      <c r="D79" s="214">
        <f>W74</f>
        <v>5929271.0300000003</v>
      </c>
      <c r="E79" s="215"/>
    </row>
    <row r="80" spans="1:43" x14ac:dyDescent="0.25">
      <c r="B80" s="245" t="s">
        <v>80</v>
      </c>
      <c r="C80" s="246"/>
      <c r="D80" s="216">
        <f>SUM(X74:AQ74)</f>
        <v>0</v>
      </c>
      <c r="E80" s="217"/>
    </row>
    <row r="81" spans="2:5" ht="15.95" customHeight="1" x14ac:dyDescent="0.25">
      <c r="B81" s="237" t="s">
        <v>81</v>
      </c>
      <c r="C81" s="238"/>
      <c r="D81" s="238"/>
      <c r="E81" s="121">
        <f>D80/D79</f>
        <v>0</v>
      </c>
    </row>
    <row r="82" spans="2:5" ht="14.45" customHeight="1" x14ac:dyDescent="0.25">
      <c r="B82" s="211" t="s">
        <v>135</v>
      </c>
      <c r="C82" s="212"/>
      <c r="D82" s="212"/>
      <c r="E82" s="213"/>
    </row>
  </sheetData>
  <autoFilter ref="A3:AR74" xr:uid="{692F58ED-CC76-41DD-BD42-C085F05EB183}"/>
  <mergeCells count="89">
    <mergeCell ref="B60:B61"/>
    <mergeCell ref="B62:B63"/>
    <mergeCell ref="B81:D81"/>
    <mergeCell ref="B64:B65"/>
    <mergeCell ref="B66:B67"/>
    <mergeCell ref="B68:B69"/>
    <mergeCell ref="B70:B71"/>
    <mergeCell ref="B72:B73"/>
    <mergeCell ref="C72:C73"/>
    <mergeCell ref="B76:E76"/>
    <mergeCell ref="B77:E77"/>
    <mergeCell ref="B78:E78"/>
    <mergeCell ref="B79:C79"/>
    <mergeCell ref="B80:C80"/>
    <mergeCell ref="C68:C69"/>
    <mergeCell ref="C70:C71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C58:C59"/>
    <mergeCell ref="B52:B53"/>
    <mergeCell ref="B54:B55"/>
    <mergeCell ref="B56:B57"/>
    <mergeCell ref="B58:B59"/>
    <mergeCell ref="C60:C61"/>
    <mergeCell ref="C62:C63"/>
    <mergeCell ref="C64:C65"/>
    <mergeCell ref="C66:C67"/>
    <mergeCell ref="C48:C49"/>
    <mergeCell ref="C50:C51"/>
    <mergeCell ref="C52:C53"/>
    <mergeCell ref="C54:C55"/>
    <mergeCell ref="C56:C57"/>
    <mergeCell ref="C38:C39"/>
    <mergeCell ref="C40:C41"/>
    <mergeCell ref="C42:C43"/>
    <mergeCell ref="C44:C45"/>
    <mergeCell ref="C46:C47"/>
    <mergeCell ref="C28:C29"/>
    <mergeCell ref="C30:C31"/>
    <mergeCell ref="C32:C33"/>
    <mergeCell ref="C34:C35"/>
    <mergeCell ref="C36:C37"/>
    <mergeCell ref="A1:B1"/>
    <mergeCell ref="C1:H1"/>
    <mergeCell ref="I1:W1"/>
    <mergeCell ref="F2:H2"/>
    <mergeCell ref="I2:K2"/>
    <mergeCell ref="L2:N2"/>
    <mergeCell ref="O2:Q2"/>
    <mergeCell ref="R2:U2"/>
    <mergeCell ref="V2:W2"/>
    <mergeCell ref="B82:E82"/>
    <mergeCell ref="D79:E79"/>
    <mergeCell ref="D80:E80"/>
    <mergeCell ref="A2:E2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</mergeCells>
  <conditionalFormatting sqref="H4:H73">
    <cfRule type="cellIs" dxfId="5" priority="14" operator="lessThan">
      <formula>0</formula>
    </cfRule>
    <cfRule type="cellIs" dxfId="4" priority="15" operator="lessThan">
      <formula>0</formula>
    </cfRule>
  </conditionalFormatting>
  <conditionalFormatting sqref="X4:AQ73">
    <cfRule type="cellIs" dxfId="3" priority="16" operator="greaterThan">
      <formula>10</formula>
    </cfRule>
    <cfRule type="cellIs" dxfId="2" priority="17" operator="greaterThan">
      <formula>0</formula>
    </cfRule>
    <cfRule type="cellIs" dxfId="1" priority="19" stopIfTrue="1" operator="greaterThan">
      <formula>0</formula>
    </cfRule>
    <cfRule type="cellIs" dxfId="0" priority="20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13A65-C359-493B-9D46-08B8BE98A0F8}">
  <dimension ref="A1:AX84"/>
  <sheetViews>
    <sheetView zoomScale="80" zoomScaleNormal="80" workbookViewId="0">
      <pane xSplit="18" topLeftCell="S1" activePane="topRight" state="frozen"/>
      <selection pane="topRight" activeCell="E14" sqref="E14:E15"/>
    </sheetView>
  </sheetViews>
  <sheetFormatPr defaultColWidth="11.85546875" defaultRowHeight="24.75" customHeight="1" x14ac:dyDescent="0.25"/>
  <cols>
    <col min="1" max="1" width="6.5703125" style="34" customWidth="1"/>
    <col min="2" max="2" width="11.42578125" style="1" customWidth="1"/>
    <col min="3" max="3" width="6.42578125" style="1" customWidth="1"/>
    <col min="4" max="4" width="6" style="1" customWidth="1"/>
    <col min="5" max="5" width="7.7109375" style="3" customWidth="1"/>
    <col min="6" max="6" width="12.42578125" style="1" customWidth="1"/>
    <col min="7" max="7" width="14" style="1" customWidth="1"/>
    <col min="8" max="8" width="14.5703125" style="79" customWidth="1"/>
    <col min="9" max="16" width="7.140625" style="4" customWidth="1"/>
    <col min="17" max="17" width="8.5703125" style="10" customWidth="1"/>
    <col min="18" max="18" width="10.140625" style="5" customWidth="1"/>
    <col min="19" max="19" width="15.85546875" style="6" customWidth="1"/>
    <col min="20" max="30" width="15" style="6" customWidth="1"/>
    <col min="31" max="50" width="15" style="34" customWidth="1"/>
    <col min="51" max="16384" width="11.85546875" style="34"/>
  </cols>
  <sheetData>
    <row r="1" spans="1:50" ht="47.1" customHeight="1" x14ac:dyDescent="0.25">
      <c r="A1" s="176" t="s">
        <v>84</v>
      </c>
      <c r="B1" s="177"/>
      <c r="C1" s="171" t="s">
        <v>112</v>
      </c>
      <c r="D1" s="171"/>
      <c r="E1" s="171"/>
      <c r="F1" s="171"/>
      <c r="G1" s="171"/>
      <c r="H1" s="172"/>
      <c r="I1" s="179" t="s">
        <v>82</v>
      </c>
      <c r="J1" s="179"/>
      <c r="K1" s="179"/>
      <c r="L1" s="179"/>
      <c r="M1" s="179"/>
      <c r="N1" s="179"/>
      <c r="O1" s="179"/>
      <c r="P1" s="179"/>
      <c r="Q1" s="179"/>
      <c r="R1" s="179"/>
      <c r="S1" s="195" t="s">
        <v>136</v>
      </c>
      <c r="T1" s="195" t="s">
        <v>140</v>
      </c>
      <c r="U1" s="165" t="s">
        <v>141</v>
      </c>
      <c r="V1" s="165" t="s">
        <v>142</v>
      </c>
      <c r="W1" s="195" t="s">
        <v>143</v>
      </c>
      <c r="X1" s="165" t="s">
        <v>144</v>
      </c>
      <c r="Y1" s="165" t="s">
        <v>148</v>
      </c>
      <c r="Z1" s="165" t="s">
        <v>150</v>
      </c>
      <c r="AA1" s="165" t="s">
        <v>155</v>
      </c>
      <c r="AB1" s="165" t="s">
        <v>156</v>
      </c>
      <c r="AC1" s="165" t="s">
        <v>157</v>
      </c>
      <c r="AD1" s="163" t="s">
        <v>147</v>
      </c>
      <c r="AE1" s="163" t="s">
        <v>147</v>
      </c>
      <c r="AF1" s="163" t="s">
        <v>147</v>
      </c>
      <c r="AG1" s="163" t="s">
        <v>147</v>
      </c>
      <c r="AH1" s="163" t="s">
        <v>147</v>
      </c>
      <c r="AI1" s="163" t="s">
        <v>147</v>
      </c>
      <c r="AJ1" s="163" t="s">
        <v>147</v>
      </c>
      <c r="AK1" s="163" t="s">
        <v>147</v>
      </c>
      <c r="AL1" s="163" t="s">
        <v>147</v>
      </c>
      <c r="AM1" s="163" t="s">
        <v>147</v>
      </c>
      <c r="AN1" s="163" t="s">
        <v>147</v>
      </c>
      <c r="AO1" s="163" t="s">
        <v>147</v>
      </c>
      <c r="AP1" s="163" t="s">
        <v>147</v>
      </c>
      <c r="AQ1" s="163" t="s">
        <v>147</v>
      </c>
      <c r="AR1" s="163" t="s">
        <v>147</v>
      </c>
      <c r="AS1" s="163" t="s">
        <v>147</v>
      </c>
      <c r="AT1" s="163" t="s">
        <v>147</v>
      </c>
      <c r="AU1" s="163" t="s">
        <v>147</v>
      </c>
      <c r="AV1" s="163" t="s">
        <v>147</v>
      </c>
      <c r="AW1" s="163" t="s">
        <v>147</v>
      </c>
      <c r="AX1" s="163" t="s">
        <v>147</v>
      </c>
    </row>
    <row r="2" spans="1:50" ht="23.25" customHeight="1" x14ac:dyDescent="0.25">
      <c r="A2" s="178" t="s">
        <v>115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2"/>
      <c r="S2" s="196"/>
      <c r="T2" s="196"/>
      <c r="U2" s="166"/>
      <c r="V2" s="166"/>
      <c r="W2" s="196"/>
      <c r="X2" s="166"/>
      <c r="Y2" s="166"/>
      <c r="Z2" s="166"/>
      <c r="AA2" s="166"/>
      <c r="AB2" s="166"/>
      <c r="AC2" s="166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</row>
    <row r="3" spans="1:50" s="3" customFormat="1" ht="51" customHeight="1" x14ac:dyDescent="0.2">
      <c r="A3" s="7" t="s">
        <v>87</v>
      </c>
      <c r="B3" s="7" t="s">
        <v>6</v>
      </c>
      <c r="C3" s="7" t="s">
        <v>2</v>
      </c>
      <c r="D3" s="7" t="s">
        <v>5</v>
      </c>
      <c r="E3" s="124" t="s">
        <v>7</v>
      </c>
      <c r="F3" s="124" t="s">
        <v>8</v>
      </c>
      <c r="G3" s="106" t="s">
        <v>9</v>
      </c>
      <c r="H3" s="107" t="s">
        <v>4</v>
      </c>
      <c r="I3" s="19" t="s">
        <v>50</v>
      </c>
      <c r="J3" s="19" t="s">
        <v>10</v>
      </c>
      <c r="K3" s="19" t="s">
        <v>11</v>
      </c>
      <c r="L3" s="19" t="s">
        <v>49</v>
      </c>
      <c r="M3" s="19" t="s">
        <v>12</v>
      </c>
      <c r="N3" s="19" t="s">
        <v>13</v>
      </c>
      <c r="O3" s="19" t="s">
        <v>14</v>
      </c>
      <c r="P3" s="19" t="s">
        <v>15</v>
      </c>
      <c r="Q3" s="26" t="s">
        <v>0</v>
      </c>
      <c r="R3" s="27" t="s">
        <v>1</v>
      </c>
      <c r="S3" s="122">
        <v>45937</v>
      </c>
      <c r="T3" s="122">
        <v>45943</v>
      </c>
      <c r="U3" s="122">
        <v>45961</v>
      </c>
      <c r="V3" s="122">
        <v>45961</v>
      </c>
      <c r="W3" s="122">
        <v>45978</v>
      </c>
      <c r="X3" s="122">
        <v>45988</v>
      </c>
      <c r="Y3" s="122">
        <v>46057</v>
      </c>
      <c r="Z3" s="122">
        <v>46062</v>
      </c>
      <c r="AA3" s="122">
        <v>46091</v>
      </c>
      <c r="AB3" s="122">
        <v>46092</v>
      </c>
      <c r="AC3" s="62">
        <v>46093</v>
      </c>
      <c r="AD3" s="62" t="s">
        <v>45</v>
      </c>
      <c r="AE3" s="62" t="s">
        <v>45</v>
      </c>
      <c r="AF3" s="62" t="s">
        <v>45</v>
      </c>
      <c r="AG3" s="62" t="s">
        <v>45</v>
      </c>
      <c r="AH3" s="62" t="s">
        <v>45</v>
      </c>
      <c r="AI3" s="62" t="s">
        <v>45</v>
      </c>
      <c r="AJ3" s="62" t="s">
        <v>45</v>
      </c>
      <c r="AK3" s="62" t="s">
        <v>45</v>
      </c>
      <c r="AL3" s="62" t="s">
        <v>45</v>
      </c>
      <c r="AM3" s="62" t="s">
        <v>45</v>
      </c>
      <c r="AN3" s="62" t="s">
        <v>45</v>
      </c>
      <c r="AO3" s="62" t="s">
        <v>45</v>
      </c>
      <c r="AP3" s="62" t="s">
        <v>45</v>
      </c>
      <c r="AQ3" s="62" t="s">
        <v>45</v>
      </c>
      <c r="AR3" s="62" t="s">
        <v>45</v>
      </c>
      <c r="AS3" s="62" t="s">
        <v>45</v>
      </c>
      <c r="AT3" s="62" t="s">
        <v>45</v>
      </c>
      <c r="AU3" s="62" t="s">
        <v>45</v>
      </c>
      <c r="AV3" s="62" t="s">
        <v>45</v>
      </c>
      <c r="AW3" s="62" t="s">
        <v>45</v>
      </c>
      <c r="AX3" s="62" t="s">
        <v>45</v>
      </c>
    </row>
    <row r="4" spans="1:50" ht="24.75" customHeight="1" x14ac:dyDescent="0.25">
      <c r="A4" s="169" t="s">
        <v>88</v>
      </c>
      <c r="B4" s="170" t="s">
        <v>154</v>
      </c>
      <c r="C4" s="173">
        <v>1</v>
      </c>
      <c r="D4" s="137">
        <v>1</v>
      </c>
      <c r="E4" s="170" t="s">
        <v>90</v>
      </c>
      <c r="F4" s="63" t="s">
        <v>91</v>
      </c>
      <c r="G4" s="66" t="s">
        <v>113</v>
      </c>
      <c r="H4" s="78">
        <v>4.9000000000000004</v>
      </c>
      <c r="I4" s="68">
        <v>30000</v>
      </c>
      <c r="J4" s="23">
        <f t="shared" ref="J4:J35" si="0">IF(SUM(S4:AX4)&gt;I4+L4,I4+L4,SUM(S4:AX4))</f>
        <v>24326.53</v>
      </c>
      <c r="K4" s="23">
        <f t="shared" ref="K4:K35" si="1">(SUM(S4:AX4))</f>
        <v>24326.53</v>
      </c>
      <c r="L4" s="24"/>
      <c r="M4" s="25">
        <f>ROUND(IF(I4*0.25-0.5&lt;0,0,I4*0.25-0.5),0)-P4-N4</f>
        <v>7500</v>
      </c>
      <c r="N4" s="24"/>
      <c r="O4" s="24"/>
      <c r="P4" s="24"/>
      <c r="Q4" s="35">
        <f t="shared" ref="Q4:Q35" si="2">I4-SUM(S4:AX4)+L4</f>
        <v>5673.4700000000012</v>
      </c>
      <c r="R4" s="16" t="str">
        <f>IF(Q4&lt;0,"ATENÇÃO","OK")</f>
        <v>OK</v>
      </c>
      <c r="S4" s="33">
        <v>8000</v>
      </c>
      <c r="T4" s="112"/>
      <c r="U4" s="112"/>
      <c r="V4" s="112"/>
      <c r="W4" s="112"/>
      <c r="X4" s="112"/>
      <c r="Y4" s="112"/>
      <c r="Z4" s="33"/>
      <c r="AA4" s="136"/>
      <c r="AB4" s="136">
        <v>16326.53</v>
      </c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</row>
    <row r="5" spans="1:50" ht="24.75" customHeight="1" x14ac:dyDescent="0.25">
      <c r="A5" s="169"/>
      <c r="B5" s="170"/>
      <c r="C5" s="173"/>
      <c r="D5" s="139">
        <v>2</v>
      </c>
      <c r="E5" s="170"/>
      <c r="F5" s="138" t="s">
        <v>92</v>
      </c>
      <c r="G5" s="66" t="s">
        <v>113</v>
      </c>
      <c r="H5" s="67">
        <v>890.86</v>
      </c>
      <c r="I5" s="69">
        <v>200</v>
      </c>
      <c r="J5" s="23">
        <f t="shared" si="0"/>
        <v>129.97</v>
      </c>
      <c r="K5" s="23">
        <f t="shared" si="1"/>
        <v>129.97</v>
      </c>
      <c r="L5" s="24"/>
      <c r="M5" s="25">
        <f t="shared" ref="M5:M73" si="3">ROUND(IF(I5*0.25-0.5&lt;0,0,I5*0.25-0.5),0)-P5-N5</f>
        <v>50</v>
      </c>
      <c r="N5" s="24"/>
      <c r="O5" s="24"/>
      <c r="P5" s="24"/>
      <c r="Q5" s="140">
        <f t="shared" si="2"/>
        <v>70.03</v>
      </c>
      <c r="R5" s="16" t="str">
        <f t="shared" ref="R5:R68" si="4">IF(Q5&lt;0,"ATENÇÃO","OK")</f>
        <v>OK</v>
      </c>
      <c r="S5" s="33">
        <f>65-29-11.23</f>
        <v>24.77</v>
      </c>
      <c r="T5" s="141">
        <f>13-0.8</f>
        <v>12.2</v>
      </c>
      <c r="U5" s="33"/>
      <c r="V5" s="33">
        <v>3</v>
      </c>
      <c r="W5" s="33"/>
      <c r="X5" s="33"/>
      <c r="Y5" s="33"/>
      <c r="Z5" s="33"/>
      <c r="AA5" s="33"/>
      <c r="AB5" s="136">
        <v>90</v>
      </c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</row>
    <row r="6" spans="1:50" ht="24.75" customHeight="1" x14ac:dyDescent="0.25">
      <c r="A6" s="169"/>
      <c r="B6" s="170" t="s">
        <v>89</v>
      </c>
      <c r="C6" s="173">
        <v>2</v>
      </c>
      <c r="D6" s="139">
        <v>3</v>
      </c>
      <c r="E6" s="170" t="s">
        <v>93</v>
      </c>
      <c r="F6" s="138" t="s">
        <v>91</v>
      </c>
      <c r="G6" s="66" t="s">
        <v>113</v>
      </c>
      <c r="H6" s="67">
        <v>6.5</v>
      </c>
      <c r="I6" s="69">
        <v>5500</v>
      </c>
      <c r="J6" s="23">
        <f t="shared" si="0"/>
        <v>5496.24</v>
      </c>
      <c r="K6" s="23">
        <f t="shared" si="1"/>
        <v>5496.24</v>
      </c>
      <c r="L6" s="24"/>
      <c r="M6" s="25">
        <f t="shared" si="3"/>
        <v>1375</v>
      </c>
      <c r="N6" s="24"/>
      <c r="O6" s="24"/>
      <c r="P6" s="24"/>
      <c r="Q6" s="35">
        <f t="shared" si="2"/>
        <v>3.7600000000002183</v>
      </c>
      <c r="R6" s="16" t="str">
        <f t="shared" si="4"/>
        <v>OK</v>
      </c>
      <c r="S6" s="33">
        <f>1500-19.14</f>
        <v>1480.86</v>
      </c>
      <c r="T6" s="33">
        <v>400</v>
      </c>
      <c r="U6" s="33"/>
      <c r="V6" s="33"/>
      <c r="W6" s="33"/>
      <c r="X6" s="33"/>
      <c r="Y6" s="33"/>
      <c r="Z6" s="33"/>
      <c r="AA6" s="136"/>
      <c r="AB6" s="33"/>
      <c r="AC6" s="136">
        <v>3615.38</v>
      </c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</row>
    <row r="7" spans="1:50" ht="24.75" customHeight="1" x14ac:dyDescent="0.25">
      <c r="A7" s="169"/>
      <c r="B7" s="170"/>
      <c r="C7" s="173"/>
      <c r="D7" s="139">
        <v>4</v>
      </c>
      <c r="E7" s="170"/>
      <c r="F7" s="138" t="s">
        <v>92</v>
      </c>
      <c r="G7" s="66" t="s">
        <v>113</v>
      </c>
      <c r="H7" s="67">
        <v>738.2</v>
      </c>
      <c r="I7" s="69">
        <v>30</v>
      </c>
      <c r="J7" s="23">
        <f t="shared" si="0"/>
        <v>28.61</v>
      </c>
      <c r="K7" s="23">
        <f t="shared" si="1"/>
        <v>28.61</v>
      </c>
      <c r="L7" s="24"/>
      <c r="M7" s="25">
        <f t="shared" si="3"/>
        <v>7</v>
      </c>
      <c r="N7" s="24"/>
      <c r="O7" s="24"/>
      <c r="P7" s="24"/>
      <c r="Q7" s="35">
        <f t="shared" si="2"/>
        <v>1.3900000000000006</v>
      </c>
      <c r="R7" s="16" t="str">
        <f t="shared" si="4"/>
        <v>OK</v>
      </c>
      <c r="S7" s="33">
        <v>3</v>
      </c>
      <c r="T7" s="33"/>
      <c r="U7" s="33"/>
      <c r="V7" s="33"/>
      <c r="W7" s="33">
        <f>3-1.39</f>
        <v>1.61</v>
      </c>
      <c r="X7" s="33"/>
      <c r="Y7" s="33"/>
      <c r="Z7" s="33"/>
      <c r="AA7" s="136"/>
      <c r="AB7" s="33"/>
      <c r="AC7" s="136">
        <v>24</v>
      </c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</row>
    <row r="8" spans="1:50" ht="24.75" customHeight="1" x14ac:dyDescent="0.25">
      <c r="A8" s="169"/>
      <c r="B8" s="170" t="s">
        <v>89</v>
      </c>
      <c r="C8" s="173">
        <v>3</v>
      </c>
      <c r="D8" s="139">
        <v>5</v>
      </c>
      <c r="E8" s="170" t="s">
        <v>94</v>
      </c>
      <c r="F8" s="80" t="s">
        <v>91</v>
      </c>
      <c r="G8" s="66" t="s">
        <v>113</v>
      </c>
      <c r="H8" s="67">
        <v>7.82</v>
      </c>
      <c r="I8" s="69">
        <v>20000</v>
      </c>
      <c r="J8" s="23">
        <f t="shared" si="0"/>
        <v>4053.32</v>
      </c>
      <c r="K8" s="23">
        <f t="shared" si="1"/>
        <v>4053.32</v>
      </c>
      <c r="L8" s="24"/>
      <c r="M8" s="25">
        <f t="shared" si="3"/>
        <v>5000</v>
      </c>
      <c r="N8" s="24"/>
      <c r="O8" s="24"/>
      <c r="P8" s="24"/>
      <c r="Q8" s="35">
        <f t="shared" si="2"/>
        <v>15946.68</v>
      </c>
      <c r="R8" s="16" t="str">
        <f t="shared" si="4"/>
        <v>OK</v>
      </c>
      <c r="S8" s="33">
        <f>1120-903</f>
        <v>217</v>
      </c>
      <c r="T8" s="33"/>
      <c r="U8" s="33"/>
      <c r="V8" s="33"/>
      <c r="W8" s="33"/>
      <c r="X8" s="33"/>
      <c r="Y8" s="33"/>
      <c r="Z8" s="33"/>
      <c r="AA8" s="136">
        <v>3836.32</v>
      </c>
      <c r="AB8" s="136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</row>
    <row r="9" spans="1:50" ht="24.75" customHeight="1" x14ac:dyDescent="0.25">
      <c r="A9" s="169"/>
      <c r="B9" s="170"/>
      <c r="C9" s="173"/>
      <c r="D9" s="139">
        <v>6</v>
      </c>
      <c r="E9" s="170"/>
      <c r="F9" s="80" t="s">
        <v>92</v>
      </c>
      <c r="G9" s="66" t="s">
        <v>113</v>
      </c>
      <c r="H9" s="67">
        <v>1000</v>
      </c>
      <c r="I9" s="69">
        <v>30</v>
      </c>
      <c r="J9" s="23">
        <f t="shared" si="0"/>
        <v>25</v>
      </c>
      <c r="K9" s="23">
        <f t="shared" si="1"/>
        <v>25</v>
      </c>
      <c r="L9" s="24"/>
      <c r="M9" s="25">
        <f t="shared" si="3"/>
        <v>7</v>
      </c>
      <c r="N9" s="24"/>
      <c r="O9" s="24"/>
      <c r="P9" s="24"/>
      <c r="Q9" s="35">
        <f t="shared" si="2"/>
        <v>5</v>
      </c>
      <c r="R9" s="16" t="str">
        <f t="shared" si="4"/>
        <v>OK</v>
      </c>
      <c r="S9" s="33"/>
      <c r="T9" s="33"/>
      <c r="U9" s="33"/>
      <c r="V9" s="33"/>
      <c r="W9" s="33"/>
      <c r="X9" s="33"/>
      <c r="Y9" s="33"/>
      <c r="Z9" s="33"/>
      <c r="AA9" s="33">
        <v>25</v>
      </c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</row>
    <row r="10" spans="1:50" ht="24.75" customHeight="1" x14ac:dyDescent="0.25">
      <c r="A10" s="169"/>
      <c r="B10" s="170" t="s">
        <v>89</v>
      </c>
      <c r="C10" s="173">
        <v>4</v>
      </c>
      <c r="D10" s="139">
        <v>7</v>
      </c>
      <c r="E10" s="170" t="s">
        <v>95</v>
      </c>
      <c r="F10" s="80" t="s">
        <v>91</v>
      </c>
      <c r="G10" s="66" t="s">
        <v>113</v>
      </c>
      <c r="H10" s="67">
        <v>7.61</v>
      </c>
      <c r="I10" s="69">
        <v>10000</v>
      </c>
      <c r="J10" s="23">
        <f t="shared" si="0"/>
        <v>6570.3</v>
      </c>
      <c r="K10" s="23">
        <f t="shared" si="1"/>
        <v>6570.3</v>
      </c>
      <c r="L10" s="24"/>
      <c r="M10" s="25">
        <f t="shared" si="3"/>
        <v>2500</v>
      </c>
      <c r="N10" s="24"/>
      <c r="O10" s="24"/>
      <c r="P10" s="24"/>
      <c r="Q10" s="35">
        <f t="shared" si="2"/>
        <v>3429.7</v>
      </c>
      <c r="R10" s="16" t="str">
        <f t="shared" si="4"/>
        <v>OK</v>
      </c>
      <c r="S10" s="33">
        <f>180+180+1020-1380</f>
        <v>0</v>
      </c>
      <c r="T10" s="33"/>
      <c r="U10" s="33"/>
      <c r="V10" s="33"/>
      <c r="W10" s="33"/>
      <c r="X10" s="33"/>
      <c r="Y10" s="33"/>
      <c r="Z10" s="33"/>
      <c r="AA10" s="136">
        <v>6570.3</v>
      </c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</row>
    <row r="11" spans="1:50" ht="24.75" customHeight="1" x14ac:dyDescent="0.25">
      <c r="A11" s="169"/>
      <c r="B11" s="170"/>
      <c r="C11" s="173"/>
      <c r="D11" s="137">
        <v>8</v>
      </c>
      <c r="E11" s="170"/>
      <c r="F11" s="80" t="s">
        <v>92</v>
      </c>
      <c r="G11" s="66" t="s">
        <v>113</v>
      </c>
      <c r="H11" s="67">
        <v>1002.46</v>
      </c>
      <c r="I11" s="69">
        <v>30</v>
      </c>
      <c r="J11" s="23">
        <f t="shared" si="0"/>
        <v>26</v>
      </c>
      <c r="K11" s="23">
        <f t="shared" si="1"/>
        <v>26</v>
      </c>
      <c r="L11" s="24"/>
      <c r="M11" s="25">
        <f t="shared" si="3"/>
        <v>7</v>
      </c>
      <c r="N11" s="24"/>
      <c r="O11" s="24"/>
      <c r="P11" s="24"/>
      <c r="Q11" s="35">
        <f t="shared" si="2"/>
        <v>4</v>
      </c>
      <c r="R11" s="16" t="str">
        <f t="shared" si="4"/>
        <v>OK</v>
      </c>
      <c r="S11" s="33"/>
      <c r="T11" s="33"/>
      <c r="U11" s="33"/>
      <c r="V11" s="33">
        <v>1</v>
      </c>
      <c r="W11" s="33"/>
      <c r="X11" s="33"/>
      <c r="Y11" s="33"/>
      <c r="Z11" s="33"/>
      <c r="AA11" s="33">
        <v>25</v>
      </c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</row>
    <row r="12" spans="1:50" ht="24.75" customHeight="1" x14ac:dyDescent="0.25">
      <c r="A12" s="169"/>
      <c r="B12" s="170" t="s">
        <v>145</v>
      </c>
      <c r="C12" s="173">
        <v>5</v>
      </c>
      <c r="D12" s="65">
        <v>9</v>
      </c>
      <c r="E12" s="170" t="s">
        <v>97</v>
      </c>
      <c r="F12" s="80" t="s">
        <v>91</v>
      </c>
      <c r="G12" s="66" t="s">
        <v>113</v>
      </c>
      <c r="H12" s="67">
        <v>3.68</v>
      </c>
      <c r="I12" s="69">
        <v>1000</v>
      </c>
      <c r="J12" s="23">
        <f t="shared" si="0"/>
        <v>0</v>
      </c>
      <c r="K12" s="23">
        <f t="shared" si="1"/>
        <v>0</v>
      </c>
      <c r="L12" s="24"/>
      <c r="M12" s="25">
        <f t="shared" si="3"/>
        <v>250</v>
      </c>
      <c r="N12" s="24"/>
      <c r="O12" s="24"/>
      <c r="P12" s="24"/>
      <c r="Q12" s="35">
        <f t="shared" si="2"/>
        <v>1000</v>
      </c>
      <c r="R12" s="16" t="str">
        <f t="shared" si="4"/>
        <v>OK</v>
      </c>
      <c r="S12" s="33"/>
      <c r="T12" s="112"/>
      <c r="U12" s="112"/>
      <c r="V12" s="112"/>
      <c r="W12" s="112"/>
      <c r="X12" s="112"/>
      <c r="Y12" s="112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</row>
    <row r="13" spans="1:50" ht="24.75" customHeight="1" x14ac:dyDescent="0.25">
      <c r="A13" s="169"/>
      <c r="B13" s="170"/>
      <c r="C13" s="173"/>
      <c r="D13" s="65">
        <v>10</v>
      </c>
      <c r="E13" s="170"/>
      <c r="F13" s="65" t="s">
        <v>92</v>
      </c>
      <c r="G13" s="66" t="s">
        <v>113</v>
      </c>
      <c r="H13" s="78">
        <v>874.8</v>
      </c>
      <c r="I13" s="69">
        <v>30</v>
      </c>
      <c r="J13" s="23">
        <f t="shared" si="0"/>
        <v>0</v>
      </c>
      <c r="K13" s="23">
        <f t="shared" si="1"/>
        <v>0</v>
      </c>
      <c r="L13" s="24"/>
      <c r="M13" s="25">
        <f t="shared" si="3"/>
        <v>7</v>
      </c>
      <c r="N13" s="24"/>
      <c r="O13" s="24"/>
      <c r="P13" s="24"/>
      <c r="Q13" s="35">
        <f t="shared" si="2"/>
        <v>30</v>
      </c>
      <c r="R13" s="16" t="str">
        <f t="shared" si="4"/>
        <v>OK</v>
      </c>
      <c r="S13" s="33"/>
      <c r="T13" s="112"/>
      <c r="U13" s="112"/>
      <c r="V13" s="112"/>
      <c r="W13" s="112"/>
      <c r="X13" s="112"/>
      <c r="Y13" s="112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</row>
    <row r="14" spans="1:50" ht="24.75" customHeight="1" x14ac:dyDescent="0.25">
      <c r="A14" s="169"/>
      <c r="B14" s="175" t="s">
        <v>145</v>
      </c>
      <c r="C14" s="174">
        <v>6</v>
      </c>
      <c r="D14" s="134">
        <v>11</v>
      </c>
      <c r="E14" s="175" t="s">
        <v>98</v>
      </c>
      <c r="F14" s="134" t="s">
        <v>91</v>
      </c>
      <c r="G14" s="135" t="s">
        <v>114</v>
      </c>
      <c r="H14" s="115">
        <v>6.76</v>
      </c>
      <c r="I14" s="69">
        <v>4200</v>
      </c>
      <c r="J14" s="23">
        <f t="shared" si="0"/>
        <v>0</v>
      </c>
      <c r="K14" s="23">
        <f t="shared" si="1"/>
        <v>0</v>
      </c>
      <c r="L14" s="24"/>
      <c r="M14" s="25">
        <f t="shared" si="3"/>
        <v>1050</v>
      </c>
      <c r="N14" s="24"/>
      <c r="O14" s="24"/>
      <c r="P14" s="24"/>
      <c r="Q14" s="35">
        <f t="shared" si="2"/>
        <v>4200</v>
      </c>
      <c r="R14" s="16" t="str">
        <f t="shared" si="4"/>
        <v>OK</v>
      </c>
      <c r="S14" s="33"/>
      <c r="T14" s="112"/>
      <c r="U14" s="33"/>
      <c r="V14" s="112"/>
      <c r="W14" s="112"/>
      <c r="X14" s="112"/>
      <c r="Y14" s="112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</row>
    <row r="15" spans="1:50" ht="39.950000000000003" customHeight="1" x14ac:dyDescent="0.25">
      <c r="A15" s="169"/>
      <c r="B15" s="175"/>
      <c r="C15" s="174"/>
      <c r="D15" s="134">
        <v>12</v>
      </c>
      <c r="E15" s="175"/>
      <c r="F15" s="116" t="s">
        <v>92</v>
      </c>
      <c r="G15" s="135" t="s">
        <v>114</v>
      </c>
      <c r="H15" s="115">
        <v>1021.34</v>
      </c>
      <c r="I15" s="69">
        <v>25</v>
      </c>
      <c r="J15" s="23">
        <f t="shared" si="0"/>
        <v>6</v>
      </c>
      <c r="K15" s="23">
        <f t="shared" si="1"/>
        <v>6</v>
      </c>
      <c r="L15" s="24">
        <v>-1</v>
      </c>
      <c r="M15" s="25">
        <f t="shared" si="3"/>
        <v>6</v>
      </c>
      <c r="N15" s="24"/>
      <c r="O15" s="24"/>
      <c r="P15" s="24"/>
      <c r="Q15" s="35">
        <f t="shared" si="2"/>
        <v>18</v>
      </c>
      <c r="R15" s="16" t="str">
        <f t="shared" si="4"/>
        <v>OK</v>
      </c>
      <c r="S15" s="33"/>
      <c r="T15" s="112"/>
      <c r="U15" s="112">
        <v>2</v>
      </c>
      <c r="V15" s="112"/>
      <c r="W15" s="112"/>
      <c r="X15" s="112">
        <v>2</v>
      </c>
      <c r="Y15" s="112">
        <v>1</v>
      </c>
      <c r="Z15" s="33">
        <v>1</v>
      </c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</row>
    <row r="16" spans="1:50" ht="24.75" customHeight="1" x14ac:dyDescent="0.25">
      <c r="A16" s="169" t="s">
        <v>100</v>
      </c>
      <c r="B16" s="170" t="s">
        <v>101</v>
      </c>
      <c r="C16" s="173">
        <v>7</v>
      </c>
      <c r="D16" s="65">
        <v>13</v>
      </c>
      <c r="E16" s="170" t="s">
        <v>90</v>
      </c>
      <c r="F16" s="64" t="s">
        <v>91</v>
      </c>
      <c r="G16" s="66" t="s">
        <v>113</v>
      </c>
      <c r="H16" s="78">
        <v>4.25</v>
      </c>
      <c r="I16" s="69">
        <v>0</v>
      </c>
      <c r="J16" s="23">
        <f t="shared" si="0"/>
        <v>0</v>
      </c>
      <c r="K16" s="23">
        <f t="shared" si="1"/>
        <v>0</v>
      </c>
      <c r="L16" s="24"/>
      <c r="M16" s="25">
        <f t="shared" si="3"/>
        <v>0</v>
      </c>
      <c r="N16" s="24"/>
      <c r="O16" s="24"/>
      <c r="P16" s="24"/>
      <c r="Q16" s="35">
        <f t="shared" si="2"/>
        <v>0</v>
      </c>
      <c r="R16" s="16" t="str">
        <f t="shared" si="4"/>
        <v>OK</v>
      </c>
      <c r="S16" s="33"/>
      <c r="T16" s="112"/>
      <c r="U16" s="112"/>
      <c r="V16" s="112"/>
      <c r="W16" s="112"/>
      <c r="X16" s="112"/>
      <c r="Y16" s="112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</row>
    <row r="17" spans="1:50" ht="24.75" customHeight="1" x14ac:dyDescent="0.25">
      <c r="A17" s="169"/>
      <c r="B17" s="170"/>
      <c r="C17" s="173"/>
      <c r="D17" s="65">
        <v>14</v>
      </c>
      <c r="E17" s="170"/>
      <c r="F17" s="64" t="s">
        <v>92</v>
      </c>
      <c r="G17" s="66" t="s">
        <v>113</v>
      </c>
      <c r="H17" s="67">
        <v>751.21</v>
      </c>
      <c r="I17" s="69">
        <v>0</v>
      </c>
      <c r="J17" s="23">
        <f t="shared" si="0"/>
        <v>0</v>
      </c>
      <c r="K17" s="23">
        <f t="shared" si="1"/>
        <v>0</v>
      </c>
      <c r="L17" s="24"/>
      <c r="M17" s="25">
        <f t="shared" si="3"/>
        <v>0</v>
      </c>
      <c r="N17" s="24"/>
      <c r="O17" s="24"/>
      <c r="P17" s="24"/>
      <c r="Q17" s="35">
        <f t="shared" si="2"/>
        <v>0</v>
      </c>
      <c r="R17" s="16" t="str">
        <f t="shared" si="4"/>
        <v>OK</v>
      </c>
      <c r="S17" s="33"/>
      <c r="T17" s="112"/>
      <c r="U17" s="112"/>
      <c r="V17" s="112"/>
      <c r="W17" s="112"/>
      <c r="X17" s="112"/>
      <c r="Y17" s="112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</row>
    <row r="18" spans="1:50" ht="24.75" customHeight="1" x14ac:dyDescent="0.25">
      <c r="A18" s="169"/>
      <c r="B18" s="170" t="s">
        <v>102</v>
      </c>
      <c r="C18" s="173">
        <v>8</v>
      </c>
      <c r="D18" s="65">
        <v>15</v>
      </c>
      <c r="E18" s="170" t="s">
        <v>93</v>
      </c>
      <c r="F18" s="64" t="s">
        <v>91</v>
      </c>
      <c r="G18" s="66" t="s">
        <v>113</v>
      </c>
      <c r="H18" s="67">
        <v>10.55</v>
      </c>
      <c r="I18" s="69">
        <v>0</v>
      </c>
      <c r="J18" s="23">
        <f t="shared" si="0"/>
        <v>0</v>
      </c>
      <c r="K18" s="23">
        <f t="shared" si="1"/>
        <v>0</v>
      </c>
      <c r="L18" s="24"/>
      <c r="M18" s="25">
        <f t="shared" si="3"/>
        <v>0</v>
      </c>
      <c r="N18" s="24"/>
      <c r="O18" s="24"/>
      <c r="P18" s="24"/>
      <c r="Q18" s="35">
        <f t="shared" si="2"/>
        <v>0</v>
      </c>
      <c r="R18" s="16" t="str">
        <f t="shared" si="4"/>
        <v>OK</v>
      </c>
      <c r="S18" s="33"/>
      <c r="T18" s="112"/>
      <c r="U18" s="112"/>
      <c r="V18" s="112"/>
      <c r="W18" s="112"/>
      <c r="X18" s="112"/>
      <c r="Y18" s="112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</row>
    <row r="19" spans="1:50" ht="24.75" customHeight="1" x14ac:dyDescent="0.25">
      <c r="A19" s="169"/>
      <c r="B19" s="170"/>
      <c r="C19" s="173"/>
      <c r="D19" s="65">
        <v>16</v>
      </c>
      <c r="E19" s="170"/>
      <c r="F19" s="64" t="s">
        <v>92</v>
      </c>
      <c r="G19" s="66" t="s">
        <v>113</v>
      </c>
      <c r="H19" s="78">
        <v>1232.01</v>
      </c>
      <c r="I19" s="69">
        <v>0</v>
      </c>
      <c r="J19" s="23">
        <f t="shared" si="0"/>
        <v>0</v>
      </c>
      <c r="K19" s="23">
        <f t="shared" si="1"/>
        <v>0</v>
      </c>
      <c r="L19" s="24"/>
      <c r="M19" s="25">
        <f t="shared" si="3"/>
        <v>0</v>
      </c>
      <c r="N19" s="24"/>
      <c r="O19" s="24"/>
      <c r="P19" s="24"/>
      <c r="Q19" s="35">
        <f t="shared" si="2"/>
        <v>0</v>
      </c>
      <c r="R19" s="16" t="str">
        <f t="shared" si="4"/>
        <v>OK</v>
      </c>
      <c r="S19" s="33"/>
      <c r="T19" s="112"/>
      <c r="U19" s="112"/>
      <c r="V19" s="112"/>
      <c r="W19" s="112"/>
      <c r="X19" s="112"/>
      <c r="Y19" s="112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</row>
    <row r="20" spans="1:50" ht="24.75" customHeight="1" x14ac:dyDescent="0.25">
      <c r="A20" s="169"/>
      <c r="B20" s="170" t="s">
        <v>102</v>
      </c>
      <c r="C20" s="173">
        <v>9</v>
      </c>
      <c r="D20" s="65">
        <v>17</v>
      </c>
      <c r="E20" s="170" t="s">
        <v>94</v>
      </c>
      <c r="F20" s="64" t="s">
        <v>91</v>
      </c>
      <c r="G20" s="66" t="s">
        <v>113</v>
      </c>
      <c r="H20" s="78">
        <v>10.130000000000001</v>
      </c>
      <c r="I20" s="69">
        <v>0</v>
      </c>
      <c r="J20" s="23">
        <f t="shared" si="0"/>
        <v>0</v>
      </c>
      <c r="K20" s="23">
        <f t="shared" si="1"/>
        <v>0</v>
      </c>
      <c r="L20" s="24"/>
      <c r="M20" s="25">
        <f t="shared" si="3"/>
        <v>0</v>
      </c>
      <c r="N20" s="24"/>
      <c r="O20" s="24"/>
      <c r="P20" s="24"/>
      <c r="Q20" s="35">
        <f t="shared" si="2"/>
        <v>0</v>
      </c>
      <c r="R20" s="16" t="str">
        <f t="shared" si="4"/>
        <v>OK</v>
      </c>
      <c r="S20" s="33"/>
      <c r="T20" s="112"/>
      <c r="U20" s="112"/>
      <c r="V20" s="112"/>
      <c r="W20" s="112"/>
      <c r="X20" s="112"/>
      <c r="Y20" s="112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</row>
    <row r="21" spans="1:50" ht="24.75" customHeight="1" x14ac:dyDescent="0.25">
      <c r="A21" s="169"/>
      <c r="B21" s="170"/>
      <c r="C21" s="173"/>
      <c r="D21" s="65">
        <v>18</v>
      </c>
      <c r="E21" s="170"/>
      <c r="F21" s="64" t="s">
        <v>92</v>
      </c>
      <c r="G21" s="66" t="s">
        <v>113</v>
      </c>
      <c r="H21" s="78">
        <v>1211.46</v>
      </c>
      <c r="I21" s="69">
        <v>0</v>
      </c>
      <c r="J21" s="23">
        <f t="shared" si="0"/>
        <v>0</v>
      </c>
      <c r="K21" s="23">
        <f t="shared" si="1"/>
        <v>0</v>
      </c>
      <c r="L21" s="24"/>
      <c r="M21" s="25">
        <f t="shared" si="3"/>
        <v>0</v>
      </c>
      <c r="N21" s="24"/>
      <c r="O21" s="24"/>
      <c r="P21" s="24"/>
      <c r="Q21" s="35">
        <f t="shared" si="2"/>
        <v>0</v>
      </c>
      <c r="R21" s="16" t="str">
        <f t="shared" si="4"/>
        <v>OK</v>
      </c>
      <c r="S21" s="33"/>
      <c r="T21" s="112"/>
      <c r="U21" s="112"/>
      <c r="V21" s="112"/>
      <c r="W21" s="112"/>
      <c r="X21" s="112"/>
      <c r="Y21" s="112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</row>
    <row r="22" spans="1:50" ht="24.75" customHeight="1" x14ac:dyDescent="0.25">
      <c r="A22" s="169"/>
      <c r="B22" s="170" t="s">
        <v>102</v>
      </c>
      <c r="C22" s="173">
        <v>10</v>
      </c>
      <c r="D22" s="65">
        <v>19</v>
      </c>
      <c r="E22" s="170" t="s">
        <v>95</v>
      </c>
      <c r="F22" s="80" t="s">
        <v>91</v>
      </c>
      <c r="G22" s="66" t="s">
        <v>113</v>
      </c>
      <c r="H22" s="78">
        <v>12.08</v>
      </c>
      <c r="I22" s="69">
        <v>0</v>
      </c>
      <c r="J22" s="23">
        <f t="shared" si="0"/>
        <v>0</v>
      </c>
      <c r="K22" s="23">
        <f t="shared" si="1"/>
        <v>0</v>
      </c>
      <c r="L22" s="24"/>
      <c r="M22" s="25">
        <f t="shared" si="3"/>
        <v>0</v>
      </c>
      <c r="N22" s="24"/>
      <c r="O22" s="24"/>
      <c r="P22" s="24"/>
      <c r="Q22" s="35">
        <f t="shared" si="2"/>
        <v>0</v>
      </c>
      <c r="R22" s="16" t="str">
        <f t="shared" si="4"/>
        <v>OK</v>
      </c>
      <c r="S22" s="33"/>
      <c r="T22" s="33"/>
      <c r="U22" s="112"/>
      <c r="V22" s="112"/>
      <c r="W22" s="112"/>
      <c r="X22" s="112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</row>
    <row r="23" spans="1:50" ht="24.75" customHeight="1" x14ac:dyDescent="0.25">
      <c r="A23" s="169"/>
      <c r="B23" s="170"/>
      <c r="C23" s="173"/>
      <c r="D23" s="65">
        <v>20</v>
      </c>
      <c r="E23" s="170"/>
      <c r="F23" s="64" t="s">
        <v>92</v>
      </c>
      <c r="G23" s="66" t="s">
        <v>113</v>
      </c>
      <c r="H23" s="67">
        <v>1460.51</v>
      </c>
      <c r="I23" s="69">
        <v>0</v>
      </c>
      <c r="J23" s="23">
        <f t="shared" si="0"/>
        <v>0</v>
      </c>
      <c r="K23" s="23">
        <f t="shared" si="1"/>
        <v>0</v>
      </c>
      <c r="L23" s="24"/>
      <c r="M23" s="25">
        <f t="shared" si="3"/>
        <v>0</v>
      </c>
      <c r="N23" s="24"/>
      <c r="O23" s="24"/>
      <c r="P23" s="24"/>
      <c r="Q23" s="35">
        <f t="shared" si="2"/>
        <v>0</v>
      </c>
      <c r="R23" s="16" t="str">
        <f t="shared" si="4"/>
        <v>OK</v>
      </c>
      <c r="S23" s="33"/>
      <c r="T23" s="112"/>
      <c r="U23" s="112"/>
      <c r="V23" s="112"/>
      <c r="W23" s="112"/>
      <c r="X23" s="112"/>
      <c r="Y23" s="112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</row>
    <row r="24" spans="1:50" ht="24.75" customHeight="1" x14ac:dyDescent="0.25">
      <c r="A24" s="169"/>
      <c r="B24" s="170" t="s">
        <v>102</v>
      </c>
      <c r="C24" s="173">
        <v>11</v>
      </c>
      <c r="D24" s="65">
        <v>21</v>
      </c>
      <c r="E24" s="170" t="s">
        <v>97</v>
      </c>
      <c r="F24" s="64" t="s">
        <v>91</v>
      </c>
      <c r="G24" s="66" t="s">
        <v>113</v>
      </c>
      <c r="H24" s="67">
        <v>4.3099999999999996</v>
      </c>
      <c r="I24" s="69">
        <v>0</v>
      </c>
      <c r="J24" s="23">
        <f t="shared" si="0"/>
        <v>0</v>
      </c>
      <c r="K24" s="23">
        <f t="shared" si="1"/>
        <v>0</v>
      </c>
      <c r="L24" s="24"/>
      <c r="M24" s="25">
        <f t="shared" si="3"/>
        <v>0</v>
      </c>
      <c r="N24" s="24"/>
      <c r="O24" s="24"/>
      <c r="P24" s="24"/>
      <c r="Q24" s="35">
        <f t="shared" si="2"/>
        <v>0</v>
      </c>
      <c r="R24" s="16" t="str">
        <f t="shared" si="4"/>
        <v>OK</v>
      </c>
      <c r="S24" s="33"/>
      <c r="T24" s="112"/>
      <c r="U24" s="112"/>
      <c r="V24" s="112"/>
      <c r="W24" s="112"/>
      <c r="X24" s="112"/>
      <c r="Y24" s="112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</row>
    <row r="25" spans="1:50" ht="24.75" customHeight="1" x14ac:dyDescent="0.25">
      <c r="A25" s="169"/>
      <c r="B25" s="170"/>
      <c r="C25" s="173"/>
      <c r="D25" s="65">
        <v>22</v>
      </c>
      <c r="E25" s="170"/>
      <c r="F25" s="64" t="s">
        <v>92</v>
      </c>
      <c r="G25" s="66" t="s">
        <v>113</v>
      </c>
      <c r="H25" s="67">
        <v>667.5</v>
      </c>
      <c r="I25" s="69">
        <v>0</v>
      </c>
      <c r="J25" s="23">
        <f t="shared" si="0"/>
        <v>0</v>
      </c>
      <c r="K25" s="23">
        <f t="shared" si="1"/>
        <v>0</v>
      </c>
      <c r="L25" s="24"/>
      <c r="M25" s="25">
        <f t="shared" si="3"/>
        <v>0</v>
      </c>
      <c r="N25" s="24"/>
      <c r="O25" s="24"/>
      <c r="P25" s="24"/>
      <c r="Q25" s="35">
        <f t="shared" si="2"/>
        <v>0</v>
      </c>
      <c r="R25" s="16" t="str">
        <f t="shared" si="4"/>
        <v>OK</v>
      </c>
      <c r="S25" s="33"/>
      <c r="T25" s="112"/>
      <c r="U25" s="112"/>
      <c r="V25" s="112"/>
      <c r="W25" s="112"/>
      <c r="X25" s="112"/>
      <c r="Y25" s="112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</row>
    <row r="26" spans="1:50" ht="24.75" customHeight="1" x14ac:dyDescent="0.25">
      <c r="A26" s="169" t="s">
        <v>103</v>
      </c>
      <c r="B26" s="170" t="s">
        <v>145</v>
      </c>
      <c r="C26" s="173">
        <v>12</v>
      </c>
      <c r="D26" s="65">
        <v>23</v>
      </c>
      <c r="E26" s="170" t="s">
        <v>90</v>
      </c>
      <c r="F26" s="64" t="s">
        <v>91</v>
      </c>
      <c r="G26" s="66" t="s">
        <v>113</v>
      </c>
      <c r="H26" s="67">
        <v>3.5</v>
      </c>
      <c r="I26" s="69">
        <v>0</v>
      </c>
      <c r="J26" s="23">
        <f t="shared" si="0"/>
        <v>0</v>
      </c>
      <c r="K26" s="23">
        <f t="shared" si="1"/>
        <v>0</v>
      </c>
      <c r="L26" s="24"/>
      <c r="M26" s="25">
        <f t="shared" si="3"/>
        <v>0</v>
      </c>
      <c r="N26" s="24"/>
      <c r="O26" s="24"/>
      <c r="P26" s="24"/>
      <c r="Q26" s="35">
        <f t="shared" si="2"/>
        <v>0</v>
      </c>
      <c r="R26" s="16" t="str">
        <f t="shared" si="4"/>
        <v>OK</v>
      </c>
      <c r="S26" s="33"/>
      <c r="T26" s="112"/>
      <c r="U26" s="112"/>
      <c r="V26" s="112"/>
      <c r="W26" s="112"/>
      <c r="X26" s="112"/>
      <c r="Y26" s="112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</row>
    <row r="27" spans="1:50" ht="24.75" customHeight="1" x14ac:dyDescent="0.25">
      <c r="A27" s="169"/>
      <c r="B27" s="170"/>
      <c r="C27" s="173"/>
      <c r="D27" s="65">
        <v>24</v>
      </c>
      <c r="E27" s="170"/>
      <c r="F27" s="64" t="s">
        <v>92</v>
      </c>
      <c r="G27" s="66" t="s">
        <v>113</v>
      </c>
      <c r="H27" s="67">
        <v>1440</v>
      </c>
      <c r="I27" s="69">
        <v>0</v>
      </c>
      <c r="J27" s="23">
        <f t="shared" si="0"/>
        <v>0</v>
      </c>
      <c r="K27" s="23">
        <f t="shared" si="1"/>
        <v>0</v>
      </c>
      <c r="L27" s="24"/>
      <c r="M27" s="25">
        <f t="shared" si="3"/>
        <v>0</v>
      </c>
      <c r="N27" s="24"/>
      <c r="O27" s="24"/>
      <c r="P27" s="24"/>
      <c r="Q27" s="35">
        <f t="shared" si="2"/>
        <v>0</v>
      </c>
      <c r="R27" s="16" t="str">
        <f t="shared" si="4"/>
        <v>OK</v>
      </c>
      <c r="S27" s="33"/>
      <c r="T27" s="112"/>
      <c r="U27" s="112"/>
      <c r="V27" s="112"/>
      <c r="W27" s="112"/>
      <c r="X27" s="112"/>
      <c r="Y27" s="112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</row>
    <row r="28" spans="1:50" ht="24.75" customHeight="1" x14ac:dyDescent="0.25">
      <c r="A28" s="169"/>
      <c r="B28" s="170" t="s">
        <v>145</v>
      </c>
      <c r="C28" s="173">
        <v>13</v>
      </c>
      <c r="D28" s="65">
        <v>25</v>
      </c>
      <c r="E28" s="170" t="s">
        <v>93</v>
      </c>
      <c r="F28" s="64" t="s">
        <v>91</v>
      </c>
      <c r="G28" s="66" t="s">
        <v>113</v>
      </c>
      <c r="H28" s="67">
        <v>10.91</v>
      </c>
      <c r="I28" s="69">
        <v>0</v>
      </c>
      <c r="J28" s="23">
        <f t="shared" si="0"/>
        <v>0</v>
      </c>
      <c r="K28" s="23">
        <f t="shared" si="1"/>
        <v>0</v>
      </c>
      <c r="L28" s="24"/>
      <c r="M28" s="25">
        <f t="shared" si="3"/>
        <v>0</v>
      </c>
      <c r="N28" s="24"/>
      <c r="O28" s="24"/>
      <c r="P28" s="24"/>
      <c r="Q28" s="35">
        <f t="shared" si="2"/>
        <v>0</v>
      </c>
      <c r="R28" s="16" t="str">
        <f t="shared" si="4"/>
        <v>OK</v>
      </c>
      <c r="S28" s="33"/>
      <c r="T28" s="112"/>
      <c r="U28" s="112"/>
      <c r="V28" s="112"/>
      <c r="W28" s="112"/>
      <c r="X28" s="112"/>
      <c r="Y28" s="112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</row>
    <row r="29" spans="1:50" ht="24.75" customHeight="1" x14ac:dyDescent="0.25">
      <c r="A29" s="169"/>
      <c r="B29" s="170"/>
      <c r="C29" s="173"/>
      <c r="D29" s="65">
        <v>26</v>
      </c>
      <c r="E29" s="170"/>
      <c r="F29" s="64" t="s">
        <v>92</v>
      </c>
      <c r="G29" s="66" t="s">
        <v>113</v>
      </c>
      <c r="H29" s="67">
        <v>1016.36</v>
      </c>
      <c r="I29" s="69">
        <v>0</v>
      </c>
      <c r="J29" s="23">
        <f t="shared" si="0"/>
        <v>0</v>
      </c>
      <c r="K29" s="23">
        <f t="shared" si="1"/>
        <v>0</v>
      </c>
      <c r="L29" s="24"/>
      <c r="M29" s="25">
        <f t="shared" si="3"/>
        <v>0</v>
      </c>
      <c r="N29" s="24"/>
      <c r="O29" s="24"/>
      <c r="P29" s="24"/>
      <c r="Q29" s="35">
        <f t="shared" si="2"/>
        <v>0</v>
      </c>
      <c r="R29" s="16" t="str">
        <f t="shared" si="4"/>
        <v>OK</v>
      </c>
      <c r="S29" s="33"/>
      <c r="T29" s="112"/>
      <c r="U29" s="112"/>
      <c r="V29" s="112"/>
      <c r="W29" s="112"/>
      <c r="X29" s="112"/>
      <c r="Y29" s="112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</row>
    <row r="30" spans="1:50" ht="24.75" customHeight="1" x14ac:dyDescent="0.25">
      <c r="A30" s="169"/>
      <c r="B30" s="170" t="s">
        <v>104</v>
      </c>
      <c r="C30" s="173">
        <v>14</v>
      </c>
      <c r="D30" s="65">
        <v>27</v>
      </c>
      <c r="E30" s="170" t="s">
        <v>94</v>
      </c>
      <c r="F30" s="64" t="s">
        <v>91</v>
      </c>
      <c r="G30" s="66" t="s">
        <v>113</v>
      </c>
      <c r="H30" s="67">
        <v>13.02</v>
      </c>
      <c r="I30" s="69">
        <v>0</v>
      </c>
      <c r="J30" s="23">
        <f t="shared" si="0"/>
        <v>0</v>
      </c>
      <c r="K30" s="23">
        <f t="shared" si="1"/>
        <v>0</v>
      </c>
      <c r="L30" s="24"/>
      <c r="M30" s="25">
        <f t="shared" si="3"/>
        <v>0</v>
      </c>
      <c r="N30" s="24"/>
      <c r="O30" s="24"/>
      <c r="P30" s="24"/>
      <c r="Q30" s="35">
        <f t="shared" si="2"/>
        <v>0</v>
      </c>
      <c r="R30" s="16" t="str">
        <f t="shared" si="4"/>
        <v>OK</v>
      </c>
      <c r="S30" s="33"/>
      <c r="T30" s="112"/>
      <c r="U30" s="112"/>
      <c r="V30" s="112"/>
      <c r="W30" s="112"/>
      <c r="X30" s="112"/>
      <c r="Y30" s="112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</row>
    <row r="31" spans="1:50" ht="24.75" customHeight="1" x14ac:dyDescent="0.25">
      <c r="A31" s="169"/>
      <c r="B31" s="170"/>
      <c r="C31" s="173"/>
      <c r="D31" s="65">
        <v>28</v>
      </c>
      <c r="E31" s="170"/>
      <c r="F31" s="64" t="s">
        <v>92</v>
      </c>
      <c r="G31" s="66" t="s">
        <v>113</v>
      </c>
      <c r="H31" s="67">
        <v>1970.75</v>
      </c>
      <c r="I31" s="69">
        <v>0</v>
      </c>
      <c r="J31" s="23">
        <f t="shared" si="0"/>
        <v>0</v>
      </c>
      <c r="K31" s="23">
        <f t="shared" si="1"/>
        <v>0</v>
      </c>
      <c r="L31" s="24"/>
      <c r="M31" s="25">
        <f t="shared" si="3"/>
        <v>0</v>
      </c>
      <c r="N31" s="24"/>
      <c r="O31" s="24"/>
      <c r="P31" s="24"/>
      <c r="Q31" s="35">
        <f t="shared" si="2"/>
        <v>0</v>
      </c>
      <c r="R31" s="16" t="str">
        <f t="shared" si="4"/>
        <v>OK</v>
      </c>
      <c r="S31" s="33"/>
      <c r="T31" s="112"/>
      <c r="U31" s="112"/>
      <c r="V31" s="112"/>
      <c r="W31" s="112"/>
      <c r="X31" s="112"/>
      <c r="Y31" s="112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</row>
    <row r="32" spans="1:50" ht="24.75" customHeight="1" x14ac:dyDescent="0.25">
      <c r="A32" s="169"/>
      <c r="B32" s="170" t="s">
        <v>104</v>
      </c>
      <c r="C32" s="173">
        <v>15</v>
      </c>
      <c r="D32" s="65">
        <v>29</v>
      </c>
      <c r="E32" s="170" t="s">
        <v>95</v>
      </c>
      <c r="F32" s="64" t="s">
        <v>91</v>
      </c>
      <c r="G32" s="66" t="s">
        <v>113</v>
      </c>
      <c r="H32" s="67">
        <v>11.2</v>
      </c>
      <c r="I32" s="69">
        <v>0</v>
      </c>
      <c r="J32" s="23">
        <f t="shared" si="0"/>
        <v>0</v>
      </c>
      <c r="K32" s="23">
        <f t="shared" si="1"/>
        <v>0</v>
      </c>
      <c r="L32" s="24"/>
      <c r="M32" s="25">
        <f t="shared" si="3"/>
        <v>0</v>
      </c>
      <c r="N32" s="24"/>
      <c r="O32" s="24"/>
      <c r="P32" s="24"/>
      <c r="Q32" s="35">
        <f t="shared" si="2"/>
        <v>0</v>
      </c>
      <c r="R32" s="16" t="str">
        <f t="shared" si="4"/>
        <v>OK</v>
      </c>
      <c r="S32" s="33"/>
      <c r="T32" s="112"/>
      <c r="U32" s="112"/>
      <c r="V32" s="112"/>
      <c r="W32" s="112"/>
      <c r="X32" s="112"/>
      <c r="Y32" s="112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</row>
    <row r="33" spans="1:50" ht="24.75" customHeight="1" x14ac:dyDescent="0.25">
      <c r="A33" s="169"/>
      <c r="B33" s="170"/>
      <c r="C33" s="173"/>
      <c r="D33" s="65">
        <v>30</v>
      </c>
      <c r="E33" s="170"/>
      <c r="F33" s="64" t="s">
        <v>92</v>
      </c>
      <c r="G33" s="66" t="s">
        <v>113</v>
      </c>
      <c r="H33" s="67">
        <v>2200</v>
      </c>
      <c r="I33" s="69">
        <v>0</v>
      </c>
      <c r="J33" s="23">
        <f t="shared" si="0"/>
        <v>0</v>
      </c>
      <c r="K33" s="23">
        <f t="shared" si="1"/>
        <v>0</v>
      </c>
      <c r="L33" s="24"/>
      <c r="M33" s="25">
        <f t="shared" si="3"/>
        <v>0</v>
      </c>
      <c r="N33" s="24"/>
      <c r="O33" s="24"/>
      <c r="P33" s="24"/>
      <c r="Q33" s="35">
        <f t="shared" si="2"/>
        <v>0</v>
      </c>
      <c r="R33" s="16" t="str">
        <f t="shared" si="4"/>
        <v>OK</v>
      </c>
      <c r="S33" s="33"/>
      <c r="T33" s="112"/>
      <c r="U33" s="112"/>
      <c r="V33" s="112"/>
      <c r="W33" s="112"/>
      <c r="X33" s="112"/>
      <c r="Y33" s="112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</row>
    <row r="34" spans="1:50" ht="24.75" customHeight="1" x14ac:dyDescent="0.25">
      <c r="A34" s="169" t="s">
        <v>105</v>
      </c>
      <c r="B34" s="170" t="s">
        <v>145</v>
      </c>
      <c r="C34" s="173">
        <v>16</v>
      </c>
      <c r="D34" s="65">
        <v>31</v>
      </c>
      <c r="E34" s="170" t="s">
        <v>90</v>
      </c>
      <c r="F34" s="64" t="s">
        <v>91</v>
      </c>
      <c r="G34" s="66" t="s">
        <v>113</v>
      </c>
      <c r="H34" s="67">
        <v>3.93</v>
      </c>
      <c r="I34" s="69">
        <v>0</v>
      </c>
      <c r="J34" s="23">
        <f t="shared" si="0"/>
        <v>0</v>
      </c>
      <c r="K34" s="23">
        <f t="shared" si="1"/>
        <v>0</v>
      </c>
      <c r="L34" s="24"/>
      <c r="M34" s="25">
        <f t="shared" si="3"/>
        <v>0</v>
      </c>
      <c r="N34" s="24"/>
      <c r="O34" s="24"/>
      <c r="P34" s="24"/>
      <c r="Q34" s="35">
        <f t="shared" si="2"/>
        <v>0</v>
      </c>
      <c r="R34" s="16" t="str">
        <f t="shared" si="4"/>
        <v>OK</v>
      </c>
      <c r="S34" s="33"/>
      <c r="T34" s="112"/>
      <c r="U34" s="112"/>
      <c r="V34" s="112"/>
      <c r="W34" s="112"/>
      <c r="X34" s="112"/>
      <c r="Y34" s="112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</row>
    <row r="35" spans="1:50" ht="24.75" customHeight="1" x14ac:dyDescent="0.25">
      <c r="A35" s="169"/>
      <c r="B35" s="170"/>
      <c r="C35" s="173"/>
      <c r="D35" s="65">
        <v>32</v>
      </c>
      <c r="E35" s="170"/>
      <c r="F35" s="64" t="s">
        <v>92</v>
      </c>
      <c r="G35" s="66" t="s">
        <v>113</v>
      </c>
      <c r="H35" s="67">
        <v>1350</v>
      </c>
      <c r="I35" s="69">
        <v>0</v>
      </c>
      <c r="J35" s="23">
        <f t="shared" si="0"/>
        <v>0</v>
      </c>
      <c r="K35" s="23">
        <f t="shared" si="1"/>
        <v>0</v>
      </c>
      <c r="L35" s="24"/>
      <c r="M35" s="25">
        <f t="shared" si="3"/>
        <v>0</v>
      </c>
      <c r="N35" s="24"/>
      <c r="O35" s="24"/>
      <c r="P35" s="24"/>
      <c r="Q35" s="35">
        <f t="shared" si="2"/>
        <v>0</v>
      </c>
      <c r="R35" s="16" t="str">
        <f t="shared" si="4"/>
        <v>OK</v>
      </c>
      <c r="S35" s="33"/>
      <c r="T35" s="112"/>
      <c r="U35" s="112"/>
      <c r="V35" s="112"/>
      <c r="W35" s="112"/>
      <c r="X35" s="112"/>
      <c r="Y35" s="112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</row>
    <row r="36" spans="1:50" ht="24.75" customHeight="1" x14ac:dyDescent="0.25">
      <c r="A36" s="169"/>
      <c r="B36" s="170" t="s">
        <v>106</v>
      </c>
      <c r="C36" s="173">
        <v>17</v>
      </c>
      <c r="D36" s="65">
        <v>33</v>
      </c>
      <c r="E36" s="170" t="s">
        <v>93</v>
      </c>
      <c r="F36" s="64" t="s">
        <v>91</v>
      </c>
      <c r="G36" s="66" t="s">
        <v>113</v>
      </c>
      <c r="H36" s="67">
        <v>10.97</v>
      </c>
      <c r="I36" s="69">
        <v>0</v>
      </c>
      <c r="J36" s="23">
        <f t="shared" ref="J36:J73" si="5">IF(SUM(S36:AX36)&gt;I36+L36,I36+L36,SUM(S36:AX36))</f>
        <v>0</v>
      </c>
      <c r="K36" s="23">
        <f t="shared" ref="K36:K73" si="6">(SUM(S36:AX36))</f>
        <v>0</v>
      </c>
      <c r="L36" s="24"/>
      <c r="M36" s="25">
        <f t="shared" si="3"/>
        <v>0</v>
      </c>
      <c r="N36" s="24"/>
      <c r="O36" s="24"/>
      <c r="P36" s="24"/>
      <c r="Q36" s="35">
        <f t="shared" ref="Q36:Q73" si="7">I36-SUM(S36:AX36)+L36</f>
        <v>0</v>
      </c>
      <c r="R36" s="16" t="str">
        <f t="shared" si="4"/>
        <v>OK</v>
      </c>
      <c r="S36" s="33"/>
      <c r="T36" s="112"/>
      <c r="U36" s="112"/>
      <c r="V36" s="112"/>
      <c r="W36" s="112"/>
      <c r="X36" s="112"/>
      <c r="Y36" s="112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</row>
    <row r="37" spans="1:50" ht="24.75" customHeight="1" x14ac:dyDescent="0.25">
      <c r="A37" s="169"/>
      <c r="B37" s="170"/>
      <c r="C37" s="173"/>
      <c r="D37" s="65">
        <v>34</v>
      </c>
      <c r="E37" s="170"/>
      <c r="F37" s="64" t="s">
        <v>92</v>
      </c>
      <c r="G37" s="66" t="s">
        <v>113</v>
      </c>
      <c r="H37" s="67">
        <v>975</v>
      </c>
      <c r="I37" s="69">
        <v>0</v>
      </c>
      <c r="J37" s="23">
        <f t="shared" si="5"/>
        <v>0</v>
      </c>
      <c r="K37" s="23">
        <f t="shared" si="6"/>
        <v>0</v>
      </c>
      <c r="L37" s="24"/>
      <c r="M37" s="25">
        <f t="shared" si="3"/>
        <v>0</v>
      </c>
      <c r="N37" s="24"/>
      <c r="O37" s="24"/>
      <c r="P37" s="24"/>
      <c r="Q37" s="35">
        <f t="shared" si="7"/>
        <v>0</v>
      </c>
      <c r="R37" s="16" t="str">
        <f t="shared" si="4"/>
        <v>OK</v>
      </c>
      <c r="S37" s="33"/>
      <c r="T37" s="112"/>
      <c r="U37" s="112"/>
      <c r="V37" s="33"/>
      <c r="W37" s="112"/>
      <c r="X37" s="112"/>
      <c r="Y37" s="112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</row>
    <row r="38" spans="1:50" ht="24.75" customHeight="1" x14ac:dyDescent="0.25">
      <c r="A38" s="169"/>
      <c r="B38" s="170" t="s">
        <v>106</v>
      </c>
      <c r="C38" s="173">
        <v>18</v>
      </c>
      <c r="D38" s="65">
        <v>35</v>
      </c>
      <c r="E38" s="170" t="s">
        <v>94</v>
      </c>
      <c r="F38" s="64" t="s">
        <v>91</v>
      </c>
      <c r="G38" s="66" t="s">
        <v>113</v>
      </c>
      <c r="H38" s="67">
        <v>8.9</v>
      </c>
      <c r="I38" s="69">
        <v>0</v>
      </c>
      <c r="J38" s="23">
        <f t="shared" si="5"/>
        <v>0</v>
      </c>
      <c r="K38" s="23">
        <f t="shared" si="6"/>
        <v>0</v>
      </c>
      <c r="L38" s="24"/>
      <c r="M38" s="25">
        <f t="shared" si="3"/>
        <v>0</v>
      </c>
      <c r="N38" s="24"/>
      <c r="O38" s="24"/>
      <c r="P38" s="24"/>
      <c r="Q38" s="35">
        <f t="shared" si="7"/>
        <v>0</v>
      </c>
      <c r="R38" s="16" t="str">
        <f t="shared" si="4"/>
        <v>OK</v>
      </c>
      <c r="S38" s="33"/>
      <c r="T38" s="112"/>
      <c r="U38" s="112"/>
      <c r="V38" s="33"/>
      <c r="W38" s="112"/>
      <c r="X38" s="112"/>
      <c r="Y38" s="112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</row>
    <row r="39" spans="1:50" ht="24.75" customHeight="1" x14ac:dyDescent="0.25">
      <c r="A39" s="169"/>
      <c r="B39" s="170"/>
      <c r="C39" s="173"/>
      <c r="D39" s="65">
        <v>36</v>
      </c>
      <c r="E39" s="170"/>
      <c r="F39" s="64" t="s">
        <v>92</v>
      </c>
      <c r="G39" s="66" t="s">
        <v>113</v>
      </c>
      <c r="H39" s="67">
        <v>750</v>
      </c>
      <c r="I39" s="69">
        <v>0</v>
      </c>
      <c r="J39" s="23">
        <f t="shared" si="5"/>
        <v>0</v>
      </c>
      <c r="K39" s="23">
        <f t="shared" si="6"/>
        <v>0</v>
      </c>
      <c r="L39" s="24"/>
      <c r="M39" s="25">
        <f t="shared" si="3"/>
        <v>0</v>
      </c>
      <c r="N39" s="24"/>
      <c r="O39" s="24"/>
      <c r="P39" s="24"/>
      <c r="Q39" s="35">
        <f t="shared" si="7"/>
        <v>0</v>
      </c>
      <c r="R39" s="16" t="str">
        <f t="shared" si="4"/>
        <v>OK</v>
      </c>
      <c r="S39" s="33"/>
      <c r="T39" s="112"/>
      <c r="U39" s="112"/>
      <c r="V39" s="33"/>
      <c r="W39" s="112"/>
      <c r="X39" s="112"/>
      <c r="Y39" s="112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</row>
    <row r="40" spans="1:50" ht="24.75" customHeight="1" x14ac:dyDescent="0.25">
      <c r="A40" s="169"/>
      <c r="B40" s="170" t="s">
        <v>106</v>
      </c>
      <c r="C40" s="173">
        <v>19</v>
      </c>
      <c r="D40" s="65">
        <v>37</v>
      </c>
      <c r="E40" s="170" t="s">
        <v>95</v>
      </c>
      <c r="F40" s="64" t="s">
        <v>91</v>
      </c>
      <c r="G40" s="66" t="s">
        <v>113</v>
      </c>
      <c r="H40" s="67">
        <v>7.74</v>
      </c>
      <c r="I40" s="69">
        <v>0</v>
      </c>
      <c r="J40" s="23">
        <f t="shared" si="5"/>
        <v>0</v>
      </c>
      <c r="K40" s="23">
        <f t="shared" si="6"/>
        <v>0</v>
      </c>
      <c r="L40" s="24"/>
      <c r="M40" s="25">
        <f t="shared" si="3"/>
        <v>0</v>
      </c>
      <c r="N40" s="24"/>
      <c r="O40" s="24"/>
      <c r="P40" s="24"/>
      <c r="Q40" s="35">
        <f t="shared" si="7"/>
        <v>0</v>
      </c>
      <c r="R40" s="16" t="str">
        <f t="shared" si="4"/>
        <v>OK</v>
      </c>
      <c r="S40" s="33"/>
      <c r="T40" s="112"/>
      <c r="U40" s="112"/>
      <c r="V40" s="33"/>
      <c r="W40" s="112"/>
      <c r="X40" s="112"/>
      <c r="Y40" s="112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</row>
    <row r="41" spans="1:50" ht="24.75" customHeight="1" x14ac:dyDescent="0.25">
      <c r="A41" s="169"/>
      <c r="B41" s="170"/>
      <c r="C41" s="173"/>
      <c r="D41" s="65">
        <v>38</v>
      </c>
      <c r="E41" s="170"/>
      <c r="F41" s="64" t="s">
        <v>92</v>
      </c>
      <c r="G41" s="66" t="s">
        <v>113</v>
      </c>
      <c r="H41" s="67">
        <v>1500</v>
      </c>
      <c r="I41" s="69">
        <v>0</v>
      </c>
      <c r="J41" s="23">
        <f t="shared" si="5"/>
        <v>0</v>
      </c>
      <c r="K41" s="23">
        <f t="shared" si="6"/>
        <v>0</v>
      </c>
      <c r="L41" s="24"/>
      <c r="M41" s="25">
        <f t="shared" si="3"/>
        <v>0</v>
      </c>
      <c r="N41" s="24"/>
      <c r="O41" s="24"/>
      <c r="P41" s="24"/>
      <c r="Q41" s="35">
        <f t="shared" si="7"/>
        <v>0</v>
      </c>
      <c r="R41" s="16" t="str">
        <f t="shared" si="4"/>
        <v>OK</v>
      </c>
      <c r="S41" s="33"/>
      <c r="T41" s="112"/>
      <c r="U41" s="112"/>
      <c r="V41" s="33"/>
      <c r="W41" s="112"/>
      <c r="X41" s="112"/>
      <c r="Y41" s="112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</row>
    <row r="42" spans="1:50" ht="24.75" customHeight="1" x14ac:dyDescent="0.25">
      <c r="A42" s="169"/>
      <c r="B42" s="175" t="s">
        <v>145</v>
      </c>
      <c r="C42" s="174">
        <v>20</v>
      </c>
      <c r="D42" s="113">
        <v>39</v>
      </c>
      <c r="E42" s="175" t="s">
        <v>98</v>
      </c>
      <c r="F42" s="114" t="s">
        <v>91</v>
      </c>
      <c r="G42" s="114" t="s">
        <v>114</v>
      </c>
      <c r="H42" s="117">
        <v>6.76</v>
      </c>
      <c r="I42" s="69">
        <v>0</v>
      </c>
      <c r="J42" s="23">
        <f t="shared" si="5"/>
        <v>0</v>
      </c>
      <c r="K42" s="23">
        <f t="shared" si="6"/>
        <v>0</v>
      </c>
      <c r="L42" s="24"/>
      <c r="M42" s="25">
        <f t="shared" si="3"/>
        <v>0</v>
      </c>
      <c r="N42" s="24"/>
      <c r="O42" s="24"/>
      <c r="P42" s="24"/>
      <c r="Q42" s="35">
        <f t="shared" si="7"/>
        <v>0</v>
      </c>
      <c r="R42" s="16" t="str">
        <f t="shared" si="4"/>
        <v>OK</v>
      </c>
      <c r="S42" s="33"/>
      <c r="T42" s="112"/>
      <c r="U42" s="112"/>
      <c r="V42" s="33"/>
      <c r="W42" s="112"/>
      <c r="X42" s="112"/>
      <c r="Y42" s="112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</row>
    <row r="43" spans="1:50" ht="24.75" customHeight="1" x14ac:dyDescent="0.25">
      <c r="A43" s="169"/>
      <c r="B43" s="175"/>
      <c r="C43" s="174"/>
      <c r="D43" s="113">
        <v>40</v>
      </c>
      <c r="E43" s="175"/>
      <c r="F43" s="114" t="s">
        <v>92</v>
      </c>
      <c r="G43" s="114" t="s">
        <v>114</v>
      </c>
      <c r="H43" s="117">
        <v>1021.35</v>
      </c>
      <c r="I43" s="69">
        <v>0</v>
      </c>
      <c r="J43" s="23">
        <f t="shared" si="5"/>
        <v>0</v>
      </c>
      <c r="K43" s="23">
        <f t="shared" si="6"/>
        <v>0</v>
      </c>
      <c r="L43" s="24"/>
      <c r="M43" s="25">
        <f t="shared" si="3"/>
        <v>0</v>
      </c>
      <c r="N43" s="24"/>
      <c r="O43" s="24"/>
      <c r="P43" s="24"/>
      <c r="Q43" s="35">
        <f t="shared" si="7"/>
        <v>0</v>
      </c>
      <c r="R43" s="16" t="str">
        <f t="shared" si="4"/>
        <v>OK</v>
      </c>
      <c r="S43" s="33"/>
      <c r="T43" s="112"/>
      <c r="U43" s="112"/>
      <c r="V43" s="33"/>
      <c r="W43" s="112"/>
      <c r="X43" s="112"/>
      <c r="Y43" s="112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</row>
    <row r="44" spans="1:50" ht="24.75" customHeight="1" x14ac:dyDescent="0.25">
      <c r="A44" s="169" t="s">
        <v>107</v>
      </c>
      <c r="B44" s="170" t="s">
        <v>145</v>
      </c>
      <c r="C44" s="173">
        <v>21</v>
      </c>
      <c r="D44" s="65">
        <v>41</v>
      </c>
      <c r="E44" s="170" t="s">
        <v>90</v>
      </c>
      <c r="F44" s="64" t="s">
        <v>91</v>
      </c>
      <c r="G44" s="66" t="s">
        <v>113</v>
      </c>
      <c r="H44" s="67">
        <v>3.5</v>
      </c>
      <c r="I44" s="69">
        <v>0</v>
      </c>
      <c r="J44" s="23">
        <f t="shared" si="5"/>
        <v>0</v>
      </c>
      <c r="K44" s="23">
        <f t="shared" si="6"/>
        <v>0</v>
      </c>
      <c r="L44" s="24"/>
      <c r="M44" s="25">
        <f t="shared" si="3"/>
        <v>0</v>
      </c>
      <c r="N44" s="24"/>
      <c r="O44" s="24"/>
      <c r="P44" s="24"/>
      <c r="Q44" s="35">
        <f t="shared" si="7"/>
        <v>0</v>
      </c>
      <c r="R44" s="16" t="str">
        <f t="shared" si="4"/>
        <v>OK</v>
      </c>
      <c r="S44" s="33"/>
      <c r="T44" s="112"/>
      <c r="U44" s="112"/>
      <c r="V44" s="112"/>
      <c r="W44" s="112"/>
      <c r="X44" s="112"/>
      <c r="Y44" s="112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</row>
    <row r="45" spans="1:50" ht="24.75" customHeight="1" x14ac:dyDescent="0.25">
      <c r="A45" s="169"/>
      <c r="B45" s="170"/>
      <c r="C45" s="173"/>
      <c r="D45" s="65">
        <v>42</v>
      </c>
      <c r="E45" s="170"/>
      <c r="F45" s="64" t="s">
        <v>92</v>
      </c>
      <c r="G45" s="66" t="s">
        <v>113</v>
      </c>
      <c r="H45" s="67">
        <v>1416.66</v>
      </c>
      <c r="I45" s="69">
        <v>0</v>
      </c>
      <c r="J45" s="23">
        <f t="shared" si="5"/>
        <v>0</v>
      </c>
      <c r="K45" s="23">
        <f t="shared" si="6"/>
        <v>0</v>
      </c>
      <c r="L45" s="24"/>
      <c r="M45" s="25">
        <f t="shared" si="3"/>
        <v>0</v>
      </c>
      <c r="N45" s="24"/>
      <c r="O45" s="24"/>
      <c r="P45" s="24"/>
      <c r="Q45" s="35">
        <f t="shared" si="7"/>
        <v>0</v>
      </c>
      <c r="R45" s="16" t="str">
        <f t="shared" si="4"/>
        <v>OK</v>
      </c>
      <c r="S45" s="33"/>
      <c r="T45" s="112"/>
      <c r="U45" s="112"/>
      <c r="V45" s="112"/>
      <c r="W45" s="112"/>
      <c r="X45" s="112"/>
      <c r="Y45" s="112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</row>
    <row r="46" spans="1:50" ht="24.75" customHeight="1" x14ac:dyDescent="0.25">
      <c r="A46" s="169"/>
      <c r="B46" s="170" t="s">
        <v>145</v>
      </c>
      <c r="C46" s="173">
        <v>22</v>
      </c>
      <c r="D46" s="65">
        <v>43</v>
      </c>
      <c r="E46" s="170" t="s">
        <v>94</v>
      </c>
      <c r="F46" s="64" t="s">
        <v>91</v>
      </c>
      <c r="G46" s="66" t="s">
        <v>113</v>
      </c>
      <c r="H46" s="67">
        <v>13.45</v>
      </c>
      <c r="I46" s="69">
        <v>0</v>
      </c>
      <c r="J46" s="23">
        <f t="shared" si="5"/>
        <v>0</v>
      </c>
      <c r="K46" s="23">
        <f t="shared" si="6"/>
        <v>0</v>
      </c>
      <c r="L46" s="24"/>
      <c r="M46" s="25">
        <f t="shared" si="3"/>
        <v>0</v>
      </c>
      <c r="N46" s="24"/>
      <c r="O46" s="24"/>
      <c r="P46" s="24"/>
      <c r="Q46" s="35">
        <f t="shared" si="7"/>
        <v>0</v>
      </c>
      <c r="R46" s="16" t="str">
        <f t="shared" si="4"/>
        <v>OK</v>
      </c>
      <c r="S46" s="33"/>
      <c r="T46" s="112"/>
      <c r="U46" s="112"/>
      <c r="V46" s="112"/>
      <c r="W46" s="112"/>
      <c r="X46" s="112"/>
      <c r="Y46" s="112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</row>
    <row r="47" spans="1:50" ht="24.75" customHeight="1" x14ac:dyDescent="0.25">
      <c r="A47" s="169"/>
      <c r="B47" s="170"/>
      <c r="C47" s="173"/>
      <c r="D47" s="65">
        <v>44</v>
      </c>
      <c r="E47" s="170"/>
      <c r="F47" s="64" t="s">
        <v>92</v>
      </c>
      <c r="G47" s="66" t="s">
        <v>113</v>
      </c>
      <c r="H47" s="67">
        <v>1614.58</v>
      </c>
      <c r="I47" s="69">
        <v>0</v>
      </c>
      <c r="J47" s="23">
        <f t="shared" si="5"/>
        <v>0</v>
      </c>
      <c r="K47" s="23">
        <f t="shared" si="6"/>
        <v>0</v>
      </c>
      <c r="L47" s="24"/>
      <c r="M47" s="25">
        <f t="shared" si="3"/>
        <v>0</v>
      </c>
      <c r="N47" s="24"/>
      <c r="O47" s="24"/>
      <c r="P47" s="24"/>
      <c r="Q47" s="35">
        <f t="shared" si="7"/>
        <v>0</v>
      </c>
      <c r="R47" s="16" t="str">
        <f t="shared" si="4"/>
        <v>OK</v>
      </c>
      <c r="S47" s="33"/>
      <c r="T47" s="112"/>
      <c r="U47" s="112"/>
      <c r="V47" s="112"/>
      <c r="W47" s="112"/>
      <c r="X47" s="112"/>
      <c r="Y47" s="112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</row>
    <row r="48" spans="1:50" ht="24.75" customHeight="1" x14ac:dyDescent="0.25">
      <c r="A48" s="169"/>
      <c r="B48" s="170" t="s">
        <v>145</v>
      </c>
      <c r="C48" s="173">
        <v>23</v>
      </c>
      <c r="D48" s="65">
        <v>45</v>
      </c>
      <c r="E48" s="170" t="s">
        <v>98</v>
      </c>
      <c r="F48" s="64" t="s">
        <v>91</v>
      </c>
      <c r="G48" s="66" t="s">
        <v>99</v>
      </c>
      <c r="H48" s="67">
        <v>6.76</v>
      </c>
      <c r="I48" s="69">
        <v>0</v>
      </c>
      <c r="J48" s="23">
        <f t="shared" si="5"/>
        <v>0</v>
      </c>
      <c r="K48" s="23">
        <f t="shared" si="6"/>
        <v>0</v>
      </c>
      <c r="L48" s="24"/>
      <c r="M48" s="25">
        <f t="shared" si="3"/>
        <v>0</v>
      </c>
      <c r="N48" s="24"/>
      <c r="O48" s="24"/>
      <c r="P48" s="24"/>
      <c r="Q48" s="35">
        <f t="shared" si="7"/>
        <v>0</v>
      </c>
      <c r="R48" s="16" t="str">
        <f t="shared" si="4"/>
        <v>OK</v>
      </c>
      <c r="S48" s="33"/>
      <c r="T48" s="112"/>
      <c r="U48" s="112"/>
      <c r="V48" s="112"/>
      <c r="W48" s="112"/>
      <c r="X48" s="112"/>
      <c r="Y48" s="112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</row>
    <row r="49" spans="1:50" ht="24.75" customHeight="1" x14ac:dyDescent="0.25">
      <c r="A49" s="169"/>
      <c r="B49" s="170"/>
      <c r="C49" s="173"/>
      <c r="D49" s="65">
        <v>46</v>
      </c>
      <c r="E49" s="170"/>
      <c r="F49" s="64" t="s">
        <v>92</v>
      </c>
      <c r="G49" s="66" t="s">
        <v>99</v>
      </c>
      <c r="H49" s="67">
        <v>1021.35</v>
      </c>
      <c r="I49" s="69">
        <v>0</v>
      </c>
      <c r="J49" s="23">
        <f t="shared" si="5"/>
        <v>0</v>
      </c>
      <c r="K49" s="23">
        <f t="shared" si="6"/>
        <v>0</v>
      </c>
      <c r="L49" s="24"/>
      <c r="M49" s="25">
        <f t="shared" si="3"/>
        <v>0</v>
      </c>
      <c r="N49" s="24"/>
      <c r="O49" s="24"/>
      <c r="P49" s="24"/>
      <c r="Q49" s="35">
        <f t="shared" si="7"/>
        <v>0</v>
      </c>
      <c r="R49" s="16" t="str">
        <f t="shared" si="4"/>
        <v>OK</v>
      </c>
      <c r="S49" s="33"/>
      <c r="T49" s="112"/>
      <c r="U49" s="112"/>
      <c r="V49" s="112"/>
      <c r="W49" s="112"/>
      <c r="X49" s="112"/>
      <c r="Y49" s="112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</row>
    <row r="50" spans="1:50" ht="24.75" customHeight="1" x14ac:dyDescent="0.25">
      <c r="A50" s="169" t="s">
        <v>108</v>
      </c>
      <c r="B50" s="170" t="s">
        <v>109</v>
      </c>
      <c r="C50" s="173">
        <v>24</v>
      </c>
      <c r="D50" s="65">
        <v>47</v>
      </c>
      <c r="E50" s="170" t="s">
        <v>90</v>
      </c>
      <c r="F50" s="64" t="s">
        <v>91</v>
      </c>
      <c r="G50" s="66" t="s">
        <v>113</v>
      </c>
      <c r="H50" s="67">
        <v>5.0999999999999996</v>
      </c>
      <c r="I50" s="69">
        <v>0</v>
      </c>
      <c r="J50" s="23">
        <f t="shared" si="5"/>
        <v>0</v>
      </c>
      <c r="K50" s="23">
        <f t="shared" si="6"/>
        <v>0</v>
      </c>
      <c r="L50" s="24"/>
      <c r="M50" s="25">
        <f t="shared" si="3"/>
        <v>0</v>
      </c>
      <c r="N50" s="24"/>
      <c r="O50" s="24"/>
      <c r="P50" s="24"/>
      <c r="Q50" s="35">
        <f t="shared" si="7"/>
        <v>0</v>
      </c>
      <c r="R50" s="16" t="str">
        <f t="shared" si="4"/>
        <v>OK</v>
      </c>
      <c r="S50" s="33"/>
      <c r="T50" s="112"/>
      <c r="U50" s="112"/>
      <c r="V50" s="112"/>
      <c r="W50" s="112"/>
      <c r="X50" s="112"/>
      <c r="Y50" s="112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</row>
    <row r="51" spans="1:50" ht="24.75" customHeight="1" x14ac:dyDescent="0.25">
      <c r="A51" s="169"/>
      <c r="B51" s="170"/>
      <c r="C51" s="173"/>
      <c r="D51" s="65">
        <v>48</v>
      </c>
      <c r="E51" s="170"/>
      <c r="F51" s="64" t="s">
        <v>92</v>
      </c>
      <c r="G51" s="66" t="s">
        <v>113</v>
      </c>
      <c r="H51" s="67">
        <v>705</v>
      </c>
      <c r="I51" s="69">
        <v>0</v>
      </c>
      <c r="J51" s="23">
        <f t="shared" si="5"/>
        <v>0</v>
      </c>
      <c r="K51" s="23">
        <f t="shared" si="6"/>
        <v>0</v>
      </c>
      <c r="L51" s="24"/>
      <c r="M51" s="25">
        <f t="shared" si="3"/>
        <v>0</v>
      </c>
      <c r="N51" s="24"/>
      <c r="O51" s="24"/>
      <c r="P51" s="24"/>
      <c r="Q51" s="35">
        <f t="shared" si="7"/>
        <v>0</v>
      </c>
      <c r="R51" s="16" t="str">
        <f t="shared" si="4"/>
        <v>OK</v>
      </c>
      <c r="S51" s="33"/>
      <c r="T51" s="112"/>
      <c r="U51" s="112"/>
      <c r="V51" s="112"/>
      <c r="W51" s="112"/>
      <c r="X51" s="112"/>
      <c r="Y51" s="112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</row>
    <row r="52" spans="1:50" ht="24.75" customHeight="1" x14ac:dyDescent="0.25">
      <c r="A52" s="169"/>
      <c r="B52" s="170" t="s">
        <v>145</v>
      </c>
      <c r="C52" s="173">
        <v>25</v>
      </c>
      <c r="D52" s="65">
        <v>49</v>
      </c>
      <c r="E52" s="170" t="s">
        <v>93</v>
      </c>
      <c r="F52" s="64" t="s">
        <v>91</v>
      </c>
      <c r="G52" s="66" t="s">
        <v>113</v>
      </c>
      <c r="H52" s="67">
        <v>13.27</v>
      </c>
      <c r="I52" s="69">
        <v>0</v>
      </c>
      <c r="J52" s="23">
        <f t="shared" si="5"/>
        <v>0</v>
      </c>
      <c r="K52" s="23">
        <f t="shared" si="6"/>
        <v>0</v>
      </c>
      <c r="L52" s="24"/>
      <c r="M52" s="25">
        <f t="shared" si="3"/>
        <v>0</v>
      </c>
      <c r="N52" s="24"/>
      <c r="O52" s="24"/>
      <c r="P52" s="24"/>
      <c r="Q52" s="35">
        <f t="shared" si="7"/>
        <v>0</v>
      </c>
      <c r="R52" s="16" t="str">
        <f t="shared" si="4"/>
        <v>OK</v>
      </c>
      <c r="S52" s="33"/>
      <c r="T52" s="112"/>
      <c r="U52" s="112"/>
      <c r="V52" s="112"/>
      <c r="W52" s="112"/>
      <c r="X52" s="112"/>
      <c r="Y52" s="112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</row>
    <row r="53" spans="1:50" ht="24.75" customHeight="1" x14ac:dyDescent="0.25">
      <c r="A53" s="169"/>
      <c r="B53" s="170"/>
      <c r="C53" s="173"/>
      <c r="D53" s="65">
        <v>50</v>
      </c>
      <c r="E53" s="170"/>
      <c r="F53" s="64" t="s">
        <v>92</v>
      </c>
      <c r="G53" s="66" t="s">
        <v>113</v>
      </c>
      <c r="H53" s="67">
        <v>1492</v>
      </c>
      <c r="I53" s="69">
        <v>0</v>
      </c>
      <c r="J53" s="23">
        <f t="shared" si="5"/>
        <v>0</v>
      </c>
      <c r="K53" s="23">
        <f t="shared" si="6"/>
        <v>0</v>
      </c>
      <c r="L53" s="24"/>
      <c r="M53" s="25">
        <f t="shared" si="3"/>
        <v>0</v>
      </c>
      <c r="N53" s="24"/>
      <c r="O53" s="24"/>
      <c r="P53" s="24"/>
      <c r="Q53" s="35">
        <f t="shared" si="7"/>
        <v>0</v>
      </c>
      <c r="R53" s="16" t="str">
        <f t="shared" si="4"/>
        <v>OK</v>
      </c>
      <c r="S53" s="33"/>
      <c r="T53" s="112"/>
      <c r="U53" s="112"/>
      <c r="V53" s="112"/>
      <c r="W53" s="112"/>
      <c r="X53" s="112"/>
      <c r="Y53" s="112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</row>
    <row r="54" spans="1:50" ht="24.75" customHeight="1" x14ac:dyDescent="0.25">
      <c r="A54" s="169"/>
      <c r="B54" s="170" t="s">
        <v>106</v>
      </c>
      <c r="C54" s="173">
        <v>26</v>
      </c>
      <c r="D54" s="65">
        <v>51</v>
      </c>
      <c r="E54" s="170" t="s">
        <v>94</v>
      </c>
      <c r="F54" s="64" t="s">
        <v>91</v>
      </c>
      <c r="G54" s="66" t="s">
        <v>113</v>
      </c>
      <c r="H54" s="67">
        <v>11.1</v>
      </c>
      <c r="I54" s="69">
        <v>0</v>
      </c>
      <c r="J54" s="23">
        <f t="shared" si="5"/>
        <v>0</v>
      </c>
      <c r="K54" s="23">
        <f t="shared" si="6"/>
        <v>0</v>
      </c>
      <c r="L54" s="24"/>
      <c r="M54" s="25">
        <f t="shared" si="3"/>
        <v>0</v>
      </c>
      <c r="N54" s="24"/>
      <c r="O54" s="24"/>
      <c r="P54" s="24"/>
      <c r="Q54" s="35">
        <f t="shared" si="7"/>
        <v>0</v>
      </c>
      <c r="R54" s="16" t="str">
        <f t="shared" si="4"/>
        <v>OK</v>
      </c>
      <c r="S54" s="33"/>
      <c r="T54" s="112"/>
      <c r="U54" s="112"/>
      <c r="V54" s="112"/>
      <c r="W54" s="112"/>
      <c r="X54" s="112"/>
      <c r="Y54" s="112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</row>
    <row r="55" spans="1:50" ht="24.75" customHeight="1" x14ac:dyDescent="0.25">
      <c r="A55" s="169"/>
      <c r="B55" s="170"/>
      <c r="C55" s="173"/>
      <c r="D55" s="65">
        <v>52</v>
      </c>
      <c r="E55" s="170"/>
      <c r="F55" s="64" t="s">
        <v>92</v>
      </c>
      <c r="G55" s="66" t="s">
        <v>113</v>
      </c>
      <c r="H55" s="67">
        <v>1500</v>
      </c>
      <c r="I55" s="69">
        <v>0</v>
      </c>
      <c r="J55" s="23">
        <f t="shared" si="5"/>
        <v>0</v>
      </c>
      <c r="K55" s="23">
        <f t="shared" si="6"/>
        <v>0</v>
      </c>
      <c r="L55" s="24"/>
      <c r="M55" s="25">
        <f t="shared" si="3"/>
        <v>0</v>
      </c>
      <c r="N55" s="24"/>
      <c r="O55" s="24"/>
      <c r="P55" s="24"/>
      <c r="Q55" s="35">
        <f t="shared" si="7"/>
        <v>0</v>
      </c>
      <c r="R55" s="16" t="str">
        <f t="shared" si="4"/>
        <v>OK</v>
      </c>
      <c r="S55" s="33"/>
      <c r="T55" s="112"/>
      <c r="U55" s="112"/>
      <c r="V55" s="112"/>
      <c r="W55" s="112"/>
      <c r="X55" s="112"/>
      <c r="Y55" s="112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</row>
    <row r="56" spans="1:50" ht="24.75" customHeight="1" x14ac:dyDescent="0.25">
      <c r="A56" s="169"/>
      <c r="B56" s="170" t="s">
        <v>145</v>
      </c>
      <c r="C56" s="173">
        <v>27</v>
      </c>
      <c r="D56" s="65">
        <v>53</v>
      </c>
      <c r="E56" s="170" t="s">
        <v>95</v>
      </c>
      <c r="F56" s="64" t="s">
        <v>91</v>
      </c>
      <c r="G56" s="66" t="s">
        <v>113</v>
      </c>
      <c r="H56" s="67">
        <v>15.83</v>
      </c>
      <c r="I56" s="69">
        <v>0</v>
      </c>
      <c r="J56" s="23">
        <f t="shared" si="5"/>
        <v>0</v>
      </c>
      <c r="K56" s="23">
        <f t="shared" si="6"/>
        <v>0</v>
      </c>
      <c r="L56" s="24"/>
      <c r="M56" s="25">
        <f t="shared" si="3"/>
        <v>0</v>
      </c>
      <c r="N56" s="24"/>
      <c r="O56" s="24"/>
      <c r="P56" s="24"/>
      <c r="Q56" s="35">
        <f t="shared" si="7"/>
        <v>0</v>
      </c>
      <c r="R56" s="16" t="str">
        <f t="shared" si="4"/>
        <v>OK</v>
      </c>
      <c r="S56" s="33"/>
      <c r="T56" s="112"/>
      <c r="U56" s="112"/>
      <c r="V56" s="112"/>
      <c r="W56" s="112"/>
      <c r="X56" s="112"/>
      <c r="Y56" s="112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</row>
    <row r="57" spans="1:50" ht="24.75" customHeight="1" x14ac:dyDescent="0.25">
      <c r="A57" s="169"/>
      <c r="B57" s="170"/>
      <c r="C57" s="173"/>
      <c r="D57" s="65">
        <v>54</v>
      </c>
      <c r="E57" s="170"/>
      <c r="F57" s="64" t="s">
        <v>92</v>
      </c>
      <c r="G57" s="66" t="s">
        <v>113</v>
      </c>
      <c r="H57" s="67">
        <v>2251</v>
      </c>
      <c r="I57" s="69">
        <v>0</v>
      </c>
      <c r="J57" s="23">
        <f t="shared" si="5"/>
        <v>0</v>
      </c>
      <c r="K57" s="23">
        <f t="shared" si="6"/>
        <v>0</v>
      </c>
      <c r="L57" s="24"/>
      <c r="M57" s="25">
        <f t="shared" si="3"/>
        <v>0</v>
      </c>
      <c r="N57" s="24"/>
      <c r="O57" s="24"/>
      <c r="P57" s="24"/>
      <c r="Q57" s="35">
        <f t="shared" si="7"/>
        <v>0</v>
      </c>
      <c r="R57" s="16" t="str">
        <f t="shared" si="4"/>
        <v>OK</v>
      </c>
      <c r="S57" s="33"/>
      <c r="T57" s="112"/>
      <c r="U57" s="112"/>
      <c r="V57" s="112"/>
      <c r="W57" s="112"/>
      <c r="X57" s="112"/>
      <c r="Y57" s="112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</row>
    <row r="58" spans="1:50" ht="24.75" customHeight="1" x14ac:dyDescent="0.25">
      <c r="A58" s="169"/>
      <c r="B58" s="170" t="s">
        <v>89</v>
      </c>
      <c r="C58" s="173">
        <v>28</v>
      </c>
      <c r="D58" s="65">
        <v>55</v>
      </c>
      <c r="E58" s="170" t="s">
        <v>110</v>
      </c>
      <c r="F58" s="64" t="s">
        <v>91</v>
      </c>
      <c r="G58" s="66" t="s">
        <v>113</v>
      </c>
      <c r="H58" s="67">
        <v>17.600000000000001</v>
      </c>
      <c r="I58" s="69">
        <v>0</v>
      </c>
      <c r="J58" s="23">
        <f t="shared" si="5"/>
        <v>0</v>
      </c>
      <c r="K58" s="23">
        <f t="shared" si="6"/>
        <v>0</v>
      </c>
      <c r="L58" s="24"/>
      <c r="M58" s="25">
        <f t="shared" si="3"/>
        <v>0</v>
      </c>
      <c r="N58" s="24"/>
      <c r="O58" s="24"/>
      <c r="P58" s="24"/>
      <c r="Q58" s="35">
        <f t="shared" si="7"/>
        <v>0</v>
      </c>
      <c r="R58" s="16" t="str">
        <f t="shared" si="4"/>
        <v>OK</v>
      </c>
      <c r="S58" s="33"/>
      <c r="T58" s="112"/>
      <c r="U58" s="112"/>
      <c r="V58" s="112"/>
      <c r="W58" s="112"/>
      <c r="X58" s="112"/>
      <c r="Y58" s="112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</row>
    <row r="59" spans="1:50" ht="24.75" customHeight="1" x14ac:dyDescent="0.25">
      <c r="A59" s="169"/>
      <c r="B59" s="170"/>
      <c r="C59" s="173"/>
      <c r="D59" s="65">
        <v>56</v>
      </c>
      <c r="E59" s="170"/>
      <c r="F59" s="64" t="s">
        <v>92</v>
      </c>
      <c r="G59" s="66" t="s">
        <v>113</v>
      </c>
      <c r="H59" s="67">
        <v>2259.2399999999998</v>
      </c>
      <c r="I59" s="69">
        <v>0</v>
      </c>
      <c r="J59" s="23">
        <f t="shared" si="5"/>
        <v>0</v>
      </c>
      <c r="K59" s="23">
        <f t="shared" si="6"/>
        <v>0</v>
      </c>
      <c r="L59" s="24"/>
      <c r="M59" s="25">
        <f t="shared" si="3"/>
        <v>0</v>
      </c>
      <c r="N59" s="24"/>
      <c r="O59" s="24"/>
      <c r="P59" s="24"/>
      <c r="Q59" s="35">
        <f t="shared" si="7"/>
        <v>0</v>
      </c>
      <c r="R59" s="16" t="str">
        <f t="shared" si="4"/>
        <v>OK</v>
      </c>
      <c r="S59" s="33"/>
      <c r="T59" s="112"/>
      <c r="U59" s="112"/>
      <c r="V59" s="112"/>
      <c r="W59" s="112"/>
      <c r="X59" s="112"/>
      <c r="Y59" s="112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</row>
    <row r="60" spans="1:50" ht="24.75" customHeight="1" x14ac:dyDescent="0.25">
      <c r="A60" s="169"/>
      <c r="B60" s="170" t="s">
        <v>89</v>
      </c>
      <c r="C60" s="173">
        <v>29</v>
      </c>
      <c r="D60" s="65">
        <v>57</v>
      </c>
      <c r="E60" s="170" t="s">
        <v>97</v>
      </c>
      <c r="F60" s="64" t="s">
        <v>91</v>
      </c>
      <c r="G60" s="66" t="s">
        <v>113</v>
      </c>
      <c r="H60" s="67">
        <v>6.53</v>
      </c>
      <c r="I60" s="69">
        <v>0</v>
      </c>
      <c r="J60" s="23">
        <f t="shared" si="5"/>
        <v>0</v>
      </c>
      <c r="K60" s="23">
        <f t="shared" si="6"/>
        <v>0</v>
      </c>
      <c r="L60" s="24"/>
      <c r="M60" s="25">
        <f t="shared" si="3"/>
        <v>0</v>
      </c>
      <c r="N60" s="24"/>
      <c r="O60" s="24"/>
      <c r="P60" s="24"/>
      <c r="Q60" s="35">
        <f t="shared" si="7"/>
        <v>0</v>
      </c>
      <c r="R60" s="16" t="str">
        <f t="shared" si="4"/>
        <v>OK</v>
      </c>
      <c r="S60" s="33"/>
      <c r="T60" s="112"/>
      <c r="U60" s="112"/>
      <c r="V60" s="112"/>
      <c r="W60" s="112"/>
      <c r="X60" s="112"/>
      <c r="Y60" s="112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</row>
    <row r="61" spans="1:50" ht="24.75" customHeight="1" x14ac:dyDescent="0.25">
      <c r="A61" s="169"/>
      <c r="B61" s="170"/>
      <c r="C61" s="173"/>
      <c r="D61" s="65">
        <v>58</v>
      </c>
      <c r="E61" s="170"/>
      <c r="F61" s="64" t="s">
        <v>92</v>
      </c>
      <c r="G61" s="66" t="s">
        <v>113</v>
      </c>
      <c r="H61" s="67">
        <v>1094.21</v>
      </c>
      <c r="I61" s="69">
        <v>0</v>
      </c>
      <c r="J61" s="23">
        <f t="shared" si="5"/>
        <v>0</v>
      </c>
      <c r="K61" s="23">
        <f t="shared" si="6"/>
        <v>0</v>
      </c>
      <c r="L61" s="24"/>
      <c r="M61" s="25">
        <f t="shared" si="3"/>
        <v>0</v>
      </c>
      <c r="N61" s="24"/>
      <c r="O61" s="24"/>
      <c r="P61" s="24"/>
      <c r="Q61" s="35">
        <f t="shared" si="7"/>
        <v>0</v>
      </c>
      <c r="R61" s="16" t="str">
        <f t="shared" si="4"/>
        <v>OK</v>
      </c>
      <c r="S61" s="33"/>
      <c r="T61" s="112"/>
      <c r="U61" s="112"/>
      <c r="V61" s="112"/>
      <c r="W61" s="112"/>
      <c r="X61" s="112"/>
      <c r="Y61" s="112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</row>
    <row r="62" spans="1:50" ht="24.75" customHeight="1" x14ac:dyDescent="0.25">
      <c r="A62" s="169" t="s">
        <v>111</v>
      </c>
      <c r="B62" s="170" t="s">
        <v>89</v>
      </c>
      <c r="C62" s="173">
        <v>30</v>
      </c>
      <c r="D62" s="65">
        <v>59</v>
      </c>
      <c r="E62" s="170" t="s">
        <v>90</v>
      </c>
      <c r="F62" s="64" t="s">
        <v>91</v>
      </c>
      <c r="G62" s="66" t="s">
        <v>113</v>
      </c>
      <c r="H62" s="67">
        <v>9.09</v>
      </c>
      <c r="I62" s="69">
        <v>0</v>
      </c>
      <c r="J62" s="23">
        <f t="shared" si="5"/>
        <v>0</v>
      </c>
      <c r="K62" s="23">
        <f t="shared" si="6"/>
        <v>0</v>
      </c>
      <c r="L62" s="24"/>
      <c r="M62" s="25">
        <f t="shared" si="3"/>
        <v>0</v>
      </c>
      <c r="N62" s="24"/>
      <c r="O62" s="24"/>
      <c r="P62" s="24"/>
      <c r="Q62" s="35">
        <f t="shared" si="7"/>
        <v>0</v>
      </c>
      <c r="R62" s="16" t="str">
        <f t="shared" si="4"/>
        <v>OK</v>
      </c>
      <c r="S62" s="33"/>
      <c r="T62" s="112"/>
      <c r="U62" s="112"/>
      <c r="V62" s="112"/>
      <c r="W62" s="112"/>
      <c r="X62" s="112"/>
      <c r="Y62" s="112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</row>
    <row r="63" spans="1:50" ht="24.75" customHeight="1" x14ac:dyDescent="0.25">
      <c r="A63" s="169"/>
      <c r="B63" s="170"/>
      <c r="C63" s="173"/>
      <c r="D63" s="65">
        <v>60</v>
      </c>
      <c r="E63" s="170"/>
      <c r="F63" s="64" t="s">
        <v>92</v>
      </c>
      <c r="G63" s="66" t="s">
        <v>113</v>
      </c>
      <c r="H63" s="67">
        <v>1513.9</v>
      </c>
      <c r="I63" s="69">
        <v>0</v>
      </c>
      <c r="J63" s="23">
        <f t="shared" si="5"/>
        <v>0</v>
      </c>
      <c r="K63" s="23">
        <f t="shared" si="6"/>
        <v>0</v>
      </c>
      <c r="L63" s="24"/>
      <c r="M63" s="25">
        <f t="shared" si="3"/>
        <v>0</v>
      </c>
      <c r="N63" s="24"/>
      <c r="O63" s="24"/>
      <c r="P63" s="24"/>
      <c r="Q63" s="35">
        <f t="shared" si="7"/>
        <v>0</v>
      </c>
      <c r="R63" s="16" t="str">
        <f t="shared" si="4"/>
        <v>OK</v>
      </c>
      <c r="S63" s="33"/>
      <c r="T63" s="112"/>
      <c r="U63" s="112"/>
      <c r="V63" s="112"/>
      <c r="W63" s="112"/>
      <c r="X63" s="112"/>
      <c r="Y63" s="112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</row>
    <row r="64" spans="1:50" ht="24.75" customHeight="1" x14ac:dyDescent="0.25">
      <c r="A64" s="169"/>
      <c r="B64" s="170" t="s">
        <v>145</v>
      </c>
      <c r="C64" s="173">
        <v>31</v>
      </c>
      <c r="D64" s="65">
        <v>61</v>
      </c>
      <c r="E64" s="170" t="s">
        <v>93</v>
      </c>
      <c r="F64" s="64" t="s">
        <v>91</v>
      </c>
      <c r="G64" s="66" t="s">
        <v>113</v>
      </c>
      <c r="H64" s="67">
        <v>12.77</v>
      </c>
      <c r="I64" s="69">
        <v>0</v>
      </c>
      <c r="J64" s="23">
        <f t="shared" si="5"/>
        <v>0</v>
      </c>
      <c r="K64" s="23">
        <f t="shared" si="6"/>
        <v>0</v>
      </c>
      <c r="L64" s="24"/>
      <c r="M64" s="25">
        <f t="shared" si="3"/>
        <v>0</v>
      </c>
      <c r="N64" s="24"/>
      <c r="O64" s="24"/>
      <c r="P64" s="24"/>
      <c r="Q64" s="35">
        <f t="shared" si="7"/>
        <v>0</v>
      </c>
      <c r="R64" s="16" t="str">
        <f t="shared" si="4"/>
        <v>OK</v>
      </c>
      <c r="S64" s="33"/>
      <c r="T64" s="112"/>
      <c r="U64" s="112"/>
      <c r="V64" s="112"/>
      <c r="W64" s="112"/>
      <c r="X64" s="112"/>
      <c r="Y64" s="112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</row>
    <row r="65" spans="1:50" ht="24.75" customHeight="1" x14ac:dyDescent="0.25">
      <c r="A65" s="169"/>
      <c r="B65" s="170"/>
      <c r="C65" s="173"/>
      <c r="D65" s="65">
        <v>62</v>
      </c>
      <c r="E65" s="170"/>
      <c r="F65" s="64" t="s">
        <v>92</v>
      </c>
      <c r="G65" s="66" t="s">
        <v>113</v>
      </c>
      <c r="H65" s="67">
        <v>1492</v>
      </c>
      <c r="I65" s="69">
        <v>0</v>
      </c>
      <c r="J65" s="23">
        <f t="shared" si="5"/>
        <v>0</v>
      </c>
      <c r="K65" s="23">
        <f t="shared" si="6"/>
        <v>0</v>
      </c>
      <c r="L65" s="24"/>
      <c r="M65" s="25">
        <f t="shared" si="3"/>
        <v>0</v>
      </c>
      <c r="N65" s="24"/>
      <c r="O65" s="24"/>
      <c r="P65" s="24"/>
      <c r="Q65" s="35">
        <f t="shared" si="7"/>
        <v>0</v>
      </c>
      <c r="R65" s="16" t="str">
        <f t="shared" si="4"/>
        <v>OK</v>
      </c>
      <c r="S65" s="33"/>
      <c r="T65" s="112"/>
      <c r="U65" s="112"/>
      <c r="V65" s="112"/>
      <c r="W65" s="112"/>
      <c r="X65" s="112"/>
      <c r="Y65" s="112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</row>
    <row r="66" spans="1:50" ht="24.75" customHeight="1" x14ac:dyDescent="0.25">
      <c r="A66" s="169"/>
      <c r="B66" s="170" t="s">
        <v>145</v>
      </c>
      <c r="C66" s="173">
        <v>32</v>
      </c>
      <c r="D66" s="65">
        <v>63</v>
      </c>
      <c r="E66" s="170" t="s">
        <v>94</v>
      </c>
      <c r="F66" s="64" t="s">
        <v>91</v>
      </c>
      <c r="G66" s="66" t="s">
        <v>113</v>
      </c>
      <c r="H66" s="67">
        <v>15.93</v>
      </c>
      <c r="I66" s="69">
        <v>0</v>
      </c>
      <c r="J66" s="23">
        <f t="shared" si="5"/>
        <v>0</v>
      </c>
      <c r="K66" s="23">
        <f t="shared" si="6"/>
        <v>0</v>
      </c>
      <c r="L66" s="24"/>
      <c r="M66" s="25">
        <f t="shared" si="3"/>
        <v>0</v>
      </c>
      <c r="N66" s="24"/>
      <c r="O66" s="24"/>
      <c r="P66" s="24"/>
      <c r="Q66" s="35">
        <f t="shared" si="7"/>
        <v>0</v>
      </c>
      <c r="R66" s="16" t="str">
        <f t="shared" si="4"/>
        <v>OK</v>
      </c>
      <c r="S66" s="33"/>
      <c r="T66" s="112"/>
      <c r="U66" s="112"/>
      <c r="V66" s="112"/>
      <c r="W66" s="112"/>
      <c r="X66" s="112"/>
      <c r="Y66" s="112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</row>
    <row r="67" spans="1:50" ht="24.75" customHeight="1" x14ac:dyDescent="0.25">
      <c r="A67" s="169"/>
      <c r="B67" s="170"/>
      <c r="C67" s="173"/>
      <c r="D67" s="65">
        <v>64</v>
      </c>
      <c r="E67" s="170"/>
      <c r="F67" s="64" t="s">
        <v>92</v>
      </c>
      <c r="G67" s="66" t="s">
        <v>113</v>
      </c>
      <c r="H67" s="67">
        <v>2121</v>
      </c>
      <c r="I67" s="69">
        <v>0</v>
      </c>
      <c r="J67" s="23">
        <f t="shared" si="5"/>
        <v>0</v>
      </c>
      <c r="K67" s="23">
        <f t="shared" si="6"/>
        <v>0</v>
      </c>
      <c r="L67" s="24"/>
      <c r="M67" s="25">
        <f t="shared" si="3"/>
        <v>0</v>
      </c>
      <c r="N67" s="24"/>
      <c r="O67" s="24"/>
      <c r="P67" s="24"/>
      <c r="Q67" s="35">
        <f t="shared" si="7"/>
        <v>0</v>
      </c>
      <c r="R67" s="16" t="str">
        <f t="shared" si="4"/>
        <v>OK</v>
      </c>
      <c r="S67" s="33"/>
      <c r="T67" s="112"/>
      <c r="U67" s="112"/>
      <c r="V67" s="112"/>
      <c r="W67" s="112"/>
      <c r="X67" s="112"/>
      <c r="Y67" s="112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</row>
    <row r="68" spans="1:50" ht="24.75" customHeight="1" x14ac:dyDescent="0.25">
      <c r="A68" s="169"/>
      <c r="B68" s="170" t="s">
        <v>145</v>
      </c>
      <c r="C68" s="173">
        <v>33</v>
      </c>
      <c r="D68" s="65">
        <v>65</v>
      </c>
      <c r="E68" s="170" t="s">
        <v>95</v>
      </c>
      <c r="F68" s="64" t="s">
        <v>91</v>
      </c>
      <c r="G68" s="66" t="s">
        <v>113</v>
      </c>
      <c r="H68" s="67">
        <v>16.739999999999998</v>
      </c>
      <c r="I68" s="69">
        <v>0</v>
      </c>
      <c r="J68" s="23">
        <f t="shared" si="5"/>
        <v>0</v>
      </c>
      <c r="K68" s="23">
        <f t="shared" si="6"/>
        <v>0</v>
      </c>
      <c r="L68" s="24"/>
      <c r="M68" s="25">
        <f t="shared" si="3"/>
        <v>0</v>
      </c>
      <c r="N68" s="24"/>
      <c r="O68" s="24"/>
      <c r="P68" s="24"/>
      <c r="Q68" s="35">
        <f t="shared" si="7"/>
        <v>0</v>
      </c>
      <c r="R68" s="16" t="str">
        <f t="shared" si="4"/>
        <v>OK</v>
      </c>
      <c r="S68" s="33"/>
      <c r="T68" s="112"/>
      <c r="U68" s="112"/>
      <c r="V68" s="112"/>
      <c r="W68" s="112"/>
      <c r="X68" s="112"/>
      <c r="Y68" s="112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</row>
    <row r="69" spans="1:50" ht="24.75" customHeight="1" x14ac:dyDescent="0.25">
      <c r="A69" s="169"/>
      <c r="B69" s="170"/>
      <c r="C69" s="173"/>
      <c r="D69" s="65">
        <v>66</v>
      </c>
      <c r="E69" s="170"/>
      <c r="F69" s="64" t="s">
        <v>92</v>
      </c>
      <c r="G69" s="66" t="s">
        <v>113</v>
      </c>
      <c r="H69" s="67">
        <v>2252</v>
      </c>
      <c r="I69" s="69">
        <v>0</v>
      </c>
      <c r="J69" s="23">
        <f t="shared" si="5"/>
        <v>0</v>
      </c>
      <c r="K69" s="23">
        <f t="shared" si="6"/>
        <v>0</v>
      </c>
      <c r="L69" s="24"/>
      <c r="M69" s="25">
        <f t="shared" si="3"/>
        <v>0</v>
      </c>
      <c r="N69" s="24"/>
      <c r="O69" s="24"/>
      <c r="P69" s="24"/>
      <c r="Q69" s="35">
        <f t="shared" si="7"/>
        <v>0</v>
      </c>
      <c r="R69" s="16" t="str">
        <f t="shared" ref="R69:R73" si="8">IF(Q69&lt;0,"ATENÇÃO","OK")</f>
        <v>OK</v>
      </c>
      <c r="S69" s="33"/>
      <c r="T69" s="112"/>
      <c r="U69" s="112"/>
      <c r="V69" s="112"/>
      <c r="W69" s="112"/>
      <c r="X69" s="112"/>
      <c r="Y69" s="112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</row>
    <row r="70" spans="1:50" ht="24.75" customHeight="1" x14ac:dyDescent="0.25">
      <c r="A70" s="169"/>
      <c r="B70" s="170" t="s">
        <v>145</v>
      </c>
      <c r="C70" s="173">
        <v>34</v>
      </c>
      <c r="D70" s="65">
        <v>67</v>
      </c>
      <c r="E70" s="170" t="s">
        <v>110</v>
      </c>
      <c r="F70" s="64" t="s">
        <v>91</v>
      </c>
      <c r="G70" s="66" t="s">
        <v>113</v>
      </c>
      <c r="H70" s="67">
        <v>16.239999999999998</v>
      </c>
      <c r="I70" s="69">
        <v>0</v>
      </c>
      <c r="J70" s="23">
        <f t="shared" si="5"/>
        <v>0</v>
      </c>
      <c r="K70" s="23">
        <f t="shared" si="6"/>
        <v>0</v>
      </c>
      <c r="L70" s="24"/>
      <c r="M70" s="25">
        <f t="shared" si="3"/>
        <v>0</v>
      </c>
      <c r="N70" s="24"/>
      <c r="O70" s="24"/>
      <c r="P70" s="24"/>
      <c r="Q70" s="35">
        <f t="shared" si="7"/>
        <v>0</v>
      </c>
      <c r="R70" s="16" t="str">
        <f t="shared" si="8"/>
        <v>OK</v>
      </c>
      <c r="S70" s="33"/>
      <c r="T70" s="112"/>
      <c r="U70" s="112"/>
      <c r="V70" s="112"/>
      <c r="W70" s="112"/>
      <c r="X70" s="112"/>
      <c r="Y70" s="112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</row>
    <row r="71" spans="1:50" ht="24.75" customHeight="1" x14ac:dyDescent="0.25">
      <c r="A71" s="169"/>
      <c r="B71" s="170"/>
      <c r="C71" s="173"/>
      <c r="D71" s="65">
        <v>68</v>
      </c>
      <c r="E71" s="170"/>
      <c r="F71" s="64" t="s">
        <v>92</v>
      </c>
      <c r="G71" s="66" t="s">
        <v>113</v>
      </c>
      <c r="H71" s="67">
        <v>2076</v>
      </c>
      <c r="I71" s="69">
        <v>0</v>
      </c>
      <c r="J71" s="23">
        <f t="shared" si="5"/>
        <v>0</v>
      </c>
      <c r="K71" s="23">
        <f t="shared" si="6"/>
        <v>0</v>
      </c>
      <c r="L71" s="24"/>
      <c r="M71" s="25">
        <f t="shared" si="3"/>
        <v>0</v>
      </c>
      <c r="N71" s="24"/>
      <c r="O71" s="24"/>
      <c r="P71" s="24"/>
      <c r="Q71" s="35">
        <f t="shared" si="7"/>
        <v>0</v>
      </c>
      <c r="R71" s="16" t="str">
        <f t="shared" si="8"/>
        <v>OK</v>
      </c>
      <c r="S71" s="33"/>
      <c r="T71" s="112"/>
      <c r="U71" s="112"/>
      <c r="V71" s="112"/>
      <c r="W71" s="112"/>
      <c r="X71" s="112"/>
      <c r="Y71" s="112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</row>
    <row r="72" spans="1:50" ht="24.75" customHeight="1" x14ac:dyDescent="0.25">
      <c r="A72" s="169"/>
      <c r="B72" s="170" t="s">
        <v>145</v>
      </c>
      <c r="C72" s="173">
        <v>35</v>
      </c>
      <c r="D72" s="65">
        <v>69</v>
      </c>
      <c r="E72" s="170" t="s">
        <v>97</v>
      </c>
      <c r="F72" s="64" t="s">
        <v>91</v>
      </c>
      <c r="G72" s="66" t="s">
        <v>113</v>
      </c>
      <c r="H72" s="67">
        <v>6.31</v>
      </c>
      <c r="I72" s="69">
        <v>0</v>
      </c>
      <c r="J72" s="23">
        <f t="shared" si="5"/>
        <v>0</v>
      </c>
      <c r="K72" s="23">
        <f t="shared" si="6"/>
        <v>0</v>
      </c>
      <c r="L72" s="24"/>
      <c r="M72" s="25">
        <f t="shared" si="3"/>
        <v>0</v>
      </c>
      <c r="N72" s="24"/>
      <c r="O72" s="24"/>
      <c r="P72" s="24"/>
      <c r="Q72" s="35">
        <f t="shared" si="7"/>
        <v>0</v>
      </c>
      <c r="R72" s="16" t="str">
        <f t="shared" si="8"/>
        <v>OK</v>
      </c>
      <c r="S72" s="33"/>
      <c r="T72" s="112"/>
      <c r="U72" s="112"/>
      <c r="V72" s="112"/>
      <c r="W72" s="112"/>
      <c r="X72" s="112"/>
      <c r="Y72" s="112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</row>
    <row r="73" spans="1:50" ht="24.75" customHeight="1" x14ac:dyDescent="0.25">
      <c r="A73" s="169"/>
      <c r="B73" s="170"/>
      <c r="C73" s="173"/>
      <c r="D73" s="65">
        <v>70</v>
      </c>
      <c r="E73" s="170"/>
      <c r="F73" s="64" t="s">
        <v>92</v>
      </c>
      <c r="G73" s="66" t="s">
        <v>113</v>
      </c>
      <c r="H73" s="67">
        <v>1065.5999999999999</v>
      </c>
      <c r="I73" s="69">
        <v>0</v>
      </c>
      <c r="J73" s="23">
        <f t="shared" si="5"/>
        <v>0</v>
      </c>
      <c r="K73" s="23">
        <f t="shared" si="6"/>
        <v>0</v>
      </c>
      <c r="L73" s="24"/>
      <c r="M73" s="25">
        <f t="shared" si="3"/>
        <v>0</v>
      </c>
      <c r="N73" s="24"/>
      <c r="O73" s="24"/>
      <c r="P73" s="24"/>
      <c r="Q73" s="35">
        <f t="shared" si="7"/>
        <v>0</v>
      </c>
      <c r="R73" s="16" t="str">
        <f t="shared" si="8"/>
        <v>OK</v>
      </c>
      <c r="S73" s="33"/>
      <c r="T73" s="112"/>
      <c r="U73" s="112"/>
      <c r="V73" s="112"/>
      <c r="W73" s="112"/>
      <c r="X73" s="112"/>
      <c r="Y73" s="112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</row>
    <row r="74" spans="1:50" ht="16.5" customHeight="1" x14ac:dyDescent="0.25">
      <c r="I74" s="48">
        <f t="shared" ref="I74:Q74" si="9">SUM(I4:I73)</f>
        <v>71045</v>
      </c>
      <c r="J74" s="48">
        <f t="shared" si="9"/>
        <v>40661.97</v>
      </c>
      <c r="K74" s="48">
        <f t="shared" si="9"/>
        <v>40661.97</v>
      </c>
      <c r="L74" s="48">
        <f t="shared" si="9"/>
        <v>-1</v>
      </c>
      <c r="M74" s="48">
        <f t="shared" si="9"/>
        <v>17759</v>
      </c>
      <c r="N74" s="48">
        <f t="shared" si="9"/>
        <v>0</v>
      </c>
      <c r="O74" s="48">
        <f t="shared" si="9"/>
        <v>0</v>
      </c>
      <c r="P74" s="48">
        <f t="shared" si="9"/>
        <v>0</v>
      </c>
      <c r="Q74" s="49">
        <f t="shared" si="9"/>
        <v>30382.030000000002</v>
      </c>
      <c r="S74" s="17">
        <f t="shared" ref="S74:AX74" si="10">SUMPRODUCT($H$4:$H$73,S4:S73)</f>
        <v>74803.732200000013</v>
      </c>
      <c r="T74" s="17">
        <f t="shared" si="10"/>
        <v>13468.492</v>
      </c>
      <c r="U74" s="17">
        <f t="shared" si="10"/>
        <v>2042.68</v>
      </c>
      <c r="V74" s="17">
        <f>SUMPRODUCT($H$4:$H$73,V4:V73)</f>
        <v>3675.04</v>
      </c>
      <c r="W74" s="17">
        <f t="shared" si="10"/>
        <v>1188.5020000000002</v>
      </c>
      <c r="X74" s="17">
        <f t="shared" si="10"/>
        <v>2042.68</v>
      </c>
      <c r="Y74" s="17">
        <f t="shared" si="10"/>
        <v>1021.34</v>
      </c>
      <c r="Z74" s="17">
        <f t="shared" si="10"/>
        <v>1021.34</v>
      </c>
      <c r="AA74" s="17">
        <f t="shared" si="10"/>
        <v>130061.50539999999</v>
      </c>
      <c r="AB74" s="17">
        <f t="shared" si="10"/>
        <v>160177.397</v>
      </c>
      <c r="AC74" s="17">
        <f t="shared" si="10"/>
        <v>41216.770000000004</v>
      </c>
      <c r="AD74" s="17">
        <f t="shared" si="10"/>
        <v>0</v>
      </c>
      <c r="AE74" s="17">
        <f t="shared" si="10"/>
        <v>0</v>
      </c>
      <c r="AF74" s="17">
        <f t="shared" si="10"/>
        <v>0</v>
      </c>
      <c r="AG74" s="17">
        <f t="shared" si="10"/>
        <v>0</v>
      </c>
      <c r="AH74" s="17">
        <f t="shared" si="10"/>
        <v>0</v>
      </c>
      <c r="AI74" s="17">
        <f t="shared" si="10"/>
        <v>0</v>
      </c>
      <c r="AJ74" s="17">
        <f t="shared" si="10"/>
        <v>0</v>
      </c>
      <c r="AK74" s="17">
        <f t="shared" si="10"/>
        <v>0</v>
      </c>
      <c r="AL74" s="17">
        <f t="shared" si="10"/>
        <v>0</v>
      </c>
      <c r="AM74" s="17">
        <f t="shared" si="10"/>
        <v>0</v>
      </c>
      <c r="AN74" s="17">
        <f t="shared" si="10"/>
        <v>0</v>
      </c>
      <c r="AO74" s="17">
        <f t="shared" si="10"/>
        <v>0</v>
      </c>
      <c r="AP74" s="17">
        <f t="shared" si="10"/>
        <v>0</v>
      </c>
      <c r="AQ74" s="17">
        <f t="shared" si="10"/>
        <v>0</v>
      </c>
      <c r="AR74" s="17">
        <f t="shared" si="10"/>
        <v>0</v>
      </c>
      <c r="AS74" s="17">
        <f t="shared" si="10"/>
        <v>0</v>
      </c>
      <c r="AT74" s="17">
        <f t="shared" si="10"/>
        <v>0</v>
      </c>
      <c r="AU74" s="17">
        <f t="shared" si="10"/>
        <v>0</v>
      </c>
      <c r="AV74" s="17">
        <f t="shared" si="10"/>
        <v>0</v>
      </c>
      <c r="AW74" s="17">
        <f t="shared" si="10"/>
        <v>0</v>
      </c>
      <c r="AX74" s="17">
        <f t="shared" si="10"/>
        <v>0</v>
      </c>
    </row>
    <row r="75" spans="1:50" ht="20.25" customHeight="1" x14ac:dyDescent="0.25">
      <c r="I75" s="55">
        <f t="shared" ref="I75:P75" si="11">SUMPRODUCT($H$4:$H$73,I4:I73)</f>
        <v>759491.3</v>
      </c>
      <c r="J75" s="55">
        <f t="shared" si="11"/>
        <v>430719.47860000003</v>
      </c>
      <c r="K75" s="55">
        <f t="shared" si="11"/>
        <v>430719.47860000003</v>
      </c>
      <c r="L75" s="55">
        <f t="shared" si="11"/>
        <v>-1021.34</v>
      </c>
      <c r="M75" s="55">
        <f t="shared" si="11"/>
        <v>187809.76</v>
      </c>
      <c r="N75" s="55">
        <f t="shared" si="11"/>
        <v>0</v>
      </c>
      <c r="O75" s="55">
        <f t="shared" si="11"/>
        <v>0</v>
      </c>
      <c r="P75" s="55">
        <f t="shared" si="11"/>
        <v>0</v>
      </c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</row>
    <row r="76" spans="1:50" ht="17.25" customHeight="1" x14ac:dyDescent="0.25">
      <c r="B76" s="189" t="s">
        <v>48</v>
      </c>
      <c r="C76" s="190"/>
      <c r="D76" s="190"/>
      <c r="E76" s="190"/>
      <c r="F76" s="190"/>
      <c r="G76" s="191"/>
      <c r="H76" s="109"/>
      <c r="I76" s="109"/>
      <c r="J76" s="110"/>
      <c r="K76" s="28"/>
      <c r="L76" s="28"/>
      <c r="M76" s="28"/>
      <c r="N76" s="28"/>
      <c r="O76" s="28"/>
      <c r="P76" s="28"/>
      <c r="T76" s="21"/>
      <c r="U76" s="21"/>
      <c r="V76" s="21"/>
    </row>
    <row r="77" spans="1:50" ht="16.5" customHeight="1" x14ac:dyDescent="0.25">
      <c r="B77" s="192" t="s">
        <v>85</v>
      </c>
      <c r="C77" s="193"/>
      <c r="D77" s="193"/>
      <c r="E77" s="193"/>
      <c r="F77" s="193"/>
      <c r="G77" s="194"/>
      <c r="H77" s="108"/>
      <c r="I77" s="108"/>
      <c r="J77" s="111"/>
      <c r="P77" s="22"/>
      <c r="T77" s="21"/>
      <c r="U77" s="21"/>
      <c r="V77" s="21"/>
    </row>
    <row r="78" spans="1:50" ht="15.75" customHeight="1" x14ac:dyDescent="0.25">
      <c r="B78" s="180" t="s">
        <v>86</v>
      </c>
      <c r="C78" s="181"/>
      <c r="D78" s="181"/>
      <c r="E78" s="181"/>
      <c r="F78" s="181"/>
      <c r="G78" s="182"/>
      <c r="H78" s="108"/>
      <c r="I78" s="108"/>
      <c r="J78" s="111"/>
      <c r="P78" s="22"/>
      <c r="T78" s="21"/>
      <c r="U78" s="21"/>
      <c r="V78" s="21"/>
    </row>
    <row r="79" spans="1:50" ht="15" customHeight="1" x14ac:dyDescent="0.25"/>
    <row r="80" spans="1:50" ht="24.75" customHeight="1" x14ac:dyDescent="0.25">
      <c r="B80" s="183" t="s">
        <v>116</v>
      </c>
      <c r="C80" s="184"/>
      <c r="D80" s="184"/>
      <c r="E80" s="184"/>
      <c r="F80" s="184"/>
      <c r="G80" s="185"/>
      <c r="S80" s="128">
        <f>H5*29</f>
        <v>25834.94</v>
      </c>
      <c r="T80" s="127">
        <v>747.86</v>
      </c>
      <c r="V80" s="125"/>
    </row>
    <row r="81" spans="2:23" ht="24.75" customHeight="1" x14ac:dyDescent="0.25">
      <c r="B81" s="186"/>
      <c r="C81" s="187"/>
      <c r="D81" s="187"/>
      <c r="E81" s="187"/>
      <c r="F81" s="187"/>
      <c r="G81" s="188"/>
      <c r="S81" s="128">
        <f>H6*19.14</f>
        <v>124.41</v>
      </c>
      <c r="T81" s="126">
        <f>H5*0.839481</f>
        <v>747.86004366000009</v>
      </c>
      <c r="U81" s="131"/>
      <c r="V81" s="131"/>
      <c r="W81" s="131"/>
    </row>
    <row r="82" spans="2:23" ht="24.75" customHeight="1" x14ac:dyDescent="0.25">
      <c r="S82" s="128">
        <f>H8*903</f>
        <v>7061.46</v>
      </c>
      <c r="T82" s="130">
        <f>H5*0.84</f>
        <v>748.32240000000002</v>
      </c>
    </row>
    <row r="83" spans="2:23" ht="24.75" customHeight="1" x14ac:dyDescent="0.25">
      <c r="S83" s="128">
        <f>H10*1380</f>
        <v>10501.800000000001</v>
      </c>
    </row>
    <row r="84" spans="2:23" ht="24.75" customHeight="1" x14ac:dyDescent="0.25">
      <c r="S84" s="129">
        <f>SUBTOTAL(9,S80:S83)</f>
        <v>43522.61</v>
      </c>
    </row>
  </sheetData>
  <autoFilter ref="A3:AX78" xr:uid="{37D13A65-C359-493B-9D46-08B8BE98A0F8}"/>
  <mergeCells count="152">
    <mergeCell ref="B77:G77"/>
    <mergeCell ref="B78:G78"/>
    <mergeCell ref="B80:G81"/>
    <mergeCell ref="B70:B71"/>
    <mergeCell ref="C70:C71"/>
    <mergeCell ref="E70:E71"/>
    <mergeCell ref="B72:B73"/>
    <mergeCell ref="C72:C73"/>
    <mergeCell ref="E72:E73"/>
    <mergeCell ref="C66:C67"/>
    <mergeCell ref="E66:E67"/>
    <mergeCell ref="B68:B69"/>
    <mergeCell ref="C68:C69"/>
    <mergeCell ref="E68:E69"/>
    <mergeCell ref="B60:B61"/>
    <mergeCell ref="C60:C61"/>
    <mergeCell ref="E60:E61"/>
    <mergeCell ref="B76:G76"/>
    <mergeCell ref="A62:A73"/>
    <mergeCell ref="B62:B63"/>
    <mergeCell ref="C62:C63"/>
    <mergeCell ref="E62:E63"/>
    <mergeCell ref="B64:B65"/>
    <mergeCell ref="C64:C65"/>
    <mergeCell ref="E64:E65"/>
    <mergeCell ref="B56:B57"/>
    <mergeCell ref="C56:C57"/>
    <mergeCell ref="E56:E57"/>
    <mergeCell ref="B58:B59"/>
    <mergeCell ref="C58:C59"/>
    <mergeCell ref="E58:E59"/>
    <mergeCell ref="A50:A61"/>
    <mergeCell ref="B50:B51"/>
    <mergeCell ref="C50:C51"/>
    <mergeCell ref="E50:E51"/>
    <mergeCell ref="B52:B53"/>
    <mergeCell ref="C52:C53"/>
    <mergeCell ref="E52:E53"/>
    <mergeCell ref="B54:B55"/>
    <mergeCell ref="C54:C55"/>
    <mergeCell ref="E54:E55"/>
    <mergeCell ref="B66:B67"/>
    <mergeCell ref="A44:A49"/>
    <mergeCell ref="B44:B45"/>
    <mergeCell ref="C44:C45"/>
    <mergeCell ref="E44:E45"/>
    <mergeCell ref="B46:B47"/>
    <mergeCell ref="C46:C47"/>
    <mergeCell ref="E46:E47"/>
    <mergeCell ref="B48:B49"/>
    <mergeCell ref="C48:C49"/>
    <mergeCell ref="E48:E49"/>
    <mergeCell ref="A34:A4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C32:C33"/>
    <mergeCell ref="E32:E33"/>
    <mergeCell ref="B24:B25"/>
    <mergeCell ref="C24:C25"/>
    <mergeCell ref="E24:E25"/>
    <mergeCell ref="B40:B41"/>
    <mergeCell ref="C40:C41"/>
    <mergeCell ref="E40:E41"/>
    <mergeCell ref="B42:B43"/>
    <mergeCell ref="C42:C43"/>
    <mergeCell ref="E42:E43"/>
    <mergeCell ref="A16:A25"/>
    <mergeCell ref="B16:B17"/>
    <mergeCell ref="C16:C17"/>
    <mergeCell ref="E16:E17"/>
    <mergeCell ref="B18:B19"/>
    <mergeCell ref="C18:C19"/>
    <mergeCell ref="E18:E19"/>
    <mergeCell ref="A26:A33"/>
    <mergeCell ref="B26:B27"/>
    <mergeCell ref="C26:C27"/>
    <mergeCell ref="E26:E27"/>
    <mergeCell ref="B28:B29"/>
    <mergeCell ref="C28:C29"/>
    <mergeCell ref="E28:E29"/>
    <mergeCell ref="B20:B21"/>
    <mergeCell ref="C20:C21"/>
    <mergeCell ref="E20:E21"/>
    <mergeCell ref="B22:B23"/>
    <mergeCell ref="C22:C23"/>
    <mergeCell ref="E22:E23"/>
    <mergeCell ref="B30:B31"/>
    <mergeCell ref="C30:C31"/>
    <mergeCell ref="E30:E31"/>
    <mergeCell ref="B32:B33"/>
    <mergeCell ref="B10:B11"/>
    <mergeCell ref="C10:C11"/>
    <mergeCell ref="E10:E11"/>
    <mergeCell ref="B12:B13"/>
    <mergeCell ref="C12:C13"/>
    <mergeCell ref="E12:E13"/>
    <mergeCell ref="A4:A15"/>
    <mergeCell ref="B4:B5"/>
    <mergeCell ref="C4:C5"/>
    <mergeCell ref="E4:E5"/>
    <mergeCell ref="B6:B7"/>
    <mergeCell ref="C6:C7"/>
    <mergeCell ref="E6:E7"/>
    <mergeCell ref="B8:B9"/>
    <mergeCell ref="C8:C9"/>
    <mergeCell ref="E8:E9"/>
    <mergeCell ref="B14:B15"/>
    <mergeCell ref="C14:C15"/>
    <mergeCell ref="E14:E15"/>
    <mergeCell ref="AT1:AT2"/>
    <mergeCell ref="AU1:AU2"/>
    <mergeCell ref="AV1:AV2"/>
    <mergeCell ref="AW1:AW2"/>
    <mergeCell ref="AX1:AX2"/>
    <mergeCell ref="A2:R2"/>
    <mergeCell ref="AN1:AN2"/>
    <mergeCell ref="AO1:AO2"/>
    <mergeCell ref="AP1:AP2"/>
    <mergeCell ref="AQ1:AQ2"/>
    <mergeCell ref="AR1:AR2"/>
    <mergeCell ref="AS1:AS2"/>
    <mergeCell ref="AH1:AH2"/>
    <mergeCell ref="AI1:AI2"/>
    <mergeCell ref="AJ1:AJ2"/>
    <mergeCell ref="AK1:AK2"/>
    <mergeCell ref="AL1:AL2"/>
    <mergeCell ref="AM1:AM2"/>
    <mergeCell ref="AB1:AB2"/>
    <mergeCell ref="AC1:AC2"/>
    <mergeCell ref="AD1:AD2"/>
    <mergeCell ref="AE1:AE2"/>
    <mergeCell ref="AF1:AF2"/>
    <mergeCell ref="AG1:AG2"/>
    <mergeCell ref="V1:V2"/>
    <mergeCell ref="W1:W2"/>
    <mergeCell ref="X1:X2"/>
    <mergeCell ref="Y1:Y2"/>
    <mergeCell ref="Z1:Z2"/>
    <mergeCell ref="AA1:AA2"/>
    <mergeCell ref="A1:B1"/>
    <mergeCell ref="C1:H1"/>
    <mergeCell ref="I1:R1"/>
    <mergeCell ref="S1:S2"/>
    <mergeCell ref="T1:T2"/>
    <mergeCell ref="U1:U2"/>
  </mergeCells>
  <conditionalFormatting sqref="R3:R1048576">
    <cfRule type="cellIs" dxfId="64" priority="5" operator="equal">
      <formula>"ATENÇÃO"</formula>
    </cfRule>
  </conditionalFormatting>
  <conditionalFormatting sqref="S4:AX73">
    <cfRule type="cellIs" dxfId="63" priority="4" operator="greaterThan">
      <formula>0</formula>
    </cfRule>
  </conditionalFormatting>
  <conditionalFormatting sqref="Q4:Q73">
    <cfRule type="cellIs" dxfId="62" priority="3" operator="lessThan">
      <formula>0</formula>
    </cfRule>
  </conditionalFormatting>
  <conditionalFormatting sqref="R4:R73">
    <cfRule type="containsText" dxfId="61" priority="2" operator="containsText" text="ATENÇÃO">
      <formula>NOT(ISERROR(SEARCH("ATENÇÃO",R4)))</formula>
    </cfRule>
  </conditionalFormatting>
  <conditionalFormatting sqref="R1">
    <cfRule type="cellIs" dxfId="60" priority="1" operator="equal">
      <formula>"ATENÇÃO"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2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5DBAE-E3DB-41E2-AC5B-BF1920527506}">
  <dimension ref="A1:AX81"/>
  <sheetViews>
    <sheetView topLeftCell="C58" zoomScale="70" zoomScaleNormal="70" workbookViewId="0">
      <selection activeCell="T79" sqref="T79"/>
    </sheetView>
  </sheetViews>
  <sheetFormatPr defaultColWidth="11.85546875" defaultRowHeight="24.75" customHeight="1" x14ac:dyDescent="0.25"/>
  <cols>
    <col min="1" max="1" width="7.42578125" style="34" customWidth="1"/>
    <col min="2" max="2" width="22.140625" style="1" customWidth="1"/>
    <col min="3" max="3" width="5.140625" style="1" customWidth="1"/>
    <col min="4" max="4" width="6.140625" style="1" customWidth="1"/>
    <col min="5" max="5" width="14.42578125" style="3" customWidth="1"/>
    <col min="6" max="6" width="10" style="1" customWidth="1"/>
    <col min="7" max="7" width="12.5703125" style="1" customWidth="1"/>
    <col min="8" max="8" width="12.85546875" style="79" customWidth="1"/>
    <col min="9" max="9" width="10.85546875" style="4" customWidth="1"/>
    <col min="10" max="16" width="8.5703125" style="4" customWidth="1"/>
    <col min="17" max="17" width="8.5703125" style="10" customWidth="1"/>
    <col min="18" max="18" width="8.5703125" style="5" customWidth="1"/>
    <col min="19" max="30" width="15" style="6" customWidth="1"/>
    <col min="31" max="50" width="15" style="34" customWidth="1"/>
    <col min="51" max="16384" width="11.85546875" style="34"/>
  </cols>
  <sheetData>
    <row r="1" spans="1:50" ht="47.1" customHeight="1" x14ac:dyDescent="0.25">
      <c r="A1" s="176" t="s">
        <v>84</v>
      </c>
      <c r="B1" s="177"/>
      <c r="C1" s="171" t="s">
        <v>112</v>
      </c>
      <c r="D1" s="171"/>
      <c r="E1" s="171"/>
      <c r="F1" s="171"/>
      <c r="G1" s="171"/>
      <c r="H1" s="172"/>
      <c r="I1" s="179" t="s">
        <v>82</v>
      </c>
      <c r="J1" s="179"/>
      <c r="K1" s="179"/>
      <c r="L1" s="179"/>
      <c r="M1" s="179"/>
      <c r="N1" s="179"/>
      <c r="O1" s="179"/>
      <c r="P1" s="179"/>
      <c r="Q1" s="179"/>
      <c r="R1" s="179"/>
      <c r="S1" s="197" t="s">
        <v>158</v>
      </c>
      <c r="T1" s="142" t="s">
        <v>159</v>
      </c>
      <c r="U1" s="163" t="s">
        <v>47</v>
      </c>
      <c r="V1" s="163" t="s">
        <v>47</v>
      </c>
      <c r="W1" s="163" t="s">
        <v>47</v>
      </c>
      <c r="X1" s="163" t="s">
        <v>47</v>
      </c>
      <c r="Y1" s="163" t="s">
        <v>47</v>
      </c>
      <c r="Z1" s="163" t="s">
        <v>47</v>
      </c>
      <c r="AA1" s="163" t="s">
        <v>47</v>
      </c>
      <c r="AB1" s="163" t="s">
        <v>47</v>
      </c>
      <c r="AC1" s="163" t="s">
        <v>47</v>
      </c>
      <c r="AD1" s="163" t="s">
        <v>47</v>
      </c>
      <c r="AE1" s="163" t="s">
        <v>47</v>
      </c>
      <c r="AF1" s="163" t="s">
        <v>47</v>
      </c>
      <c r="AG1" s="163" t="s">
        <v>47</v>
      </c>
      <c r="AH1" s="163" t="s">
        <v>47</v>
      </c>
      <c r="AI1" s="163" t="s">
        <v>47</v>
      </c>
      <c r="AJ1" s="163" t="s">
        <v>47</v>
      </c>
      <c r="AK1" s="163" t="s">
        <v>47</v>
      </c>
      <c r="AL1" s="163" t="s">
        <v>47</v>
      </c>
      <c r="AM1" s="163" t="s">
        <v>47</v>
      </c>
      <c r="AN1" s="163" t="s">
        <v>47</v>
      </c>
      <c r="AO1" s="163" t="s">
        <v>47</v>
      </c>
      <c r="AP1" s="163" t="s">
        <v>47</v>
      </c>
      <c r="AQ1" s="163" t="s">
        <v>47</v>
      </c>
      <c r="AR1" s="163" t="s">
        <v>47</v>
      </c>
      <c r="AS1" s="163" t="s">
        <v>47</v>
      </c>
      <c r="AT1" s="163" t="s">
        <v>47</v>
      </c>
      <c r="AU1" s="163" t="s">
        <v>47</v>
      </c>
      <c r="AV1" s="163" t="s">
        <v>47</v>
      </c>
      <c r="AW1" s="163" t="s">
        <v>47</v>
      </c>
      <c r="AX1" s="163" t="s">
        <v>47</v>
      </c>
    </row>
    <row r="2" spans="1:50" ht="23.25" customHeight="1" x14ac:dyDescent="0.25">
      <c r="A2" s="178" t="s">
        <v>56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2"/>
      <c r="S2" s="198"/>
      <c r="T2" s="143" t="s">
        <v>160</v>
      </c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</row>
    <row r="3" spans="1:50" s="3" customFormat="1" ht="51" customHeight="1" x14ac:dyDescent="0.2">
      <c r="A3" s="105" t="s">
        <v>87</v>
      </c>
      <c r="B3" s="105" t="s">
        <v>6</v>
      </c>
      <c r="C3" s="105" t="s">
        <v>2</v>
      </c>
      <c r="D3" s="105" t="s">
        <v>5</v>
      </c>
      <c r="E3" s="106" t="s">
        <v>7</v>
      </c>
      <c r="F3" s="106" t="s">
        <v>8</v>
      </c>
      <c r="G3" s="106" t="s">
        <v>9</v>
      </c>
      <c r="H3" s="107" t="s">
        <v>4</v>
      </c>
      <c r="I3" s="19" t="s">
        <v>50</v>
      </c>
      <c r="J3" s="19" t="s">
        <v>10</v>
      </c>
      <c r="K3" s="19" t="s">
        <v>11</v>
      </c>
      <c r="L3" s="19" t="s">
        <v>49</v>
      </c>
      <c r="M3" s="19" t="s">
        <v>12</v>
      </c>
      <c r="N3" s="19" t="s">
        <v>13</v>
      </c>
      <c r="O3" s="19" t="s">
        <v>14</v>
      </c>
      <c r="P3" s="19" t="s">
        <v>15</v>
      </c>
      <c r="Q3" s="26" t="s">
        <v>0</v>
      </c>
      <c r="R3" s="27" t="s">
        <v>1</v>
      </c>
      <c r="S3" s="144">
        <v>45940</v>
      </c>
      <c r="T3" s="144">
        <v>46058</v>
      </c>
      <c r="U3" s="62" t="s">
        <v>45</v>
      </c>
      <c r="V3" s="62" t="s">
        <v>45</v>
      </c>
      <c r="W3" s="62" t="s">
        <v>45</v>
      </c>
      <c r="X3" s="62" t="s">
        <v>45</v>
      </c>
      <c r="Y3" s="62" t="s">
        <v>45</v>
      </c>
      <c r="Z3" s="62" t="s">
        <v>45</v>
      </c>
      <c r="AA3" s="62" t="s">
        <v>45</v>
      </c>
      <c r="AB3" s="62" t="s">
        <v>45</v>
      </c>
      <c r="AC3" s="62" t="s">
        <v>45</v>
      </c>
      <c r="AD3" s="62" t="s">
        <v>45</v>
      </c>
      <c r="AE3" s="62" t="s">
        <v>45</v>
      </c>
      <c r="AF3" s="62" t="s">
        <v>45</v>
      </c>
      <c r="AG3" s="62" t="s">
        <v>45</v>
      </c>
      <c r="AH3" s="62" t="s">
        <v>45</v>
      </c>
      <c r="AI3" s="62" t="s">
        <v>45</v>
      </c>
      <c r="AJ3" s="62" t="s">
        <v>45</v>
      </c>
      <c r="AK3" s="62" t="s">
        <v>45</v>
      </c>
      <c r="AL3" s="62" t="s">
        <v>45</v>
      </c>
      <c r="AM3" s="62" t="s">
        <v>45</v>
      </c>
      <c r="AN3" s="62" t="s">
        <v>45</v>
      </c>
      <c r="AO3" s="62" t="s">
        <v>45</v>
      </c>
      <c r="AP3" s="62" t="s">
        <v>45</v>
      </c>
      <c r="AQ3" s="62" t="s">
        <v>45</v>
      </c>
      <c r="AR3" s="62" t="s">
        <v>45</v>
      </c>
      <c r="AS3" s="62" t="s">
        <v>45</v>
      </c>
      <c r="AT3" s="62" t="s">
        <v>45</v>
      </c>
      <c r="AU3" s="62" t="s">
        <v>45</v>
      </c>
      <c r="AV3" s="62" t="s">
        <v>45</v>
      </c>
      <c r="AW3" s="62" t="s">
        <v>45</v>
      </c>
      <c r="AX3" s="62" t="s">
        <v>45</v>
      </c>
    </row>
    <row r="4" spans="1:50" ht="24.75" customHeight="1" x14ac:dyDescent="0.25">
      <c r="A4" s="169" t="s">
        <v>88</v>
      </c>
      <c r="B4" s="170" t="s">
        <v>89</v>
      </c>
      <c r="C4" s="173">
        <v>1</v>
      </c>
      <c r="D4" s="65">
        <v>1</v>
      </c>
      <c r="E4" s="170" t="s">
        <v>90</v>
      </c>
      <c r="F4" s="63" t="s">
        <v>91</v>
      </c>
      <c r="G4" s="66" t="s">
        <v>113</v>
      </c>
      <c r="H4" s="78">
        <v>4.9000000000000004</v>
      </c>
      <c r="I4" s="68">
        <v>1500</v>
      </c>
      <c r="J4" s="23">
        <f t="shared" ref="J4:J35" si="0">IF(SUM(S4:AX4)&gt;I4+L4,I4+L4,SUM(S4:AX4))</f>
        <v>0</v>
      </c>
      <c r="K4" s="23">
        <f t="shared" ref="K4:K35" si="1">(SUM(S4:AX4))</f>
        <v>0</v>
      </c>
      <c r="L4" s="24"/>
      <c r="M4" s="25">
        <f>ROUND(IF(I4*0.25-0.5&lt;0,0,I4*0.25-0.5),0)-P4-N4</f>
        <v>375</v>
      </c>
      <c r="N4" s="24"/>
      <c r="O4" s="24"/>
      <c r="P4" s="24"/>
      <c r="Q4" s="35">
        <f t="shared" ref="Q4:Q35" si="2">I4-SUM(S4:AX4)+L4</f>
        <v>1500</v>
      </c>
      <c r="R4" s="16" t="str">
        <f>IF(Q4&lt;0,"ATENÇÃO","OK")</f>
        <v>OK</v>
      </c>
      <c r="S4" s="145"/>
      <c r="T4" s="146"/>
      <c r="U4" s="112"/>
      <c r="V4" s="112"/>
      <c r="W4" s="112"/>
      <c r="X4" s="112"/>
      <c r="Y4" s="112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</row>
    <row r="5" spans="1:50" ht="24.75" customHeight="1" x14ac:dyDescent="0.25">
      <c r="A5" s="169"/>
      <c r="B5" s="170"/>
      <c r="C5" s="173"/>
      <c r="D5" s="65">
        <v>2</v>
      </c>
      <c r="E5" s="170"/>
      <c r="F5" s="64" t="s">
        <v>92</v>
      </c>
      <c r="G5" s="66" t="s">
        <v>113</v>
      </c>
      <c r="H5" s="67">
        <v>890.86</v>
      </c>
      <c r="I5" s="69">
        <v>10</v>
      </c>
      <c r="J5" s="23">
        <f t="shared" si="0"/>
        <v>0</v>
      </c>
      <c r="K5" s="23">
        <f t="shared" si="1"/>
        <v>0</v>
      </c>
      <c r="L5" s="24"/>
      <c r="M5" s="25">
        <f t="shared" ref="M5:M73" si="3">ROUND(IF(I5*0.25-0.5&lt;0,0,I5*0.25-0.5),0)-P5-N5</f>
        <v>2</v>
      </c>
      <c r="N5" s="24"/>
      <c r="O5" s="24"/>
      <c r="P5" s="24"/>
      <c r="Q5" s="35">
        <f t="shared" si="2"/>
        <v>10</v>
      </c>
      <c r="R5" s="16" t="str">
        <f t="shared" ref="R5:R68" si="4">IF(Q5&lt;0,"ATENÇÃO","OK")</f>
        <v>OK</v>
      </c>
      <c r="S5" s="145"/>
      <c r="T5" s="146"/>
      <c r="U5" s="112"/>
      <c r="V5" s="112"/>
      <c r="W5" s="112"/>
      <c r="X5" s="112"/>
      <c r="Y5" s="112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</row>
    <row r="6" spans="1:50" ht="24.75" customHeight="1" x14ac:dyDescent="0.25">
      <c r="A6" s="169"/>
      <c r="B6" s="170" t="s">
        <v>89</v>
      </c>
      <c r="C6" s="173">
        <v>2</v>
      </c>
      <c r="D6" s="65">
        <v>3</v>
      </c>
      <c r="E6" s="170" t="s">
        <v>93</v>
      </c>
      <c r="F6" s="64" t="s">
        <v>91</v>
      </c>
      <c r="G6" s="66" t="s">
        <v>113</v>
      </c>
      <c r="H6" s="67">
        <v>6.5</v>
      </c>
      <c r="I6" s="69">
        <v>2000</v>
      </c>
      <c r="J6" s="23">
        <f t="shared" si="0"/>
        <v>0</v>
      </c>
      <c r="K6" s="23">
        <f t="shared" si="1"/>
        <v>0</v>
      </c>
      <c r="L6" s="24"/>
      <c r="M6" s="25">
        <f t="shared" si="3"/>
        <v>500</v>
      </c>
      <c r="N6" s="24"/>
      <c r="O6" s="24"/>
      <c r="P6" s="24"/>
      <c r="Q6" s="35">
        <f t="shared" si="2"/>
        <v>2000</v>
      </c>
      <c r="R6" s="16" t="str">
        <f t="shared" si="4"/>
        <v>OK</v>
      </c>
      <c r="S6" s="145"/>
      <c r="T6" s="145"/>
      <c r="U6" s="112"/>
      <c r="V6" s="112"/>
      <c r="W6" s="112"/>
      <c r="X6" s="112"/>
      <c r="Y6" s="112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</row>
    <row r="7" spans="1:50" ht="24.75" customHeight="1" x14ac:dyDescent="0.25">
      <c r="A7" s="169"/>
      <c r="B7" s="170"/>
      <c r="C7" s="173"/>
      <c r="D7" s="65">
        <v>4</v>
      </c>
      <c r="E7" s="170"/>
      <c r="F7" s="64" t="s">
        <v>92</v>
      </c>
      <c r="G7" s="66" t="s">
        <v>113</v>
      </c>
      <c r="H7" s="67">
        <v>738.2</v>
      </c>
      <c r="I7" s="69">
        <v>10</v>
      </c>
      <c r="J7" s="23">
        <f t="shared" si="0"/>
        <v>0</v>
      </c>
      <c r="K7" s="23">
        <f t="shared" si="1"/>
        <v>0</v>
      </c>
      <c r="L7" s="24"/>
      <c r="M7" s="25">
        <f t="shared" si="3"/>
        <v>2</v>
      </c>
      <c r="N7" s="24"/>
      <c r="O7" s="24"/>
      <c r="P7" s="24"/>
      <c r="Q7" s="35">
        <f t="shared" si="2"/>
        <v>10</v>
      </c>
      <c r="R7" s="16" t="str">
        <f t="shared" si="4"/>
        <v>OK</v>
      </c>
      <c r="S7" s="145"/>
      <c r="T7" s="146"/>
      <c r="U7" s="112"/>
      <c r="V7" s="112"/>
      <c r="W7" s="112"/>
      <c r="X7" s="112"/>
      <c r="Y7" s="112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</row>
    <row r="8" spans="1:50" ht="24.75" customHeight="1" x14ac:dyDescent="0.25">
      <c r="A8" s="169"/>
      <c r="B8" s="170" t="s">
        <v>89</v>
      </c>
      <c r="C8" s="173">
        <v>3</v>
      </c>
      <c r="D8" s="65">
        <v>5</v>
      </c>
      <c r="E8" s="170" t="s">
        <v>94</v>
      </c>
      <c r="F8" s="80" t="s">
        <v>91</v>
      </c>
      <c r="G8" s="66" t="s">
        <v>113</v>
      </c>
      <c r="H8" s="67">
        <v>7.82</v>
      </c>
      <c r="I8" s="69">
        <v>25000</v>
      </c>
      <c r="J8" s="23">
        <f t="shared" si="0"/>
        <v>1900</v>
      </c>
      <c r="K8" s="23">
        <f t="shared" si="1"/>
        <v>1900</v>
      </c>
      <c r="L8" s="24"/>
      <c r="M8" s="25">
        <f t="shared" si="3"/>
        <v>6250</v>
      </c>
      <c r="N8" s="24"/>
      <c r="O8" s="24"/>
      <c r="P8" s="24"/>
      <c r="Q8" s="35">
        <f t="shared" si="2"/>
        <v>23100</v>
      </c>
      <c r="R8" s="16" t="str">
        <f t="shared" si="4"/>
        <v>OK</v>
      </c>
      <c r="S8" s="147">
        <v>1900</v>
      </c>
      <c r="T8" s="145"/>
      <c r="U8" s="112"/>
      <c r="V8" s="112"/>
      <c r="W8" s="112"/>
      <c r="X8" s="112"/>
      <c r="Y8" s="112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</row>
    <row r="9" spans="1:50" ht="24.75" customHeight="1" x14ac:dyDescent="0.25">
      <c r="A9" s="169"/>
      <c r="B9" s="170"/>
      <c r="C9" s="173"/>
      <c r="D9" s="65">
        <v>6</v>
      </c>
      <c r="E9" s="170"/>
      <c r="F9" s="80" t="s">
        <v>92</v>
      </c>
      <c r="G9" s="66" t="s">
        <v>113</v>
      </c>
      <c r="H9" s="67">
        <v>1000</v>
      </c>
      <c r="I9" s="69">
        <v>40</v>
      </c>
      <c r="J9" s="23">
        <f t="shared" si="0"/>
        <v>4</v>
      </c>
      <c r="K9" s="23">
        <f t="shared" si="1"/>
        <v>4</v>
      </c>
      <c r="L9" s="24"/>
      <c r="M9" s="25">
        <f t="shared" si="3"/>
        <v>10</v>
      </c>
      <c r="N9" s="24"/>
      <c r="O9" s="24"/>
      <c r="P9" s="24"/>
      <c r="Q9" s="35">
        <f t="shared" si="2"/>
        <v>36</v>
      </c>
      <c r="R9" s="16" t="str">
        <f t="shared" si="4"/>
        <v>OK</v>
      </c>
      <c r="S9" s="147">
        <v>4</v>
      </c>
      <c r="T9" s="146"/>
      <c r="U9" s="112"/>
      <c r="V9" s="112"/>
      <c r="W9" s="112"/>
      <c r="X9" s="112"/>
      <c r="Y9" s="112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</row>
    <row r="10" spans="1:50" ht="24.75" customHeight="1" x14ac:dyDescent="0.25">
      <c r="A10" s="169"/>
      <c r="B10" s="170" t="s">
        <v>89</v>
      </c>
      <c r="C10" s="173">
        <v>4</v>
      </c>
      <c r="D10" s="65">
        <v>7</v>
      </c>
      <c r="E10" s="170" t="s">
        <v>95</v>
      </c>
      <c r="F10" s="80" t="s">
        <v>91</v>
      </c>
      <c r="G10" s="66" t="s">
        <v>113</v>
      </c>
      <c r="H10" s="67">
        <v>7.61</v>
      </c>
      <c r="I10" s="69">
        <v>5000</v>
      </c>
      <c r="J10" s="23">
        <f t="shared" si="0"/>
        <v>0</v>
      </c>
      <c r="K10" s="23">
        <f t="shared" si="1"/>
        <v>0</v>
      </c>
      <c r="L10" s="24"/>
      <c r="M10" s="25">
        <f t="shared" si="3"/>
        <v>1250</v>
      </c>
      <c r="N10" s="24"/>
      <c r="O10" s="24"/>
      <c r="P10" s="24"/>
      <c r="Q10" s="35">
        <f t="shared" si="2"/>
        <v>5000</v>
      </c>
      <c r="R10" s="16" t="str">
        <f t="shared" si="4"/>
        <v>OK</v>
      </c>
      <c r="S10" s="145"/>
      <c r="T10" s="146"/>
      <c r="U10" s="112"/>
      <c r="V10" s="112"/>
      <c r="W10" s="112"/>
      <c r="X10" s="112"/>
      <c r="Y10" s="112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</row>
    <row r="11" spans="1:50" ht="24.75" customHeight="1" x14ac:dyDescent="0.25">
      <c r="A11" s="169"/>
      <c r="B11" s="170"/>
      <c r="C11" s="173"/>
      <c r="D11" s="65">
        <v>8</v>
      </c>
      <c r="E11" s="170"/>
      <c r="F11" s="80" t="s">
        <v>92</v>
      </c>
      <c r="G11" s="66" t="s">
        <v>113</v>
      </c>
      <c r="H11" s="67">
        <v>1002.46</v>
      </c>
      <c r="I11" s="69">
        <v>20</v>
      </c>
      <c r="J11" s="23">
        <f t="shared" si="0"/>
        <v>0</v>
      </c>
      <c r="K11" s="23">
        <f t="shared" si="1"/>
        <v>0</v>
      </c>
      <c r="L11" s="24"/>
      <c r="M11" s="25">
        <f t="shared" si="3"/>
        <v>5</v>
      </c>
      <c r="N11" s="24"/>
      <c r="O11" s="24"/>
      <c r="P11" s="24"/>
      <c r="Q11" s="35">
        <f t="shared" si="2"/>
        <v>20</v>
      </c>
      <c r="R11" s="16" t="str">
        <f t="shared" si="4"/>
        <v>OK</v>
      </c>
      <c r="S11" s="145"/>
      <c r="T11" s="146"/>
      <c r="U11" s="112"/>
      <c r="V11" s="112"/>
      <c r="W11" s="112"/>
      <c r="X11" s="112"/>
      <c r="Y11" s="112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</row>
    <row r="12" spans="1:50" ht="24.75" customHeight="1" x14ac:dyDescent="0.25">
      <c r="A12" s="169"/>
      <c r="B12" s="170" t="s">
        <v>96</v>
      </c>
      <c r="C12" s="173">
        <v>5</v>
      </c>
      <c r="D12" s="65">
        <v>9</v>
      </c>
      <c r="E12" s="170" t="s">
        <v>97</v>
      </c>
      <c r="F12" s="80" t="s">
        <v>91</v>
      </c>
      <c r="G12" s="66" t="s">
        <v>113</v>
      </c>
      <c r="H12" s="67">
        <v>3.68</v>
      </c>
      <c r="I12" s="69">
        <v>1500</v>
      </c>
      <c r="J12" s="23">
        <f t="shared" si="0"/>
        <v>0</v>
      </c>
      <c r="K12" s="23">
        <f t="shared" si="1"/>
        <v>0</v>
      </c>
      <c r="L12" s="24"/>
      <c r="M12" s="25">
        <f t="shared" si="3"/>
        <v>375</v>
      </c>
      <c r="N12" s="24"/>
      <c r="O12" s="24"/>
      <c r="P12" s="24"/>
      <c r="Q12" s="35">
        <f t="shared" si="2"/>
        <v>1500</v>
      </c>
      <c r="R12" s="16" t="str">
        <f t="shared" si="4"/>
        <v>OK</v>
      </c>
      <c r="S12" s="145"/>
      <c r="T12" s="146"/>
      <c r="U12" s="112"/>
      <c r="V12" s="112"/>
      <c r="W12" s="112"/>
      <c r="X12" s="112"/>
      <c r="Y12" s="112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</row>
    <row r="13" spans="1:50" ht="24.75" customHeight="1" x14ac:dyDescent="0.25">
      <c r="A13" s="169"/>
      <c r="B13" s="170"/>
      <c r="C13" s="173"/>
      <c r="D13" s="65">
        <v>10</v>
      </c>
      <c r="E13" s="170"/>
      <c r="F13" s="65" t="s">
        <v>92</v>
      </c>
      <c r="G13" s="66" t="s">
        <v>113</v>
      </c>
      <c r="H13" s="78">
        <v>874.8</v>
      </c>
      <c r="I13" s="69">
        <v>10</v>
      </c>
      <c r="J13" s="23">
        <f t="shared" si="0"/>
        <v>0</v>
      </c>
      <c r="K13" s="23">
        <f t="shared" si="1"/>
        <v>0</v>
      </c>
      <c r="L13" s="24"/>
      <c r="M13" s="25">
        <f t="shared" si="3"/>
        <v>2</v>
      </c>
      <c r="N13" s="24"/>
      <c r="O13" s="24"/>
      <c r="P13" s="24"/>
      <c r="Q13" s="35">
        <f t="shared" si="2"/>
        <v>10</v>
      </c>
      <c r="R13" s="16" t="str">
        <f t="shared" si="4"/>
        <v>OK</v>
      </c>
      <c r="S13" s="145"/>
      <c r="T13" s="146"/>
      <c r="U13" s="112"/>
      <c r="V13" s="112"/>
      <c r="W13" s="112"/>
      <c r="X13" s="112"/>
      <c r="Y13" s="112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</row>
    <row r="14" spans="1:50" ht="24.75" customHeight="1" x14ac:dyDescent="0.25">
      <c r="A14" s="169"/>
      <c r="B14" s="175" t="s">
        <v>96</v>
      </c>
      <c r="C14" s="174">
        <v>6</v>
      </c>
      <c r="D14" s="113">
        <v>11</v>
      </c>
      <c r="E14" s="175" t="s">
        <v>98</v>
      </c>
      <c r="F14" s="113" t="s">
        <v>91</v>
      </c>
      <c r="G14" s="114" t="s">
        <v>114</v>
      </c>
      <c r="H14" s="115">
        <v>6.76</v>
      </c>
      <c r="I14" s="69">
        <v>1000</v>
      </c>
      <c r="J14" s="23">
        <f t="shared" si="0"/>
        <v>20</v>
      </c>
      <c r="K14" s="23">
        <f t="shared" si="1"/>
        <v>20</v>
      </c>
      <c r="L14" s="24"/>
      <c r="M14" s="25">
        <f t="shared" si="3"/>
        <v>250</v>
      </c>
      <c r="N14" s="24"/>
      <c r="O14" s="24"/>
      <c r="P14" s="24"/>
      <c r="Q14" s="35">
        <f t="shared" si="2"/>
        <v>980</v>
      </c>
      <c r="R14" s="16" t="str">
        <f t="shared" si="4"/>
        <v>OK</v>
      </c>
      <c r="S14" s="145"/>
      <c r="T14" s="148">
        <v>20</v>
      </c>
      <c r="U14" s="33"/>
      <c r="V14" s="112"/>
      <c r="W14" s="112"/>
      <c r="X14" s="112"/>
      <c r="Y14" s="112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</row>
    <row r="15" spans="1:50" ht="24.75" customHeight="1" x14ac:dyDescent="0.25">
      <c r="A15" s="169"/>
      <c r="B15" s="175"/>
      <c r="C15" s="174"/>
      <c r="D15" s="113">
        <v>12</v>
      </c>
      <c r="E15" s="175"/>
      <c r="F15" s="116" t="s">
        <v>92</v>
      </c>
      <c r="G15" s="114" t="s">
        <v>114</v>
      </c>
      <c r="H15" s="115">
        <v>1021.34</v>
      </c>
      <c r="I15" s="69">
        <v>15</v>
      </c>
      <c r="J15" s="23">
        <f t="shared" si="0"/>
        <v>2</v>
      </c>
      <c r="K15" s="23">
        <f t="shared" si="1"/>
        <v>2</v>
      </c>
      <c r="L15" s="24"/>
      <c r="M15" s="25">
        <f t="shared" si="3"/>
        <v>3</v>
      </c>
      <c r="N15" s="24"/>
      <c r="O15" s="24"/>
      <c r="P15" s="24"/>
      <c r="Q15" s="35">
        <f t="shared" si="2"/>
        <v>13</v>
      </c>
      <c r="R15" s="16" t="str">
        <f t="shared" si="4"/>
        <v>OK</v>
      </c>
      <c r="S15" s="145"/>
      <c r="T15" s="148">
        <v>2</v>
      </c>
      <c r="U15" s="112"/>
      <c r="V15" s="112"/>
      <c r="W15" s="112"/>
      <c r="X15" s="112"/>
      <c r="Y15" s="112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</row>
    <row r="16" spans="1:50" ht="24.75" customHeight="1" x14ac:dyDescent="0.25">
      <c r="A16" s="169" t="s">
        <v>100</v>
      </c>
      <c r="B16" s="170" t="s">
        <v>101</v>
      </c>
      <c r="C16" s="173">
        <v>7</v>
      </c>
      <c r="D16" s="65">
        <v>13</v>
      </c>
      <c r="E16" s="170" t="s">
        <v>90</v>
      </c>
      <c r="F16" s="64" t="s">
        <v>91</v>
      </c>
      <c r="G16" s="66" t="s">
        <v>113</v>
      </c>
      <c r="H16" s="78">
        <v>4.25</v>
      </c>
      <c r="I16" s="69">
        <v>0</v>
      </c>
      <c r="J16" s="23">
        <f t="shared" si="0"/>
        <v>0</v>
      </c>
      <c r="K16" s="23">
        <f t="shared" si="1"/>
        <v>0</v>
      </c>
      <c r="L16" s="24"/>
      <c r="M16" s="25">
        <f t="shared" si="3"/>
        <v>0</v>
      </c>
      <c r="N16" s="24"/>
      <c r="O16" s="24"/>
      <c r="P16" s="24"/>
      <c r="Q16" s="35">
        <f t="shared" si="2"/>
        <v>0</v>
      </c>
      <c r="R16" s="16" t="str">
        <f t="shared" si="4"/>
        <v>OK</v>
      </c>
      <c r="S16" s="145"/>
      <c r="T16" s="146"/>
      <c r="U16" s="112"/>
      <c r="V16" s="112"/>
      <c r="W16" s="112"/>
      <c r="X16" s="112"/>
      <c r="Y16" s="112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</row>
    <row r="17" spans="1:50" ht="24.75" customHeight="1" x14ac:dyDescent="0.25">
      <c r="A17" s="169"/>
      <c r="B17" s="170"/>
      <c r="C17" s="173"/>
      <c r="D17" s="65">
        <v>14</v>
      </c>
      <c r="E17" s="170"/>
      <c r="F17" s="64" t="s">
        <v>92</v>
      </c>
      <c r="G17" s="66" t="s">
        <v>113</v>
      </c>
      <c r="H17" s="67">
        <v>751.21</v>
      </c>
      <c r="I17" s="69">
        <v>0</v>
      </c>
      <c r="J17" s="23">
        <f t="shared" si="0"/>
        <v>0</v>
      </c>
      <c r="K17" s="23">
        <f t="shared" si="1"/>
        <v>0</v>
      </c>
      <c r="L17" s="24"/>
      <c r="M17" s="25">
        <f t="shared" si="3"/>
        <v>0</v>
      </c>
      <c r="N17" s="24"/>
      <c r="O17" s="24"/>
      <c r="P17" s="24"/>
      <c r="Q17" s="35">
        <f t="shared" si="2"/>
        <v>0</v>
      </c>
      <c r="R17" s="16" t="str">
        <f t="shared" si="4"/>
        <v>OK</v>
      </c>
      <c r="S17" s="145"/>
      <c r="T17" s="146"/>
      <c r="U17" s="112"/>
      <c r="V17" s="112"/>
      <c r="W17" s="112"/>
      <c r="X17" s="112"/>
      <c r="Y17" s="112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</row>
    <row r="18" spans="1:50" ht="24.75" customHeight="1" x14ac:dyDescent="0.25">
      <c r="A18" s="169"/>
      <c r="B18" s="170" t="s">
        <v>102</v>
      </c>
      <c r="C18" s="173">
        <v>8</v>
      </c>
      <c r="D18" s="65">
        <v>15</v>
      </c>
      <c r="E18" s="170" t="s">
        <v>93</v>
      </c>
      <c r="F18" s="64" t="s">
        <v>91</v>
      </c>
      <c r="G18" s="66" t="s">
        <v>113</v>
      </c>
      <c r="H18" s="67">
        <v>10.55</v>
      </c>
      <c r="I18" s="69">
        <v>0</v>
      </c>
      <c r="J18" s="23">
        <f t="shared" si="0"/>
        <v>0</v>
      </c>
      <c r="K18" s="23">
        <f t="shared" si="1"/>
        <v>0</v>
      </c>
      <c r="L18" s="24"/>
      <c r="M18" s="25">
        <f t="shared" si="3"/>
        <v>0</v>
      </c>
      <c r="N18" s="24"/>
      <c r="O18" s="24"/>
      <c r="P18" s="24"/>
      <c r="Q18" s="35">
        <f t="shared" si="2"/>
        <v>0</v>
      </c>
      <c r="R18" s="16" t="str">
        <f t="shared" si="4"/>
        <v>OK</v>
      </c>
      <c r="S18" s="145"/>
      <c r="T18" s="146"/>
      <c r="U18" s="112"/>
      <c r="V18" s="112"/>
      <c r="W18" s="112"/>
      <c r="X18" s="112"/>
      <c r="Y18" s="112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</row>
    <row r="19" spans="1:50" ht="24.75" customHeight="1" x14ac:dyDescent="0.25">
      <c r="A19" s="169"/>
      <c r="B19" s="170"/>
      <c r="C19" s="173"/>
      <c r="D19" s="65">
        <v>16</v>
      </c>
      <c r="E19" s="170"/>
      <c r="F19" s="64" t="s">
        <v>92</v>
      </c>
      <c r="G19" s="66" t="s">
        <v>113</v>
      </c>
      <c r="H19" s="78">
        <v>1232.01</v>
      </c>
      <c r="I19" s="69">
        <v>0</v>
      </c>
      <c r="J19" s="23">
        <f t="shared" si="0"/>
        <v>0</v>
      </c>
      <c r="K19" s="23">
        <f t="shared" si="1"/>
        <v>0</v>
      </c>
      <c r="L19" s="24"/>
      <c r="M19" s="25">
        <f t="shared" si="3"/>
        <v>0</v>
      </c>
      <c r="N19" s="24"/>
      <c r="O19" s="24"/>
      <c r="P19" s="24"/>
      <c r="Q19" s="35">
        <f t="shared" si="2"/>
        <v>0</v>
      </c>
      <c r="R19" s="16" t="str">
        <f t="shared" si="4"/>
        <v>OK</v>
      </c>
      <c r="S19" s="145"/>
      <c r="T19" s="146"/>
      <c r="U19" s="112"/>
      <c r="V19" s="112"/>
      <c r="W19" s="112"/>
      <c r="X19" s="112"/>
      <c r="Y19" s="112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</row>
    <row r="20" spans="1:50" ht="24.75" customHeight="1" x14ac:dyDescent="0.25">
      <c r="A20" s="169"/>
      <c r="B20" s="170" t="s">
        <v>102</v>
      </c>
      <c r="C20" s="173">
        <v>9</v>
      </c>
      <c r="D20" s="65">
        <v>17</v>
      </c>
      <c r="E20" s="170" t="s">
        <v>94</v>
      </c>
      <c r="F20" s="64" t="s">
        <v>91</v>
      </c>
      <c r="G20" s="66" t="s">
        <v>113</v>
      </c>
      <c r="H20" s="78">
        <v>10.130000000000001</v>
      </c>
      <c r="I20" s="69">
        <v>0</v>
      </c>
      <c r="J20" s="23">
        <f t="shared" si="0"/>
        <v>0</v>
      </c>
      <c r="K20" s="23">
        <f t="shared" si="1"/>
        <v>0</v>
      </c>
      <c r="L20" s="24"/>
      <c r="M20" s="25">
        <f t="shared" si="3"/>
        <v>0</v>
      </c>
      <c r="N20" s="24"/>
      <c r="O20" s="24"/>
      <c r="P20" s="24"/>
      <c r="Q20" s="35">
        <f t="shared" si="2"/>
        <v>0</v>
      </c>
      <c r="R20" s="16" t="str">
        <f t="shared" si="4"/>
        <v>OK</v>
      </c>
      <c r="S20" s="145"/>
      <c r="T20" s="146"/>
      <c r="U20" s="112"/>
      <c r="V20" s="112"/>
      <c r="W20" s="112"/>
      <c r="X20" s="112"/>
      <c r="Y20" s="112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</row>
    <row r="21" spans="1:50" ht="24.75" customHeight="1" x14ac:dyDescent="0.25">
      <c r="A21" s="169"/>
      <c r="B21" s="170"/>
      <c r="C21" s="173"/>
      <c r="D21" s="65">
        <v>18</v>
      </c>
      <c r="E21" s="170"/>
      <c r="F21" s="64" t="s">
        <v>92</v>
      </c>
      <c r="G21" s="66" t="s">
        <v>113</v>
      </c>
      <c r="H21" s="78">
        <v>1211.46</v>
      </c>
      <c r="I21" s="69">
        <v>0</v>
      </c>
      <c r="J21" s="23">
        <f t="shared" si="0"/>
        <v>0</v>
      </c>
      <c r="K21" s="23">
        <f t="shared" si="1"/>
        <v>0</v>
      </c>
      <c r="L21" s="24"/>
      <c r="M21" s="25">
        <f t="shared" si="3"/>
        <v>0</v>
      </c>
      <c r="N21" s="24"/>
      <c r="O21" s="24"/>
      <c r="P21" s="24"/>
      <c r="Q21" s="35">
        <f t="shared" si="2"/>
        <v>0</v>
      </c>
      <c r="R21" s="16" t="str">
        <f t="shared" si="4"/>
        <v>OK</v>
      </c>
      <c r="S21" s="145"/>
      <c r="T21" s="146"/>
      <c r="U21" s="112"/>
      <c r="V21" s="112"/>
      <c r="W21" s="112"/>
      <c r="X21" s="112"/>
      <c r="Y21" s="112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</row>
    <row r="22" spans="1:50" ht="24.75" customHeight="1" x14ac:dyDescent="0.25">
      <c r="A22" s="169"/>
      <c r="B22" s="170" t="s">
        <v>102</v>
      </c>
      <c r="C22" s="173">
        <v>10</v>
      </c>
      <c r="D22" s="65">
        <v>19</v>
      </c>
      <c r="E22" s="170" t="s">
        <v>95</v>
      </c>
      <c r="F22" s="80" t="s">
        <v>91</v>
      </c>
      <c r="G22" s="66" t="s">
        <v>113</v>
      </c>
      <c r="H22" s="78">
        <v>12.08</v>
      </c>
      <c r="I22" s="69">
        <v>0</v>
      </c>
      <c r="J22" s="23">
        <f t="shared" si="0"/>
        <v>0</v>
      </c>
      <c r="K22" s="23">
        <f t="shared" si="1"/>
        <v>0</v>
      </c>
      <c r="L22" s="24"/>
      <c r="M22" s="25">
        <f t="shared" si="3"/>
        <v>0</v>
      </c>
      <c r="N22" s="24"/>
      <c r="O22" s="24"/>
      <c r="P22" s="24"/>
      <c r="Q22" s="35">
        <f t="shared" si="2"/>
        <v>0</v>
      </c>
      <c r="R22" s="16" t="str">
        <f t="shared" si="4"/>
        <v>OK</v>
      </c>
      <c r="S22" s="145"/>
      <c r="T22" s="145"/>
      <c r="U22" s="112"/>
      <c r="V22" s="112"/>
      <c r="W22" s="112"/>
      <c r="X22" s="112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</row>
    <row r="23" spans="1:50" ht="24.75" customHeight="1" x14ac:dyDescent="0.25">
      <c r="A23" s="169"/>
      <c r="B23" s="170"/>
      <c r="C23" s="173"/>
      <c r="D23" s="65">
        <v>20</v>
      </c>
      <c r="E23" s="170"/>
      <c r="F23" s="64" t="s">
        <v>92</v>
      </c>
      <c r="G23" s="66" t="s">
        <v>113</v>
      </c>
      <c r="H23" s="67">
        <v>1460.51</v>
      </c>
      <c r="I23" s="69">
        <v>0</v>
      </c>
      <c r="J23" s="23">
        <f t="shared" si="0"/>
        <v>0</v>
      </c>
      <c r="K23" s="23">
        <f t="shared" si="1"/>
        <v>0</v>
      </c>
      <c r="L23" s="24"/>
      <c r="M23" s="25">
        <f t="shared" si="3"/>
        <v>0</v>
      </c>
      <c r="N23" s="24"/>
      <c r="O23" s="24"/>
      <c r="P23" s="24"/>
      <c r="Q23" s="35">
        <f t="shared" si="2"/>
        <v>0</v>
      </c>
      <c r="R23" s="16" t="str">
        <f t="shared" si="4"/>
        <v>OK</v>
      </c>
      <c r="S23" s="145"/>
      <c r="T23" s="146"/>
      <c r="U23" s="112"/>
      <c r="V23" s="112"/>
      <c r="W23" s="112"/>
      <c r="X23" s="112"/>
      <c r="Y23" s="112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</row>
    <row r="24" spans="1:50" ht="24.75" customHeight="1" x14ac:dyDescent="0.25">
      <c r="A24" s="169"/>
      <c r="B24" s="170" t="s">
        <v>102</v>
      </c>
      <c r="C24" s="173">
        <v>11</v>
      </c>
      <c r="D24" s="65">
        <v>21</v>
      </c>
      <c r="E24" s="170" t="s">
        <v>97</v>
      </c>
      <c r="F24" s="64" t="s">
        <v>91</v>
      </c>
      <c r="G24" s="66" t="s">
        <v>113</v>
      </c>
      <c r="H24" s="67">
        <v>4.3099999999999996</v>
      </c>
      <c r="I24" s="69">
        <v>0</v>
      </c>
      <c r="J24" s="23">
        <f t="shared" si="0"/>
        <v>0</v>
      </c>
      <c r="K24" s="23">
        <f t="shared" si="1"/>
        <v>0</v>
      </c>
      <c r="L24" s="24"/>
      <c r="M24" s="25">
        <f t="shared" si="3"/>
        <v>0</v>
      </c>
      <c r="N24" s="24"/>
      <c r="O24" s="24"/>
      <c r="P24" s="24"/>
      <c r="Q24" s="35">
        <f t="shared" si="2"/>
        <v>0</v>
      </c>
      <c r="R24" s="16" t="str">
        <f t="shared" si="4"/>
        <v>OK</v>
      </c>
      <c r="S24" s="145"/>
      <c r="T24" s="146"/>
      <c r="U24" s="112"/>
      <c r="V24" s="112"/>
      <c r="W24" s="112"/>
      <c r="X24" s="112"/>
      <c r="Y24" s="112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</row>
    <row r="25" spans="1:50" ht="24.75" customHeight="1" x14ac:dyDescent="0.25">
      <c r="A25" s="169"/>
      <c r="B25" s="170"/>
      <c r="C25" s="173"/>
      <c r="D25" s="65">
        <v>22</v>
      </c>
      <c r="E25" s="170"/>
      <c r="F25" s="64" t="s">
        <v>92</v>
      </c>
      <c r="G25" s="66" t="s">
        <v>113</v>
      </c>
      <c r="H25" s="67">
        <v>667.5</v>
      </c>
      <c r="I25" s="69">
        <v>0</v>
      </c>
      <c r="J25" s="23">
        <f t="shared" si="0"/>
        <v>0</v>
      </c>
      <c r="K25" s="23">
        <f t="shared" si="1"/>
        <v>0</v>
      </c>
      <c r="L25" s="24"/>
      <c r="M25" s="25">
        <f t="shared" si="3"/>
        <v>0</v>
      </c>
      <c r="N25" s="24"/>
      <c r="O25" s="24"/>
      <c r="P25" s="24"/>
      <c r="Q25" s="35">
        <f t="shared" si="2"/>
        <v>0</v>
      </c>
      <c r="R25" s="16" t="str">
        <f t="shared" si="4"/>
        <v>OK</v>
      </c>
      <c r="S25" s="145"/>
      <c r="T25" s="146"/>
      <c r="U25" s="112"/>
      <c r="V25" s="112"/>
      <c r="W25" s="112"/>
      <c r="X25" s="112"/>
      <c r="Y25" s="112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</row>
    <row r="26" spans="1:50" ht="24.75" customHeight="1" x14ac:dyDescent="0.25">
      <c r="A26" s="169" t="s">
        <v>103</v>
      </c>
      <c r="B26" s="170" t="s">
        <v>96</v>
      </c>
      <c r="C26" s="173">
        <v>12</v>
      </c>
      <c r="D26" s="65">
        <v>23</v>
      </c>
      <c r="E26" s="170" t="s">
        <v>90</v>
      </c>
      <c r="F26" s="64" t="s">
        <v>91</v>
      </c>
      <c r="G26" s="66" t="s">
        <v>113</v>
      </c>
      <c r="H26" s="67">
        <v>3.5</v>
      </c>
      <c r="I26" s="69">
        <v>0</v>
      </c>
      <c r="J26" s="23">
        <f t="shared" si="0"/>
        <v>0</v>
      </c>
      <c r="K26" s="23">
        <f t="shared" si="1"/>
        <v>0</v>
      </c>
      <c r="L26" s="24"/>
      <c r="M26" s="25">
        <f t="shared" si="3"/>
        <v>0</v>
      </c>
      <c r="N26" s="24"/>
      <c r="O26" s="24"/>
      <c r="P26" s="24"/>
      <c r="Q26" s="35">
        <f t="shared" si="2"/>
        <v>0</v>
      </c>
      <c r="R26" s="16" t="str">
        <f t="shared" si="4"/>
        <v>OK</v>
      </c>
      <c r="S26" s="145"/>
      <c r="T26" s="146"/>
      <c r="U26" s="112"/>
      <c r="V26" s="112"/>
      <c r="W26" s="112"/>
      <c r="X26" s="112"/>
      <c r="Y26" s="112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</row>
    <row r="27" spans="1:50" ht="24.75" customHeight="1" x14ac:dyDescent="0.25">
      <c r="A27" s="169"/>
      <c r="B27" s="170"/>
      <c r="C27" s="173"/>
      <c r="D27" s="65">
        <v>24</v>
      </c>
      <c r="E27" s="170"/>
      <c r="F27" s="64" t="s">
        <v>92</v>
      </c>
      <c r="G27" s="66" t="s">
        <v>113</v>
      </c>
      <c r="H27" s="67">
        <v>1440</v>
      </c>
      <c r="I27" s="69">
        <v>0</v>
      </c>
      <c r="J27" s="23">
        <f t="shared" si="0"/>
        <v>0</v>
      </c>
      <c r="K27" s="23">
        <f t="shared" si="1"/>
        <v>0</v>
      </c>
      <c r="L27" s="24"/>
      <c r="M27" s="25">
        <f t="shared" si="3"/>
        <v>0</v>
      </c>
      <c r="N27" s="24"/>
      <c r="O27" s="24"/>
      <c r="P27" s="24"/>
      <c r="Q27" s="35">
        <f t="shared" si="2"/>
        <v>0</v>
      </c>
      <c r="R27" s="16" t="str">
        <f t="shared" si="4"/>
        <v>OK</v>
      </c>
      <c r="S27" s="145"/>
      <c r="T27" s="146"/>
      <c r="U27" s="112"/>
      <c r="V27" s="112"/>
      <c r="W27" s="112"/>
      <c r="X27" s="112"/>
      <c r="Y27" s="112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</row>
    <row r="28" spans="1:50" ht="24.75" customHeight="1" x14ac:dyDescent="0.25">
      <c r="A28" s="169"/>
      <c r="B28" s="170" t="s">
        <v>96</v>
      </c>
      <c r="C28" s="173">
        <v>13</v>
      </c>
      <c r="D28" s="65">
        <v>25</v>
      </c>
      <c r="E28" s="170" t="s">
        <v>93</v>
      </c>
      <c r="F28" s="64" t="s">
        <v>91</v>
      </c>
      <c r="G28" s="66" t="s">
        <v>113</v>
      </c>
      <c r="H28" s="67">
        <v>10.91</v>
      </c>
      <c r="I28" s="69">
        <v>0</v>
      </c>
      <c r="J28" s="23">
        <f t="shared" si="0"/>
        <v>0</v>
      </c>
      <c r="K28" s="23">
        <f t="shared" si="1"/>
        <v>0</v>
      </c>
      <c r="L28" s="24"/>
      <c r="M28" s="25">
        <f t="shared" si="3"/>
        <v>0</v>
      </c>
      <c r="N28" s="24"/>
      <c r="O28" s="24"/>
      <c r="P28" s="24"/>
      <c r="Q28" s="35">
        <f t="shared" si="2"/>
        <v>0</v>
      </c>
      <c r="R28" s="16" t="str">
        <f t="shared" si="4"/>
        <v>OK</v>
      </c>
      <c r="S28" s="145"/>
      <c r="T28" s="146"/>
      <c r="U28" s="112"/>
      <c r="V28" s="112"/>
      <c r="W28" s="112"/>
      <c r="X28" s="112"/>
      <c r="Y28" s="112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</row>
    <row r="29" spans="1:50" ht="24.75" customHeight="1" x14ac:dyDescent="0.25">
      <c r="A29" s="169"/>
      <c r="B29" s="170"/>
      <c r="C29" s="173"/>
      <c r="D29" s="65">
        <v>26</v>
      </c>
      <c r="E29" s="170"/>
      <c r="F29" s="64" t="s">
        <v>92</v>
      </c>
      <c r="G29" s="66" t="s">
        <v>113</v>
      </c>
      <c r="H29" s="67">
        <v>1016.36</v>
      </c>
      <c r="I29" s="69">
        <v>0</v>
      </c>
      <c r="J29" s="23">
        <f t="shared" si="0"/>
        <v>0</v>
      </c>
      <c r="K29" s="23">
        <f t="shared" si="1"/>
        <v>0</v>
      </c>
      <c r="L29" s="24"/>
      <c r="M29" s="25">
        <f t="shared" si="3"/>
        <v>0</v>
      </c>
      <c r="N29" s="24"/>
      <c r="O29" s="24"/>
      <c r="P29" s="24"/>
      <c r="Q29" s="35">
        <f t="shared" si="2"/>
        <v>0</v>
      </c>
      <c r="R29" s="16" t="str">
        <f t="shared" si="4"/>
        <v>OK</v>
      </c>
      <c r="S29" s="145"/>
      <c r="T29" s="146"/>
      <c r="U29" s="112"/>
      <c r="V29" s="112"/>
      <c r="W29" s="112"/>
      <c r="X29" s="112"/>
      <c r="Y29" s="112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</row>
    <row r="30" spans="1:50" ht="24.75" customHeight="1" x14ac:dyDescent="0.25">
      <c r="A30" s="169"/>
      <c r="B30" s="170" t="s">
        <v>104</v>
      </c>
      <c r="C30" s="173">
        <v>14</v>
      </c>
      <c r="D30" s="65">
        <v>27</v>
      </c>
      <c r="E30" s="170" t="s">
        <v>94</v>
      </c>
      <c r="F30" s="64" t="s">
        <v>91</v>
      </c>
      <c r="G30" s="66" t="s">
        <v>113</v>
      </c>
      <c r="H30" s="67">
        <v>13.02</v>
      </c>
      <c r="I30" s="69">
        <v>0</v>
      </c>
      <c r="J30" s="23">
        <f t="shared" si="0"/>
        <v>0</v>
      </c>
      <c r="K30" s="23">
        <f t="shared" si="1"/>
        <v>0</v>
      </c>
      <c r="L30" s="24"/>
      <c r="M30" s="25">
        <f t="shared" si="3"/>
        <v>0</v>
      </c>
      <c r="N30" s="24"/>
      <c r="O30" s="24"/>
      <c r="P30" s="24"/>
      <c r="Q30" s="35">
        <f t="shared" si="2"/>
        <v>0</v>
      </c>
      <c r="R30" s="16" t="str">
        <f t="shared" si="4"/>
        <v>OK</v>
      </c>
      <c r="S30" s="145"/>
      <c r="T30" s="146"/>
      <c r="U30" s="112"/>
      <c r="V30" s="112"/>
      <c r="W30" s="112"/>
      <c r="X30" s="112"/>
      <c r="Y30" s="112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</row>
    <row r="31" spans="1:50" ht="24.75" customHeight="1" x14ac:dyDescent="0.25">
      <c r="A31" s="169"/>
      <c r="B31" s="170"/>
      <c r="C31" s="173"/>
      <c r="D31" s="65">
        <v>28</v>
      </c>
      <c r="E31" s="170"/>
      <c r="F31" s="64" t="s">
        <v>92</v>
      </c>
      <c r="G31" s="66" t="s">
        <v>113</v>
      </c>
      <c r="H31" s="67">
        <v>1970.75</v>
      </c>
      <c r="I31" s="69">
        <v>0</v>
      </c>
      <c r="J31" s="23">
        <f t="shared" si="0"/>
        <v>0</v>
      </c>
      <c r="K31" s="23">
        <f t="shared" si="1"/>
        <v>0</v>
      </c>
      <c r="L31" s="24"/>
      <c r="M31" s="25">
        <f t="shared" si="3"/>
        <v>0</v>
      </c>
      <c r="N31" s="24"/>
      <c r="O31" s="24"/>
      <c r="P31" s="24"/>
      <c r="Q31" s="35">
        <f t="shared" si="2"/>
        <v>0</v>
      </c>
      <c r="R31" s="16" t="str">
        <f t="shared" si="4"/>
        <v>OK</v>
      </c>
      <c r="S31" s="145"/>
      <c r="T31" s="146"/>
      <c r="U31" s="112"/>
      <c r="V31" s="112"/>
      <c r="W31" s="112"/>
      <c r="X31" s="112"/>
      <c r="Y31" s="112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</row>
    <row r="32" spans="1:50" ht="24.75" customHeight="1" x14ac:dyDescent="0.25">
      <c r="A32" s="169"/>
      <c r="B32" s="170" t="s">
        <v>104</v>
      </c>
      <c r="C32" s="173">
        <v>15</v>
      </c>
      <c r="D32" s="65">
        <v>29</v>
      </c>
      <c r="E32" s="170" t="s">
        <v>95</v>
      </c>
      <c r="F32" s="64" t="s">
        <v>91</v>
      </c>
      <c r="G32" s="66" t="s">
        <v>113</v>
      </c>
      <c r="H32" s="67">
        <v>11.2</v>
      </c>
      <c r="I32" s="69">
        <v>0</v>
      </c>
      <c r="J32" s="23">
        <f t="shared" si="0"/>
        <v>0</v>
      </c>
      <c r="K32" s="23">
        <f t="shared" si="1"/>
        <v>0</v>
      </c>
      <c r="L32" s="24"/>
      <c r="M32" s="25">
        <f t="shared" si="3"/>
        <v>0</v>
      </c>
      <c r="N32" s="24"/>
      <c r="O32" s="24"/>
      <c r="P32" s="24"/>
      <c r="Q32" s="35">
        <f t="shared" si="2"/>
        <v>0</v>
      </c>
      <c r="R32" s="16" t="str">
        <f t="shared" si="4"/>
        <v>OK</v>
      </c>
      <c r="S32" s="145"/>
      <c r="T32" s="146"/>
      <c r="U32" s="112"/>
      <c r="V32" s="112"/>
      <c r="W32" s="112"/>
      <c r="X32" s="112"/>
      <c r="Y32" s="112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</row>
    <row r="33" spans="1:50" ht="24.75" customHeight="1" x14ac:dyDescent="0.25">
      <c r="A33" s="169"/>
      <c r="B33" s="170"/>
      <c r="C33" s="173"/>
      <c r="D33" s="65">
        <v>30</v>
      </c>
      <c r="E33" s="170"/>
      <c r="F33" s="64" t="s">
        <v>92</v>
      </c>
      <c r="G33" s="66" t="s">
        <v>113</v>
      </c>
      <c r="H33" s="67">
        <v>2200</v>
      </c>
      <c r="I33" s="69">
        <v>0</v>
      </c>
      <c r="J33" s="23">
        <f t="shared" si="0"/>
        <v>0</v>
      </c>
      <c r="K33" s="23">
        <f t="shared" si="1"/>
        <v>0</v>
      </c>
      <c r="L33" s="24"/>
      <c r="M33" s="25">
        <f t="shared" si="3"/>
        <v>0</v>
      </c>
      <c r="N33" s="24"/>
      <c r="O33" s="24"/>
      <c r="P33" s="24"/>
      <c r="Q33" s="35">
        <f t="shared" si="2"/>
        <v>0</v>
      </c>
      <c r="R33" s="16" t="str">
        <f t="shared" si="4"/>
        <v>OK</v>
      </c>
      <c r="S33" s="145"/>
      <c r="T33" s="146"/>
      <c r="U33" s="112"/>
      <c r="V33" s="112"/>
      <c r="W33" s="112"/>
      <c r="X33" s="112"/>
      <c r="Y33" s="112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</row>
    <row r="34" spans="1:50" ht="24.75" customHeight="1" x14ac:dyDescent="0.25">
      <c r="A34" s="169" t="s">
        <v>105</v>
      </c>
      <c r="B34" s="170" t="s">
        <v>96</v>
      </c>
      <c r="C34" s="173">
        <v>16</v>
      </c>
      <c r="D34" s="65">
        <v>31</v>
      </c>
      <c r="E34" s="170" t="s">
        <v>90</v>
      </c>
      <c r="F34" s="64" t="s">
        <v>91</v>
      </c>
      <c r="G34" s="66" t="s">
        <v>113</v>
      </c>
      <c r="H34" s="67">
        <v>3.93</v>
      </c>
      <c r="I34" s="69">
        <v>0</v>
      </c>
      <c r="J34" s="23">
        <f t="shared" si="0"/>
        <v>0</v>
      </c>
      <c r="K34" s="23">
        <f t="shared" si="1"/>
        <v>0</v>
      </c>
      <c r="L34" s="24"/>
      <c r="M34" s="25">
        <f t="shared" si="3"/>
        <v>0</v>
      </c>
      <c r="N34" s="24"/>
      <c r="O34" s="24"/>
      <c r="P34" s="24"/>
      <c r="Q34" s="35">
        <f t="shared" si="2"/>
        <v>0</v>
      </c>
      <c r="R34" s="16" t="str">
        <f t="shared" si="4"/>
        <v>OK</v>
      </c>
      <c r="S34" s="145"/>
      <c r="T34" s="146"/>
      <c r="U34" s="112"/>
      <c r="V34" s="112"/>
      <c r="W34" s="112"/>
      <c r="X34" s="112"/>
      <c r="Y34" s="112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</row>
    <row r="35" spans="1:50" ht="24.75" customHeight="1" x14ac:dyDescent="0.25">
      <c r="A35" s="169"/>
      <c r="B35" s="170"/>
      <c r="C35" s="173"/>
      <c r="D35" s="65">
        <v>32</v>
      </c>
      <c r="E35" s="170"/>
      <c r="F35" s="64" t="s">
        <v>92</v>
      </c>
      <c r="G35" s="66" t="s">
        <v>113</v>
      </c>
      <c r="H35" s="67">
        <v>1350</v>
      </c>
      <c r="I35" s="69">
        <v>0</v>
      </c>
      <c r="J35" s="23">
        <f t="shared" si="0"/>
        <v>0</v>
      </c>
      <c r="K35" s="23">
        <f t="shared" si="1"/>
        <v>0</v>
      </c>
      <c r="L35" s="24"/>
      <c r="M35" s="25">
        <f t="shared" si="3"/>
        <v>0</v>
      </c>
      <c r="N35" s="24"/>
      <c r="O35" s="24"/>
      <c r="P35" s="24"/>
      <c r="Q35" s="35">
        <f t="shared" si="2"/>
        <v>0</v>
      </c>
      <c r="R35" s="16" t="str">
        <f t="shared" si="4"/>
        <v>OK</v>
      </c>
      <c r="S35" s="145"/>
      <c r="T35" s="146"/>
      <c r="U35" s="112"/>
      <c r="V35" s="112"/>
      <c r="W35" s="112"/>
      <c r="X35" s="112"/>
      <c r="Y35" s="112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</row>
    <row r="36" spans="1:50" ht="24.75" customHeight="1" x14ac:dyDescent="0.25">
      <c r="A36" s="169"/>
      <c r="B36" s="170" t="s">
        <v>106</v>
      </c>
      <c r="C36" s="173">
        <v>17</v>
      </c>
      <c r="D36" s="65">
        <v>33</v>
      </c>
      <c r="E36" s="170" t="s">
        <v>93</v>
      </c>
      <c r="F36" s="64" t="s">
        <v>91</v>
      </c>
      <c r="G36" s="66" t="s">
        <v>113</v>
      </c>
      <c r="H36" s="67">
        <v>10.97</v>
      </c>
      <c r="I36" s="69">
        <v>0</v>
      </c>
      <c r="J36" s="23">
        <f t="shared" ref="J36:J73" si="5">IF(SUM(S36:AX36)&gt;I36+L36,I36+L36,SUM(S36:AX36))</f>
        <v>0</v>
      </c>
      <c r="K36" s="23">
        <f t="shared" ref="K36:K73" si="6">(SUM(S36:AX36))</f>
        <v>0</v>
      </c>
      <c r="L36" s="24"/>
      <c r="M36" s="25">
        <f t="shared" si="3"/>
        <v>0</v>
      </c>
      <c r="N36" s="24"/>
      <c r="O36" s="24"/>
      <c r="P36" s="24"/>
      <c r="Q36" s="35">
        <f t="shared" ref="Q36:Q73" si="7">I36-SUM(S36:AX36)+L36</f>
        <v>0</v>
      </c>
      <c r="R36" s="16" t="str">
        <f t="shared" si="4"/>
        <v>OK</v>
      </c>
      <c r="S36" s="145"/>
      <c r="T36" s="146"/>
      <c r="U36" s="112"/>
      <c r="V36" s="112"/>
      <c r="W36" s="112"/>
      <c r="X36" s="112"/>
      <c r="Y36" s="112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</row>
    <row r="37" spans="1:50" ht="24.75" customHeight="1" x14ac:dyDescent="0.25">
      <c r="A37" s="169"/>
      <c r="B37" s="170"/>
      <c r="C37" s="173"/>
      <c r="D37" s="65">
        <v>34</v>
      </c>
      <c r="E37" s="170"/>
      <c r="F37" s="64" t="s">
        <v>92</v>
      </c>
      <c r="G37" s="66" t="s">
        <v>113</v>
      </c>
      <c r="H37" s="67">
        <v>975</v>
      </c>
      <c r="I37" s="69">
        <v>0</v>
      </c>
      <c r="J37" s="23">
        <f t="shared" si="5"/>
        <v>0</v>
      </c>
      <c r="K37" s="23">
        <f t="shared" si="6"/>
        <v>0</v>
      </c>
      <c r="L37" s="24"/>
      <c r="M37" s="25">
        <f t="shared" si="3"/>
        <v>0</v>
      </c>
      <c r="N37" s="24"/>
      <c r="O37" s="24"/>
      <c r="P37" s="24"/>
      <c r="Q37" s="35">
        <f t="shared" si="7"/>
        <v>0</v>
      </c>
      <c r="R37" s="16" t="str">
        <f t="shared" si="4"/>
        <v>OK</v>
      </c>
      <c r="S37" s="145"/>
      <c r="T37" s="146"/>
      <c r="U37" s="112"/>
      <c r="V37" s="33"/>
      <c r="W37" s="112"/>
      <c r="X37" s="112"/>
      <c r="Y37" s="112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</row>
    <row r="38" spans="1:50" ht="24.75" customHeight="1" x14ac:dyDescent="0.25">
      <c r="A38" s="169"/>
      <c r="B38" s="170" t="s">
        <v>106</v>
      </c>
      <c r="C38" s="173">
        <v>18</v>
      </c>
      <c r="D38" s="65">
        <v>35</v>
      </c>
      <c r="E38" s="170" t="s">
        <v>94</v>
      </c>
      <c r="F38" s="64" t="s">
        <v>91</v>
      </c>
      <c r="G38" s="66" t="s">
        <v>113</v>
      </c>
      <c r="H38" s="67">
        <v>8.9</v>
      </c>
      <c r="I38" s="69">
        <v>0</v>
      </c>
      <c r="J38" s="23">
        <f t="shared" si="5"/>
        <v>0</v>
      </c>
      <c r="K38" s="23">
        <f t="shared" si="6"/>
        <v>0</v>
      </c>
      <c r="L38" s="24"/>
      <c r="M38" s="25">
        <f t="shared" si="3"/>
        <v>0</v>
      </c>
      <c r="N38" s="24"/>
      <c r="O38" s="24"/>
      <c r="P38" s="24"/>
      <c r="Q38" s="35">
        <f t="shared" si="7"/>
        <v>0</v>
      </c>
      <c r="R38" s="16" t="str">
        <f t="shared" si="4"/>
        <v>OK</v>
      </c>
      <c r="S38" s="145"/>
      <c r="T38" s="146"/>
      <c r="U38" s="112"/>
      <c r="V38" s="33"/>
      <c r="W38" s="112"/>
      <c r="X38" s="112"/>
      <c r="Y38" s="112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</row>
    <row r="39" spans="1:50" ht="24.75" customHeight="1" x14ac:dyDescent="0.25">
      <c r="A39" s="169"/>
      <c r="B39" s="170"/>
      <c r="C39" s="173"/>
      <c r="D39" s="65">
        <v>36</v>
      </c>
      <c r="E39" s="170"/>
      <c r="F39" s="64" t="s">
        <v>92</v>
      </c>
      <c r="G39" s="66" t="s">
        <v>113</v>
      </c>
      <c r="H39" s="67">
        <v>750</v>
      </c>
      <c r="I39" s="69">
        <v>0</v>
      </c>
      <c r="J39" s="23">
        <f t="shared" si="5"/>
        <v>0</v>
      </c>
      <c r="K39" s="23">
        <f t="shared" si="6"/>
        <v>0</v>
      </c>
      <c r="L39" s="24"/>
      <c r="M39" s="25">
        <f t="shared" si="3"/>
        <v>0</v>
      </c>
      <c r="N39" s="24"/>
      <c r="O39" s="24"/>
      <c r="P39" s="24"/>
      <c r="Q39" s="35">
        <f t="shared" si="7"/>
        <v>0</v>
      </c>
      <c r="R39" s="16" t="str">
        <f t="shared" si="4"/>
        <v>OK</v>
      </c>
      <c r="S39" s="145"/>
      <c r="T39" s="146"/>
      <c r="U39" s="112"/>
      <c r="V39" s="33"/>
      <c r="W39" s="112"/>
      <c r="X39" s="112"/>
      <c r="Y39" s="112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</row>
    <row r="40" spans="1:50" ht="24.75" customHeight="1" x14ac:dyDescent="0.25">
      <c r="A40" s="169"/>
      <c r="B40" s="170" t="s">
        <v>106</v>
      </c>
      <c r="C40" s="173">
        <v>19</v>
      </c>
      <c r="D40" s="65">
        <v>37</v>
      </c>
      <c r="E40" s="170" t="s">
        <v>95</v>
      </c>
      <c r="F40" s="64" t="s">
        <v>91</v>
      </c>
      <c r="G40" s="66" t="s">
        <v>113</v>
      </c>
      <c r="H40" s="67">
        <v>7.74</v>
      </c>
      <c r="I40" s="69">
        <v>0</v>
      </c>
      <c r="J40" s="23">
        <f t="shared" si="5"/>
        <v>0</v>
      </c>
      <c r="K40" s="23">
        <f t="shared" si="6"/>
        <v>0</v>
      </c>
      <c r="L40" s="24"/>
      <c r="M40" s="25">
        <f t="shared" si="3"/>
        <v>0</v>
      </c>
      <c r="N40" s="24"/>
      <c r="O40" s="24"/>
      <c r="P40" s="24"/>
      <c r="Q40" s="35">
        <f t="shared" si="7"/>
        <v>0</v>
      </c>
      <c r="R40" s="16" t="str">
        <f t="shared" si="4"/>
        <v>OK</v>
      </c>
      <c r="S40" s="145"/>
      <c r="T40" s="146"/>
      <c r="U40" s="112"/>
      <c r="V40" s="33"/>
      <c r="W40" s="112"/>
      <c r="X40" s="112"/>
      <c r="Y40" s="112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</row>
    <row r="41" spans="1:50" ht="24.75" customHeight="1" x14ac:dyDescent="0.25">
      <c r="A41" s="169"/>
      <c r="B41" s="170"/>
      <c r="C41" s="173"/>
      <c r="D41" s="65">
        <v>38</v>
      </c>
      <c r="E41" s="170"/>
      <c r="F41" s="64" t="s">
        <v>92</v>
      </c>
      <c r="G41" s="66" t="s">
        <v>113</v>
      </c>
      <c r="H41" s="67">
        <v>1500</v>
      </c>
      <c r="I41" s="69">
        <v>0</v>
      </c>
      <c r="J41" s="23">
        <f t="shared" si="5"/>
        <v>0</v>
      </c>
      <c r="K41" s="23">
        <f t="shared" si="6"/>
        <v>0</v>
      </c>
      <c r="L41" s="24"/>
      <c r="M41" s="25">
        <f t="shared" si="3"/>
        <v>0</v>
      </c>
      <c r="N41" s="24"/>
      <c r="O41" s="24"/>
      <c r="P41" s="24"/>
      <c r="Q41" s="35">
        <f t="shared" si="7"/>
        <v>0</v>
      </c>
      <c r="R41" s="16" t="str">
        <f t="shared" si="4"/>
        <v>OK</v>
      </c>
      <c r="S41" s="145"/>
      <c r="T41" s="146"/>
      <c r="U41" s="112"/>
      <c r="V41" s="33"/>
      <c r="W41" s="112"/>
      <c r="X41" s="112"/>
      <c r="Y41" s="112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</row>
    <row r="42" spans="1:50" ht="24.75" customHeight="1" x14ac:dyDescent="0.25">
      <c r="A42" s="169"/>
      <c r="B42" s="175" t="s">
        <v>96</v>
      </c>
      <c r="C42" s="174">
        <v>20</v>
      </c>
      <c r="D42" s="113">
        <v>39</v>
      </c>
      <c r="E42" s="175" t="s">
        <v>98</v>
      </c>
      <c r="F42" s="114" t="s">
        <v>91</v>
      </c>
      <c r="G42" s="114" t="s">
        <v>114</v>
      </c>
      <c r="H42" s="117">
        <v>6.76</v>
      </c>
      <c r="I42" s="69">
        <v>0</v>
      </c>
      <c r="J42" s="23">
        <f t="shared" si="5"/>
        <v>0</v>
      </c>
      <c r="K42" s="23">
        <f t="shared" si="6"/>
        <v>0</v>
      </c>
      <c r="L42" s="24"/>
      <c r="M42" s="25">
        <f t="shared" si="3"/>
        <v>0</v>
      </c>
      <c r="N42" s="24"/>
      <c r="O42" s="24"/>
      <c r="P42" s="24"/>
      <c r="Q42" s="35">
        <f t="shared" si="7"/>
        <v>0</v>
      </c>
      <c r="R42" s="16" t="str">
        <f t="shared" si="4"/>
        <v>OK</v>
      </c>
      <c r="S42" s="145"/>
      <c r="T42" s="146"/>
      <c r="U42" s="112"/>
      <c r="V42" s="33"/>
      <c r="W42" s="112"/>
      <c r="X42" s="112"/>
      <c r="Y42" s="112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</row>
    <row r="43" spans="1:50" ht="24.75" customHeight="1" x14ac:dyDescent="0.25">
      <c r="A43" s="169"/>
      <c r="B43" s="175"/>
      <c r="C43" s="174"/>
      <c r="D43" s="113">
        <v>40</v>
      </c>
      <c r="E43" s="175"/>
      <c r="F43" s="114" t="s">
        <v>92</v>
      </c>
      <c r="G43" s="114" t="s">
        <v>114</v>
      </c>
      <c r="H43" s="117">
        <v>1021.35</v>
      </c>
      <c r="I43" s="69">
        <v>0</v>
      </c>
      <c r="J43" s="23">
        <f t="shared" si="5"/>
        <v>0</v>
      </c>
      <c r="K43" s="23">
        <f t="shared" si="6"/>
        <v>0</v>
      </c>
      <c r="L43" s="24"/>
      <c r="M43" s="25">
        <f t="shared" si="3"/>
        <v>0</v>
      </c>
      <c r="N43" s="24"/>
      <c r="O43" s="24"/>
      <c r="P43" s="24"/>
      <c r="Q43" s="35">
        <f t="shared" si="7"/>
        <v>0</v>
      </c>
      <c r="R43" s="16" t="str">
        <f t="shared" si="4"/>
        <v>OK</v>
      </c>
      <c r="S43" s="145"/>
      <c r="T43" s="146"/>
      <c r="U43" s="112"/>
      <c r="V43" s="33"/>
      <c r="W43" s="112"/>
      <c r="X43" s="112"/>
      <c r="Y43" s="112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</row>
    <row r="44" spans="1:50" ht="24.75" customHeight="1" x14ac:dyDescent="0.25">
      <c r="A44" s="169" t="s">
        <v>107</v>
      </c>
      <c r="B44" s="170" t="s">
        <v>96</v>
      </c>
      <c r="C44" s="173">
        <v>21</v>
      </c>
      <c r="D44" s="65">
        <v>41</v>
      </c>
      <c r="E44" s="170" t="s">
        <v>90</v>
      </c>
      <c r="F44" s="64" t="s">
        <v>91</v>
      </c>
      <c r="G44" s="66" t="s">
        <v>113</v>
      </c>
      <c r="H44" s="67">
        <v>3.5</v>
      </c>
      <c r="I44" s="69">
        <v>0</v>
      </c>
      <c r="J44" s="23">
        <f t="shared" si="5"/>
        <v>0</v>
      </c>
      <c r="K44" s="23">
        <f t="shared" si="6"/>
        <v>0</v>
      </c>
      <c r="L44" s="24"/>
      <c r="M44" s="25">
        <f t="shared" si="3"/>
        <v>0</v>
      </c>
      <c r="N44" s="24"/>
      <c r="O44" s="24"/>
      <c r="P44" s="24"/>
      <c r="Q44" s="35">
        <f t="shared" si="7"/>
        <v>0</v>
      </c>
      <c r="R44" s="16" t="str">
        <f t="shared" si="4"/>
        <v>OK</v>
      </c>
      <c r="S44" s="145"/>
      <c r="T44" s="146"/>
      <c r="U44" s="112"/>
      <c r="V44" s="112"/>
      <c r="W44" s="112"/>
      <c r="X44" s="112"/>
      <c r="Y44" s="112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</row>
    <row r="45" spans="1:50" ht="24.75" customHeight="1" x14ac:dyDescent="0.25">
      <c r="A45" s="169"/>
      <c r="B45" s="170"/>
      <c r="C45" s="173"/>
      <c r="D45" s="65">
        <v>42</v>
      </c>
      <c r="E45" s="170"/>
      <c r="F45" s="64" t="s">
        <v>92</v>
      </c>
      <c r="G45" s="66" t="s">
        <v>113</v>
      </c>
      <c r="H45" s="67">
        <v>1416.66</v>
      </c>
      <c r="I45" s="69">
        <v>0</v>
      </c>
      <c r="J45" s="23">
        <f t="shared" si="5"/>
        <v>0</v>
      </c>
      <c r="K45" s="23">
        <f t="shared" si="6"/>
        <v>0</v>
      </c>
      <c r="L45" s="24"/>
      <c r="M45" s="25">
        <f t="shared" si="3"/>
        <v>0</v>
      </c>
      <c r="N45" s="24"/>
      <c r="O45" s="24"/>
      <c r="P45" s="24"/>
      <c r="Q45" s="35">
        <f t="shared" si="7"/>
        <v>0</v>
      </c>
      <c r="R45" s="16" t="str">
        <f t="shared" si="4"/>
        <v>OK</v>
      </c>
      <c r="S45" s="145"/>
      <c r="T45" s="146"/>
      <c r="U45" s="112"/>
      <c r="V45" s="112"/>
      <c r="W45" s="112"/>
      <c r="X45" s="112"/>
      <c r="Y45" s="112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</row>
    <row r="46" spans="1:50" ht="24.75" customHeight="1" x14ac:dyDescent="0.25">
      <c r="A46" s="169"/>
      <c r="B46" s="170" t="s">
        <v>96</v>
      </c>
      <c r="C46" s="173">
        <v>22</v>
      </c>
      <c r="D46" s="65">
        <v>43</v>
      </c>
      <c r="E46" s="170" t="s">
        <v>94</v>
      </c>
      <c r="F46" s="64" t="s">
        <v>91</v>
      </c>
      <c r="G46" s="66" t="s">
        <v>113</v>
      </c>
      <c r="H46" s="67">
        <v>13.45</v>
      </c>
      <c r="I46" s="69">
        <v>0</v>
      </c>
      <c r="J46" s="23">
        <f t="shared" si="5"/>
        <v>0</v>
      </c>
      <c r="K46" s="23">
        <f t="shared" si="6"/>
        <v>0</v>
      </c>
      <c r="L46" s="24"/>
      <c r="M46" s="25">
        <f t="shared" si="3"/>
        <v>0</v>
      </c>
      <c r="N46" s="24"/>
      <c r="O46" s="24"/>
      <c r="P46" s="24"/>
      <c r="Q46" s="35">
        <f t="shared" si="7"/>
        <v>0</v>
      </c>
      <c r="R46" s="16" t="str">
        <f t="shared" si="4"/>
        <v>OK</v>
      </c>
      <c r="S46" s="145"/>
      <c r="T46" s="146"/>
      <c r="U46" s="112"/>
      <c r="V46" s="112"/>
      <c r="W46" s="112"/>
      <c r="X46" s="112"/>
      <c r="Y46" s="112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</row>
    <row r="47" spans="1:50" ht="24.75" customHeight="1" x14ac:dyDescent="0.25">
      <c r="A47" s="169"/>
      <c r="B47" s="170"/>
      <c r="C47" s="173"/>
      <c r="D47" s="65">
        <v>44</v>
      </c>
      <c r="E47" s="170"/>
      <c r="F47" s="64" t="s">
        <v>92</v>
      </c>
      <c r="G47" s="66" t="s">
        <v>113</v>
      </c>
      <c r="H47" s="67">
        <v>1614.58</v>
      </c>
      <c r="I47" s="69">
        <v>0</v>
      </c>
      <c r="J47" s="23">
        <f t="shared" si="5"/>
        <v>0</v>
      </c>
      <c r="K47" s="23">
        <f t="shared" si="6"/>
        <v>0</v>
      </c>
      <c r="L47" s="24"/>
      <c r="M47" s="25">
        <f t="shared" si="3"/>
        <v>0</v>
      </c>
      <c r="N47" s="24"/>
      <c r="O47" s="24"/>
      <c r="P47" s="24"/>
      <c r="Q47" s="35">
        <f t="shared" si="7"/>
        <v>0</v>
      </c>
      <c r="R47" s="16" t="str">
        <f t="shared" si="4"/>
        <v>OK</v>
      </c>
      <c r="S47" s="145"/>
      <c r="T47" s="146"/>
      <c r="U47" s="112"/>
      <c r="V47" s="112"/>
      <c r="W47" s="112"/>
      <c r="X47" s="112"/>
      <c r="Y47" s="112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</row>
    <row r="48" spans="1:50" ht="24.75" customHeight="1" x14ac:dyDescent="0.25">
      <c r="A48" s="169"/>
      <c r="B48" s="170" t="s">
        <v>96</v>
      </c>
      <c r="C48" s="173">
        <v>23</v>
      </c>
      <c r="D48" s="65">
        <v>45</v>
      </c>
      <c r="E48" s="170" t="s">
        <v>98</v>
      </c>
      <c r="F48" s="64" t="s">
        <v>91</v>
      </c>
      <c r="G48" s="66" t="s">
        <v>99</v>
      </c>
      <c r="H48" s="67">
        <v>6.76</v>
      </c>
      <c r="I48" s="69">
        <v>0</v>
      </c>
      <c r="J48" s="23">
        <f t="shared" si="5"/>
        <v>0</v>
      </c>
      <c r="K48" s="23">
        <f t="shared" si="6"/>
        <v>0</v>
      </c>
      <c r="L48" s="24"/>
      <c r="M48" s="25">
        <f t="shared" si="3"/>
        <v>0</v>
      </c>
      <c r="N48" s="24"/>
      <c r="O48" s="24"/>
      <c r="P48" s="24"/>
      <c r="Q48" s="35">
        <f t="shared" si="7"/>
        <v>0</v>
      </c>
      <c r="R48" s="16" t="str">
        <f t="shared" si="4"/>
        <v>OK</v>
      </c>
      <c r="S48" s="145"/>
      <c r="T48" s="146"/>
      <c r="U48" s="112"/>
      <c r="V48" s="112"/>
      <c r="W48" s="112"/>
      <c r="X48" s="112"/>
      <c r="Y48" s="112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</row>
    <row r="49" spans="1:50" ht="24.75" customHeight="1" x14ac:dyDescent="0.25">
      <c r="A49" s="169"/>
      <c r="B49" s="170"/>
      <c r="C49" s="173"/>
      <c r="D49" s="65">
        <v>46</v>
      </c>
      <c r="E49" s="170"/>
      <c r="F49" s="64" t="s">
        <v>92</v>
      </c>
      <c r="G49" s="66" t="s">
        <v>99</v>
      </c>
      <c r="H49" s="67">
        <v>1021.35</v>
      </c>
      <c r="I49" s="69">
        <v>0</v>
      </c>
      <c r="J49" s="23">
        <f t="shared" si="5"/>
        <v>0</v>
      </c>
      <c r="K49" s="23">
        <f t="shared" si="6"/>
        <v>0</v>
      </c>
      <c r="L49" s="24"/>
      <c r="M49" s="25">
        <f t="shared" si="3"/>
        <v>0</v>
      </c>
      <c r="N49" s="24"/>
      <c r="O49" s="24"/>
      <c r="P49" s="24"/>
      <c r="Q49" s="35">
        <f t="shared" si="7"/>
        <v>0</v>
      </c>
      <c r="R49" s="16" t="str">
        <f t="shared" si="4"/>
        <v>OK</v>
      </c>
      <c r="S49" s="145"/>
      <c r="T49" s="146"/>
      <c r="U49" s="112"/>
      <c r="V49" s="112"/>
      <c r="W49" s="112"/>
      <c r="X49" s="112"/>
      <c r="Y49" s="112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</row>
    <row r="50" spans="1:50" ht="24.75" customHeight="1" x14ac:dyDescent="0.25">
      <c r="A50" s="169" t="s">
        <v>108</v>
      </c>
      <c r="B50" s="170" t="s">
        <v>109</v>
      </c>
      <c r="C50" s="173">
        <v>24</v>
      </c>
      <c r="D50" s="65">
        <v>47</v>
      </c>
      <c r="E50" s="170" t="s">
        <v>90</v>
      </c>
      <c r="F50" s="64" t="s">
        <v>91</v>
      </c>
      <c r="G50" s="66" t="s">
        <v>113</v>
      </c>
      <c r="H50" s="67">
        <v>5.0999999999999996</v>
      </c>
      <c r="I50" s="69">
        <v>0</v>
      </c>
      <c r="J50" s="23">
        <f t="shared" si="5"/>
        <v>0</v>
      </c>
      <c r="K50" s="23">
        <f t="shared" si="6"/>
        <v>0</v>
      </c>
      <c r="L50" s="24"/>
      <c r="M50" s="25">
        <f t="shared" si="3"/>
        <v>0</v>
      </c>
      <c r="N50" s="24"/>
      <c r="O50" s="24"/>
      <c r="P50" s="24"/>
      <c r="Q50" s="35">
        <f t="shared" si="7"/>
        <v>0</v>
      </c>
      <c r="R50" s="16" t="str">
        <f t="shared" si="4"/>
        <v>OK</v>
      </c>
      <c r="S50" s="145"/>
      <c r="T50" s="146"/>
      <c r="U50" s="112"/>
      <c r="V50" s="112"/>
      <c r="W50" s="112"/>
      <c r="X50" s="112"/>
      <c r="Y50" s="112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</row>
    <row r="51" spans="1:50" ht="24.75" customHeight="1" x14ac:dyDescent="0.25">
      <c r="A51" s="169"/>
      <c r="B51" s="170"/>
      <c r="C51" s="173"/>
      <c r="D51" s="65">
        <v>48</v>
      </c>
      <c r="E51" s="170"/>
      <c r="F51" s="64" t="s">
        <v>92</v>
      </c>
      <c r="G51" s="66" t="s">
        <v>113</v>
      </c>
      <c r="H51" s="67">
        <v>705</v>
      </c>
      <c r="I51" s="69">
        <v>0</v>
      </c>
      <c r="J51" s="23">
        <f t="shared" si="5"/>
        <v>0</v>
      </c>
      <c r="K51" s="23">
        <f t="shared" si="6"/>
        <v>0</v>
      </c>
      <c r="L51" s="24"/>
      <c r="M51" s="25">
        <f t="shared" si="3"/>
        <v>0</v>
      </c>
      <c r="N51" s="24"/>
      <c r="O51" s="24"/>
      <c r="P51" s="24"/>
      <c r="Q51" s="35">
        <f t="shared" si="7"/>
        <v>0</v>
      </c>
      <c r="R51" s="16" t="str">
        <f t="shared" si="4"/>
        <v>OK</v>
      </c>
      <c r="S51" s="145"/>
      <c r="T51" s="146"/>
      <c r="U51" s="112"/>
      <c r="V51" s="112"/>
      <c r="W51" s="112"/>
      <c r="X51" s="112"/>
      <c r="Y51" s="112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</row>
    <row r="52" spans="1:50" ht="24.75" customHeight="1" x14ac:dyDescent="0.25">
      <c r="A52" s="169"/>
      <c r="B52" s="170" t="s">
        <v>96</v>
      </c>
      <c r="C52" s="173">
        <v>25</v>
      </c>
      <c r="D52" s="65">
        <v>49</v>
      </c>
      <c r="E52" s="170" t="s">
        <v>93</v>
      </c>
      <c r="F52" s="64" t="s">
        <v>91</v>
      </c>
      <c r="G52" s="66" t="s">
        <v>113</v>
      </c>
      <c r="H52" s="67">
        <v>13.27</v>
      </c>
      <c r="I52" s="69">
        <v>0</v>
      </c>
      <c r="J52" s="23">
        <f t="shared" si="5"/>
        <v>0</v>
      </c>
      <c r="K52" s="23">
        <f t="shared" si="6"/>
        <v>0</v>
      </c>
      <c r="L52" s="24"/>
      <c r="M52" s="25">
        <f t="shared" si="3"/>
        <v>0</v>
      </c>
      <c r="N52" s="24"/>
      <c r="O52" s="24"/>
      <c r="P52" s="24"/>
      <c r="Q52" s="35">
        <f t="shared" si="7"/>
        <v>0</v>
      </c>
      <c r="R52" s="16" t="str">
        <f t="shared" si="4"/>
        <v>OK</v>
      </c>
      <c r="S52" s="145"/>
      <c r="T52" s="146"/>
      <c r="U52" s="112"/>
      <c r="V52" s="112"/>
      <c r="W52" s="112"/>
      <c r="X52" s="112"/>
      <c r="Y52" s="112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</row>
    <row r="53" spans="1:50" ht="24.75" customHeight="1" x14ac:dyDescent="0.25">
      <c r="A53" s="169"/>
      <c r="B53" s="170"/>
      <c r="C53" s="173"/>
      <c r="D53" s="65">
        <v>50</v>
      </c>
      <c r="E53" s="170"/>
      <c r="F53" s="64" t="s">
        <v>92</v>
      </c>
      <c r="G53" s="66" t="s">
        <v>113</v>
      </c>
      <c r="H53" s="67">
        <v>1492</v>
      </c>
      <c r="I53" s="69">
        <v>0</v>
      </c>
      <c r="J53" s="23">
        <f t="shared" si="5"/>
        <v>0</v>
      </c>
      <c r="K53" s="23">
        <f t="shared" si="6"/>
        <v>0</v>
      </c>
      <c r="L53" s="24"/>
      <c r="M53" s="25">
        <f t="shared" si="3"/>
        <v>0</v>
      </c>
      <c r="N53" s="24"/>
      <c r="O53" s="24"/>
      <c r="P53" s="24"/>
      <c r="Q53" s="35">
        <f t="shared" si="7"/>
        <v>0</v>
      </c>
      <c r="R53" s="16" t="str">
        <f t="shared" si="4"/>
        <v>OK</v>
      </c>
      <c r="S53" s="145"/>
      <c r="T53" s="146"/>
      <c r="U53" s="112"/>
      <c r="V53" s="112"/>
      <c r="W53" s="112"/>
      <c r="X53" s="112"/>
      <c r="Y53" s="112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</row>
    <row r="54" spans="1:50" ht="24.75" customHeight="1" x14ac:dyDescent="0.25">
      <c r="A54" s="169"/>
      <c r="B54" s="170" t="s">
        <v>106</v>
      </c>
      <c r="C54" s="173">
        <v>26</v>
      </c>
      <c r="D54" s="65">
        <v>51</v>
      </c>
      <c r="E54" s="170" t="s">
        <v>94</v>
      </c>
      <c r="F54" s="64" t="s">
        <v>91</v>
      </c>
      <c r="G54" s="66" t="s">
        <v>113</v>
      </c>
      <c r="H54" s="67">
        <v>11.1</v>
      </c>
      <c r="I54" s="69">
        <v>0</v>
      </c>
      <c r="J54" s="23">
        <f t="shared" si="5"/>
        <v>0</v>
      </c>
      <c r="K54" s="23">
        <f t="shared" si="6"/>
        <v>0</v>
      </c>
      <c r="L54" s="24"/>
      <c r="M54" s="25">
        <f t="shared" si="3"/>
        <v>0</v>
      </c>
      <c r="N54" s="24"/>
      <c r="O54" s="24"/>
      <c r="P54" s="24"/>
      <c r="Q54" s="35">
        <f t="shared" si="7"/>
        <v>0</v>
      </c>
      <c r="R54" s="16" t="str">
        <f t="shared" si="4"/>
        <v>OK</v>
      </c>
      <c r="S54" s="145"/>
      <c r="T54" s="146"/>
      <c r="U54" s="112"/>
      <c r="V54" s="112"/>
      <c r="W54" s="112"/>
      <c r="X54" s="112"/>
      <c r="Y54" s="112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</row>
    <row r="55" spans="1:50" ht="24.75" customHeight="1" x14ac:dyDescent="0.25">
      <c r="A55" s="169"/>
      <c r="B55" s="170"/>
      <c r="C55" s="173"/>
      <c r="D55" s="65">
        <v>52</v>
      </c>
      <c r="E55" s="170"/>
      <c r="F55" s="64" t="s">
        <v>92</v>
      </c>
      <c r="G55" s="66" t="s">
        <v>113</v>
      </c>
      <c r="H55" s="67">
        <v>1500</v>
      </c>
      <c r="I55" s="69">
        <v>0</v>
      </c>
      <c r="J55" s="23">
        <f t="shared" si="5"/>
        <v>0</v>
      </c>
      <c r="K55" s="23">
        <f t="shared" si="6"/>
        <v>0</v>
      </c>
      <c r="L55" s="24"/>
      <c r="M55" s="25">
        <f t="shared" si="3"/>
        <v>0</v>
      </c>
      <c r="N55" s="24"/>
      <c r="O55" s="24"/>
      <c r="P55" s="24"/>
      <c r="Q55" s="35">
        <f t="shared" si="7"/>
        <v>0</v>
      </c>
      <c r="R55" s="16" t="str">
        <f t="shared" si="4"/>
        <v>OK</v>
      </c>
      <c r="S55" s="145"/>
      <c r="T55" s="146"/>
      <c r="U55" s="112"/>
      <c r="V55" s="112"/>
      <c r="W55" s="112"/>
      <c r="X55" s="112"/>
      <c r="Y55" s="112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</row>
    <row r="56" spans="1:50" ht="24.75" customHeight="1" x14ac:dyDescent="0.25">
      <c r="A56" s="169"/>
      <c r="B56" s="170" t="s">
        <v>96</v>
      </c>
      <c r="C56" s="173">
        <v>27</v>
      </c>
      <c r="D56" s="65">
        <v>53</v>
      </c>
      <c r="E56" s="170" t="s">
        <v>95</v>
      </c>
      <c r="F56" s="64" t="s">
        <v>91</v>
      </c>
      <c r="G56" s="66" t="s">
        <v>113</v>
      </c>
      <c r="H56" s="67">
        <v>15.83</v>
      </c>
      <c r="I56" s="69">
        <v>0</v>
      </c>
      <c r="J56" s="23">
        <f t="shared" si="5"/>
        <v>0</v>
      </c>
      <c r="K56" s="23">
        <f t="shared" si="6"/>
        <v>0</v>
      </c>
      <c r="L56" s="24"/>
      <c r="M56" s="25">
        <f t="shared" si="3"/>
        <v>0</v>
      </c>
      <c r="N56" s="24"/>
      <c r="O56" s="24"/>
      <c r="P56" s="24"/>
      <c r="Q56" s="35">
        <f t="shared" si="7"/>
        <v>0</v>
      </c>
      <c r="R56" s="16" t="str">
        <f t="shared" si="4"/>
        <v>OK</v>
      </c>
      <c r="S56" s="145"/>
      <c r="T56" s="146"/>
      <c r="U56" s="112"/>
      <c r="V56" s="112"/>
      <c r="W56" s="112"/>
      <c r="X56" s="112"/>
      <c r="Y56" s="112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</row>
    <row r="57" spans="1:50" ht="24.75" customHeight="1" x14ac:dyDescent="0.25">
      <c r="A57" s="169"/>
      <c r="B57" s="170"/>
      <c r="C57" s="173"/>
      <c r="D57" s="65">
        <v>54</v>
      </c>
      <c r="E57" s="170"/>
      <c r="F57" s="64" t="s">
        <v>92</v>
      </c>
      <c r="G57" s="66" t="s">
        <v>113</v>
      </c>
      <c r="H57" s="67">
        <v>2251</v>
      </c>
      <c r="I57" s="69">
        <v>0</v>
      </c>
      <c r="J57" s="23">
        <f t="shared" si="5"/>
        <v>0</v>
      </c>
      <c r="K57" s="23">
        <f t="shared" si="6"/>
        <v>0</v>
      </c>
      <c r="L57" s="24"/>
      <c r="M57" s="25">
        <f t="shared" si="3"/>
        <v>0</v>
      </c>
      <c r="N57" s="24"/>
      <c r="O57" s="24"/>
      <c r="P57" s="24"/>
      <c r="Q57" s="35">
        <f t="shared" si="7"/>
        <v>0</v>
      </c>
      <c r="R57" s="16" t="str">
        <f t="shared" si="4"/>
        <v>OK</v>
      </c>
      <c r="S57" s="145"/>
      <c r="T57" s="146"/>
      <c r="U57" s="112"/>
      <c r="V57" s="112"/>
      <c r="W57" s="112"/>
      <c r="X57" s="112"/>
      <c r="Y57" s="112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</row>
    <row r="58" spans="1:50" ht="24.75" customHeight="1" x14ac:dyDescent="0.25">
      <c r="A58" s="169"/>
      <c r="B58" s="170" t="s">
        <v>89</v>
      </c>
      <c r="C58" s="173">
        <v>28</v>
      </c>
      <c r="D58" s="65">
        <v>55</v>
      </c>
      <c r="E58" s="170" t="s">
        <v>110</v>
      </c>
      <c r="F58" s="64" t="s">
        <v>91</v>
      </c>
      <c r="G58" s="66" t="s">
        <v>113</v>
      </c>
      <c r="H58" s="67">
        <v>17.600000000000001</v>
      </c>
      <c r="I58" s="69">
        <v>0</v>
      </c>
      <c r="J58" s="23">
        <f t="shared" si="5"/>
        <v>0</v>
      </c>
      <c r="K58" s="23">
        <f t="shared" si="6"/>
        <v>0</v>
      </c>
      <c r="L58" s="24"/>
      <c r="M58" s="25">
        <f t="shared" si="3"/>
        <v>0</v>
      </c>
      <c r="N58" s="24"/>
      <c r="O58" s="24"/>
      <c r="P58" s="24"/>
      <c r="Q58" s="35">
        <f t="shared" si="7"/>
        <v>0</v>
      </c>
      <c r="R58" s="16" t="str">
        <f t="shared" si="4"/>
        <v>OK</v>
      </c>
      <c r="S58" s="145"/>
      <c r="T58" s="146"/>
      <c r="U58" s="112"/>
      <c r="V58" s="112"/>
      <c r="W58" s="112"/>
      <c r="X58" s="112"/>
      <c r="Y58" s="112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</row>
    <row r="59" spans="1:50" ht="24.75" customHeight="1" x14ac:dyDescent="0.25">
      <c r="A59" s="169"/>
      <c r="B59" s="170"/>
      <c r="C59" s="173"/>
      <c r="D59" s="65">
        <v>56</v>
      </c>
      <c r="E59" s="170"/>
      <c r="F59" s="64" t="s">
        <v>92</v>
      </c>
      <c r="G59" s="66" t="s">
        <v>113</v>
      </c>
      <c r="H59" s="67">
        <v>2259.2399999999998</v>
      </c>
      <c r="I59" s="69">
        <v>0</v>
      </c>
      <c r="J59" s="23">
        <f t="shared" si="5"/>
        <v>0</v>
      </c>
      <c r="K59" s="23">
        <f t="shared" si="6"/>
        <v>0</v>
      </c>
      <c r="L59" s="24"/>
      <c r="M59" s="25">
        <f t="shared" si="3"/>
        <v>0</v>
      </c>
      <c r="N59" s="24"/>
      <c r="O59" s="24"/>
      <c r="P59" s="24"/>
      <c r="Q59" s="35">
        <f t="shared" si="7"/>
        <v>0</v>
      </c>
      <c r="R59" s="16" t="str">
        <f t="shared" si="4"/>
        <v>OK</v>
      </c>
      <c r="S59" s="145"/>
      <c r="T59" s="146"/>
      <c r="U59" s="112"/>
      <c r="V59" s="112"/>
      <c r="W59" s="112"/>
      <c r="X59" s="112"/>
      <c r="Y59" s="112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</row>
    <row r="60" spans="1:50" ht="24.75" customHeight="1" x14ac:dyDescent="0.25">
      <c r="A60" s="169"/>
      <c r="B60" s="170" t="s">
        <v>89</v>
      </c>
      <c r="C60" s="173">
        <v>29</v>
      </c>
      <c r="D60" s="65">
        <v>57</v>
      </c>
      <c r="E60" s="170" t="s">
        <v>97</v>
      </c>
      <c r="F60" s="64" t="s">
        <v>91</v>
      </c>
      <c r="G60" s="66" t="s">
        <v>113</v>
      </c>
      <c r="H60" s="67">
        <v>6.53</v>
      </c>
      <c r="I60" s="69">
        <v>0</v>
      </c>
      <c r="J60" s="23">
        <f t="shared" si="5"/>
        <v>0</v>
      </c>
      <c r="K60" s="23">
        <f t="shared" si="6"/>
        <v>0</v>
      </c>
      <c r="L60" s="24"/>
      <c r="M60" s="25">
        <f t="shared" si="3"/>
        <v>0</v>
      </c>
      <c r="N60" s="24"/>
      <c r="O60" s="24"/>
      <c r="P60" s="24"/>
      <c r="Q60" s="35">
        <f t="shared" si="7"/>
        <v>0</v>
      </c>
      <c r="R60" s="16" t="str">
        <f t="shared" si="4"/>
        <v>OK</v>
      </c>
      <c r="S60" s="145"/>
      <c r="T60" s="146"/>
      <c r="U60" s="112"/>
      <c r="V60" s="112"/>
      <c r="W60" s="112"/>
      <c r="X60" s="112"/>
      <c r="Y60" s="112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</row>
    <row r="61" spans="1:50" ht="24.75" customHeight="1" x14ac:dyDescent="0.25">
      <c r="A61" s="169"/>
      <c r="B61" s="170"/>
      <c r="C61" s="173"/>
      <c r="D61" s="65">
        <v>58</v>
      </c>
      <c r="E61" s="170"/>
      <c r="F61" s="64" t="s">
        <v>92</v>
      </c>
      <c r="G61" s="66" t="s">
        <v>113</v>
      </c>
      <c r="H61" s="67">
        <v>1094.21</v>
      </c>
      <c r="I61" s="69">
        <v>0</v>
      </c>
      <c r="J61" s="23">
        <f t="shared" si="5"/>
        <v>0</v>
      </c>
      <c r="K61" s="23">
        <f t="shared" si="6"/>
        <v>0</v>
      </c>
      <c r="L61" s="24"/>
      <c r="M61" s="25">
        <f t="shared" si="3"/>
        <v>0</v>
      </c>
      <c r="N61" s="24"/>
      <c r="O61" s="24"/>
      <c r="P61" s="24"/>
      <c r="Q61" s="35">
        <f t="shared" si="7"/>
        <v>0</v>
      </c>
      <c r="R61" s="16" t="str">
        <f t="shared" si="4"/>
        <v>OK</v>
      </c>
      <c r="S61" s="145"/>
      <c r="T61" s="146"/>
      <c r="U61" s="112"/>
      <c r="V61" s="112"/>
      <c r="W61" s="112"/>
      <c r="X61" s="112"/>
      <c r="Y61" s="112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</row>
    <row r="62" spans="1:50" ht="24.75" customHeight="1" x14ac:dyDescent="0.25">
      <c r="A62" s="169" t="s">
        <v>111</v>
      </c>
      <c r="B62" s="170" t="s">
        <v>89</v>
      </c>
      <c r="C62" s="173">
        <v>30</v>
      </c>
      <c r="D62" s="65">
        <v>59</v>
      </c>
      <c r="E62" s="170" t="s">
        <v>90</v>
      </c>
      <c r="F62" s="64" t="s">
        <v>91</v>
      </c>
      <c r="G62" s="66" t="s">
        <v>113</v>
      </c>
      <c r="H62" s="67">
        <v>9.09</v>
      </c>
      <c r="I62" s="69">
        <v>0</v>
      </c>
      <c r="J62" s="23">
        <f t="shared" si="5"/>
        <v>0</v>
      </c>
      <c r="K62" s="23">
        <f t="shared" si="6"/>
        <v>0</v>
      </c>
      <c r="L62" s="24"/>
      <c r="M62" s="25">
        <f t="shared" si="3"/>
        <v>0</v>
      </c>
      <c r="N62" s="24"/>
      <c r="O62" s="24"/>
      <c r="P62" s="24"/>
      <c r="Q62" s="35">
        <f t="shared" si="7"/>
        <v>0</v>
      </c>
      <c r="R62" s="16" t="str">
        <f t="shared" si="4"/>
        <v>OK</v>
      </c>
      <c r="S62" s="145"/>
      <c r="T62" s="146"/>
      <c r="U62" s="112"/>
      <c r="V62" s="112"/>
      <c r="W62" s="112"/>
      <c r="X62" s="112"/>
      <c r="Y62" s="112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</row>
    <row r="63" spans="1:50" ht="24.75" customHeight="1" x14ac:dyDescent="0.25">
      <c r="A63" s="169"/>
      <c r="B63" s="170"/>
      <c r="C63" s="173"/>
      <c r="D63" s="65">
        <v>60</v>
      </c>
      <c r="E63" s="170"/>
      <c r="F63" s="64" t="s">
        <v>92</v>
      </c>
      <c r="G63" s="66" t="s">
        <v>113</v>
      </c>
      <c r="H63" s="67">
        <v>1513.9</v>
      </c>
      <c r="I63" s="69">
        <v>0</v>
      </c>
      <c r="J63" s="23">
        <f t="shared" si="5"/>
        <v>0</v>
      </c>
      <c r="K63" s="23">
        <f t="shared" si="6"/>
        <v>0</v>
      </c>
      <c r="L63" s="24"/>
      <c r="M63" s="25">
        <f t="shared" si="3"/>
        <v>0</v>
      </c>
      <c r="N63" s="24"/>
      <c r="O63" s="24"/>
      <c r="P63" s="24"/>
      <c r="Q63" s="35">
        <f t="shared" si="7"/>
        <v>0</v>
      </c>
      <c r="R63" s="16" t="str">
        <f t="shared" si="4"/>
        <v>OK</v>
      </c>
      <c r="S63" s="145"/>
      <c r="T63" s="146"/>
      <c r="U63" s="112"/>
      <c r="V63" s="112"/>
      <c r="W63" s="112"/>
      <c r="X63" s="112"/>
      <c r="Y63" s="112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</row>
    <row r="64" spans="1:50" ht="24.75" customHeight="1" x14ac:dyDescent="0.25">
      <c r="A64" s="169"/>
      <c r="B64" s="170" t="s">
        <v>96</v>
      </c>
      <c r="C64" s="173">
        <v>31</v>
      </c>
      <c r="D64" s="65">
        <v>61</v>
      </c>
      <c r="E64" s="170" t="s">
        <v>93</v>
      </c>
      <c r="F64" s="64" t="s">
        <v>91</v>
      </c>
      <c r="G64" s="66" t="s">
        <v>113</v>
      </c>
      <c r="H64" s="67">
        <v>12.77</v>
      </c>
      <c r="I64" s="69">
        <v>0</v>
      </c>
      <c r="J64" s="23">
        <f t="shared" si="5"/>
        <v>0</v>
      </c>
      <c r="K64" s="23">
        <f t="shared" si="6"/>
        <v>0</v>
      </c>
      <c r="L64" s="24"/>
      <c r="M64" s="25">
        <f t="shared" si="3"/>
        <v>0</v>
      </c>
      <c r="N64" s="24"/>
      <c r="O64" s="24"/>
      <c r="P64" s="24"/>
      <c r="Q64" s="35">
        <f t="shared" si="7"/>
        <v>0</v>
      </c>
      <c r="R64" s="16" t="str">
        <f t="shared" si="4"/>
        <v>OK</v>
      </c>
      <c r="S64" s="145"/>
      <c r="T64" s="146"/>
      <c r="U64" s="112"/>
      <c r="V64" s="112"/>
      <c r="W64" s="112"/>
      <c r="X64" s="112"/>
      <c r="Y64" s="112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</row>
    <row r="65" spans="1:50" ht="24.75" customHeight="1" x14ac:dyDescent="0.25">
      <c r="A65" s="169"/>
      <c r="B65" s="170"/>
      <c r="C65" s="173"/>
      <c r="D65" s="65">
        <v>62</v>
      </c>
      <c r="E65" s="170"/>
      <c r="F65" s="64" t="s">
        <v>92</v>
      </c>
      <c r="G65" s="66" t="s">
        <v>113</v>
      </c>
      <c r="H65" s="67">
        <v>1492</v>
      </c>
      <c r="I65" s="69">
        <v>0</v>
      </c>
      <c r="J65" s="23">
        <f t="shared" si="5"/>
        <v>0</v>
      </c>
      <c r="K65" s="23">
        <f t="shared" si="6"/>
        <v>0</v>
      </c>
      <c r="L65" s="24"/>
      <c r="M65" s="25">
        <f t="shared" si="3"/>
        <v>0</v>
      </c>
      <c r="N65" s="24"/>
      <c r="O65" s="24"/>
      <c r="P65" s="24"/>
      <c r="Q65" s="35">
        <f t="shared" si="7"/>
        <v>0</v>
      </c>
      <c r="R65" s="16" t="str">
        <f t="shared" si="4"/>
        <v>OK</v>
      </c>
      <c r="S65" s="145"/>
      <c r="T65" s="146"/>
      <c r="U65" s="112"/>
      <c r="V65" s="112"/>
      <c r="W65" s="112"/>
      <c r="X65" s="112"/>
      <c r="Y65" s="112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</row>
    <row r="66" spans="1:50" ht="24.75" customHeight="1" x14ac:dyDescent="0.25">
      <c r="A66" s="169"/>
      <c r="B66" s="170" t="s">
        <v>96</v>
      </c>
      <c r="C66" s="173">
        <v>32</v>
      </c>
      <c r="D66" s="65">
        <v>63</v>
      </c>
      <c r="E66" s="170" t="s">
        <v>94</v>
      </c>
      <c r="F66" s="64" t="s">
        <v>91</v>
      </c>
      <c r="G66" s="66" t="s">
        <v>113</v>
      </c>
      <c r="H66" s="67">
        <v>15.93</v>
      </c>
      <c r="I66" s="69">
        <v>0</v>
      </c>
      <c r="J66" s="23">
        <f t="shared" si="5"/>
        <v>0</v>
      </c>
      <c r="K66" s="23">
        <f t="shared" si="6"/>
        <v>0</v>
      </c>
      <c r="L66" s="24"/>
      <c r="M66" s="25">
        <f t="shared" si="3"/>
        <v>0</v>
      </c>
      <c r="N66" s="24"/>
      <c r="O66" s="24"/>
      <c r="P66" s="24"/>
      <c r="Q66" s="35">
        <f t="shared" si="7"/>
        <v>0</v>
      </c>
      <c r="R66" s="16" t="str">
        <f t="shared" si="4"/>
        <v>OK</v>
      </c>
      <c r="S66" s="145"/>
      <c r="T66" s="146"/>
      <c r="U66" s="112"/>
      <c r="V66" s="112"/>
      <c r="W66" s="112"/>
      <c r="X66" s="112"/>
      <c r="Y66" s="112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</row>
    <row r="67" spans="1:50" ht="24.75" customHeight="1" x14ac:dyDescent="0.25">
      <c r="A67" s="169"/>
      <c r="B67" s="170"/>
      <c r="C67" s="173"/>
      <c r="D67" s="65">
        <v>64</v>
      </c>
      <c r="E67" s="170"/>
      <c r="F67" s="64" t="s">
        <v>92</v>
      </c>
      <c r="G67" s="66" t="s">
        <v>113</v>
      </c>
      <c r="H67" s="67">
        <v>2121</v>
      </c>
      <c r="I67" s="69">
        <v>0</v>
      </c>
      <c r="J67" s="23">
        <f t="shared" si="5"/>
        <v>0</v>
      </c>
      <c r="K67" s="23">
        <f t="shared" si="6"/>
        <v>0</v>
      </c>
      <c r="L67" s="24"/>
      <c r="M67" s="25">
        <f t="shared" si="3"/>
        <v>0</v>
      </c>
      <c r="N67" s="24"/>
      <c r="O67" s="24"/>
      <c r="P67" s="24"/>
      <c r="Q67" s="35">
        <f t="shared" si="7"/>
        <v>0</v>
      </c>
      <c r="R67" s="16" t="str">
        <f t="shared" si="4"/>
        <v>OK</v>
      </c>
      <c r="S67" s="145"/>
      <c r="T67" s="146"/>
      <c r="U67" s="112"/>
      <c r="V67" s="112"/>
      <c r="W67" s="112"/>
      <c r="X67" s="112"/>
      <c r="Y67" s="112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</row>
    <row r="68" spans="1:50" ht="24.75" customHeight="1" x14ac:dyDescent="0.25">
      <c r="A68" s="169"/>
      <c r="B68" s="170" t="s">
        <v>96</v>
      </c>
      <c r="C68" s="173">
        <v>33</v>
      </c>
      <c r="D68" s="65">
        <v>65</v>
      </c>
      <c r="E68" s="170" t="s">
        <v>95</v>
      </c>
      <c r="F68" s="64" t="s">
        <v>91</v>
      </c>
      <c r="G68" s="66" t="s">
        <v>113</v>
      </c>
      <c r="H68" s="67">
        <v>16.739999999999998</v>
      </c>
      <c r="I68" s="69">
        <v>0</v>
      </c>
      <c r="J68" s="23">
        <f t="shared" si="5"/>
        <v>0</v>
      </c>
      <c r="K68" s="23">
        <f t="shared" si="6"/>
        <v>0</v>
      </c>
      <c r="L68" s="24"/>
      <c r="M68" s="25">
        <f t="shared" si="3"/>
        <v>0</v>
      </c>
      <c r="N68" s="24"/>
      <c r="O68" s="24"/>
      <c r="P68" s="24"/>
      <c r="Q68" s="35">
        <f t="shared" si="7"/>
        <v>0</v>
      </c>
      <c r="R68" s="16" t="str">
        <f t="shared" si="4"/>
        <v>OK</v>
      </c>
      <c r="S68" s="145"/>
      <c r="T68" s="146"/>
      <c r="U68" s="112"/>
      <c r="V68" s="112"/>
      <c r="W68" s="112"/>
      <c r="X68" s="112"/>
      <c r="Y68" s="112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</row>
    <row r="69" spans="1:50" ht="24.75" customHeight="1" x14ac:dyDescent="0.25">
      <c r="A69" s="169"/>
      <c r="B69" s="170"/>
      <c r="C69" s="173"/>
      <c r="D69" s="65">
        <v>66</v>
      </c>
      <c r="E69" s="170"/>
      <c r="F69" s="64" t="s">
        <v>92</v>
      </c>
      <c r="G69" s="66" t="s">
        <v>113</v>
      </c>
      <c r="H69" s="67">
        <v>2252</v>
      </c>
      <c r="I69" s="69">
        <v>0</v>
      </c>
      <c r="J69" s="23">
        <f t="shared" si="5"/>
        <v>0</v>
      </c>
      <c r="K69" s="23">
        <f t="shared" si="6"/>
        <v>0</v>
      </c>
      <c r="L69" s="24"/>
      <c r="M69" s="25">
        <f t="shared" si="3"/>
        <v>0</v>
      </c>
      <c r="N69" s="24"/>
      <c r="O69" s="24"/>
      <c r="P69" s="24"/>
      <c r="Q69" s="35">
        <f t="shared" si="7"/>
        <v>0</v>
      </c>
      <c r="R69" s="16" t="str">
        <f t="shared" ref="R69:R73" si="8">IF(Q69&lt;0,"ATENÇÃO","OK")</f>
        <v>OK</v>
      </c>
      <c r="S69" s="145"/>
      <c r="T69" s="146"/>
      <c r="U69" s="112"/>
      <c r="V69" s="112"/>
      <c r="W69" s="112"/>
      <c r="X69" s="112"/>
      <c r="Y69" s="112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</row>
    <row r="70" spans="1:50" ht="24.75" customHeight="1" x14ac:dyDescent="0.25">
      <c r="A70" s="169"/>
      <c r="B70" s="170" t="s">
        <v>96</v>
      </c>
      <c r="C70" s="173">
        <v>34</v>
      </c>
      <c r="D70" s="65">
        <v>67</v>
      </c>
      <c r="E70" s="170" t="s">
        <v>110</v>
      </c>
      <c r="F70" s="64" t="s">
        <v>91</v>
      </c>
      <c r="G70" s="66" t="s">
        <v>113</v>
      </c>
      <c r="H70" s="67">
        <v>16.239999999999998</v>
      </c>
      <c r="I70" s="69">
        <v>0</v>
      </c>
      <c r="J70" s="23">
        <f t="shared" si="5"/>
        <v>0</v>
      </c>
      <c r="K70" s="23">
        <f t="shared" si="6"/>
        <v>0</v>
      </c>
      <c r="L70" s="24"/>
      <c r="M70" s="25">
        <f t="shared" si="3"/>
        <v>0</v>
      </c>
      <c r="N70" s="24"/>
      <c r="O70" s="24"/>
      <c r="P70" s="24"/>
      <c r="Q70" s="35">
        <f t="shared" si="7"/>
        <v>0</v>
      </c>
      <c r="R70" s="16" t="str">
        <f t="shared" si="8"/>
        <v>OK</v>
      </c>
      <c r="S70" s="145"/>
      <c r="T70" s="146"/>
      <c r="U70" s="112"/>
      <c r="V70" s="112"/>
      <c r="W70" s="112"/>
      <c r="X70" s="112"/>
      <c r="Y70" s="112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</row>
    <row r="71" spans="1:50" ht="24.75" customHeight="1" x14ac:dyDescent="0.25">
      <c r="A71" s="169"/>
      <c r="B71" s="170"/>
      <c r="C71" s="173"/>
      <c r="D71" s="65">
        <v>68</v>
      </c>
      <c r="E71" s="170"/>
      <c r="F71" s="64" t="s">
        <v>92</v>
      </c>
      <c r="G71" s="66" t="s">
        <v>113</v>
      </c>
      <c r="H71" s="67">
        <v>2076</v>
      </c>
      <c r="I71" s="69">
        <v>0</v>
      </c>
      <c r="J71" s="23">
        <f t="shared" si="5"/>
        <v>0</v>
      </c>
      <c r="K71" s="23">
        <f t="shared" si="6"/>
        <v>0</v>
      </c>
      <c r="L71" s="24"/>
      <c r="M71" s="25">
        <f t="shared" si="3"/>
        <v>0</v>
      </c>
      <c r="N71" s="24"/>
      <c r="O71" s="24"/>
      <c r="P71" s="24"/>
      <c r="Q71" s="35">
        <f t="shared" si="7"/>
        <v>0</v>
      </c>
      <c r="R71" s="16" t="str">
        <f t="shared" si="8"/>
        <v>OK</v>
      </c>
      <c r="S71" s="145"/>
      <c r="T71" s="146"/>
      <c r="U71" s="112"/>
      <c r="V71" s="112"/>
      <c r="W71" s="112"/>
      <c r="X71" s="112"/>
      <c r="Y71" s="112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</row>
    <row r="72" spans="1:50" ht="24.75" customHeight="1" x14ac:dyDescent="0.25">
      <c r="A72" s="169"/>
      <c r="B72" s="170" t="s">
        <v>96</v>
      </c>
      <c r="C72" s="173">
        <v>35</v>
      </c>
      <c r="D72" s="65">
        <v>69</v>
      </c>
      <c r="E72" s="170" t="s">
        <v>97</v>
      </c>
      <c r="F72" s="64" t="s">
        <v>91</v>
      </c>
      <c r="G72" s="66" t="s">
        <v>113</v>
      </c>
      <c r="H72" s="67">
        <v>6.31</v>
      </c>
      <c r="I72" s="69">
        <v>0</v>
      </c>
      <c r="J72" s="23">
        <f t="shared" si="5"/>
        <v>0</v>
      </c>
      <c r="K72" s="23">
        <f t="shared" si="6"/>
        <v>0</v>
      </c>
      <c r="L72" s="24"/>
      <c r="M72" s="25">
        <f t="shared" si="3"/>
        <v>0</v>
      </c>
      <c r="N72" s="24"/>
      <c r="O72" s="24"/>
      <c r="P72" s="24"/>
      <c r="Q72" s="35">
        <f t="shared" si="7"/>
        <v>0</v>
      </c>
      <c r="R72" s="16" t="str">
        <f t="shared" si="8"/>
        <v>OK</v>
      </c>
      <c r="S72" s="145"/>
      <c r="T72" s="146"/>
      <c r="U72" s="112"/>
      <c r="V72" s="112"/>
      <c r="W72" s="112"/>
      <c r="X72" s="112"/>
      <c r="Y72" s="112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</row>
    <row r="73" spans="1:50" ht="24.75" customHeight="1" x14ac:dyDescent="0.25">
      <c r="A73" s="169"/>
      <c r="B73" s="170"/>
      <c r="C73" s="173"/>
      <c r="D73" s="65">
        <v>70</v>
      </c>
      <c r="E73" s="170"/>
      <c r="F73" s="64" t="s">
        <v>92</v>
      </c>
      <c r="G73" s="66" t="s">
        <v>113</v>
      </c>
      <c r="H73" s="67">
        <v>1065.5999999999999</v>
      </c>
      <c r="I73" s="69">
        <v>0</v>
      </c>
      <c r="J73" s="23">
        <f t="shared" si="5"/>
        <v>0</v>
      </c>
      <c r="K73" s="23">
        <f t="shared" si="6"/>
        <v>0</v>
      </c>
      <c r="L73" s="24"/>
      <c r="M73" s="25">
        <f t="shared" si="3"/>
        <v>0</v>
      </c>
      <c r="N73" s="24"/>
      <c r="O73" s="24"/>
      <c r="P73" s="24"/>
      <c r="Q73" s="35">
        <f t="shared" si="7"/>
        <v>0</v>
      </c>
      <c r="R73" s="16" t="str">
        <f t="shared" si="8"/>
        <v>OK</v>
      </c>
      <c r="S73" s="145"/>
      <c r="T73" s="146"/>
      <c r="U73" s="112"/>
      <c r="V73" s="112"/>
      <c r="W73" s="112"/>
      <c r="X73" s="112"/>
      <c r="Y73" s="112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</row>
    <row r="74" spans="1:50" ht="16.5" customHeight="1" x14ac:dyDescent="0.25">
      <c r="I74" s="48">
        <f t="shared" ref="I74:Q74" si="9">SUM(I4:I73)</f>
        <v>36105</v>
      </c>
      <c r="J74" s="48">
        <f t="shared" si="9"/>
        <v>1926</v>
      </c>
      <c r="K74" s="48">
        <f t="shared" si="9"/>
        <v>1926</v>
      </c>
      <c r="L74" s="48">
        <f t="shared" si="9"/>
        <v>0</v>
      </c>
      <c r="M74" s="48">
        <f t="shared" si="9"/>
        <v>9024</v>
      </c>
      <c r="N74" s="48">
        <f t="shared" si="9"/>
        <v>0</v>
      </c>
      <c r="O74" s="48">
        <f t="shared" si="9"/>
        <v>0</v>
      </c>
      <c r="P74" s="48">
        <f t="shared" si="9"/>
        <v>0</v>
      </c>
      <c r="Q74" s="49">
        <f t="shared" si="9"/>
        <v>34179</v>
      </c>
      <c r="S74" s="149">
        <f>SUMPRODUCT($H$4:$H$73,S4:S73)</f>
        <v>18858</v>
      </c>
      <c r="T74" s="149">
        <f t="shared" ref="T74:Y74" si="10">SUMPRODUCT($H$4:$H$73,T4:T73)</f>
        <v>2177.88</v>
      </c>
      <c r="U74" s="149">
        <f t="shared" si="10"/>
        <v>0</v>
      </c>
      <c r="V74" s="149">
        <f t="shared" si="10"/>
        <v>0</v>
      </c>
      <c r="W74" s="149">
        <f t="shared" si="10"/>
        <v>0</v>
      </c>
      <c r="X74" s="149">
        <f t="shared" si="10"/>
        <v>0</v>
      </c>
      <c r="Y74" s="149">
        <f t="shared" si="10"/>
        <v>0</v>
      </c>
      <c r="Z74" s="17">
        <f t="shared" ref="Z74:AX74" si="11">SUMPRODUCT($H$4:$H$73,Z4:Z73)</f>
        <v>0</v>
      </c>
      <c r="AA74" s="17">
        <f t="shared" si="11"/>
        <v>0</v>
      </c>
      <c r="AB74" s="17">
        <f t="shared" si="11"/>
        <v>0</v>
      </c>
      <c r="AC74" s="17">
        <f t="shared" si="11"/>
        <v>0</v>
      </c>
      <c r="AD74" s="17">
        <f t="shared" si="11"/>
        <v>0</v>
      </c>
      <c r="AE74" s="17">
        <f t="shared" si="11"/>
        <v>0</v>
      </c>
      <c r="AF74" s="17">
        <f t="shared" si="11"/>
        <v>0</v>
      </c>
      <c r="AG74" s="17">
        <f t="shared" si="11"/>
        <v>0</v>
      </c>
      <c r="AH74" s="17">
        <f t="shared" si="11"/>
        <v>0</v>
      </c>
      <c r="AI74" s="17">
        <f t="shared" si="11"/>
        <v>0</v>
      </c>
      <c r="AJ74" s="17">
        <f t="shared" si="11"/>
        <v>0</v>
      </c>
      <c r="AK74" s="17">
        <f t="shared" si="11"/>
        <v>0</v>
      </c>
      <c r="AL74" s="17">
        <f t="shared" si="11"/>
        <v>0</v>
      </c>
      <c r="AM74" s="17">
        <f t="shared" si="11"/>
        <v>0</v>
      </c>
      <c r="AN74" s="17">
        <f t="shared" si="11"/>
        <v>0</v>
      </c>
      <c r="AO74" s="17">
        <f t="shared" si="11"/>
        <v>0</v>
      </c>
      <c r="AP74" s="17">
        <f t="shared" si="11"/>
        <v>0</v>
      </c>
      <c r="AQ74" s="17">
        <f t="shared" si="11"/>
        <v>0</v>
      </c>
      <c r="AR74" s="17">
        <f t="shared" si="11"/>
        <v>0</v>
      </c>
      <c r="AS74" s="17">
        <f t="shared" si="11"/>
        <v>0</v>
      </c>
      <c r="AT74" s="17">
        <f t="shared" si="11"/>
        <v>0</v>
      </c>
      <c r="AU74" s="17">
        <f t="shared" si="11"/>
        <v>0</v>
      </c>
      <c r="AV74" s="17">
        <f t="shared" si="11"/>
        <v>0</v>
      </c>
      <c r="AW74" s="17">
        <f t="shared" si="11"/>
        <v>0</v>
      </c>
      <c r="AX74" s="17">
        <f t="shared" si="11"/>
        <v>0</v>
      </c>
    </row>
    <row r="75" spans="1:50" ht="20.25" customHeight="1" x14ac:dyDescent="0.25">
      <c r="I75" s="55">
        <f t="shared" ref="I75:P75" si="12">SUMPRODUCT($H$4:$H$73,I4:I73)</f>
        <v>366587.89999999997</v>
      </c>
      <c r="J75" s="55">
        <f t="shared" si="12"/>
        <v>21035.88</v>
      </c>
      <c r="K75" s="55">
        <f t="shared" si="12"/>
        <v>21035.88</v>
      </c>
      <c r="L75" s="55">
        <f t="shared" si="12"/>
        <v>0</v>
      </c>
      <c r="M75" s="55">
        <f t="shared" si="12"/>
        <v>89629.040000000008</v>
      </c>
      <c r="N75" s="55">
        <f t="shared" si="12"/>
        <v>0</v>
      </c>
      <c r="O75" s="55">
        <f t="shared" si="12"/>
        <v>0</v>
      </c>
      <c r="P75" s="55">
        <f t="shared" si="12"/>
        <v>0</v>
      </c>
      <c r="S75" s="150"/>
      <c r="T75" s="150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</row>
    <row r="76" spans="1:50" ht="17.25" customHeight="1" x14ac:dyDescent="0.25">
      <c r="B76" s="189" t="s">
        <v>48</v>
      </c>
      <c r="C76" s="190"/>
      <c r="D76" s="190"/>
      <c r="E76" s="190"/>
      <c r="F76" s="190"/>
      <c r="G76" s="191"/>
      <c r="H76" s="109"/>
      <c r="I76" s="109"/>
      <c r="J76" s="110"/>
      <c r="K76" s="28"/>
      <c r="L76" s="28"/>
      <c r="M76" s="28"/>
      <c r="N76" s="28"/>
      <c r="O76" s="28"/>
      <c r="P76" s="28"/>
      <c r="S76" s="150"/>
      <c r="T76" s="151"/>
      <c r="U76" s="21"/>
      <c r="V76" s="21"/>
    </row>
    <row r="77" spans="1:50" ht="16.5" customHeight="1" x14ac:dyDescent="0.25">
      <c r="B77" s="192" t="s">
        <v>85</v>
      </c>
      <c r="C77" s="193"/>
      <c r="D77" s="193"/>
      <c r="E77" s="193"/>
      <c r="F77" s="193"/>
      <c r="G77" s="194"/>
      <c r="H77" s="108"/>
      <c r="I77" s="108"/>
      <c r="J77" s="111"/>
      <c r="P77" s="22"/>
      <c r="S77" s="150"/>
      <c r="T77" s="151"/>
      <c r="U77" s="21"/>
      <c r="V77" s="21"/>
    </row>
    <row r="78" spans="1:50" ht="15.75" customHeight="1" x14ac:dyDescent="0.25">
      <c r="B78" s="180" t="s">
        <v>86</v>
      </c>
      <c r="C78" s="181"/>
      <c r="D78" s="181"/>
      <c r="E78" s="181"/>
      <c r="F78" s="181"/>
      <c r="G78" s="182"/>
      <c r="H78" s="108"/>
      <c r="I78" s="108"/>
      <c r="J78" s="111"/>
      <c r="P78" s="22"/>
      <c r="S78" s="150"/>
      <c r="T78" s="151"/>
      <c r="U78" s="21"/>
      <c r="V78" s="21"/>
    </row>
    <row r="79" spans="1:50" ht="12.95" customHeight="1" x14ac:dyDescent="0.25">
      <c r="S79" s="150"/>
      <c r="T79" s="150"/>
    </row>
    <row r="80" spans="1:50" ht="24.75" customHeight="1" x14ac:dyDescent="0.25">
      <c r="B80" s="183" t="s">
        <v>116</v>
      </c>
      <c r="C80" s="184"/>
      <c r="D80" s="184"/>
      <c r="E80" s="184"/>
      <c r="F80" s="184"/>
      <c r="G80" s="185"/>
      <c r="S80" s="150"/>
      <c r="T80" s="150"/>
    </row>
    <row r="81" spans="2:20" ht="24.75" customHeight="1" x14ac:dyDescent="0.25">
      <c r="B81" s="186"/>
      <c r="C81" s="187"/>
      <c r="D81" s="187"/>
      <c r="E81" s="187"/>
      <c r="F81" s="187"/>
      <c r="G81" s="188"/>
      <c r="S81" s="150"/>
      <c r="T81" s="150"/>
    </row>
  </sheetData>
  <autoFilter ref="A3:AX3" xr:uid="{46C5DBAE-E3DB-41E2-AC5B-BF1920527506}"/>
  <mergeCells count="151">
    <mergeCell ref="B77:G77"/>
    <mergeCell ref="B78:G78"/>
    <mergeCell ref="B80:G81"/>
    <mergeCell ref="B70:B71"/>
    <mergeCell ref="C70:C71"/>
    <mergeCell ref="E70:E71"/>
    <mergeCell ref="B72:B73"/>
    <mergeCell ref="C72:C73"/>
    <mergeCell ref="E72:E73"/>
    <mergeCell ref="C66:C67"/>
    <mergeCell ref="E66:E67"/>
    <mergeCell ref="B68:B69"/>
    <mergeCell ref="C68:C69"/>
    <mergeCell ref="E68:E69"/>
    <mergeCell ref="B60:B61"/>
    <mergeCell ref="C60:C61"/>
    <mergeCell ref="E60:E61"/>
    <mergeCell ref="B76:G76"/>
    <mergeCell ref="A62:A73"/>
    <mergeCell ref="B62:B63"/>
    <mergeCell ref="C62:C63"/>
    <mergeCell ref="E62:E63"/>
    <mergeCell ref="B64:B65"/>
    <mergeCell ref="C64:C65"/>
    <mergeCell ref="E64:E65"/>
    <mergeCell ref="B56:B57"/>
    <mergeCell ref="C56:C57"/>
    <mergeCell ref="E56:E57"/>
    <mergeCell ref="B58:B59"/>
    <mergeCell ref="C58:C59"/>
    <mergeCell ref="E58:E59"/>
    <mergeCell ref="A50:A61"/>
    <mergeCell ref="B50:B51"/>
    <mergeCell ref="C50:C51"/>
    <mergeCell ref="E50:E51"/>
    <mergeCell ref="B52:B53"/>
    <mergeCell ref="C52:C53"/>
    <mergeCell ref="E52:E53"/>
    <mergeCell ref="B54:B55"/>
    <mergeCell ref="C54:C55"/>
    <mergeCell ref="E54:E55"/>
    <mergeCell ref="B66:B67"/>
    <mergeCell ref="A44:A49"/>
    <mergeCell ref="B44:B45"/>
    <mergeCell ref="C44:C45"/>
    <mergeCell ref="E44:E45"/>
    <mergeCell ref="B46:B47"/>
    <mergeCell ref="C46:C47"/>
    <mergeCell ref="E46:E47"/>
    <mergeCell ref="B48:B49"/>
    <mergeCell ref="C48:C49"/>
    <mergeCell ref="E48:E49"/>
    <mergeCell ref="A34:A4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C32:C33"/>
    <mergeCell ref="E32:E33"/>
    <mergeCell ref="B24:B25"/>
    <mergeCell ref="C24:C25"/>
    <mergeCell ref="E24:E25"/>
    <mergeCell ref="B40:B41"/>
    <mergeCell ref="C40:C41"/>
    <mergeCell ref="E40:E41"/>
    <mergeCell ref="B42:B43"/>
    <mergeCell ref="C42:C43"/>
    <mergeCell ref="E42:E43"/>
    <mergeCell ref="A16:A25"/>
    <mergeCell ref="B16:B17"/>
    <mergeCell ref="C16:C17"/>
    <mergeCell ref="E16:E17"/>
    <mergeCell ref="B18:B19"/>
    <mergeCell ref="C18:C19"/>
    <mergeCell ref="E18:E19"/>
    <mergeCell ref="A26:A33"/>
    <mergeCell ref="B26:B27"/>
    <mergeCell ref="C26:C27"/>
    <mergeCell ref="E26:E27"/>
    <mergeCell ref="B28:B29"/>
    <mergeCell ref="C28:C29"/>
    <mergeCell ref="E28:E29"/>
    <mergeCell ref="B20:B21"/>
    <mergeCell ref="C20:C21"/>
    <mergeCell ref="E20:E21"/>
    <mergeCell ref="B22:B23"/>
    <mergeCell ref="C22:C23"/>
    <mergeCell ref="E22:E23"/>
    <mergeCell ref="B30:B31"/>
    <mergeCell ref="C30:C31"/>
    <mergeCell ref="E30:E31"/>
    <mergeCell ref="B32:B33"/>
    <mergeCell ref="B10:B11"/>
    <mergeCell ref="C10:C11"/>
    <mergeCell ref="E10:E11"/>
    <mergeCell ref="B12:B13"/>
    <mergeCell ref="C12:C13"/>
    <mergeCell ref="E12:E13"/>
    <mergeCell ref="A4:A15"/>
    <mergeCell ref="B4:B5"/>
    <mergeCell ref="C4:C5"/>
    <mergeCell ref="E4:E5"/>
    <mergeCell ref="B6:B7"/>
    <mergeCell ref="C6:C7"/>
    <mergeCell ref="E6:E7"/>
    <mergeCell ref="B8:B9"/>
    <mergeCell ref="C8:C9"/>
    <mergeCell ref="E8:E9"/>
    <mergeCell ref="B14:B15"/>
    <mergeCell ref="C14:C15"/>
    <mergeCell ref="E14:E15"/>
    <mergeCell ref="AT1:AT2"/>
    <mergeCell ref="AU1:AU2"/>
    <mergeCell ref="AV1:AV2"/>
    <mergeCell ref="AW1:AW2"/>
    <mergeCell ref="AX1:AX2"/>
    <mergeCell ref="A2:R2"/>
    <mergeCell ref="AN1:AN2"/>
    <mergeCell ref="AO1:AO2"/>
    <mergeCell ref="AP1:AP2"/>
    <mergeCell ref="AQ1:AQ2"/>
    <mergeCell ref="AR1:AR2"/>
    <mergeCell ref="AS1:AS2"/>
    <mergeCell ref="AH1:AH2"/>
    <mergeCell ref="AI1:AI2"/>
    <mergeCell ref="AJ1:AJ2"/>
    <mergeCell ref="AK1:AK2"/>
    <mergeCell ref="AL1:AL2"/>
    <mergeCell ref="AM1:AM2"/>
    <mergeCell ref="AB1:AB2"/>
    <mergeCell ref="AC1:AC2"/>
    <mergeCell ref="AD1:AD2"/>
    <mergeCell ref="AE1:AE2"/>
    <mergeCell ref="AF1:AF2"/>
    <mergeCell ref="AG1:AG2"/>
    <mergeCell ref="V1:V2"/>
    <mergeCell ref="W1:W2"/>
    <mergeCell ref="X1:X2"/>
    <mergeCell ref="Y1:Y2"/>
    <mergeCell ref="Z1:Z2"/>
    <mergeCell ref="AA1:AA2"/>
    <mergeCell ref="A1:B1"/>
    <mergeCell ref="C1:H1"/>
    <mergeCell ref="I1:R1"/>
    <mergeCell ref="S1:S2"/>
    <mergeCell ref="U1:U2"/>
  </mergeCells>
  <conditionalFormatting sqref="R3:R1048576">
    <cfRule type="cellIs" dxfId="59" priority="5" operator="equal">
      <formula>"ATENÇÃO"</formula>
    </cfRule>
  </conditionalFormatting>
  <conditionalFormatting sqref="U4:AX73">
    <cfRule type="cellIs" dxfId="58" priority="4" operator="greaterThan">
      <formula>0</formula>
    </cfRule>
  </conditionalFormatting>
  <conditionalFormatting sqref="Q4:Q73">
    <cfRule type="cellIs" dxfId="57" priority="3" operator="lessThan">
      <formula>0</formula>
    </cfRule>
  </conditionalFormatting>
  <conditionalFormatting sqref="R4:R73">
    <cfRule type="containsText" dxfId="56" priority="2" operator="containsText" text="ATENÇÃO">
      <formula>NOT(ISERROR(SEARCH("ATENÇÃO",R4)))</formula>
    </cfRule>
  </conditionalFormatting>
  <conditionalFormatting sqref="R1">
    <cfRule type="cellIs" dxfId="55" priority="1" operator="equal">
      <formula>"ATENÇÃO"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2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33C4B-62BA-4B82-854D-1B7F68141B60}">
  <dimension ref="A1:AX82"/>
  <sheetViews>
    <sheetView topLeftCell="A61" zoomScale="60" zoomScaleNormal="60" workbookViewId="0">
      <selection activeCell="N83" sqref="N83"/>
    </sheetView>
  </sheetViews>
  <sheetFormatPr defaultColWidth="11.85546875" defaultRowHeight="24.75" customHeight="1" x14ac:dyDescent="0.25"/>
  <cols>
    <col min="1" max="1" width="7.42578125" style="34" customWidth="1"/>
    <col min="2" max="2" width="22.140625" style="1" customWidth="1"/>
    <col min="3" max="3" width="5.140625" style="1" customWidth="1"/>
    <col min="4" max="4" width="6.140625" style="1" customWidth="1"/>
    <col min="5" max="5" width="14.42578125" style="3" customWidth="1"/>
    <col min="6" max="6" width="10" style="1" customWidth="1"/>
    <col min="7" max="7" width="12.5703125" style="1" customWidth="1"/>
    <col min="8" max="8" width="12.85546875" style="79" customWidth="1"/>
    <col min="9" max="9" width="10.85546875" style="4" customWidth="1"/>
    <col min="10" max="16" width="8.5703125" style="4" customWidth="1"/>
    <col min="17" max="17" width="8.5703125" style="10" customWidth="1"/>
    <col min="18" max="18" width="8.5703125" style="5" customWidth="1"/>
    <col min="19" max="30" width="15" style="6" customWidth="1"/>
    <col min="31" max="50" width="15" style="34" customWidth="1"/>
    <col min="51" max="16384" width="11.85546875" style="34"/>
  </cols>
  <sheetData>
    <row r="1" spans="1:50" ht="47.1" customHeight="1" x14ac:dyDescent="0.25">
      <c r="A1" s="176" t="s">
        <v>84</v>
      </c>
      <c r="B1" s="177"/>
      <c r="C1" s="171" t="s">
        <v>112</v>
      </c>
      <c r="D1" s="171"/>
      <c r="E1" s="171"/>
      <c r="F1" s="171"/>
      <c r="G1" s="171"/>
      <c r="H1" s="172"/>
      <c r="I1" s="179" t="s">
        <v>82</v>
      </c>
      <c r="J1" s="179"/>
      <c r="K1" s="179"/>
      <c r="L1" s="179"/>
      <c r="M1" s="179"/>
      <c r="N1" s="179"/>
      <c r="O1" s="179"/>
      <c r="P1" s="179"/>
      <c r="Q1" s="179"/>
      <c r="R1" s="179"/>
      <c r="S1" s="197" t="s">
        <v>161</v>
      </c>
      <c r="T1" s="197" t="s">
        <v>162</v>
      </c>
      <c r="U1" s="197" t="s">
        <v>163</v>
      </c>
      <c r="V1" s="163" t="s">
        <v>47</v>
      </c>
      <c r="W1" s="163" t="s">
        <v>47</v>
      </c>
      <c r="X1" s="163" t="s">
        <v>47</v>
      </c>
      <c r="Y1" s="163" t="s">
        <v>47</v>
      </c>
      <c r="Z1" s="163" t="s">
        <v>47</v>
      </c>
      <c r="AA1" s="163" t="s">
        <v>47</v>
      </c>
      <c r="AB1" s="163" t="s">
        <v>47</v>
      </c>
      <c r="AC1" s="163" t="s">
        <v>47</v>
      </c>
      <c r="AD1" s="163" t="s">
        <v>47</v>
      </c>
      <c r="AE1" s="163" t="s">
        <v>47</v>
      </c>
      <c r="AF1" s="163" t="s">
        <v>47</v>
      </c>
      <c r="AG1" s="163" t="s">
        <v>47</v>
      </c>
      <c r="AH1" s="163" t="s">
        <v>47</v>
      </c>
      <c r="AI1" s="163" t="s">
        <v>47</v>
      </c>
      <c r="AJ1" s="163" t="s">
        <v>47</v>
      </c>
      <c r="AK1" s="163" t="s">
        <v>47</v>
      </c>
      <c r="AL1" s="163" t="s">
        <v>47</v>
      </c>
      <c r="AM1" s="163" t="s">
        <v>47</v>
      </c>
      <c r="AN1" s="163" t="s">
        <v>47</v>
      </c>
      <c r="AO1" s="163" t="s">
        <v>47</v>
      </c>
      <c r="AP1" s="163" t="s">
        <v>47</v>
      </c>
      <c r="AQ1" s="163" t="s">
        <v>47</v>
      </c>
      <c r="AR1" s="163" t="s">
        <v>47</v>
      </c>
      <c r="AS1" s="163" t="s">
        <v>47</v>
      </c>
      <c r="AT1" s="163" t="s">
        <v>47</v>
      </c>
      <c r="AU1" s="163" t="s">
        <v>47</v>
      </c>
      <c r="AV1" s="163" t="s">
        <v>47</v>
      </c>
      <c r="AW1" s="163" t="s">
        <v>47</v>
      </c>
      <c r="AX1" s="163" t="s">
        <v>47</v>
      </c>
    </row>
    <row r="2" spans="1:50" ht="23.25" customHeight="1" x14ac:dyDescent="0.25">
      <c r="A2" s="178" t="s">
        <v>55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2"/>
      <c r="S2" s="198"/>
      <c r="T2" s="198"/>
      <c r="U2" s="198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</row>
    <row r="3" spans="1:50" s="3" customFormat="1" ht="51" customHeight="1" x14ac:dyDescent="0.2">
      <c r="A3" s="105" t="s">
        <v>87</v>
      </c>
      <c r="B3" s="105" t="s">
        <v>6</v>
      </c>
      <c r="C3" s="105" t="s">
        <v>2</v>
      </c>
      <c r="D3" s="105" t="s">
        <v>5</v>
      </c>
      <c r="E3" s="106" t="s">
        <v>7</v>
      </c>
      <c r="F3" s="106" t="s">
        <v>8</v>
      </c>
      <c r="G3" s="106" t="s">
        <v>9</v>
      </c>
      <c r="H3" s="107" t="s">
        <v>4</v>
      </c>
      <c r="I3" s="19" t="s">
        <v>50</v>
      </c>
      <c r="J3" s="19" t="s">
        <v>10</v>
      </c>
      <c r="K3" s="19" t="s">
        <v>11</v>
      </c>
      <c r="L3" s="19" t="s">
        <v>49</v>
      </c>
      <c r="M3" s="19" t="s">
        <v>12</v>
      </c>
      <c r="N3" s="19" t="s">
        <v>13</v>
      </c>
      <c r="O3" s="19" t="s">
        <v>14</v>
      </c>
      <c r="P3" s="19" t="s">
        <v>15</v>
      </c>
      <c r="Q3" s="26" t="s">
        <v>0</v>
      </c>
      <c r="R3" s="27" t="s">
        <v>1</v>
      </c>
      <c r="S3" s="144">
        <v>45937</v>
      </c>
      <c r="T3" s="144">
        <v>45975</v>
      </c>
      <c r="U3" s="144">
        <v>45979</v>
      </c>
      <c r="V3" s="62" t="s">
        <v>45</v>
      </c>
      <c r="W3" s="62" t="s">
        <v>45</v>
      </c>
      <c r="X3" s="62" t="s">
        <v>45</v>
      </c>
      <c r="Y3" s="62" t="s">
        <v>45</v>
      </c>
      <c r="Z3" s="62" t="s">
        <v>45</v>
      </c>
      <c r="AA3" s="62" t="s">
        <v>45</v>
      </c>
      <c r="AB3" s="62" t="s">
        <v>45</v>
      </c>
      <c r="AC3" s="62" t="s">
        <v>45</v>
      </c>
      <c r="AD3" s="62" t="s">
        <v>45</v>
      </c>
      <c r="AE3" s="62" t="s">
        <v>45</v>
      </c>
      <c r="AF3" s="62" t="s">
        <v>45</v>
      </c>
      <c r="AG3" s="62" t="s">
        <v>45</v>
      </c>
      <c r="AH3" s="62" t="s">
        <v>45</v>
      </c>
      <c r="AI3" s="62" t="s">
        <v>45</v>
      </c>
      <c r="AJ3" s="62" t="s">
        <v>45</v>
      </c>
      <c r="AK3" s="62" t="s">
        <v>45</v>
      </c>
      <c r="AL3" s="62" t="s">
        <v>45</v>
      </c>
      <c r="AM3" s="62" t="s">
        <v>45</v>
      </c>
      <c r="AN3" s="62" t="s">
        <v>45</v>
      </c>
      <c r="AO3" s="62" t="s">
        <v>45</v>
      </c>
      <c r="AP3" s="62" t="s">
        <v>45</v>
      </c>
      <c r="AQ3" s="62" t="s">
        <v>45</v>
      </c>
      <c r="AR3" s="62" t="s">
        <v>45</v>
      </c>
      <c r="AS3" s="62" t="s">
        <v>45</v>
      </c>
      <c r="AT3" s="62" t="s">
        <v>45</v>
      </c>
      <c r="AU3" s="62" t="s">
        <v>45</v>
      </c>
      <c r="AV3" s="62" t="s">
        <v>45</v>
      </c>
      <c r="AW3" s="62" t="s">
        <v>45</v>
      </c>
      <c r="AX3" s="62" t="s">
        <v>45</v>
      </c>
    </row>
    <row r="4" spans="1:50" ht="24.75" customHeight="1" x14ac:dyDescent="0.25">
      <c r="A4" s="169" t="s">
        <v>88</v>
      </c>
      <c r="B4" s="170" t="s">
        <v>89</v>
      </c>
      <c r="C4" s="173">
        <v>1</v>
      </c>
      <c r="D4" s="65">
        <v>1</v>
      </c>
      <c r="E4" s="170" t="s">
        <v>90</v>
      </c>
      <c r="F4" s="63" t="s">
        <v>91</v>
      </c>
      <c r="G4" s="66" t="s">
        <v>113</v>
      </c>
      <c r="H4" s="78">
        <v>4.9000000000000004</v>
      </c>
      <c r="I4" s="68">
        <v>5000</v>
      </c>
      <c r="J4" s="23">
        <f t="shared" ref="J4:J35" si="0">IF(SUM(S4:AX4)&gt;I4+L4,I4+L4,SUM(S4:AX4))</f>
        <v>2000</v>
      </c>
      <c r="K4" s="23">
        <f t="shared" ref="K4:K35" si="1">(SUM(S4:AX4))</f>
        <v>2000</v>
      </c>
      <c r="L4" s="24"/>
      <c r="M4" s="25">
        <f>ROUND(IF(I4*0.25-0.5&lt;0,0,I4*0.25-0.5),0)-P4-N4</f>
        <v>1250</v>
      </c>
      <c r="N4" s="24"/>
      <c r="O4" s="24"/>
      <c r="P4" s="24"/>
      <c r="Q4" s="35">
        <f t="shared" ref="Q4:Q35" si="2">I4-SUM(S4:AX4)+L4</f>
        <v>3000</v>
      </c>
      <c r="R4" s="16" t="str">
        <f>IF(Q4&lt;0,"ATENÇÃO","OK")</f>
        <v>OK</v>
      </c>
      <c r="S4" s="147">
        <v>2000</v>
      </c>
      <c r="T4" s="153"/>
      <c r="U4" s="153"/>
      <c r="V4" s="112"/>
      <c r="W4" s="112"/>
      <c r="X4" s="112"/>
      <c r="Y4" s="112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</row>
    <row r="5" spans="1:50" ht="24.75" customHeight="1" x14ac:dyDescent="0.25">
      <c r="A5" s="169"/>
      <c r="B5" s="170"/>
      <c r="C5" s="173"/>
      <c r="D5" s="65">
        <v>2</v>
      </c>
      <c r="E5" s="170"/>
      <c r="F5" s="64" t="s">
        <v>92</v>
      </c>
      <c r="G5" s="66" t="s">
        <v>113</v>
      </c>
      <c r="H5" s="67">
        <v>890.86</v>
      </c>
      <c r="I5" s="69">
        <v>15</v>
      </c>
      <c r="J5" s="23">
        <f t="shared" si="0"/>
        <v>4</v>
      </c>
      <c r="K5" s="23">
        <f t="shared" si="1"/>
        <v>4</v>
      </c>
      <c r="L5" s="24"/>
      <c r="M5" s="25">
        <f t="shared" ref="M5:M73" si="3">ROUND(IF(I5*0.25-0.5&lt;0,0,I5*0.25-0.5),0)-P5-N5</f>
        <v>3</v>
      </c>
      <c r="N5" s="24"/>
      <c r="O5" s="24"/>
      <c r="P5" s="24"/>
      <c r="Q5" s="35">
        <f t="shared" si="2"/>
        <v>11</v>
      </c>
      <c r="R5" s="16" t="str">
        <f t="shared" ref="R5:R68" si="4">IF(Q5&lt;0,"ATENÇÃO","OK")</f>
        <v>OK</v>
      </c>
      <c r="S5" s="147">
        <v>4</v>
      </c>
      <c r="T5" s="153"/>
      <c r="U5" s="153"/>
      <c r="V5" s="112"/>
      <c r="W5" s="112"/>
      <c r="X5" s="112"/>
      <c r="Y5" s="112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</row>
    <row r="6" spans="1:50" ht="24.75" customHeight="1" x14ac:dyDescent="0.25">
      <c r="A6" s="169"/>
      <c r="B6" s="170" t="s">
        <v>89</v>
      </c>
      <c r="C6" s="173">
        <v>2</v>
      </c>
      <c r="D6" s="65">
        <v>3</v>
      </c>
      <c r="E6" s="170" t="s">
        <v>93</v>
      </c>
      <c r="F6" s="64" t="s">
        <v>91</v>
      </c>
      <c r="G6" s="66" t="s">
        <v>113</v>
      </c>
      <c r="H6" s="67">
        <v>6.5</v>
      </c>
      <c r="I6" s="69">
        <v>5000</v>
      </c>
      <c r="J6" s="23">
        <f t="shared" si="0"/>
        <v>4000</v>
      </c>
      <c r="K6" s="23">
        <f t="shared" si="1"/>
        <v>4000</v>
      </c>
      <c r="L6" s="24"/>
      <c r="M6" s="25">
        <f t="shared" si="3"/>
        <v>1250</v>
      </c>
      <c r="N6" s="24"/>
      <c r="O6" s="24"/>
      <c r="P6" s="24"/>
      <c r="Q6" s="35">
        <f t="shared" si="2"/>
        <v>1000</v>
      </c>
      <c r="R6" s="16" t="str">
        <f t="shared" si="4"/>
        <v>OK</v>
      </c>
      <c r="S6" s="147">
        <v>3000</v>
      </c>
      <c r="T6" s="152"/>
      <c r="U6" s="148">
        <v>1000</v>
      </c>
      <c r="V6" s="112"/>
      <c r="W6" s="112"/>
      <c r="X6" s="112"/>
      <c r="Y6" s="112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</row>
    <row r="7" spans="1:50" ht="24.75" customHeight="1" x14ac:dyDescent="0.25">
      <c r="A7" s="169"/>
      <c r="B7" s="170"/>
      <c r="C7" s="173"/>
      <c r="D7" s="65">
        <v>4</v>
      </c>
      <c r="E7" s="170"/>
      <c r="F7" s="64" t="s">
        <v>92</v>
      </c>
      <c r="G7" s="66" t="s">
        <v>113</v>
      </c>
      <c r="H7" s="67">
        <v>738.2</v>
      </c>
      <c r="I7" s="69">
        <v>15</v>
      </c>
      <c r="J7" s="23">
        <f t="shared" si="0"/>
        <v>7</v>
      </c>
      <c r="K7" s="23">
        <f t="shared" si="1"/>
        <v>7</v>
      </c>
      <c r="L7" s="24"/>
      <c r="M7" s="25">
        <f t="shared" si="3"/>
        <v>3</v>
      </c>
      <c r="N7" s="24"/>
      <c r="O7" s="24"/>
      <c r="P7" s="24"/>
      <c r="Q7" s="35">
        <f t="shared" si="2"/>
        <v>8</v>
      </c>
      <c r="R7" s="16" t="str">
        <f t="shared" si="4"/>
        <v>OK</v>
      </c>
      <c r="S7" s="147">
        <v>7</v>
      </c>
      <c r="T7" s="153"/>
      <c r="U7" s="153"/>
      <c r="V7" s="112"/>
      <c r="W7" s="112"/>
      <c r="X7" s="112"/>
      <c r="Y7" s="112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</row>
    <row r="8" spans="1:50" ht="24.75" customHeight="1" x14ac:dyDescent="0.25">
      <c r="A8" s="169"/>
      <c r="B8" s="170" t="s">
        <v>89</v>
      </c>
      <c r="C8" s="173">
        <v>3</v>
      </c>
      <c r="D8" s="65">
        <v>5</v>
      </c>
      <c r="E8" s="170" t="s">
        <v>94</v>
      </c>
      <c r="F8" s="80" t="s">
        <v>91</v>
      </c>
      <c r="G8" s="66" t="s">
        <v>113</v>
      </c>
      <c r="H8" s="67">
        <v>7.82</v>
      </c>
      <c r="I8" s="69">
        <v>10000</v>
      </c>
      <c r="J8" s="23">
        <f t="shared" si="0"/>
        <v>3000</v>
      </c>
      <c r="K8" s="23">
        <f t="shared" si="1"/>
        <v>3000</v>
      </c>
      <c r="L8" s="24"/>
      <c r="M8" s="25">
        <f t="shared" si="3"/>
        <v>2500</v>
      </c>
      <c r="N8" s="24"/>
      <c r="O8" s="24"/>
      <c r="P8" s="24"/>
      <c r="Q8" s="35">
        <f t="shared" si="2"/>
        <v>7000</v>
      </c>
      <c r="R8" s="16" t="str">
        <f t="shared" si="4"/>
        <v>OK</v>
      </c>
      <c r="S8" s="147">
        <v>3000</v>
      </c>
      <c r="T8" s="152"/>
      <c r="U8" s="153"/>
      <c r="V8" s="112"/>
      <c r="W8" s="112"/>
      <c r="X8" s="112"/>
      <c r="Y8" s="112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</row>
    <row r="9" spans="1:50" ht="24.75" customHeight="1" x14ac:dyDescent="0.25">
      <c r="A9" s="169"/>
      <c r="B9" s="170"/>
      <c r="C9" s="173"/>
      <c r="D9" s="65">
        <v>6</v>
      </c>
      <c r="E9" s="170"/>
      <c r="F9" s="80" t="s">
        <v>92</v>
      </c>
      <c r="G9" s="66" t="s">
        <v>113</v>
      </c>
      <c r="H9" s="67">
        <v>1000</v>
      </c>
      <c r="I9" s="69">
        <v>20</v>
      </c>
      <c r="J9" s="23">
        <f t="shared" si="0"/>
        <v>6</v>
      </c>
      <c r="K9" s="23">
        <f t="shared" si="1"/>
        <v>6</v>
      </c>
      <c r="L9" s="24"/>
      <c r="M9" s="25">
        <f t="shared" si="3"/>
        <v>5</v>
      </c>
      <c r="N9" s="24"/>
      <c r="O9" s="24"/>
      <c r="P9" s="24"/>
      <c r="Q9" s="35">
        <f t="shared" si="2"/>
        <v>14</v>
      </c>
      <c r="R9" s="16" t="str">
        <f t="shared" si="4"/>
        <v>OK</v>
      </c>
      <c r="S9" s="147">
        <v>5</v>
      </c>
      <c r="T9" s="148">
        <v>1</v>
      </c>
      <c r="U9" s="153"/>
      <c r="V9" s="112"/>
      <c r="W9" s="112"/>
      <c r="X9" s="112"/>
      <c r="Y9" s="112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</row>
    <row r="10" spans="1:50" ht="24.75" customHeight="1" x14ac:dyDescent="0.25">
      <c r="A10" s="169"/>
      <c r="B10" s="170" t="s">
        <v>89</v>
      </c>
      <c r="C10" s="173">
        <v>4</v>
      </c>
      <c r="D10" s="65">
        <v>7</v>
      </c>
      <c r="E10" s="170" t="s">
        <v>95</v>
      </c>
      <c r="F10" s="80" t="s">
        <v>91</v>
      </c>
      <c r="G10" s="66" t="s">
        <v>113</v>
      </c>
      <c r="H10" s="67">
        <v>7.61</v>
      </c>
      <c r="I10" s="69">
        <v>3400</v>
      </c>
      <c r="J10" s="23">
        <f t="shared" si="0"/>
        <v>0</v>
      </c>
      <c r="K10" s="23">
        <f t="shared" si="1"/>
        <v>0</v>
      </c>
      <c r="L10" s="24"/>
      <c r="M10" s="25">
        <f t="shared" si="3"/>
        <v>850</v>
      </c>
      <c r="N10" s="24"/>
      <c r="O10" s="24"/>
      <c r="P10" s="24"/>
      <c r="Q10" s="35">
        <f t="shared" si="2"/>
        <v>3400</v>
      </c>
      <c r="R10" s="16" t="str">
        <f t="shared" si="4"/>
        <v>OK</v>
      </c>
      <c r="S10" s="152"/>
      <c r="T10" s="153"/>
      <c r="U10" s="153"/>
      <c r="V10" s="112"/>
      <c r="W10" s="112"/>
      <c r="X10" s="112"/>
      <c r="Y10" s="112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</row>
    <row r="11" spans="1:50" ht="24.75" customHeight="1" x14ac:dyDescent="0.25">
      <c r="A11" s="169"/>
      <c r="B11" s="170"/>
      <c r="C11" s="173"/>
      <c r="D11" s="65">
        <v>8</v>
      </c>
      <c r="E11" s="170"/>
      <c r="F11" s="80" t="s">
        <v>92</v>
      </c>
      <c r="G11" s="66" t="s">
        <v>113</v>
      </c>
      <c r="H11" s="67">
        <v>1002.46</v>
      </c>
      <c r="I11" s="69">
        <v>10</v>
      </c>
      <c r="J11" s="23">
        <f t="shared" si="0"/>
        <v>0</v>
      </c>
      <c r="K11" s="23">
        <f t="shared" si="1"/>
        <v>0</v>
      </c>
      <c r="L11" s="24"/>
      <c r="M11" s="25">
        <f t="shared" si="3"/>
        <v>2</v>
      </c>
      <c r="N11" s="24"/>
      <c r="O11" s="24"/>
      <c r="P11" s="24"/>
      <c r="Q11" s="35">
        <f t="shared" si="2"/>
        <v>10</v>
      </c>
      <c r="R11" s="16" t="str">
        <f t="shared" si="4"/>
        <v>OK</v>
      </c>
      <c r="S11" s="152"/>
      <c r="T11" s="153"/>
      <c r="U11" s="153"/>
      <c r="V11" s="112"/>
      <c r="W11" s="112"/>
      <c r="X11" s="112"/>
      <c r="Y11" s="112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</row>
    <row r="12" spans="1:50" ht="24.75" customHeight="1" x14ac:dyDescent="0.25">
      <c r="A12" s="169"/>
      <c r="B12" s="170" t="s">
        <v>96</v>
      </c>
      <c r="C12" s="173">
        <v>5</v>
      </c>
      <c r="D12" s="65">
        <v>9</v>
      </c>
      <c r="E12" s="170" t="s">
        <v>97</v>
      </c>
      <c r="F12" s="80" t="s">
        <v>91</v>
      </c>
      <c r="G12" s="66" t="s">
        <v>113</v>
      </c>
      <c r="H12" s="67">
        <v>3.68</v>
      </c>
      <c r="I12" s="69">
        <v>0</v>
      </c>
      <c r="J12" s="23">
        <f t="shared" si="0"/>
        <v>0</v>
      </c>
      <c r="K12" s="23">
        <f t="shared" si="1"/>
        <v>0</v>
      </c>
      <c r="L12" s="24"/>
      <c r="M12" s="25">
        <f t="shared" si="3"/>
        <v>0</v>
      </c>
      <c r="N12" s="24"/>
      <c r="O12" s="24"/>
      <c r="P12" s="24"/>
      <c r="Q12" s="35">
        <f t="shared" si="2"/>
        <v>0</v>
      </c>
      <c r="R12" s="16" t="str">
        <f t="shared" si="4"/>
        <v>OK</v>
      </c>
      <c r="S12" s="154"/>
      <c r="T12" s="155"/>
      <c r="U12" s="155"/>
      <c r="V12" s="112"/>
      <c r="W12" s="112"/>
      <c r="X12" s="112"/>
      <c r="Y12" s="112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</row>
    <row r="13" spans="1:50" ht="24.75" customHeight="1" x14ac:dyDescent="0.25">
      <c r="A13" s="169"/>
      <c r="B13" s="170"/>
      <c r="C13" s="173"/>
      <c r="D13" s="65">
        <v>10</v>
      </c>
      <c r="E13" s="170"/>
      <c r="F13" s="65" t="s">
        <v>92</v>
      </c>
      <c r="G13" s="66" t="s">
        <v>113</v>
      </c>
      <c r="H13" s="78">
        <v>874.8</v>
      </c>
      <c r="I13" s="69">
        <v>0</v>
      </c>
      <c r="J13" s="23">
        <f t="shared" si="0"/>
        <v>0</v>
      </c>
      <c r="K13" s="23">
        <f t="shared" si="1"/>
        <v>0</v>
      </c>
      <c r="L13" s="24"/>
      <c r="M13" s="25">
        <f t="shared" si="3"/>
        <v>0</v>
      </c>
      <c r="N13" s="24"/>
      <c r="O13" s="24"/>
      <c r="P13" s="24"/>
      <c r="Q13" s="35">
        <f t="shared" si="2"/>
        <v>0</v>
      </c>
      <c r="R13" s="16" t="str">
        <f t="shared" si="4"/>
        <v>OK</v>
      </c>
      <c r="S13" s="154"/>
      <c r="T13" s="155"/>
      <c r="U13" s="155"/>
      <c r="V13" s="112"/>
      <c r="W13" s="112"/>
      <c r="X13" s="112"/>
      <c r="Y13" s="112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</row>
    <row r="14" spans="1:50" ht="24.75" customHeight="1" x14ac:dyDescent="0.25">
      <c r="A14" s="169"/>
      <c r="B14" s="175" t="s">
        <v>96</v>
      </c>
      <c r="C14" s="174">
        <v>6</v>
      </c>
      <c r="D14" s="113">
        <v>11</v>
      </c>
      <c r="E14" s="175" t="s">
        <v>98</v>
      </c>
      <c r="F14" s="113" t="s">
        <v>91</v>
      </c>
      <c r="G14" s="114" t="s">
        <v>114</v>
      </c>
      <c r="H14" s="115">
        <v>6.76</v>
      </c>
      <c r="I14" s="69">
        <v>5000</v>
      </c>
      <c r="J14" s="23">
        <f t="shared" si="0"/>
        <v>0</v>
      </c>
      <c r="K14" s="23">
        <f t="shared" si="1"/>
        <v>0</v>
      </c>
      <c r="L14" s="24"/>
      <c r="M14" s="25">
        <f t="shared" si="3"/>
        <v>1250</v>
      </c>
      <c r="N14" s="24"/>
      <c r="O14" s="24"/>
      <c r="P14" s="24"/>
      <c r="Q14" s="35">
        <f t="shared" si="2"/>
        <v>5000</v>
      </c>
      <c r="R14" s="16" t="str">
        <f t="shared" si="4"/>
        <v>OK</v>
      </c>
      <c r="S14" s="152"/>
      <c r="T14" s="153"/>
      <c r="U14" s="152"/>
      <c r="V14" s="112"/>
      <c r="W14" s="112"/>
      <c r="X14" s="112"/>
      <c r="Y14" s="112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</row>
    <row r="15" spans="1:50" ht="24.75" customHeight="1" x14ac:dyDescent="0.25">
      <c r="A15" s="169"/>
      <c r="B15" s="175"/>
      <c r="C15" s="174"/>
      <c r="D15" s="113">
        <v>12</v>
      </c>
      <c r="E15" s="175"/>
      <c r="F15" s="116" t="s">
        <v>92</v>
      </c>
      <c r="G15" s="114" t="s">
        <v>114</v>
      </c>
      <c r="H15" s="115">
        <v>1021.34</v>
      </c>
      <c r="I15" s="69">
        <v>15</v>
      </c>
      <c r="J15" s="23">
        <f t="shared" si="0"/>
        <v>0</v>
      </c>
      <c r="K15" s="23">
        <f t="shared" si="1"/>
        <v>0</v>
      </c>
      <c r="L15" s="24"/>
      <c r="M15" s="25">
        <f t="shared" si="3"/>
        <v>3</v>
      </c>
      <c r="N15" s="24"/>
      <c r="O15" s="24"/>
      <c r="P15" s="24"/>
      <c r="Q15" s="35">
        <f t="shared" si="2"/>
        <v>15</v>
      </c>
      <c r="R15" s="16" t="str">
        <f t="shared" si="4"/>
        <v>OK</v>
      </c>
      <c r="S15" s="152"/>
      <c r="T15" s="153"/>
      <c r="U15" s="153"/>
      <c r="V15" s="112"/>
      <c r="W15" s="112"/>
      <c r="X15" s="112"/>
      <c r="Y15" s="112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</row>
    <row r="16" spans="1:50" ht="24.75" customHeight="1" x14ac:dyDescent="0.25">
      <c r="A16" s="169" t="s">
        <v>100</v>
      </c>
      <c r="B16" s="170" t="s">
        <v>101</v>
      </c>
      <c r="C16" s="173">
        <v>7</v>
      </c>
      <c r="D16" s="65">
        <v>13</v>
      </c>
      <c r="E16" s="170" t="s">
        <v>90</v>
      </c>
      <c r="F16" s="64" t="s">
        <v>91</v>
      </c>
      <c r="G16" s="66" t="s">
        <v>113</v>
      </c>
      <c r="H16" s="78">
        <v>4.25</v>
      </c>
      <c r="I16" s="69">
        <v>0</v>
      </c>
      <c r="J16" s="23">
        <f t="shared" si="0"/>
        <v>0</v>
      </c>
      <c r="K16" s="23">
        <f t="shared" si="1"/>
        <v>0</v>
      </c>
      <c r="L16" s="24"/>
      <c r="M16" s="25">
        <f t="shared" si="3"/>
        <v>0</v>
      </c>
      <c r="N16" s="24"/>
      <c r="O16" s="24"/>
      <c r="P16" s="24"/>
      <c r="Q16" s="35">
        <f t="shared" si="2"/>
        <v>0</v>
      </c>
      <c r="R16" s="16" t="str">
        <f t="shared" si="4"/>
        <v>OK</v>
      </c>
      <c r="S16" s="145"/>
      <c r="T16" s="146"/>
      <c r="U16" s="146"/>
      <c r="V16" s="112"/>
      <c r="W16" s="112"/>
      <c r="X16" s="112"/>
      <c r="Y16" s="112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</row>
    <row r="17" spans="1:50" ht="24.75" customHeight="1" x14ac:dyDescent="0.25">
      <c r="A17" s="169"/>
      <c r="B17" s="170"/>
      <c r="C17" s="173"/>
      <c r="D17" s="65">
        <v>14</v>
      </c>
      <c r="E17" s="170"/>
      <c r="F17" s="64" t="s">
        <v>92</v>
      </c>
      <c r="G17" s="66" t="s">
        <v>113</v>
      </c>
      <c r="H17" s="67">
        <v>751.21</v>
      </c>
      <c r="I17" s="69">
        <v>0</v>
      </c>
      <c r="J17" s="23">
        <f t="shared" si="0"/>
        <v>0</v>
      </c>
      <c r="K17" s="23">
        <f t="shared" si="1"/>
        <v>0</v>
      </c>
      <c r="L17" s="24"/>
      <c r="M17" s="25">
        <f t="shared" si="3"/>
        <v>0</v>
      </c>
      <c r="N17" s="24"/>
      <c r="O17" s="24"/>
      <c r="P17" s="24"/>
      <c r="Q17" s="35">
        <f t="shared" si="2"/>
        <v>0</v>
      </c>
      <c r="R17" s="16" t="str">
        <f t="shared" si="4"/>
        <v>OK</v>
      </c>
      <c r="S17" s="145"/>
      <c r="T17" s="146"/>
      <c r="U17" s="146"/>
      <c r="V17" s="112"/>
      <c r="W17" s="112"/>
      <c r="X17" s="112"/>
      <c r="Y17" s="112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</row>
    <row r="18" spans="1:50" ht="24.75" customHeight="1" x14ac:dyDescent="0.25">
      <c r="A18" s="169"/>
      <c r="B18" s="170" t="s">
        <v>102</v>
      </c>
      <c r="C18" s="173">
        <v>8</v>
      </c>
      <c r="D18" s="65">
        <v>15</v>
      </c>
      <c r="E18" s="170" t="s">
        <v>93</v>
      </c>
      <c r="F18" s="64" t="s">
        <v>91</v>
      </c>
      <c r="G18" s="66" t="s">
        <v>113</v>
      </c>
      <c r="H18" s="67">
        <v>10.55</v>
      </c>
      <c r="I18" s="69">
        <v>0</v>
      </c>
      <c r="J18" s="23">
        <f t="shared" si="0"/>
        <v>0</v>
      </c>
      <c r="K18" s="23">
        <f t="shared" si="1"/>
        <v>0</v>
      </c>
      <c r="L18" s="24"/>
      <c r="M18" s="25">
        <f t="shared" si="3"/>
        <v>0</v>
      </c>
      <c r="N18" s="24"/>
      <c r="O18" s="24"/>
      <c r="P18" s="24"/>
      <c r="Q18" s="35">
        <f t="shared" si="2"/>
        <v>0</v>
      </c>
      <c r="R18" s="16" t="str">
        <f t="shared" si="4"/>
        <v>OK</v>
      </c>
      <c r="S18" s="145"/>
      <c r="T18" s="146"/>
      <c r="U18" s="146"/>
      <c r="V18" s="112"/>
      <c r="W18" s="112"/>
      <c r="X18" s="112"/>
      <c r="Y18" s="112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</row>
    <row r="19" spans="1:50" ht="24.75" customHeight="1" x14ac:dyDescent="0.25">
      <c r="A19" s="169"/>
      <c r="B19" s="170"/>
      <c r="C19" s="173"/>
      <c r="D19" s="65">
        <v>16</v>
      </c>
      <c r="E19" s="170"/>
      <c r="F19" s="64" t="s">
        <v>92</v>
      </c>
      <c r="G19" s="66" t="s">
        <v>113</v>
      </c>
      <c r="H19" s="78">
        <v>1232.01</v>
      </c>
      <c r="I19" s="69">
        <v>0</v>
      </c>
      <c r="J19" s="23">
        <f t="shared" si="0"/>
        <v>0</v>
      </c>
      <c r="K19" s="23">
        <f t="shared" si="1"/>
        <v>0</v>
      </c>
      <c r="L19" s="24"/>
      <c r="M19" s="25">
        <f t="shared" si="3"/>
        <v>0</v>
      </c>
      <c r="N19" s="24"/>
      <c r="O19" s="24"/>
      <c r="P19" s="24"/>
      <c r="Q19" s="35">
        <f t="shared" si="2"/>
        <v>0</v>
      </c>
      <c r="R19" s="16" t="str">
        <f t="shared" si="4"/>
        <v>OK</v>
      </c>
      <c r="S19" s="145"/>
      <c r="T19" s="146"/>
      <c r="U19" s="146"/>
      <c r="V19" s="112"/>
      <c r="W19" s="112"/>
      <c r="X19" s="112"/>
      <c r="Y19" s="112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</row>
    <row r="20" spans="1:50" ht="24.75" customHeight="1" x14ac:dyDescent="0.25">
      <c r="A20" s="169"/>
      <c r="B20" s="170" t="s">
        <v>102</v>
      </c>
      <c r="C20" s="173">
        <v>9</v>
      </c>
      <c r="D20" s="65">
        <v>17</v>
      </c>
      <c r="E20" s="170" t="s">
        <v>94</v>
      </c>
      <c r="F20" s="64" t="s">
        <v>91</v>
      </c>
      <c r="G20" s="66" t="s">
        <v>113</v>
      </c>
      <c r="H20" s="78">
        <v>10.130000000000001</v>
      </c>
      <c r="I20" s="69">
        <v>0</v>
      </c>
      <c r="J20" s="23">
        <f t="shared" si="0"/>
        <v>0</v>
      </c>
      <c r="K20" s="23">
        <f t="shared" si="1"/>
        <v>0</v>
      </c>
      <c r="L20" s="24"/>
      <c r="M20" s="25">
        <f t="shared" si="3"/>
        <v>0</v>
      </c>
      <c r="N20" s="24"/>
      <c r="O20" s="24"/>
      <c r="P20" s="24"/>
      <c r="Q20" s="35">
        <f t="shared" si="2"/>
        <v>0</v>
      </c>
      <c r="R20" s="16" t="str">
        <f t="shared" si="4"/>
        <v>OK</v>
      </c>
      <c r="S20" s="145"/>
      <c r="T20" s="146"/>
      <c r="U20" s="146"/>
      <c r="V20" s="112"/>
      <c r="W20" s="112"/>
      <c r="X20" s="112"/>
      <c r="Y20" s="112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</row>
    <row r="21" spans="1:50" ht="24.75" customHeight="1" x14ac:dyDescent="0.25">
      <c r="A21" s="169"/>
      <c r="B21" s="170"/>
      <c r="C21" s="173"/>
      <c r="D21" s="65">
        <v>18</v>
      </c>
      <c r="E21" s="170"/>
      <c r="F21" s="64" t="s">
        <v>92</v>
      </c>
      <c r="G21" s="66" t="s">
        <v>113</v>
      </c>
      <c r="H21" s="78">
        <v>1211.46</v>
      </c>
      <c r="I21" s="69">
        <v>0</v>
      </c>
      <c r="J21" s="23">
        <f t="shared" si="0"/>
        <v>0</v>
      </c>
      <c r="K21" s="23">
        <f t="shared" si="1"/>
        <v>0</v>
      </c>
      <c r="L21" s="24"/>
      <c r="M21" s="25">
        <f t="shared" si="3"/>
        <v>0</v>
      </c>
      <c r="N21" s="24"/>
      <c r="O21" s="24"/>
      <c r="P21" s="24"/>
      <c r="Q21" s="35">
        <f t="shared" si="2"/>
        <v>0</v>
      </c>
      <c r="R21" s="16" t="str">
        <f t="shared" si="4"/>
        <v>OK</v>
      </c>
      <c r="S21" s="145"/>
      <c r="T21" s="146"/>
      <c r="U21" s="146"/>
      <c r="V21" s="112"/>
      <c r="W21" s="112"/>
      <c r="X21" s="112"/>
      <c r="Y21" s="112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</row>
    <row r="22" spans="1:50" ht="24.75" customHeight="1" x14ac:dyDescent="0.25">
      <c r="A22" s="169"/>
      <c r="B22" s="170" t="s">
        <v>102</v>
      </c>
      <c r="C22" s="173">
        <v>10</v>
      </c>
      <c r="D22" s="65">
        <v>19</v>
      </c>
      <c r="E22" s="170" t="s">
        <v>95</v>
      </c>
      <c r="F22" s="80" t="s">
        <v>91</v>
      </c>
      <c r="G22" s="66" t="s">
        <v>113</v>
      </c>
      <c r="H22" s="78">
        <v>12.08</v>
      </c>
      <c r="I22" s="69">
        <v>0</v>
      </c>
      <c r="J22" s="23">
        <f t="shared" si="0"/>
        <v>0</v>
      </c>
      <c r="K22" s="23">
        <f t="shared" si="1"/>
        <v>0</v>
      </c>
      <c r="L22" s="24"/>
      <c r="M22" s="25">
        <f t="shared" si="3"/>
        <v>0</v>
      </c>
      <c r="N22" s="24"/>
      <c r="O22" s="24"/>
      <c r="P22" s="24"/>
      <c r="Q22" s="35">
        <f t="shared" si="2"/>
        <v>0</v>
      </c>
      <c r="R22" s="16" t="str">
        <f t="shared" si="4"/>
        <v>OK</v>
      </c>
      <c r="S22" s="145"/>
      <c r="T22" s="145"/>
      <c r="U22" s="146"/>
      <c r="V22" s="112"/>
      <c r="W22" s="112"/>
      <c r="X22" s="112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</row>
    <row r="23" spans="1:50" ht="24.75" customHeight="1" x14ac:dyDescent="0.25">
      <c r="A23" s="169"/>
      <c r="B23" s="170"/>
      <c r="C23" s="173"/>
      <c r="D23" s="65">
        <v>20</v>
      </c>
      <c r="E23" s="170"/>
      <c r="F23" s="64" t="s">
        <v>92</v>
      </c>
      <c r="G23" s="66" t="s">
        <v>113</v>
      </c>
      <c r="H23" s="67">
        <v>1460.51</v>
      </c>
      <c r="I23" s="69">
        <v>0</v>
      </c>
      <c r="J23" s="23">
        <f t="shared" si="0"/>
        <v>0</v>
      </c>
      <c r="K23" s="23">
        <f t="shared" si="1"/>
        <v>0</v>
      </c>
      <c r="L23" s="24"/>
      <c r="M23" s="25">
        <f t="shared" si="3"/>
        <v>0</v>
      </c>
      <c r="N23" s="24"/>
      <c r="O23" s="24"/>
      <c r="P23" s="24"/>
      <c r="Q23" s="35">
        <f t="shared" si="2"/>
        <v>0</v>
      </c>
      <c r="R23" s="16" t="str">
        <f t="shared" si="4"/>
        <v>OK</v>
      </c>
      <c r="S23" s="145"/>
      <c r="T23" s="146"/>
      <c r="U23" s="146"/>
      <c r="V23" s="112"/>
      <c r="W23" s="112"/>
      <c r="X23" s="112"/>
      <c r="Y23" s="112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</row>
    <row r="24" spans="1:50" ht="24.75" customHeight="1" x14ac:dyDescent="0.25">
      <c r="A24" s="169"/>
      <c r="B24" s="170" t="s">
        <v>102</v>
      </c>
      <c r="C24" s="173">
        <v>11</v>
      </c>
      <c r="D24" s="65">
        <v>21</v>
      </c>
      <c r="E24" s="170" t="s">
        <v>97</v>
      </c>
      <c r="F24" s="64" t="s">
        <v>91</v>
      </c>
      <c r="G24" s="66" t="s">
        <v>113</v>
      </c>
      <c r="H24" s="67">
        <v>4.3099999999999996</v>
      </c>
      <c r="I24" s="69">
        <v>0</v>
      </c>
      <c r="J24" s="23">
        <f t="shared" si="0"/>
        <v>0</v>
      </c>
      <c r="K24" s="23">
        <f t="shared" si="1"/>
        <v>0</v>
      </c>
      <c r="L24" s="24"/>
      <c r="M24" s="25">
        <f t="shared" si="3"/>
        <v>0</v>
      </c>
      <c r="N24" s="24"/>
      <c r="O24" s="24"/>
      <c r="P24" s="24"/>
      <c r="Q24" s="35">
        <f t="shared" si="2"/>
        <v>0</v>
      </c>
      <c r="R24" s="16" t="str">
        <f t="shared" si="4"/>
        <v>OK</v>
      </c>
      <c r="S24" s="145"/>
      <c r="T24" s="146"/>
      <c r="U24" s="146"/>
      <c r="V24" s="112"/>
      <c r="W24" s="112"/>
      <c r="X24" s="112"/>
      <c r="Y24" s="112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</row>
    <row r="25" spans="1:50" ht="24.75" customHeight="1" x14ac:dyDescent="0.25">
      <c r="A25" s="169"/>
      <c r="B25" s="170"/>
      <c r="C25" s="173"/>
      <c r="D25" s="65">
        <v>22</v>
      </c>
      <c r="E25" s="170"/>
      <c r="F25" s="64" t="s">
        <v>92</v>
      </c>
      <c r="G25" s="66" t="s">
        <v>113</v>
      </c>
      <c r="H25" s="67">
        <v>667.5</v>
      </c>
      <c r="I25" s="69">
        <v>0</v>
      </c>
      <c r="J25" s="23">
        <f t="shared" si="0"/>
        <v>0</v>
      </c>
      <c r="K25" s="23">
        <f t="shared" si="1"/>
        <v>0</v>
      </c>
      <c r="L25" s="24"/>
      <c r="M25" s="25">
        <f t="shared" si="3"/>
        <v>0</v>
      </c>
      <c r="N25" s="24"/>
      <c r="O25" s="24"/>
      <c r="P25" s="24"/>
      <c r="Q25" s="35">
        <f t="shared" si="2"/>
        <v>0</v>
      </c>
      <c r="R25" s="16" t="str">
        <f t="shared" si="4"/>
        <v>OK</v>
      </c>
      <c r="S25" s="145"/>
      <c r="T25" s="146"/>
      <c r="U25" s="146"/>
      <c r="V25" s="112"/>
      <c r="W25" s="112"/>
      <c r="X25" s="112"/>
      <c r="Y25" s="112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</row>
    <row r="26" spans="1:50" ht="24.75" customHeight="1" x14ac:dyDescent="0.25">
      <c r="A26" s="169" t="s">
        <v>103</v>
      </c>
      <c r="B26" s="170" t="s">
        <v>96</v>
      </c>
      <c r="C26" s="173">
        <v>12</v>
      </c>
      <c r="D26" s="65">
        <v>23</v>
      </c>
      <c r="E26" s="170" t="s">
        <v>90</v>
      </c>
      <c r="F26" s="64" t="s">
        <v>91</v>
      </c>
      <c r="G26" s="66" t="s">
        <v>113</v>
      </c>
      <c r="H26" s="67">
        <v>3.5</v>
      </c>
      <c r="I26" s="69">
        <v>0</v>
      </c>
      <c r="J26" s="23">
        <f t="shared" si="0"/>
        <v>0</v>
      </c>
      <c r="K26" s="23">
        <f t="shared" si="1"/>
        <v>0</v>
      </c>
      <c r="L26" s="24"/>
      <c r="M26" s="25">
        <f t="shared" si="3"/>
        <v>0</v>
      </c>
      <c r="N26" s="24"/>
      <c r="O26" s="24"/>
      <c r="P26" s="24"/>
      <c r="Q26" s="35">
        <f t="shared" si="2"/>
        <v>0</v>
      </c>
      <c r="R26" s="16" t="str">
        <f t="shared" si="4"/>
        <v>OK</v>
      </c>
      <c r="S26" s="145"/>
      <c r="T26" s="146"/>
      <c r="U26" s="146"/>
      <c r="V26" s="112"/>
      <c r="W26" s="112"/>
      <c r="X26" s="112"/>
      <c r="Y26" s="112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</row>
    <row r="27" spans="1:50" ht="24.75" customHeight="1" x14ac:dyDescent="0.25">
      <c r="A27" s="169"/>
      <c r="B27" s="170"/>
      <c r="C27" s="173"/>
      <c r="D27" s="65">
        <v>24</v>
      </c>
      <c r="E27" s="170"/>
      <c r="F27" s="64" t="s">
        <v>92</v>
      </c>
      <c r="G27" s="66" t="s">
        <v>113</v>
      </c>
      <c r="H27" s="67">
        <v>1440</v>
      </c>
      <c r="I27" s="69">
        <v>0</v>
      </c>
      <c r="J27" s="23">
        <f t="shared" si="0"/>
        <v>0</v>
      </c>
      <c r="K27" s="23">
        <f t="shared" si="1"/>
        <v>0</v>
      </c>
      <c r="L27" s="24"/>
      <c r="M27" s="25">
        <f t="shared" si="3"/>
        <v>0</v>
      </c>
      <c r="N27" s="24"/>
      <c r="O27" s="24"/>
      <c r="P27" s="24"/>
      <c r="Q27" s="35">
        <f t="shared" si="2"/>
        <v>0</v>
      </c>
      <c r="R27" s="16" t="str">
        <f t="shared" si="4"/>
        <v>OK</v>
      </c>
      <c r="S27" s="145"/>
      <c r="T27" s="146"/>
      <c r="U27" s="146"/>
      <c r="V27" s="112"/>
      <c r="W27" s="112"/>
      <c r="X27" s="112"/>
      <c r="Y27" s="112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</row>
    <row r="28" spans="1:50" ht="24.75" customHeight="1" x14ac:dyDescent="0.25">
      <c r="A28" s="169"/>
      <c r="B28" s="170" t="s">
        <v>96</v>
      </c>
      <c r="C28" s="173">
        <v>13</v>
      </c>
      <c r="D28" s="65">
        <v>25</v>
      </c>
      <c r="E28" s="170" t="s">
        <v>93</v>
      </c>
      <c r="F28" s="64" t="s">
        <v>91</v>
      </c>
      <c r="G28" s="66" t="s">
        <v>113</v>
      </c>
      <c r="H28" s="67">
        <v>10.91</v>
      </c>
      <c r="I28" s="69">
        <v>0</v>
      </c>
      <c r="J28" s="23">
        <f t="shared" si="0"/>
        <v>0</v>
      </c>
      <c r="K28" s="23">
        <f t="shared" si="1"/>
        <v>0</v>
      </c>
      <c r="L28" s="24"/>
      <c r="M28" s="25">
        <f t="shared" si="3"/>
        <v>0</v>
      </c>
      <c r="N28" s="24"/>
      <c r="O28" s="24"/>
      <c r="P28" s="24"/>
      <c r="Q28" s="35">
        <f t="shared" si="2"/>
        <v>0</v>
      </c>
      <c r="R28" s="16" t="str">
        <f t="shared" si="4"/>
        <v>OK</v>
      </c>
      <c r="S28" s="145"/>
      <c r="T28" s="146"/>
      <c r="U28" s="146"/>
      <c r="V28" s="112"/>
      <c r="W28" s="112"/>
      <c r="X28" s="112"/>
      <c r="Y28" s="112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</row>
    <row r="29" spans="1:50" ht="24.75" customHeight="1" x14ac:dyDescent="0.25">
      <c r="A29" s="169"/>
      <c r="B29" s="170"/>
      <c r="C29" s="173"/>
      <c r="D29" s="65">
        <v>26</v>
      </c>
      <c r="E29" s="170"/>
      <c r="F29" s="64" t="s">
        <v>92</v>
      </c>
      <c r="G29" s="66" t="s">
        <v>113</v>
      </c>
      <c r="H29" s="67">
        <v>1016.36</v>
      </c>
      <c r="I29" s="69">
        <v>0</v>
      </c>
      <c r="J29" s="23">
        <f t="shared" si="0"/>
        <v>0</v>
      </c>
      <c r="K29" s="23">
        <f t="shared" si="1"/>
        <v>0</v>
      </c>
      <c r="L29" s="24"/>
      <c r="M29" s="25">
        <f t="shared" si="3"/>
        <v>0</v>
      </c>
      <c r="N29" s="24"/>
      <c r="O29" s="24"/>
      <c r="P29" s="24"/>
      <c r="Q29" s="35">
        <f t="shared" si="2"/>
        <v>0</v>
      </c>
      <c r="R29" s="16" t="str">
        <f t="shared" si="4"/>
        <v>OK</v>
      </c>
      <c r="S29" s="145"/>
      <c r="T29" s="146"/>
      <c r="U29" s="146"/>
      <c r="V29" s="112"/>
      <c r="W29" s="112"/>
      <c r="X29" s="112"/>
      <c r="Y29" s="112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</row>
    <row r="30" spans="1:50" ht="24.75" customHeight="1" x14ac:dyDescent="0.25">
      <c r="A30" s="169"/>
      <c r="B30" s="170" t="s">
        <v>104</v>
      </c>
      <c r="C30" s="173">
        <v>14</v>
      </c>
      <c r="D30" s="65">
        <v>27</v>
      </c>
      <c r="E30" s="170" t="s">
        <v>94</v>
      </c>
      <c r="F30" s="64" t="s">
        <v>91</v>
      </c>
      <c r="G30" s="66" t="s">
        <v>113</v>
      </c>
      <c r="H30" s="67">
        <v>13.02</v>
      </c>
      <c r="I30" s="69">
        <v>0</v>
      </c>
      <c r="J30" s="23">
        <f t="shared" si="0"/>
        <v>0</v>
      </c>
      <c r="K30" s="23">
        <f t="shared" si="1"/>
        <v>0</v>
      </c>
      <c r="L30" s="24"/>
      <c r="M30" s="25">
        <f t="shared" si="3"/>
        <v>0</v>
      </c>
      <c r="N30" s="24"/>
      <c r="O30" s="24"/>
      <c r="P30" s="24"/>
      <c r="Q30" s="35">
        <f t="shared" si="2"/>
        <v>0</v>
      </c>
      <c r="R30" s="16" t="str">
        <f t="shared" si="4"/>
        <v>OK</v>
      </c>
      <c r="S30" s="145"/>
      <c r="T30" s="146"/>
      <c r="U30" s="146"/>
      <c r="V30" s="112"/>
      <c r="W30" s="112"/>
      <c r="X30" s="112"/>
      <c r="Y30" s="112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</row>
    <row r="31" spans="1:50" ht="24.75" customHeight="1" x14ac:dyDescent="0.25">
      <c r="A31" s="169"/>
      <c r="B31" s="170"/>
      <c r="C31" s="173"/>
      <c r="D31" s="65">
        <v>28</v>
      </c>
      <c r="E31" s="170"/>
      <c r="F31" s="64" t="s">
        <v>92</v>
      </c>
      <c r="G31" s="66" t="s">
        <v>113</v>
      </c>
      <c r="H31" s="67">
        <v>1970.75</v>
      </c>
      <c r="I31" s="69">
        <v>0</v>
      </c>
      <c r="J31" s="23">
        <f t="shared" si="0"/>
        <v>0</v>
      </c>
      <c r="K31" s="23">
        <f t="shared" si="1"/>
        <v>0</v>
      </c>
      <c r="L31" s="24"/>
      <c r="M31" s="25">
        <f t="shared" si="3"/>
        <v>0</v>
      </c>
      <c r="N31" s="24"/>
      <c r="O31" s="24"/>
      <c r="P31" s="24"/>
      <c r="Q31" s="35">
        <f t="shared" si="2"/>
        <v>0</v>
      </c>
      <c r="R31" s="16" t="str">
        <f t="shared" si="4"/>
        <v>OK</v>
      </c>
      <c r="S31" s="145"/>
      <c r="T31" s="146"/>
      <c r="U31" s="146"/>
      <c r="V31" s="112"/>
      <c r="W31" s="112"/>
      <c r="X31" s="112"/>
      <c r="Y31" s="112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</row>
    <row r="32" spans="1:50" ht="24.75" customHeight="1" x14ac:dyDescent="0.25">
      <c r="A32" s="169"/>
      <c r="B32" s="170" t="s">
        <v>104</v>
      </c>
      <c r="C32" s="173">
        <v>15</v>
      </c>
      <c r="D32" s="65">
        <v>29</v>
      </c>
      <c r="E32" s="170" t="s">
        <v>95</v>
      </c>
      <c r="F32" s="64" t="s">
        <v>91</v>
      </c>
      <c r="G32" s="66" t="s">
        <v>113</v>
      </c>
      <c r="H32" s="67">
        <v>11.2</v>
      </c>
      <c r="I32" s="69">
        <v>0</v>
      </c>
      <c r="J32" s="23">
        <f t="shared" si="0"/>
        <v>0</v>
      </c>
      <c r="K32" s="23">
        <f t="shared" si="1"/>
        <v>0</v>
      </c>
      <c r="L32" s="24"/>
      <c r="M32" s="25">
        <f t="shared" si="3"/>
        <v>0</v>
      </c>
      <c r="N32" s="24"/>
      <c r="O32" s="24"/>
      <c r="P32" s="24"/>
      <c r="Q32" s="35">
        <f t="shared" si="2"/>
        <v>0</v>
      </c>
      <c r="R32" s="16" t="str">
        <f t="shared" si="4"/>
        <v>OK</v>
      </c>
      <c r="S32" s="145"/>
      <c r="T32" s="146"/>
      <c r="U32" s="146"/>
      <c r="V32" s="112"/>
      <c r="W32" s="112"/>
      <c r="X32" s="112"/>
      <c r="Y32" s="112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</row>
    <row r="33" spans="1:50" ht="24.75" customHeight="1" x14ac:dyDescent="0.25">
      <c r="A33" s="169"/>
      <c r="B33" s="170"/>
      <c r="C33" s="173"/>
      <c r="D33" s="65">
        <v>30</v>
      </c>
      <c r="E33" s="170"/>
      <c r="F33" s="64" t="s">
        <v>92</v>
      </c>
      <c r="G33" s="66" t="s">
        <v>113</v>
      </c>
      <c r="H33" s="67">
        <v>2200</v>
      </c>
      <c r="I33" s="69">
        <v>0</v>
      </c>
      <c r="J33" s="23">
        <f t="shared" si="0"/>
        <v>0</v>
      </c>
      <c r="K33" s="23">
        <f t="shared" si="1"/>
        <v>0</v>
      </c>
      <c r="L33" s="24"/>
      <c r="M33" s="25">
        <f t="shared" si="3"/>
        <v>0</v>
      </c>
      <c r="N33" s="24"/>
      <c r="O33" s="24"/>
      <c r="P33" s="24"/>
      <c r="Q33" s="35">
        <f t="shared" si="2"/>
        <v>0</v>
      </c>
      <c r="R33" s="16" t="str">
        <f t="shared" si="4"/>
        <v>OK</v>
      </c>
      <c r="S33" s="145"/>
      <c r="T33" s="146"/>
      <c r="U33" s="146"/>
      <c r="V33" s="112"/>
      <c r="W33" s="112"/>
      <c r="X33" s="112"/>
      <c r="Y33" s="112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</row>
    <row r="34" spans="1:50" ht="24.75" customHeight="1" x14ac:dyDescent="0.25">
      <c r="A34" s="169" t="s">
        <v>105</v>
      </c>
      <c r="B34" s="170" t="s">
        <v>96</v>
      </c>
      <c r="C34" s="173">
        <v>16</v>
      </c>
      <c r="D34" s="65">
        <v>31</v>
      </c>
      <c r="E34" s="170" t="s">
        <v>90</v>
      </c>
      <c r="F34" s="64" t="s">
        <v>91</v>
      </c>
      <c r="G34" s="66" t="s">
        <v>113</v>
      </c>
      <c r="H34" s="67">
        <v>3.93</v>
      </c>
      <c r="I34" s="69">
        <v>0</v>
      </c>
      <c r="J34" s="23">
        <f t="shared" si="0"/>
        <v>0</v>
      </c>
      <c r="K34" s="23">
        <f t="shared" si="1"/>
        <v>0</v>
      </c>
      <c r="L34" s="24"/>
      <c r="M34" s="25">
        <f t="shared" si="3"/>
        <v>0</v>
      </c>
      <c r="N34" s="24"/>
      <c r="O34" s="24"/>
      <c r="P34" s="24"/>
      <c r="Q34" s="35">
        <f t="shared" si="2"/>
        <v>0</v>
      </c>
      <c r="R34" s="16" t="str">
        <f t="shared" si="4"/>
        <v>OK</v>
      </c>
      <c r="S34" s="145"/>
      <c r="T34" s="146"/>
      <c r="U34" s="146"/>
      <c r="V34" s="112"/>
      <c r="W34" s="112"/>
      <c r="X34" s="112"/>
      <c r="Y34" s="112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</row>
    <row r="35" spans="1:50" ht="24.75" customHeight="1" x14ac:dyDescent="0.25">
      <c r="A35" s="169"/>
      <c r="B35" s="170"/>
      <c r="C35" s="173"/>
      <c r="D35" s="65">
        <v>32</v>
      </c>
      <c r="E35" s="170"/>
      <c r="F35" s="64" t="s">
        <v>92</v>
      </c>
      <c r="G35" s="66" t="s">
        <v>113</v>
      </c>
      <c r="H35" s="67">
        <v>1350</v>
      </c>
      <c r="I35" s="69">
        <v>0</v>
      </c>
      <c r="J35" s="23">
        <f t="shared" si="0"/>
        <v>0</v>
      </c>
      <c r="K35" s="23">
        <f t="shared" si="1"/>
        <v>0</v>
      </c>
      <c r="L35" s="24"/>
      <c r="M35" s="25">
        <f t="shared" si="3"/>
        <v>0</v>
      </c>
      <c r="N35" s="24"/>
      <c r="O35" s="24"/>
      <c r="P35" s="24"/>
      <c r="Q35" s="35">
        <f t="shared" si="2"/>
        <v>0</v>
      </c>
      <c r="R35" s="16" t="str">
        <f t="shared" si="4"/>
        <v>OK</v>
      </c>
      <c r="S35" s="145"/>
      <c r="T35" s="146"/>
      <c r="U35" s="146"/>
      <c r="V35" s="112"/>
      <c r="W35" s="112"/>
      <c r="X35" s="112"/>
      <c r="Y35" s="112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</row>
    <row r="36" spans="1:50" ht="24.75" customHeight="1" x14ac:dyDescent="0.25">
      <c r="A36" s="169"/>
      <c r="B36" s="170" t="s">
        <v>106</v>
      </c>
      <c r="C36" s="173">
        <v>17</v>
      </c>
      <c r="D36" s="65">
        <v>33</v>
      </c>
      <c r="E36" s="170" t="s">
        <v>93</v>
      </c>
      <c r="F36" s="64" t="s">
        <v>91</v>
      </c>
      <c r="G36" s="66" t="s">
        <v>113</v>
      </c>
      <c r="H36" s="67">
        <v>10.97</v>
      </c>
      <c r="I36" s="69">
        <v>0</v>
      </c>
      <c r="J36" s="23">
        <f t="shared" ref="J36:J73" si="5">IF(SUM(S36:AX36)&gt;I36+L36,I36+L36,SUM(S36:AX36))</f>
        <v>0</v>
      </c>
      <c r="K36" s="23">
        <f t="shared" ref="K36:K73" si="6">(SUM(S36:AX36))</f>
        <v>0</v>
      </c>
      <c r="L36" s="24"/>
      <c r="M36" s="25">
        <f t="shared" si="3"/>
        <v>0</v>
      </c>
      <c r="N36" s="24"/>
      <c r="O36" s="24"/>
      <c r="P36" s="24"/>
      <c r="Q36" s="35">
        <f t="shared" ref="Q36:Q73" si="7">I36-SUM(S36:AX36)+L36</f>
        <v>0</v>
      </c>
      <c r="R36" s="16" t="str">
        <f t="shared" si="4"/>
        <v>OK</v>
      </c>
      <c r="S36" s="145"/>
      <c r="T36" s="146"/>
      <c r="U36" s="146"/>
      <c r="V36" s="112"/>
      <c r="W36" s="112"/>
      <c r="X36" s="112"/>
      <c r="Y36" s="112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</row>
    <row r="37" spans="1:50" ht="24.75" customHeight="1" x14ac:dyDescent="0.25">
      <c r="A37" s="169"/>
      <c r="B37" s="170"/>
      <c r="C37" s="173"/>
      <c r="D37" s="65">
        <v>34</v>
      </c>
      <c r="E37" s="170"/>
      <c r="F37" s="64" t="s">
        <v>92</v>
      </c>
      <c r="G37" s="66" t="s">
        <v>113</v>
      </c>
      <c r="H37" s="67">
        <v>975</v>
      </c>
      <c r="I37" s="69">
        <v>0</v>
      </c>
      <c r="J37" s="23">
        <f t="shared" si="5"/>
        <v>0</v>
      </c>
      <c r="K37" s="23">
        <f t="shared" si="6"/>
        <v>0</v>
      </c>
      <c r="L37" s="24"/>
      <c r="M37" s="25">
        <f t="shared" si="3"/>
        <v>0</v>
      </c>
      <c r="N37" s="24"/>
      <c r="O37" s="24"/>
      <c r="P37" s="24"/>
      <c r="Q37" s="35">
        <f t="shared" si="7"/>
        <v>0</v>
      </c>
      <c r="R37" s="16" t="str">
        <f t="shared" si="4"/>
        <v>OK</v>
      </c>
      <c r="S37" s="145"/>
      <c r="T37" s="146"/>
      <c r="U37" s="146"/>
      <c r="V37" s="33"/>
      <c r="W37" s="112"/>
      <c r="X37" s="112"/>
      <c r="Y37" s="112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</row>
    <row r="38" spans="1:50" ht="24.75" customHeight="1" x14ac:dyDescent="0.25">
      <c r="A38" s="169"/>
      <c r="B38" s="170" t="s">
        <v>106</v>
      </c>
      <c r="C38" s="173">
        <v>18</v>
      </c>
      <c r="D38" s="65">
        <v>35</v>
      </c>
      <c r="E38" s="170" t="s">
        <v>94</v>
      </c>
      <c r="F38" s="64" t="s">
        <v>91</v>
      </c>
      <c r="G38" s="66" t="s">
        <v>113</v>
      </c>
      <c r="H38" s="67">
        <v>8.9</v>
      </c>
      <c r="I38" s="69">
        <v>0</v>
      </c>
      <c r="J38" s="23">
        <f t="shared" si="5"/>
        <v>0</v>
      </c>
      <c r="K38" s="23">
        <f t="shared" si="6"/>
        <v>0</v>
      </c>
      <c r="L38" s="24"/>
      <c r="M38" s="25">
        <f t="shared" si="3"/>
        <v>0</v>
      </c>
      <c r="N38" s="24"/>
      <c r="O38" s="24"/>
      <c r="P38" s="24"/>
      <c r="Q38" s="35">
        <f t="shared" si="7"/>
        <v>0</v>
      </c>
      <c r="R38" s="16" t="str">
        <f t="shared" si="4"/>
        <v>OK</v>
      </c>
      <c r="S38" s="145"/>
      <c r="T38" s="146"/>
      <c r="U38" s="146"/>
      <c r="V38" s="33"/>
      <c r="W38" s="112"/>
      <c r="X38" s="112"/>
      <c r="Y38" s="112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</row>
    <row r="39" spans="1:50" ht="24.75" customHeight="1" x14ac:dyDescent="0.25">
      <c r="A39" s="169"/>
      <c r="B39" s="170"/>
      <c r="C39" s="173"/>
      <c r="D39" s="65">
        <v>36</v>
      </c>
      <c r="E39" s="170"/>
      <c r="F39" s="64" t="s">
        <v>92</v>
      </c>
      <c r="G39" s="66" t="s">
        <v>113</v>
      </c>
      <c r="H39" s="67">
        <v>750</v>
      </c>
      <c r="I39" s="69">
        <v>0</v>
      </c>
      <c r="J39" s="23">
        <f t="shared" si="5"/>
        <v>0</v>
      </c>
      <c r="K39" s="23">
        <f t="shared" si="6"/>
        <v>0</v>
      </c>
      <c r="L39" s="24"/>
      <c r="M39" s="25">
        <f t="shared" si="3"/>
        <v>0</v>
      </c>
      <c r="N39" s="24"/>
      <c r="O39" s="24"/>
      <c r="P39" s="24"/>
      <c r="Q39" s="35">
        <f t="shared" si="7"/>
        <v>0</v>
      </c>
      <c r="R39" s="16" t="str">
        <f t="shared" si="4"/>
        <v>OK</v>
      </c>
      <c r="S39" s="145"/>
      <c r="T39" s="146"/>
      <c r="U39" s="146"/>
      <c r="V39" s="33"/>
      <c r="W39" s="112"/>
      <c r="X39" s="112"/>
      <c r="Y39" s="112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</row>
    <row r="40" spans="1:50" ht="24.75" customHeight="1" x14ac:dyDescent="0.25">
      <c r="A40" s="169"/>
      <c r="B40" s="170" t="s">
        <v>106</v>
      </c>
      <c r="C40" s="173">
        <v>19</v>
      </c>
      <c r="D40" s="65">
        <v>37</v>
      </c>
      <c r="E40" s="170" t="s">
        <v>95</v>
      </c>
      <c r="F40" s="64" t="s">
        <v>91</v>
      </c>
      <c r="G40" s="66" t="s">
        <v>113</v>
      </c>
      <c r="H40" s="67">
        <v>7.74</v>
      </c>
      <c r="I40" s="69">
        <v>0</v>
      </c>
      <c r="J40" s="23">
        <f t="shared" si="5"/>
        <v>0</v>
      </c>
      <c r="K40" s="23">
        <f t="shared" si="6"/>
        <v>0</v>
      </c>
      <c r="L40" s="24"/>
      <c r="M40" s="25">
        <f t="shared" si="3"/>
        <v>0</v>
      </c>
      <c r="N40" s="24"/>
      <c r="O40" s="24"/>
      <c r="P40" s="24"/>
      <c r="Q40" s="35">
        <f t="shared" si="7"/>
        <v>0</v>
      </c>
      <c r="R40" s="16" t="str">
        <f t="shared" si="4"/>
        <v>OK</v>
      </c>
      <c r="S40" s="145"/>
      <c r="T40" s="146"/>
      <c r="U40" s="146"/>
      <c r="V40" s="33"/>
      <c r="W40" s="112"/>
      <c r="X40" s="112"/>
      <c r="Y40" s="112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</row>
    <row r="41" spans="1:50" ht="24.75" customHeight="1" x14ac:dyDescent="0.25">
      <c r="A41" s="169"/>
      <c r="B41" s="170"/>
      <c r="C41" s="173"/>
      <c r="D41" s="65">
        <v>38</v>
      </c>
      <c r="E41" s="170"/>
      <c r="F41" s="64" t="s">
        <v>92</v>
      </c>
      <c r="G41" s="66" t="s">
        <v>113</v>
      </c>
      <c r="H41" s="67">
        <v>1500</v>
      </c>
      <c r="I41" s="69">
        <v>0</v>
      </c>
      <c r="J41" s="23">
        <f t="shared" si="5"/>
        <v>0</v>
      </c>
      <c r="K41" s="23">
        <f t="shared" si="6"/>
        <v>0</v>
      </c>
      <c r="L41" s="24"/>
      <c r="M41" s="25">
        <f t="shared" si="3"/>
        <v>0</v>
      </c>
      <c r="N41" s="24"/>
      <c r="O41" s="24"/>
      <c r="P41" s="24"/>
      <c r="Q41" s="35">
        <f t="shared" si="7"/>
        <v>0</v>
      </c>
      <c r="R41" s="16" t="str">
        <f t="shared" si="4"/>
        <v>OK</v>
      </c>
      <c r="S41" s="145"/>
      <c r="T41" s="146"/>
      <c r="U41" s="146"/>
      <c r="V41" s="33"/>
      <c r="W41" s="112"/>
      <c r="X41" s="112"/>
      <c r="Y41" s="112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</row>
    <row r="42" spans="1:50" ht="24.75" customHeight="1" x14ac:dyDescent="0.25">
      <c r="A42" s="169"/>
      <c r="B42" s="175" t="s">
        <v>96</v>
      </c>
      <c r="C42" s="174">
        <v>20</v>
      </c>
      <c r="D42" s="113">
        <v>39</v>
      </c>
      <c r="E42" s="175" t="s">
        <v>98</v>
      </c>
      <c r="F42" s="114" t="s">
        <v>91</v>
      </c>
      <c r="G42" s="114" t="s">
        <v>114</v>
      </c>
      <c r="H42" s="117">
        <v>6.76</v>
      </c>
      <c r="I42" s="69">
        <v>0</v>
      </c>
      <c r="J42" s="23">
        <f t="shared" si="5"/>
        <v>0</v>
      </c>
      <c r="K42" s="23">
        <f t="shared" si="6"/>
        <v>0</v>
      </c>
      <c r="L42" s="24"/>
      <c r="M42" s="25">
        <f t="shared" si="3"/>
        <v>0</v>
      </c>
      <c r="N42" s="24"/>
      <c r="O42" s="24"/>
      <c r="P42" s="24"/>
      <c r="Q42" s="35">
        <f t="shared" si="7"/>
        <v>0</v>
      </c>
      <c r="R42" s="16" t="str">
        <f t="shared" si="4"/>
        <v>OK</v>
      </c>
      <c r="S42" s="145"/>
      <c r="T42" s="146"/>
      <c r="U42" s="146"/>
      <c r="V42" s="33"/>
      <c r="W42" s="112"/>
      <c r="X42" s="112"/>
      <c r="Y42" s="112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</row>
    <row r="43" spans="1:50" ht="24.75" customHeight="1" x14ac:dyDescent="0.25">
      <c r="A43" s="169"/>
      <c r="B43" s="175"/>
      <c r="C43" s="174"/>
      <c r="D43" s="113">
        <v>40</v>
      </c>
      <c r="E43" s="175"/>
      <c r="F43" s="114" t="s">
        <v>92</v>
      </c>
      <c r="G43" s="114" t="s">
        <v>114</v>
      </c>
      <c r="H43" s="117">
        <v>1021.35</v>
      </c>
      <c r="I43" s="69">
        <v>0</v>
      </c>
      <c r="J43" s="23">
        <f t="shared" si="5"/>
        <v>0</v>
      </c>
      <c r="K43" s="23">
        <f t="shared" si="6"/>
        <v>0</v>
      </c>
      <c r="L43" s="24"/>
      <c r="M43" s="25">
        <f t="shared" si="3"/>
        <v>0</v>
      </c>
      <c r="N43" s="24"/>
      <c r="O43" s="24"/>
      <c r="P43" s="24"/>
      <c r="Q43" s="35">
        <f t="shared" si="7"/>
        <v>0</v>
      </c>
      <c r="R43" s="16" t="str">
        <f t="shared" si="4"/>
        <v>OK</v>
      </c>
      <c r="S43" s="145"/>
      <c r="T43" s="146"/>
      <c r="U43" s="146"/>
      <c r="V43" s="33"/>
      <c r="W43" s="112"/>
      <c r="X43" s="112"/>
      <c r="Y43" s="112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</row>
    <row r="44" spans="1:50" ht="24.75" customHeight="1" x14ac:dyDescent="0.25">
      <c r="A44" s="169" t="s">
        <v>107</v>
      </c>
      <c r="B44" s="170" t="s">
        <v>96</v>
      </c>
      <c r="C44" s="173">
        <v>21</v>
      </c>
      <c r="D44" s="65">
        <v>41</v>
      </c>
      <c r="E44" s="170" t="s">
        <v>90</v>
      </c>
      <c r="F44" s="64" t="s">
        <v>91</v>
      </c>
      <c r="G44" s="66" t="s">
        <v>113</v>
      </c>
      <c r="H44" s="67">
        <v>3.5</v>
      </c>
      <c r="I44" s="69">
        <v>0</v>
      </c>
      <c r="J44" s="23">
        <f t="shared" si="5"/>
        <v>0</v>
      </c>
      <c r="K44" s="23">
        <f t="shared" si="6"/>
        <v>0</v>
      </c>
      <c r="L44" s="24"/>
      <c r="M44" s="25">
        <f t="shared" si="3"/>
        <v>0</v>
      </c>
      <c r="N44" s="24"/>
      <c r="O44" s="24"/>
      <c r="P44" s="24"/>
      <c r="Q44" s="35">
        <f t="shared" si="7"/>
        <v>0</v>
      </c>
      <c r="R44" s="16" t="str">
        <f t="shared" si="4"/>
        <v>OK</v>
      </c>
      <c r="S44" s="145"/>
      <c r="T44" s="146"/>
      <c r="U44" s="146"/>
      <c r="V44" s="112"/>
      <c r="W44" s="112"/>
      <c r="X44" s="112"/>
      <c r="Y44" s="112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</row>
    <row r="45" spans="1:50" ht="24.75" customHeight="1" x14ac:dyDescent="0.25">
      <c r="A45" s="169"/>
      <c r="B45" s="170"/>
      <c r="C45" s="173"/>
      <c r="D45" s="65">
        <v>42</v>
      </c>
      <c r="E45" s="170"/>
      <c r="F45" s="64" t="s">
        <v>92</v>
      </c>
      <c r="G45" s="66" t="s">
        <v>113</v>
      </c>
      <c r="H45" s="67">
        <v>1416.66</v>
      </c>
      <c r="I45" s="69">
        <v>0</v>
      </c>
      <c r="J45" s="23">
        <f t="shared" si="5"/>
        <v>0</v>
      </c>
      <c r="K45" s="23">
        <f t="shared" si="6"/>
        <v>0</v>
      </c>
      <c r="L45" s="24"/>
      <c r="M45" s="25">
        <f t="shared" si="3"/>
        <v>0</v>
      </c>
      <c r="N45" s="24"/>
      <c r="O45" s="24"/>
      <c r="P45" s="24"/>
      <c r="Q45" s="35">
        <f t="shared" si="7"/>
        <v>0</v>
      </c>
      <c r="R45" s="16" t="str">
        <f t="shared" si="4"/>
        <v>OK</v>
      </c>
      <c r="S45" s="145"/>
      <c r="T45" s="146"/>
      <c r="U45" s="146"/>
      <c r="V45" s="112"/>
      <c r="W45" s="112"/>
      <c r="X45" s="112"/>
      <c r="Y45" s="112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</row>
    <row r="46" spans="1:50" ht="24.75" customHeight="1" x14ac:dyDescent="0.25">
      <c r="A46" s="169"/>
      <c r="B46" s="170" t="s">
        <v>96</v>
      </c>
      <c r="C46" s="173">
        <v>22</v>
      </c>
      <c r="D46" s="65">
        <v>43</v>
      </c>
      <c r="E46" s="170" t="s">
        <v>94</v>
      </c>
      <c r="F46" s="64" t="s">
        <v>91</v>
      </c>
      <c r="G46" s="66" t="s">
        <v>113</v>
      </c>
      <c r="H46" s="67">
        <v>13.45</v>
      </c>
      <c r="I46" s="69">
        <v>0</v>
      </c>
      <c r="J46" s="23">
        <f t="shared" si="5"/>
        <v>0</v>
      </c>
      <c r="K46" s="23">
        <f t="shared" si="6"/>
        <v>0</v>
      </c>
      <c r="L46" s="24"/>
      <c r="M46" s="25">
        <f t="shared" si="3"/>
        <v>0</v>
      </c>
      <c r="N46" s="24"/>
      <c r="O46" s="24"/>
      <c r="P46" s="24"/>
      <c r="Q46" s="35">
        <f t="shared" si="7"/>
        <v>0</v>
      </c>
      <c r="R46" s="16" t="str">
        <f t="shared" si="4"/>
        <v>OK</v>
      </c>
      <c r="S46" s="145"/>
      <c r="T46" s="146"/>
      <c r="U46" s="146"/>
      <c r="V46" s="112"/>
      <c r="W46" s="112"/>
      <c r="X46" s="112"/>
      <c r="Y46" s="112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</row>
    <row r="47" spans="1:50" ht="24.75" customHeight="1" x14ac:dyDescent="0.25">
      <c r="A47" s="169"/>
      <c r="B47" s="170"/>
      <c r="C47" s="173"/>
      <c r="D47" s="65">
        <v>44</v>
      </c>
      <c r="E47" s="170"/>
      <c r="F47" s="64" t="s">
        <v>92</v>
      </c>
      <c r="G47" s="66" t="s">
        <v>113</v>
      </c>
      <c r="H47" s="67">
        <v>1614.58</v>
      </c>
      <c r="I47" s="69">
        <v>0</v>
      </c>
      <c r="J47" s="23">
        <f t="shared" si="5"/>
        <v>0</v>
      </c>
      <c r="K47" s="23">
        <f t="shared" si="6"/>
        <v>0</v>
      </c>
      <c r="L47" s="24"/>
      <c r="M47" s="25">
        <f t="shared" si="3"/>
        <v>0</v>
      </c>
      <c r="N47" s="24"/>
      <c r="O47" s="24"/>
      <c r="P47" s="24"/>
      <c r="Q47" s="35">
        <f t="shared" si="7"/>
        <v>0</v>
      </c>
      <c r="R47" s="16" t="str">
        <f t="shared" si="4"/>
        <v>OK</v>
      </c>
      <c r="S47" s="145"/>
      <c r="T47" s="146"/>
      <c r="U47" s="146"/>
      <c r="V47" s="112"/>
      <c r="W47" s="112"/>
      <c r="X47" s="112"/>
      <c r="Y47" s="112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</row>
    <row r="48" spans="1:50" ht="24.75" customHeight="1" x14ac:dyDescent="0.25">
      <c r="A48" s="169"/>
      <c r="B48" s="170" t="s">
        <v>96</v>
      </c>
      <c r="C48" s="173">
        <v>23</v>
      </c>
      <c r="D48" s="65">
        <v>45</v>
      </c>
      <c r="E48" s="170" t="s">
        <v>98</v>
      </c>
      <c r="F48" s="64" t="s">
        <v>91</v>
      </c>
      <c r="G48" s="66" t="s">
        <v>99</v>
      </c>
      <c r="H48" s="67">
        <v>6.76</v>
      </c>
      <c r="I48" s="69">
        <v>0</v>
      </c>
      <c r="J48" s="23">
        <f t="shared" si="5"/>
        <v>0</v>
      </c>
      <c r="K48" s="23">
        <f t="shared" si="6"/>
        <v>0</v>
      </c>
      <c r="L48" s="24"/>
      <c r="M48" s="25">
        <f t="shared" si="3"/>
        <v>0</v>
      </c>
      <c r="N48" s="24"/>
      <c r="O48" s="24"/>
      <c r="P48" s="24"/>
      <c r="Q48" s="35">
        <f t="shared" si="7"/>
        <v>0</v>
      </c>
      <c r="R48" s="16" t="str">
        <f t="shared" si="4"/>
        <v>OK</v>
      </c>
      <c r="S48" s="145"/>
      <c r="T48" s="146"/>
      <c r="U48" s="146"/>
      <c r="V48" s="112"/>
      <c r="W48" s="112"/>
      <c r="X48" s="112"/>
      <c r="Y48" s="112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</row>
    <row r="49" spans="1:50" ht="24.75" customHeight="1" x14ac:dyDescent="0.25">
      <c r="A49" s="169"/>
      <c r="B49" s="170"/>
      <c r="C49" s="173"/>
      <c r="D49" s="65">
        <v>46</v>
      </c>
      <c r="E49" s="170"/>
      <c r="F49" s="64" t="s">
        <v>92</v>
      </c>
      <c r="G49" s="66" t="s">
        <v>99</v>
      </c>
      <c r="H49" s="67">
        <v>1021.35</v>
      </c>
      <c r="I49" s="69">
        <v>0</v>
      </c>
      <c r="J49" s="23">
        <f t="shared" si="5"/>
        <v>0</v>
      </c>
      <c r="K49" s="23">
        <f t="shared" si="6"/>
        <v>0</v>
      </c>
      <c r="L49" s="24"/>
      <c r="M49" s="25">
        <f t="shared" si="3"/>
        <v>0</v>
      </c>
      <c r="N49" s="24"/>
      <c r="O49" s="24"/>
      <c r="P49" s="24"/>
      <c r="Q49" s="35">
        <f t="shared" si="7"/>
        <v>0</v>
      </c>
      <c r="R49" s="16" t="str">
        <f t="shared" si="4"/>
        <v>OK</v>
      </c>
      <c r="S49" s="145"/>
      <c r="T49" s="146"/>
      <c r="U49" s="146"/>
      <c r="V49" s="112"/>
      <c r="W49" s="112"/>
      <c r="X49" s="112"/>
      <c r="Y49" s="112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</row>
    <row r="50" spans="1:50" ht="24.75" customHeight="1" x14ac:dyDescent="0.25">
      <c r="A50" s="169" t="s">
        <v>108</v>
      </c>
      <c r="B50" s="170" t="s">
        <v>109</v>
      </c>
      <c r="C50" s="173">
        <v>24</v>
      </c>
      <c r="D50" s="65">
        <v>47</v>
      </c>
      <c r="E50" s="170" t="s">
        <v>90</v>
      </c>
      <c r="F50" s="64" t="s">
        <v>91</v>
      </c>
      <c r="G50" s="66" t="s">
        <v>113</v>
      </c>
      <c r="H50" s="67">
        <v>5.0999999999999996</v>
      </c>
      <c r="I50" s="69">
        <v>0</v>
      </c>
      <c r="J50" s="23">
        <f t="shared" si="5"/>
        <v>0</v>
      </c>
      <c r="K50" s="23">
        <f t="shared" si="6"/>
        <v>0</v>
      </c>
      <c r="L50" s="24"/>
      <c r="M50" s="25">
        <f t="shared" si="3"/>
        <v>0</v>
      </c>
      <c r="N50" s="24"/>
      <c r="O50" s="24"/>
      <c r="P50" s="24"/>
      <c r="Q50" s="35">
        <f t="shared" si="7"/>
        <v>0</v>
      </c>
      <c r="R50" s="16" t="str">
        <f t="shared" si="4"/>
        <v>OK</v>
      </c>
      <c r="S50" s="145"/>
      <c r="T50" s="146"/>
      <c r="U50" s="146"/>
      <c r="V50" s="112"/>
      <c r="W50" s="112"/>
      <c r="X50" s="112"/>
      <c r="Y50" s="112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</row>
    <row r="51" spans="1:50" ht="24.75" customHeight="1" x14ac:dyDescent="0.25">
      <c r="A51" s="169"/>
      <c r="B51" s="170"/>
      <c r="C51" s="173"/>
      <c r="D51" s="65">
        <v>48</v>
      </c>
      <c r="E51" s="170"/>
      <c r="F51" s="64" t="s">
        <v>92</v>
      </c>
      <c r="G51" s="66" t="s">
        <v>113</v>
      </c>
      <c r="H51" s="67">
        <v>705</v>
      </c>
      <c r="I51" s="69">
        <v>0</v>
      </c>
      <c r="J51" s="23">
        <f t="shared" si="5"/>
        <v>0</v>
      </c>
      <c r="K51" s="23">
        <f t="shared" si="6"/>
        <v>0</v>
      </c>
      <c r="L51" s="24"/>
      <c r="M51" s="25">
        <f t="shared" si="3"/>
        <v>0</v>
      </c>
      <c r="N51" s="24"/>
      <c r="O51" s="24"/>
      <c r="P51" s="24"/>
      <c r="Q51" s="35">
        <f t="shared" si="7"/>
        <v>0</v>
      </c>
      <c r="R51" s="16" t="str">
        <f t="shared" si="4"/>
        <v>OK</v>
      </c>
      <c r="S51" s="145"/>
      <c r="T51" s="146"/>
      <c r="U51" s="146"/>
      <c r="V51" s="112"/>
      <c r="W51" s="112"/>
      <c r="X51" s="112"/>
      <c r="Y51" s="112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</row>
    <row r="52" spans="1:50" ht="24.75" customHeight="1" x14ac:dyDescent="0.25">
      <c r="A52" s="169"/>
      <c r="B52" s="170" t="s">
        <v>96</v>
      </c>
      <c r="C52" s="173">
        <v>25</v>
      </c>
      <c r="D52" s="65">
        <v>49</v>
      </c>
      <c r="E52" s="170" t="s">
        <v>93</v>
      </c>
      <c r="F52" s="64" t="s">
        <v>91</v>
      </c>
      <c r="G52" s="66" t="s">
        <v>113</v>
      </c>
      <c r="H52" s="67">
        <v>13.27</v>
      </c>
      <c r="I52" s="69">
        <v>0</v>
      </c>
      <c r="J52" s="23">
        <f t="shared" si="5"/>
        <v>0</v>
      </c>
      <c r="K52" s="23">
        <f t="shared" si="6"/>
        <v>0</v>
      </c>
      <c r="L52" s="24"/>
      <c r="M52" s="25">
        <f t="shared" si="3"/>
        <v>0</v>
      </c>
      <c r="N52" s="24"/>
      <c r="O52" s="24"/>
      <c r="P52" s="24"/>
      <c r="Q52" s="35">
        <f t="shared" si="7"/>
        <v>0</v>
      </c>
      <c r="R52" s="16" t="str">
        <f t="shared" si="4"/>
        <v>OK</v>
      </c>
      <c r="S52" s="145"/>
      <c r="T52" s="146"/>
      <c r="U52" s="146"/>
      <c r="V52" s="112"/>
      <c r="W52" s="112"/>
      <c r="X52" s="112"/>
      <c r="Y52" s="112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</row>
    <row r="53" spans="1:50" ht="24.75" customHeight="1" x14ac:dyDescent="0.25">
      <c r="A53" s="169"/>
      <c r="B53" s="170"/>
      <c r="C53" s="173"/>
      <c r="D53" s="65">
        <v>50</v>
      </c>
      <c r="E53" s="170"/>
      <c r="F53" s="64" t="s">
        <v>92</v>
      </c>
      <c r="G53" s="66" t="s">
        <v>113</v>
      </c>
      <c r="H53" s="67">
        <v>1492</v>
      </c>
      <c r="I53" s="69">
        <v>0</v>
      </c>
      <c r="J53" s="23">
        <f t="shared" si="5"/>
        <v>0</v>
      </c>
      <c r="K53" s="23">
        <f t="shared" si="6"/>
        <v>0</v>
      </c>
      <c r="L53" s="24"/>
      <c r="M53" s="25">
        <f t="shared" si="3"/>
        <v>0</v>
      </c>
      <c r="N53" s="24"/>
      <c r="O53" s="24"/>
      <c r="P53" s="24"/>
      <c r="Q53" s="35">
        <f t="shared" si="7"/>
        <v>0</v>
      </c>
      <c r="R53" s="16" t="str">
        <f t="shared" si="4"/>
        <v>OK</v>
      </c>
      <c r="S53" s="145"/>
      <c r="T53" s="146"/>
      <c r="U53" s="146"/>
      <c r="V53" s="112"/>
      <c r="W53" s="112"/>
      <c r="X53" s="112"/>
      <c r="Y53" s="112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</row>
    <row r="54" spans="1:50" ht="24.75" customHeight="1" x14ac:dyDescent="0.25">
      <c r="A54" s="169"/>
      <c r="B54" s="170" t="s">
        <v>106</v>
      </c>
      <c r="C54" s="173">
        <v>26</v>
      </c>
      <c r="D54" s="65">
        <v>51</v>
      </c>
      <c r="E54" s="170" t="s">
        <v>94</v>
      </c>
      <c r="F54" s="64" t="s">
        <v>91</v>
      </c>
      <c r="G54" s="66" t="s">
        <v>113</v>
      </c>
      <c r="H54" s="67">
        <v>11.1</v>
      </c>
      <c r="I54" s="69">
        <v>0</v>
      </c>
      <c r="J54" s="23">
        <f t="shared" si="5"/>
        <v>0</v>
      </c>
      <c r="K54" s="23">
        <f t="shared" si="6"/>
        <v>0</v>
      </c>
      <c r="L54" s="24"/>
      <c r="M54" s="25">
        <f t="shared" si="3"/>
        <v>0</v>
      </c>
      <c r="N54" s="24"/>
      <c r="O54" s="24"/>
      <c r="P54" s="24"/>
      <c r="Q54" s="35">
        <f t="shared" si="7"/>
        <v>0</v>
      </c>
      <c r="R54" s="16" t="str">
        <f t="shared" si="4"/>
        <v>OK</v>
      </c>
      <c r="S54" s="145"/>
      <c r="T54" s="146"/>
      <c r="U54" s="146"/>
      <c r="V54" s="112"/>
      <c r="W54" s="112"/>
      <c r="X54" s="112"/>
      <c r="Y54" s="112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</row>
    <row r="55" spans="1:50" ht="24.75" customHeight="1" x14ac:dyDescent="0.25">
      <c r="A55" s="169"/>
      <c r="B55" s="170"/>
      <c r="C55" s="173"/>
      <c r="D55" s="65">
        <v>52</v>
      </c>
      <c r="E55" s="170"/>
      <c r="F55" s="64" t="s">
        <v>92</v>
      </c>
      <c r="G55" s="66" t="s">
        <v>113</v>
      </c>
      <c r="H55" s="67">
        <v>1500</v>
      </c>
      <c r="I55" s="69">
        <v>0</v>
      </c>
      <c r="J55" s="23">
        <f t="shared" si="5"/>
        <v>0</v>
      </c>
      <c r="K55" s="23">
        <f t="shared" si="6"/>
        <v>0</v>
      </c>
      <c r="L55" s="24"/>
      <c r="M55" s="25">
        <f t="shared" si="3"/>
        <v>0</v>
      </c>
      <c r="N55" s="24"/>
      <c r="O55" s="24"/>
      <c r="P55" s="24"/>
      <c r="Q55" s="35">
        <f t="shared" si="7"/>
        <v>0</v>
      </c>
      <c r="R55" s="16" t="str">
        <f t="shared" si="4"/>
        <v>OK</v>
      </c>
      <c r="S55" s="145"/>
      <c r="T55" s="146"/>
      <c r="U55" s="146"/>
      <c r="V55" s="112"/>
      <c r="W55" s="112"/>
      <c r="X55" s="112"/>
      <c r="Y55" s="112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</row>
    <row r="56" spans="1:50" ht="24.75" customHeight="1" x14ac:dyDescent="0.25">
      <c r="A56" s="169"/>
      <c r="B56" s="170" t="s">
        <v>96</v>
      </c>
      <c r="C56" s="173">
        <v>27</v>
      </c>
      <c r="D56" s="65">
        <v>53</v>
      </c>
      <c r="E56" s="170" t="s">
        <v>95</v>
      </c>
      <c r="F56" s="64" t="s">
        <v>91</v>
      </c>
      <c r="G56" s="66" t="s">
        <v>113</v>
      </c>
      <c r="H56" s="67">
        <v>15.83</v>
      </c>
      <c r="I56" s="69">
        <v>0</v>
      </c>
      <c r="J56" s="23">
        <f t="shared" si="5"/>
        <v>0</v>
      </c>
      <c r="K56" s="23">
        <f t="shared" si="6"/>
        <v>0</v>
      </c>
      <c r="L56" s="24"/>
      <c r="M56" s="25">
        <f t="shared" si="3"/>
        <v>0</v>
      </c>
      <c r="N56" s="24"/>
      <c r="O56" s="24"/>
      <c r="P56" s="24"/>
      <c r="Q56" s="35">
        <f t="shared" si="7"/>
        <v>0</v>
      </c>
      <c r="R56" s="16" t="str">
        <f t="shared" si="4"/>
        <v>OK</v>
      </c>
      <c r="S56" s="145"/>
      <c r="T56" s="146"/>
      <c r="U56" s="146"/>
      <c r="V56" s="112"/>
      <c r="W56" s="112"/>
      <c r="X56" s="112"/>
      <c r="Y56" s="112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</row>
    <row r="57" spans="1:50" ht="24.75" customHeight="1" x14ac:dyDescent="0.25">
      <c r="A57" s="169"/>
      <c r="B57" s="170"/>
      <c r="C57" s="173"/>
      <c r="D57" s="65">
        <v>54</v>
      </c>
      <c r="E57" s="170"/>
      <c r="F57" s="64" t="s">
        <v>92</v>
      </c>
      <c r="G57" s="66" t="s">
        <v>113</v>
      </c>
      <c r="H57" s="67">
        <v>2251</v>
      </c>
      <c r="I57" s="69">
        <v>0</v>
      </c>
      <c r="J57" s="23">
        <f t="shared" si="5"/>
        <v>0</v>
      </c>
      <c r="K57" s="23">
        <f t="shared" si="6"/>
        <v>0</v>
      </c>
      <c r="L57" s="24"/>
      <c r="M57" s="25">
        <f t="shared" si="3"/>
        <v>0</v>
      </c>
      <c r="N57" s="24"/>
      <c r="O57" s="24"/>
      <c r="P57" s="24"/>
      <c r="Q57" s="35">
        <f t="shared" si="7"/>
        <v>0</v>
      </c>
      <c r="R57" s="16" t="str">
        <f t="shared" si="4"/>
        <v>OK</v>
      </c>
      <c r="S57" s="145"/>
      <c r="T57" s="146"/>
      <c r="U57" s="146"/>
      <c r="V57" s="112"/>
      <c r="W57" s="112"/>
      <c r="X57" s="112"/>
      <c r="Y57" s="112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</row>
    <row r="58" spans="1:50" ht="24.75" customHeight="1" x14ac:dyDescent="0.25">
      <c r="A58" s="169"/>
      <c r="B58" s="170" t="s">
        <v>89</v>
      </c>
      <c r="C58" s="173">
        <v>28</v>
      </c>
      <c r="D58" s="65">
        <v>55</v>
      </c>
      <c r="E58" s="170" t="s">
        <v>110</v>
      </c>
      <c r="F58" s="64" t="s">
        <v>91</v>
      </c>
      <c r="G58" s="66" t="s">
        <v>113</v>
      </c>
      <c r="H58" s="67">
        <v>17.600000000000001</v>
      </c>
      <c r="I58" s="69">
        <v>0</v>
      </c>
      <c r="J58" s="23">
        <f t="shared" si="5"/>
        <v>0</v>
      </c>
      <c r="K58" s="23">
        <f t="shared" si="6"/>
        <v>0</v>
      </c>
      <c r="L58" s="24"/>
      <c r="M58" s="25">
        <f t="shared" si="3"/>
        <v>0</v>
      </c>
      <c r="N58" s="24"/>
      <c r="O58" s="24"/>
      <c r="P58" s="24"/>
      <c r="Q58" s="35">
        <f t="shared" si="7"/>
        <v>0</v>
      </c>
      <c r="R58" s="16" t="str">
        <f t="shared" si="4"/>
        <v>OK</v>
      </c>
      <c r="S58" s="145"/>
      <c r="T58" s="146"/>
      <c r="U58" s="146"/>
      <c r="V58" s="112"/>
      <c r="W58" s="112"/>
      <c r="X58" s="112"/>
      <c r="Y58" s="112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</row>
    <row r="59" spans="1:50" ht="24.75" customHeight="1" x14ac:dyDescent="0.25">
      <c r="A59" s="169"/>
      <c r="B59" s="170"/>
      <c r="C59" s="173"/>
      <c r="D59" s="65">
        <v>56</v>
      </c>
      <c r="E59" s="170"/>
      <c r="F59" s="64" t="s">
        <v>92</v>
      </c>
      <c r="G59" s="66" t="s">
        <v>113</v>
      </c>
      <c r="H59" s="67">
        <v>2259.2399999999998</v>
      </c>
      <c r="I59" s="69">
        <v>0</v>
      </c>
      <c r="J59" s="23">
        <f t="shared" si="5"/>
        <v>0</v>
      </c>
      <c r="K59" s="23">
        <f t="shared" si="6"/>
        <v>0</v>
      </c>
      <c r="L59" s="24"/>
      <c r="M59" s="25">
        <f t="shared" si="3"/>
        <v>0</v>
      </c>
      <c r="N59" s="24"/>
      <c r="O59" s="24"/>
      <c r="P59" s="24"/>
      <c r="Q59" s="35">
        <f t="shared" si="7"/>
        <v>0</v>
      </c>
      <c r="R59" s="16" t="str">
        <f t="shared" si="4"/>
        <v>OK</v>
      </c>
      <c r="S59" s="145"/>
      <c r="T59" s="146"/>
      <c r="U59" s="146"/>
      <c r="V59" s="112"/>
      <c r="W59" s="112"/>
      <c r="X59" s="112"/>
      <c r="Y59" s="112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</row>
    <row r="60" spans="1:50" ht="24.75" customHeight="1" x14ac:dyDescent="0.25">
      <c r="A60" s="169"/>
      <c r="B60" s="170" t="s">
        <v>89</v>
      </c>
      <c r="C60" s="173">
        <v>29</v>
      </c>
      <c r="D60" s="65">
        <v>57</v>
      </c>
      <c r="E60" s="170" t="s">
        <v>97</v>
      </c>
      <c r="F60" s="64" t="s">
        <v>91</v>
      </c>
      <c r="G60" s="66" t="s">
        <v>113</v>
      </c>
      <c r="H60" s="67">
        <v>6.53</v>
      </c>
      <c r="I60" s="69">
        <v>0</v>
      </c>
      <c r="J60" s="23">
        <f t="shared" si="5"/>
        <v>0</v>
      </c>
      <c r="K60" s="23">
        <f t="shared" si="6"/>
        <v>0</v>
      </c>
      <c r="L60" s="24"/>
      <c r="M60" s="25">
        <f t="shared" si="3"/>
        <v>0</v>
      </c>
      <c r="N60" s="24"/>
      <c r="O60" s="24"/>
      <c r="P60" s="24"/>
      <c r="Q60" s="35">
        <f t="shared" si="7"/>
        <v>0</v>
      </c>
      <c r="R60" s="16" t="str">
        <f t="shared" si="4"/>
        <v>OK</v>
      </c>
      <c r="S60" s="145"/>
      <c r="T60" s="146"/>
      <c r="U60" s="146"/>
      <c r="V60" s="112"/>
      <c r="W60" s="112"/>
      <c r="X60" s="112"/>
      <c r="Y60" s="112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</row>
    <row r="61" spans="1:50" ht="24.75" customHeight="1" x14ac:dyDescent="0.25">
      <c r="A61" s="169"/>
      <c r="B61" s="170"/>
      <c r="C61" s="173"/>
      <c r="D61" s="65">
        <v>58</v>
      </c>
      <c r="E61" s="170"/>
      <c r="F61" s="64" t="s">
        <v>92</v>
      </c>
      <c r="G61" s="66" t="s">
        <v>113</v>
      </c>
      <c r="H61" s="67">
        <v>1094.21</v>
      </c>
      <c r="I61" s="69">
        <v>0</v>
      </c>
      <c r="J61" s="23">
        <f t="shared" si="5"/>
        <v>0</v>
      </c>
      <c r="K61" s="23">
        <f t="shared" si="6"/>
        <v>0</v>
      </c>
      <c r="L61" s="24"/>
      <c r="M61" s="25">
        <f t="shared" si="3"/>
        <v>0</v>
      </c>
      <c r="N61" s="24"/>
      <c r="O61" s="24"/>
      <c r="P61" s="24"/>
      <c r="Q61" s="35">
        <f t="shared" si="7"/>
        <v>0</v>
      </c>
      <c r="R61" s="16" t="str">
        <f t="shared" si="4"/>
        <v>OK</v>
      </c>
      <c r="S61" s="145"/>
      <c r="T61" s="146"/>
      <c r="U61" s="146"/>
      <c r="V61" s="112"/>
      <c r="W61" s="112"/>
      <c r="X61" s="112"/>
      <c r="Y61" s="112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</row>
    <row r="62" spans="1:50" ht="24.75" customHeight="1" x14ac:dyDescent="0.25">
      <c r="A62" s="169" t="s">
        <v>111</v>
      </c>
      <c r="B62" s="170" t="s">
        <v>89</v>
      </c>
      <c r="C62" s="173">
        <v>30</v>
      </c>
      <c r="D62" s="65">
        <v>59</v>
      </c>
      <c r="E62" s="170" t="s">
        <v>90</v>
      </c>
      <c r="F62" s="64" t="s">
        <v>91</v>
      </c>
      <c r="G62" s="66" t="s">
        <v>113</v>
      </c>
      <c r="H62" s="67">
        <v>9.09</v>
      </c>
      <c r="I62" s="69">
        <v>0</v>
      </c>
      <c r="J62" s="23">
        <f t="shared" si="5"/>
        <v>0</v>
      </c>
      <c r="K62" s="23">
        <f t="shared" si="6"/>
        <v>0</v>
      </c>
      <c r="L62" s="24"/>
      <c r="M62" s="25">
        <f t="shared" si="3"/>
        <v>0</v>
      </c>
      <c r="N62" s="24"/>
      <c r="O62" s="24"/>
      <c r="P62" s="24"/>
      <c r="Q62" s="35">
        <f t="shared" si="7"/>
        <v>0</v>
      </c>
      <c r="R62" s="16" t="str">
        <f t="shared" si="4"/>
        <v>OK</v>
      </c>
      <c r="S62" s="145"/>
      <c r="T62" s="146"/>
      <c r="U62" s="146"/>
      <c r="V62" s="112"/>
      <c r="W62" s="112"/>
      <c r="X62" s="112"/>
      <c r="Y62" s="112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</row>
    <row r="63" spans="1:50" ht="24.75" customHeight="1" x14ac:dyDescent="0.25">
      <c r="A63" s="169"/>
      <c r="B63" s="170"/>
      <c r="C63" s="173"/>
      <c r="D63" s="65">
        <v>60</v>
      </c>
      <c r="E63" s="170"/>
      <c r="F63" s="64" t="s">
        <v>92</v>
      </c>
      <c r="G63" s="66" t="s">
        <v>113</v>
      </c>
      <c r="H63" s="67">
        <v>1513.9</v>
      </c>
      <c r="I63" s="69">
        <v>0</v>
      </c>
      <c r="J63" s="23">
        <f t="shared" si="5"/>
        <v>0</v>
      </c>
      <c r="K63" s="23">
        <f t="shared" si="6"/>
        <v>0</v>
      </c>
      <c r="L63" s="24"/>
      <c r="M63" s="25">
        <f t="shared" si="3"/>
        <v>0</v>
      </c>
      <c r="N63" s="24"/>
      <c r="O63" s="24"/>
      <c r="P63" s="24"/>
      <c r="Q63" s="35">
        <f t="shared" si="7"/>
        <v>0</v>
      </c>
      <c r="R63" s="16" t="str">
        <f t="shared" si="4"/>
        <v>OK</v>
      </c>
      <c r="S63" s="145"/>
      <c r="T63" s="146"/>
      <c r="U63" s="146"/>
      <c r="V63" s="112"/>
      <c r="W63" s="112"/>
      <c r="X63" s="112"/>
      <c r="Y63" s="112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</row>
    <row r="64" spans="1:50" ht="24.75" customHeight="1" x14ac:dyDescent="0.25">
      <c r="A64" s="169"/>
      <c r="B64" s="170" t="s">
        <v>96</v>
      </c>
      <c r="C64" s="173">
        <v>31</v>
      </c>
      <c r="D64" s="65">
        <v>61</v>
      </c>
      <c r="E64" s="170" t="s">
        <v>93</v>
      </c>
      <c r="F64" s="64" t="s">
        <v>91</v>
      </c>
      <c r="G64" s="66" t="s">
        <v>113</v>
      </c>
      <c r="H64" s="67">
        <v>12.77</v>
      </c>
      <c r="I64" s="69">
        <v>0</v>
      </c>
      <c r="J64" s="23">
        <f t="shared" si="5"/>
        <v>0</v>
      </c>
      <c r="K64" s="23">
        <f t="shared" si="6"/>
        <v>0</v>
      </c>
      <c r="L64" s="24"/>
      <c r="M64" s="25">
        <f t="shared" si="3"/>
        <v>0</v>
      </c>
      <c r="N64" s="24"/>
      <c r="O64" s="24"/>
      <c r="P64" s="24"/>
      <c r="Q64" s="35">
        <f t="shared" si="7"/>
        <v>0</v>
      </c>
      <c r="R64" s="16" t="str">
        <f t="shared" si="4"/>
        <v>OK</v>
      </c>
      <c r="S64" s="145"/>
      <c r="T64" s="146"/>
      <c r="U64" s="146"/>
      <c r="V64" s="112"/>
      <c r="W64" s="112"/>
      <c r="X64" s="112"/>
      <c r="Y64" s="112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</row>
    <row r="65" spans="1:50" ht="24.75" customHeight="1" x14ac:dyDescent="0.25">
      <c r="A65" s="169"/>
      <c r="B65" s="170"/>
      <c r="C65" s="173"/>
      <c r="D65" s="65">
        <v>62</v>
      </c>
      <c r="E65" s="170"/>
      <c r="F65" s="64" t="s">
        <v>92</v>
      </c>
      <c r="G65" s="66" t="s">
        <v>113</v>
      </c>
      <c r="H65" s="67">
        <v>1492</v>
      </c>
      <c r="I65" s="69">
        <v>0</v>
      </c>
      <c r="J65" s="23">
        <f t="shared" si="5"/>
        <v>0</v>
      </c>
      <c r="K65" s="23">
        <f t="shared" si="6"/>
        <v>0</v>
      </c>
      <c r="L65" s="24"/>
      <c r="M65" s="25">
        <f t="shared" si="3"/>
        <v>0</v>
      </c>
      <c r="N65" s="24"/>
      <c r="O65" s="24"/>
      <c r="P65" s="24"/>
      <c r="Q65" s="35">
        <f t="shared" si="7"/>
        <v>0</v>
      </c>
      <c r="R65" s="16" t="str">
        <f t="shared" si="4"/>
        <v>OK</v>
      </c>
      <c r="S65" s="145"/>
      <c r="T65" s="146"/>
      <c r="U65" s="146"/>
      <c r="V65" s="112"/>
      <c r="W65" s="112"/>
      <c r="X65" s="112"/>
      <c r="Y65" s="112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</row>
    <row r="66" spans="1:50" ht="24.75" customHeight="1" x14ac:dyDescent="0.25">
      <c r="A66" s="169"/>
      <c r="B66" s="170" t="s">
        <v>96</v>
      </c>
      <c r="C66" s="173">
        <v>32</v>
      </c>
      <c r="D66" s="65">
        <v>63</v>
      </c>
      <c r="E66" s="170" t="s">
        <v>94</v>
      </c>
      <c r="F66" s="64" t="s">
        <v>91</v>
      </c>
      <c r="G66" s="66" t="s">
        <v>113</v>
      </c>
      <c r="H66" s="67">
        <v>15.93</v>
      </c>
      <c r="I66" s="69">
        <v>0</v>
      </c>
      <c r="J66" s="23">
        <f t="shared" si="5"/>
        <v>0</v>
      </c>
      <c r="K66" s="23">
        <f t="shared" si="6"/>
        <v>0</v>
      </c>
      <c r="L66" s="24"/>
      <c r="M66" s="25">
        <f t="shared" si="3"/>
        <v>0</v>
      </c>
      <c r="N66" s="24"/>
      <c r="O66" s="24"/>
      <c r="P66" s="24"/>
      <c r="Q66" s="35">
        <f t="shared" si="7"/>
        <v>0</v>
      </c>
      <c r="R66" s="16" t="str">
        <f t="shared" si="4"/>
        <v>OK</v>
      </c>
      <c r="S66" s="145"/>
      <c r="T66" s="146"/>
      <c r="U66" s="146"/>
      <c r="V66" s="112"/>
      <c r="W66" s="112"/>
      <c r="X66" s="112"/>
      <c r="Y66" s="112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</row>
    <row r="67" spans="1:50" ht="24.75" customHeight="1" x14ac:dyDescent="0.25">
      <c r="A67" s="169"/>
      <c r="B67" s="170"/>
      <c r="C67" s="173"/>
      <c r="D67" s="65">
        <v>64</v>
      </c>
      <c r="E67" s="170"/>
      <c r="F67" s="64" t="s">
        <v>92</v>
      </c>
      <c r="G67" s="66" t="s">
        <v>113</v>
      </c>
      <c r="H67" s="67">
        <v>2121</v>
      </c>
      <c r="I67" s="69">
        <v>0</v>
      </c>
      <c r="J67" s="23">
        <f t="shared" si="5"/>
        <v>0</v>
      </c>
      <c r="K67" s="23">
        <f t="shared" si="6"/>
        <v>0</v>
      </c>
      <c r="L67" s="24"/>
      <c r="M67" s="25">
        <f t="shared" si="3"/>
        <v>0</v>
      </c>
      <c r="N67" s="24"/>
      <c r="O67" s="24"/>
      <c r="P67" s="24"/>
      <c r="Q67" s="35">
        <f t="shared" si="7"/>
        <v>0</v>
      </c>
      <c r="R67" s="16" t="str">
        <f t="shared" si="4"/>
        <v>OK</v>
      </c>
      <c r="S67" s="145"/>
      <c r="T67" s="146"/>
      <c r="U67" s="146"/>
      <c r="V67" s="112"/>
      <c r="W67" s="112"/>
      <c r="X67" s="112"/>
      <c r="Y67" s="112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</row>
    <row r="68" spans="1:50" ht="24.75" customHeight="1" x14ac:dyDescent="0.25">
      <c r="A68" s="169"/>
      <c r="B68" s="170" t="s">
        <v>96</v>
      </c>
      <c r="C68" s="173">
        <v>33</v>
      </c>
      <c r="D68" s="65">
        <v>65</v>
      </c>
      <c r="E68" s="170" t="s">
        <v>95</v>
      </c>
      <c r="F68" s="64" t="s">
        <v>91</v>
      </c>
      <c r="G68" s="66" t="s">
        <v>113</v>
      </c>
      <c r="H68" s="67">
        <v>16.739999999999998</v>
      </c>
      <c r="I68" s="69">
        <v>0</v>
      </c>
      <c r="J68" s="23">
        <f t="shared" si="5"/>
        <v>0</v>
      </c>
      <c r="K68" s="23">
        <f t="shared" si="6"/>
        <v>0</v>
      </c>
      <c r="L68" s="24"/>
      <c r="M68" s="25">
        <f t="shared" si="3"/>
        <v>0</v>
      </c>
      <c r="N68" s="24"/>
      <c r="O68" s="24"/>
      <c r="P68" s="24"/>
      <c r="Q68" s="35">
        <f t="shared" si="7"/>
        <v>0</v>
      </c>
      <c r="R68" s="16" t="str">
        <f t="shared" si="4"/>
        <v>OK</v>
      </c>
      <c r="S68" s="145"/>
      <c r="T68" s="146"/>
      <c r="U68" s="146"/>
      <c r="V68" s="112"/>
      <c r="W68" s="112"/>
      <c r="X68" s="112"/>
      <c r="Y68" s="112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</row>
    <row r="69" spans="1:50" ht="24.75" customHeight="1" x14ac:dyDescent="0.25">
      <c r="A69" s="169"/>
      <c r="B69" s="170"/>
      <c r="C69" s="173"/>
      <c r="D69" s="65">
        <v>66</v>
      </c>
      <c r="E69" s="170"/>
      <c r="F69" s="64" t="s">
        <v>92</v>
      </c>
      <c r="G69" s="66" t="s">
        <v>113</v>
      </c>
      <c r="H69" s="67">
        <v>2252</v>
      </c>
      <c r="I69" s="69">
        <v>0</v>
      </c>
      <c r="J69" s="23">
        <f t="shared" si="5"/>
        <v>0</v>
      </c>
      <c r="K69" s="23">
        <f t="shared" si="6"/>
        <v>0</v>
      </c>
      <c r="L69" s="24"/>
      <c r="M69" s="25">
        <f t="shared" si="3"/>
        <v>0</v>
      </c>
      <c r="N69" s="24"/>
      <c r="O69" s="24"/>
      <c r="P69" s="24"/>
      <c r="Q69" s="35">
        <f t="shared" si="7"/>
        <v>0</v>
      </c>
      <c r="R69" s="16" t="str">
        <f t="shared" ref="R69:R73" si="8">IF(Q69&lt;0,"ATENÇÃO","OK")</f>
        <v>OK</v>
      </c>
      <c r="S69" s="145"/>
      <c r="T69" s="146"/>
      <c r="U69" s="146"/>
      <c r="V69" s="112"/>
      <c r="W69" s="112"/>
      <c r="X69" s="112"/>
      <c r="Y69" s="112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</row>
    <row r="70" spans="1:50" ht="24.75" customHeight="1" x14ac:dyDescent="0.25">
      <c r="A70" s="169"/>
      <c r="B70" s="170" t="s">
        <v>96</v>
      </c>
      <c r="C70" s="173">
        <v>34</v>
      </c>
      <c r="D70" s="65">
        <v>67</v>
      </c>
      <c r="E70" s="170" t="s">
        <v>110</v>
      </c>
      <c r="F70" s="64" t="s">
        <v>91</v>
      </c>
      <c r="G70" s="66" t="s">
        <v>113</v>
      </c>
      <c r="H70" s="67">
        <v>16.239999999999998</v>
      </c>
      <c r="I70" s="69">
        <v>0</v>
      </c>
      <c r="J70" s="23">
        <f t="shared" si="5"/>
        <v>0</v>
      </c>
      <c r="K70" s="23">
        <f t="shared" si="6"/>
        <v>0</v>
      </c>
      <c r="L70" s="24"/>
      <c r="M70" s="25">
        <f t="shared" si="3"/>
        <v>0</v>
      </c>
      <c r="N70" s="24"/>
      <c r="O70" s="24"/>
      <c r="P70" s="24"/>
      <c r="Q70" s="35">
        <f t="shared" si="7"/>
        <v>0</v>
      </c>
      <c r="R70" s="16" t="str">
        <f t="shared" si="8"/>
        <v>OK</v>
      </c>
      <c r="S70" s="145"/>
      <c r="T70" s="146"/>
      <c r="U70" s="146"/>
      <c r="V70" s="112"/>
      <c r="W70" s="112"/>
      <c r="X70" s="112"/>
      <c r="Y70" s="112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</row>
    <row r="71" spans="1:50" ht="24.75" customHeight="1" x14ac:dyDescent="0.25">
      <c r="A71" s="169"/>
      <c r="B71" s="170"/>
      <c r="C71" s="173"/>
      <c r="D71" s="65">
        <v>68</v>
      </c>
      <c r="E71" s="170"/>
      <c r="F71" s="64" t="s">
        <v>92</v>
      </c>
      <c r="G71" s="66" t="s">
        <v>113</v>
      </c>
      <c r="H71" s="67">
        <v>2076</v>
      </c>
      <c r="I71" s="69">
        <v>0</v>
      </c>
      <c r="J71" s="23">
        <f t="shared" si="5"/>
        <v>0</v>
      </c>
      <c r="K71" s="23">
        <f t="shared" si="6"/>
        <v>0</v>
      </c>
      <c r="L71" s="24"/>
      <c r="M71" s="25">
        <f t="shared" si="3"/>
        <v>0</v>
      </c>
      <c r="N71" s="24"/>
      <c r="O71" s="24"/>
      <c r="P71" s="24"/>
      <c r="Q71" s="35">
        <f t="shared" si="7"/>
        <v>0</v>
      </c>
      <c r="R71" s="16" t="str">
        <f t="shared" si="8"/>
        <v>OK</v>
      </c>
      <c r="S71" s="145"/>
      <c r="T71" s="146"/>
      <c r="U71" s="146"/>
      <c r="V71" s="112"/>
      <c r="W71" s="112"/>
      <c r="X71" s="112"/>
      <c r="Y71" s="112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</row>
    <row r="72" spans="1:50" ht="24.75" customHeight="1" x14ac:dyDescent="0.25">
      <c r="A72" s="169"/>
      <c r="B72" s="170" t="s">
        <v>96</v>
      </c>
      <c r="C72" s="173">
        <v>35</v>
      </c>
      <c r="D72" s="65">
        <v>69</v>
      </c>
      <c r="E72" s="170" t="s">
        <v>97</v>
      </c>
      <c r="F72" s="64" t="s">
        <v>91</v>
      </c>
      <c r="G72" s="66" t="s">
        <v>113</v>
      </c>
      <c r="H72" s="67">
        <v>6.31</v>
      </c>
      <c r="I72" s="69">
        <v>0</v>
      </c>
      <c r="J72" s="23">
        <f t="shared" si="5"/>
        <v>0</v>
      </c>
      <c r="K72" s="23">
        <f t="shared" si="6"/>
        <v>0</v>
      </c>
      <c r="L72" s="24"/>
      <c r="M72" s="25">
        <f t="shared" si="3"/>
        <v>0</v>
      </c>
      <c r="N72" s="24"/>
      <c r="O72" s="24"/>
      <c r="P72" s="24"/>
      <c r="Q72" s="35">
        <f t="shared" si="7"/>
        <v>0</v>
      </c>
      <c r="R72" s="16" t="str">
        <f t="shared" si="8"/>
        <v>OK</v>
      </c>
      <c r="S72" s="145"/>
      <c r="T72" s="146"/>
      <c r="U72" s="146"/>
      <c r="V72" s="112"/>
      <c r="W72" s="112"/>
      <c r="X72" s="112"/>
      <c r="Y72" s="112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</row>
    <row r="73" spans="1:50" ht="24.75" customHeight="1" x14ac:dyDescent="0.25">
      <c r="A73" s="169"/>
      <c r="B73" s="170"/>
      <c r="C73" s="173"/>
      <c r="D73" s="65">
        <v>70</v>
      </c>
      <c r="E73" s="170"/>
      <c r="F73" s="64" t="s">
        <v>92</v>
      </c>
      <c r="G73" s="66" t="s">
        <v>113</v>
      </c>
      <c r="H73" s="67">
        <v>1065.5999999999999</v>
      </c>
      <c r="I73" s="69">
        <v>0</v>
      </c>
      <c r="J73" s="23">
        <f t="shared" si="5"/>
        <v>0</v>
      </c>
      <c r="K73" s="23">
        <f t="shared" si="6"/>
        <v>0</v>
      </c>
      <c r="L73" s="24"/>
      <c r="M73" s="25">
        <f t="shared" si="3"/>
        <v>0</v>
      </c>
      <c r="N73" s="24"/>
      <c r="O73" s="24"/>
      <c r="P73" s="24"/>
      <c r="Q73" s="35">
        <f t="shared" si="7"/>
        <v>0</v>
      </c>
      <c r="R73" s="16" t="str">
        <f t="shared" si="8"/>
        <v>OK</v>
      </c>
      <c r="S73" s="145"/>
      <c r="T73" s="146"/>
      <c r="U73" s="146"/>
      <c r="V73" s="112"/>
      <c r="W73" s="112"/>
      <c r="X73" s="112"/>
      <c r="Y73" s="112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</row>
    <row r="74" spans="1:50" ht="16.5" customHeight="1" x14ac:dyDescent="0.25">
      <c r="I74" s="48">
        <f t="shared" ref="I74:Q74" si="9">SUM(I4:I73)</f>
        <v>28475</v>
      </c>
      <c r="J74" s="48">
        <f t="shared" si="9"/>
        <v>9017</v>
      </c>
      <c r="K74" s="48">
        <f t="shared" si="9"/>
        <v>9017</v>
      </c>
      <c r="L74" s="48">
        <f t="shared" si="9"/>
        <v>0</v>
      </c>
      <c r="M74" s="48">
        <f t="shared" si="9"/>
        <v>7116</v>
      </c>
      <c r="N74" s="48">
        <f t="shared" si="9"/>
        <v>0</v>
      </c>
      <c r="O74" s="48">
        <f t="shared" si="9"/>
        <v>0</v>
      </c>
      <c r="P74" s="48">
        <f t="shared" si="9"/>
        <v>0</v>
      </c>
      <c r="Q74" s="49">
        <f t="shared" si="9"/>
        <v>19458</v>
      </c>
      <c r="S74" s="156">
        <f>SUMPRODUCT($H$4:$H$73,S4:S73)</f>
        <v>66490.84</v>
      </c>
      <c r="T74" s="156">
        <f t="shared" ref="T74:X74" si="10">SUMPRODUCT($H$4:$H$73,T4:T73)</f>
        <v>1000</v>
      </c>
      <c r="U74" s="156">
        <f t="shared" si="10"/>
        <v>6500</v>
      </c>
      <c r="V74" s="156">
        <f t="shared" si="10"/>
        <v>0</v>
      </c>
      <c r="W74" s="156">
        <f t="shared" si="10"/>
        <v>0</v>
      </c>
      <c r="X74" s="156">
        <f t="shared" si="10"/>
        <v>0</v>
      </c>
      <c r="Y74" s="17">
        <f t="shared" ref="Y74:AX74" si="11">SUMPRODUCT($H$4:$H$73,Y4:Y73)</f>
        <v>0</v>
      </c>
      <c r="Z74" s="17">
        <f t="shared" si="11"/>
        <v>0</v>
      </c>
      <c r="AA74" s="17">
        <f t="shared" si="11"/>
        <v>0</v>
      </c>
      <c r="AB74" s="17">
        <f t="shared" si="11"/>
        <v>0</v>
      </c>
      <c r="AC74" s="17">
        <f t="shared" si="11"/>
        <v>0</v>
      </c>
      <c r="AD74" s="17">
        <f t="shared" si="11"/>
        <v>0</v>
      </c>
      <c r="AE74" s="17">
        <f t="shared" si="11"/>
        <v>0</v>
      </c>
      <c r="AF74" s="17">
        <f t="shared" si="11"/>
        <v>0</v>
      </c>
      <c r="AG74" s="17">
        <f t="shared" si="11"/>
        <v>0</v>
      </c>
      <c r="AH74" s="17">
        <f t="shared" si="11"/>
        <v>0</v>
      </c>
      <c r="AI74" s="17">
        <f t="shared" si="11"/>
        <v>0</v>
      </c>
      <c r="AJ74" s="17">
        <f t="shared" si="11"/>
        <v>0</v>
      </c>
      <c r="AK74" s="17">
        <f t="shared" si="11"/>
        <v>0</v>
      </c>
      <c r="AL74" s="17">
        <f t="shared" si="11"/>
        <v>0</v>
      </c>
      <c r="AM74" s="17">
        <f t="shared" si="11"/>
        <v>0</v>
      </c>
      <c r="AN74" s="17">
        <f t="shared" si="11"/>
        <v>0</v>
      </c>
      <c r="AO74" s="17">
        <f t="shared" si="11"/>
        <v>0</v>
      </c>
      <c r="AP74" s="17">
        <f t="shared" si="11"/>
        <v>0</v>
      </c>
      <c r="AQ74" s="17">
        <f t="shared" si="11"/>
        <v>0</v>
      </c>
      <c r="AR74" s="17">
        <f t="shared" si="11"/>
        <v>0</v>
      </c>
      <c r="AS74" s="17">
        <f t="shared" si="11"/>
        <v>0</v>
      </c>
      <c r="AT74" s="17">
        <f t="shared" si="11"/>
        <v>0</v>
      </c>
      <c r="AU74" s="17">
        <f t="shared" si="11"/>
        <v>0</v>
      </c>
      <c r="AV74" s="17">
        <f t="shared" si="11"/>
        <v>0</v>
      </c>
      <c r="AW74" s="17">
        <f t="shared" si="11"/>
        <v>0</v>
      </c>
      <c r="AX74" s="17">
        <f t="shared" si="11"/>
        <v>0</v>
      </c>
    </row>
    <row r="75" spans="1:50" ht="20.25" customHeight="1" x14ac:dyDescent="0.25">
      <c r="I75" s="55">
        <f t="shared" ref="I75:P75" si="12">SUMPRODUCT($H$4:$H$73,I4:I73)</f>
        <v>264654.59999999998</v>
      </c>
      <c r="J75" s="55">
        <f t="shared" si="12"/>
        <v>73990.84</v>
      </c>
      <c r="K75" s="55">
        <f t="shared" si="12"/>
        <v>73990.84</v>
      </c>
      <c r="L75" s="55">
        <f t="shared" si="12"/>
        <v>0</v>
      </c>
      <c r="M75" s="55">
        <f t="shared" si="12"/>
        <v>63674.619999999995</v>
      </c>
      <c r="N75" s="55">
        <f t="shared" si="12"/>
        <v>0</v>
      </c>
      <c r="O75" s="55">
        <f t="shared" si="12"/>
        <v>0</v>
      </c>
      <c r="P75" s="55">
        <f t="shared" si="12"/>
        <v>0</v>
      </c>
      <c r="S75" s="150"/>
      <c r="T75" s="150"/>
      <c r="U75" s="150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</row>
    <row r="76" spans="1:50" ht="17.25" customHeight="1" x14ac:dyDescent="0.25">
      <c r="B76" s="189" t="s">
        <v>48</v>
      </c>
      <c r="C76" s="190"/>
      <c r="D76" s="190"/>
      <c r="E76" s="190"/>
      <c r="F76" s="190"/>
      <c r="G76" s="191"/>
      <c r="H76" s="109"/>
      <c r="I76" s="109"/>
      <c r="J76" s="110"/>
      <c r="K76" s="28"/>
      <c r="L76" s="28"/>
      <c r="M76" s="28"/>
      <c r="N76" s="28"/>
      <c r="O76" s="28"/>
      <c r="P76" s="28"/>
      <c r="S76" s="150"/>
      <c r="T76" s="151"/>
      <c r="U76" s="151"/>
      <c r="V76" s="21"/>
    </row>
    <row r="77" spans="1:50" ht="16.5" customHeight="1" x14ac:dyDescent="0.25">
      <c r="B77" s="192" t="s">
        <v>85</v>
      </c>
      <c r="C77" s="193"/>
      <c r="D77" s="193"/>
      <c r="E77" s="193"/>
      <c r="F77" s="193"/>
      <c r="G77" s="194"/>
      <c r="H77" s="108"/>
      <c r="I77" s="108"/>
      <c r="J77" s="111"/>
      <c r="P77" s="22"/>
      <c r="S77" s="150"/>
      <c r="T77" s="151"/>
      <c r="U77" s="151"/>
      <c r="V77" s="21"/>
    </row>
    <row r="78" spans="1:50" ht="15.75" customHeight="1" x14ac:dyDescent="0.25">
      <c r="B78" s="180" t="s">
        <v>86</v>
      </c>
      <c r="C78" s="181"/>
      <c r="D78" s="181"/>
      <c r="E78" s="181"/>
      <c r="F78" s="181"/>
      <c r="G78" s="182"/>
      <c r="H78" s="108"/>
      <c r="I78" s="108"/>
      <c r="J78" s="111"/>
      <c r="P78" s="22"/>
      <c r="S78" s="157"/>
      <c r="T78" s="158"/>
      <c r="U78" s="158"/>
      <c r="V78" s="161"/>
    </row>
    <row r="79" spans="1:50" ht="15.6" customHeight="1" x14ac:dyDescent="0.25">
      <c r="S79" s="159"/>
      <c r="T79" s="159"/>
      <c r="U79" s="159"/>
      <c r="V79" s="160"/>
    </row>
    <row r="80" spans="1:50" ht="24.75" customHeight="1" x14ac:dyDescent="0.25">
      <c r="B80" s="183" t="s">
        <v>116</v>
      </c>
      <c r="C80" s="184"/>
      <c r="D80" s="184"/>
      <c r="E80" s="184"/>
      <c r="F80" s="184"/>
      <c r="G80" s="185"/>
      <c r="S80" s="159"/>
      <c r="T80" s="159"/>
      <c r="U80" s="159"/>
      <c r="V80" s="160"/>
    </row>
    <row r="81" spans="2:22" ht="24.75" customHeight="1" x14ac:dyDescent="0.25">
      <c r="B81" s="186"/>
      <c r="C81" s="187"/>
      <c r="D81" s="187"/>
      <c r="E81" s="187"/>
      <c r="F81" s="187"/>
      <c r="G81" s="188"/>
      <c r="S81" s="159"/>
      <c r="T81" s="159"/>
      <c r="U81" s="159"/>
      <c r="V81" s="160"/>
    </row>
    <row r="82" spans="2:22" ht="24.75" customHeight="1" x14ac:dyDescent="0.25">
      <c r="S82" s="160"/>
      <c r="T82" s="160"/>
      <c r="U82" s="160"/>
      <c r="V82" s="160"/>
    </row>
  </sheetData>
  <autoFilter ref="A3:AX3" xr:uid="{62333C4B-62BA-4B82-854D-1B7F68141B60}"/>
  <mergeCells count="152">
    <mergeCell ref="B77:G77"/>
    <mergeCell ref="B78:G78"/>
    <mergeCell ref="B80:G81"/>
    <mergeCell ref="B70:B71"/>
    <mergeCell ref="C70:C71"/>
    <mergeCell ref="E70:E71"/>
    <mergeCell ref="B72:B73"/>
    <mergeCell ref="C72:C73"/>
    <mergeCell ref="E72:E73"/>
    <mergeCell ref="C66:C67"/>
    <mergeCell ref="E66:E67"/>
    <mergeCell ref="B68:B69"/>
    <mergeCell ref="C68:C69"/>
    <mergeCell ref="E68:E69"/>
    <mergeCell ref="B60:B61"/>
    <mergeCell ref="C60:C61"/>
    <mergeCell ref="E60:E61"/>
    <mergeCell ref="B76:G76"/>
    <mergeCell ref="A62:A73"/>
    <mergeCell ref="B62:B63"/>
    <mergeCell ref="C62:C63"/>
    <mergeCell ref="E62:E63"/>
    <mergeCell ref="B64:B65"/>
    <mergeCell ref="C64:C65"/>
    <mergeCell ref="E64:E65"/>
    <mergeCell ref="B56:B57"/>
    <mergeCell ref="C56:C57"/>
    <mergeCell ref="E56:E57"/>
    <mergeCell ref="B58:B59"/>
    <mergeCell ref="C58:C59"/>
    <mergeCell ref="E58:E59"/>
    <mergeCell ref="A50:A61"/>
    <mergeCell ref="B50:B51"/>
    <mergeCell ref="C50:C51"/>
    <mergeCell ref="E50:E51"/>
    <mergeCell ref="B52:B53"/>
    <mergeCell ref="C52:C53"/>
    <mergeCell ref="E52:E53"/>
    <mergeCell ref="B54:B55"/>
    <mergeCell ref="C54:C55"/>
    <mergeCell ref="E54:E55"/>
    <mergeCell ref="B66:B67"/>
    <mergeCell ref="A44:A49"/>
    <mergeCell ref="B44:B45"/>
    <mergeCell ref="C44:C45"/>
    <mergeCell ref="E44:E45"/>
    <mergeCell ref="B46:B47"/>
    <mergeCell ref="C46:C47"/>
    <mergeCell ref="E46:E47"/>
    <mergeCell ref="B48:B49"/>
    <mergeCell ref="C48:C49"/>
    <mergeCell ref="E48:E49"/>
    <mergeCell ref="A34:A4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C32:C33"/>
    <mergeCell ref="E32:E33"/>
    <mergeCell ref="B24:B25"/>
    <mergeCell ref="C24:C25"/>
    <mergeCell ref="E24:E25"/>
    <mergeCell ref="B40:B41"/>
    <mergeCell ref="C40:C41"/>
    <mergeCell ref="E40:E41"/>
    <mergeCell ref="B42:B43"/>
    <mergeCell ref="C42:C43"/>
    <mergeCell ref="E42:E43"/>
    <mergeCell ref="A16:A25"/>
    <mergeCell ref="B16:B17"/>
    <mergeCell ref="C16:C17"/>
    <mergeCell ref="E16:E17"/>
    <mergeCell ref="B18:B19"/>
    <mergeCell ref="C18:C19"/>
    <mergeCell ref="E18:E19"/>
    <mergeCell ref="A26:A33"/>
    <mergeCell ref="B26:B27"/>
    <mergeCell ref="C26:C27"/>
    <mergeCell ref="E26:E27"/>
    <mergeCell ref="B28:B29"/>
    <mergeCell ref="C28:C29"/>
    <mergeCell ref="E28:E29"/>
    <mergeCell ref="B20:B21"/>
    <mergeCell ref="C20:C21"/>
    <mergeCell ref="E20:E21"/>
    <mergeCell ref="B22:B23"/>
    <mergeCell ref="C22:C23"/>
    <mergeCell ref="E22:E23"/>
    <mergeCell ref="B30:B31"/>
    <mergeCell ref="C30:C31"/>
    <mergeCell ref="E30:E31"/>
    <mergeCell ref="B32:B33"/>
    <mergeCell ref="B10:B11"/>
    <mergeCell ref="C10:C11"/>
    <mergeCell ref="E10:E11"/>
    <mergeCell ref="B12:B13"/>
    <mergeCell ref="C12:C13"/>
    <mergeCell ref="E12:E13"/>
    <mergeCell ref="A4:A15"/>
    <mergeCell ref="B4:B5"/>
    <mergeCell ref="C4:C5"/>
    <mergeCell ref="E4:E5"/>
    <mergeCell ref="B6:B7"/>
    <mergeCell ref="C6:C7"/>
    <mergeCell ref="E6:E7"/>
    <mergeCell ref="B8:B9"/>
    <mergeCell ref="C8:C9"/>
    <mergeCell ref="E8:E9"/>
    <mergeCell ref="B14:B15"/>
    <mergeCell ref="C14:C15"/>
    <mergeCell ref="E14:E15"/>
    <mergeCell ref="AT1:AT2"/>
    <mergeCell ref="AU1:AU2"/>
    <mergeCell ref="AV1:AV2"/>
    <mergeCell ref="AW1:AW2"/>
    <mergeCell ref="AX1:AX2"/>
    <mergeCell ref="A2:R2"/>
    <mergeCell ref="AN1:AN2"/>
    <mergeCell ref="AO1:AO2"/>
    <mergeCell ref="AP1:AP2"/>
    <mergeCell ref="AQ1:AQ2"/>
    <mergeCell ref="AR1:AR2"/>
    <mergeCell ref="AS1:AS2"/>
    <mergeCell ref="AH1:AH2"/>
    <mergeCell ref="AI1:AI2"/>
    <mergeCell ref="AJ1:AJ2"/>
    <mergeCell ref="AK1:AK2"/>
    <mergeCell ref="AL1:AL2"/>
    <mergeCell ref="AM1:AM2"/>
    <mergeCell ref="AB1:AB2"/>
    <mergeCell ref="AC1:AC2"/>
    <mergeCell ref="AD1:AD2"/>
    <mergeCell ref="AE1:AE2"/>
    <mergeCell ref="AF1:AF2"/>
    <mergeCell ref="AG1:AG2"/>
    <mergeCell ref="V1:V2"/>
    <mergeCell ref="W1:W2"/>
    <mergeCell ref="X1:X2"/>
    <mergeCell ref="Y1:Y2"/>
    <mergeCell ref="Z1:Z2"/>
    <mergeCell ref="AA1:AA2"/>
    <mergeCell ref="A1:B1"/>
    <mergeCell ref="C1:H1"/>
    <mergeCell ref="I1:R1"/>
    <mergeCell ref="S1:S2"/>
    <mergeCell ref="T1:T2"/>
    <mergeCell ref="U1:U2"/>
  </mergeCells>
  <conditionalFormatting sqref="R1 R3:R1048576">
    <cfRule type="cellIs" dxfId="54" priority="4" operator="equal">
      <formula>"ATENÇÃO"</formula>
    </cfRule>
  </conditionalFormatting>
  <conditionalFormatting sqref="V4:AX73">
    <cfRule type="cellIs" dxfId="53" priority="3" operator="greaterThan">
      <formula>0</formula>
    </cfRule>
  </conditionalFormatting>
  <conditionalFormatting sqref="Q4:Q73">
    <cfRule type="cellIs" dxfId="52" priority="2" operator="lessThan">
      <formula>0</formula>
    </cfRule>
  </conditionalFormatting>
  <conditionalFormatting sqref="R4:R73">
    <cfRule type="containsText" dxfId="51" priority="1" operator="containsText" text="ATENÇÃO">
      <formula>NOT(ISERROR(SEARCH("ATENÇÃO",R4)))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2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06EC8-95A1-439C-A27F-1B6F50C63BA4}">
  <dimension ref="A1:AW81"/>
  <sheetViews>
    <sheetView topLeftCell="A46" zoomScale="50" zoomScaleNormal="50" workbookViewId="0">
      <selection activeCell="X62" sqref="X62"/>
    </sheetView>
  </sheetViews>
  <sheetFormatPr defaultColWidth="11.85546875" defaultRowHeight="24.75" customHeight="1" x14ac:dyDescent="0.25"/>
  <cols>
    <col min="1" max="1" width="7.42578125" style="34" customWidth="1"/>
    <col min="2" max="2" width="22.140625" style="1" customWidth="1"/>
    <col min="3" max="3" width="5.140625" style="1" customWidth="1"/>
    <col min="4" max="4" width="6.140625" style="1" customWidth="1"/>
    <col min="5" max="5" width="14.42578125" style="3" customWidth="1"/>
    <col min="6" max="6" width="10" style="1" customWidth="1"/>
    <col min="7" max="7" width="12.5703125" style="1" customWidth="1"/>
    <col min="8" max="8" width="12.85546875" style="79" customWidth="1"/>
    <col min="9" max="9" width="10.85546875" style="4" customWidth="1"/>
    <col min="10" max="16" width="8.5703125" style="4" customWidth="1"/>
    <col min="17" max="17" width="8.5703125" style="10" customWidth="1"/>
    <col min="18" max="18" width="8.5703125" style="5" customWidth="1"/>
    <col min="19" max="19" width="15" style="6" customWidth="1"/>
    <col min="20" max="20" width="17" style="6" customWidth="1"/>
    <col min="21" max="29" width="15" style="6" customWidth="1"/>
    <col min="30" max="49" width="15" style="34" customWidth="1"/>
    <col min="50" max="16384" width="11.85546875" style="34"/>
  </cols>
  <sheetData>
    <row r="1" spans="1:49" ht="47.1" customHeight="1" x14ac:dyDescent="0.25">
      <c r="A1" s="176" t="s">
        <v>84</v>
      </c>
      <c r="B1" s="177"/>
      <c r="C1" s="171" t="s">
        <v>112</v>
      </c>
      <c r="D1" s="171"/>
      <c r="E1" s="171"/>
      <c r="F1" s="171"/>
      <c r="G1" s="171"/>
      <c r="H1" s="172"/>
      <c r="I1" s="179" t="s">
        <v>82</v>
      </c>
      <c r="J1" s="179"/>
      <c r="K1" s="179"/>
      <c r="L1" s="179"/>
      <c r="M1" s="179"/>
      <c r="N1" s="179"/>
      <c r="O1" s="179"/>
      <c r="P1" s="179"/>
      <c r="Q1" s="179"/>
      <c r="R1" s="179"/>
      <c r="S1" s="197" t="s">
        <v>164</v>
      </c>
      <c r="T1" s="197" t="s">
        <v>165</v>
      </c>
      <c r="U1" s="163" t="s">
        <v>47</v>
      </c>
      <c r="V1" s="163" t="s">
        <v>47</v>
      </c>
      <c r="W1" s="163" t="s">
        <v>47</v>
      </c>
      <c r="X1" s="163" t="s">
        <v>47</v>
      </c>
      <c r="Y1" s="163" t="s">
        <v>47</v>
      </c>
      <c r="Z1" s="163" t="s">
        <v>47</v>
      </c>
      <c r="AA1" s="163" t="s">
        <v>47</v>
      </c>
      <c r="AB1" s="163" t="s">
        <v>47</v>
      </c>
      <c r="AC1" s="163" t="s">
        <v>47</v>
      </c>
      <c r="AD1" s="163" t="s">
        <v>47</v>
      </c>
      <c r="AE1" s="163" t="s">
        <v>47</v>
      </c>
      <c r="AF1" s="163" t="s">
        <v>47</v>
      </c>
      <c r="AG1" s="163" t="s">
        <v>47</v>
      </c>
      <c r="AH1" s="163" t="s">
        <v>47</v>
      </c>
      <c r="AI1" s="163" t="s">
        <v>47</v>
      </c>
      <c r="AJ1" s="163" t="s">
        <v>47</v>
      </c>
      <c r="AK1" s="163" t="s">
        <v>47</v>
      </c>
      <c r="AL1" s="163" t="s">
        <v>47</v>
      </c>
      <c r="AM1" s="163" t="s">
        <v>47</v>
      </c>
      <c r="AN1" s="163" t="s">
        <v>47</v>
      </c>
      <c r="AO1" s="163" t="s">
        <v>47</v>
      </c>
      <c r="AP1" s="163" t="s">
        <v>47</v>
      </c>
      <c r="AQ1" s="163" t="s">
        <v>47</v>
      </c>
      <c r="AR1" s="163" t="s">
        <v>47</v>
      </c>
      <c r="AS1" s="163" t="s">
        <v>47</v>
      </c>
      <c r="AT1" s="163" t="s">
        <v>47</v>
      </c>
      <c r="AU1" s="163" t="s">
        <v>47</v>
      </c>
      <c r="AV1" s="163" t="s">
        <v>47</v>
      </c>
      <c r="AW1" s="163" t="s">
        <v>47</v>
      </c>
    </row>
    <row r="2" spans="1:49" ht="23.25" customHeight="1" x14ac:dyDescent="0.25">
      <c r="A2" s="178" t="s">
        <v>57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2"/>
      <c r="S2" s="198"/>
      <c r="T2" s="198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</row>
    <row r="3" spans="1:49" s="3" customFormat="1" ht="51" customHeight="1" x14ac:dyDescent="0.2">
      <c r="A3" s="105" t="s">
        <v>87</v>
      </c>
      <c r="B3" s="105" t="s">
        <v>6</v>
      </c>
      <c r="C3" s="105" t="s">
        <v>2</v>
      </c>
      <c r="D3" s="105" t="s">
        <v>5</v>
      </c>
      <c r="E3" s="106" t="s">
        <v>7</v>
      </c>
      <c r="F3" s="106" t="s">
        <v>8</v>
      </c>
      <c r="G3" s="106" t="s">
        <v>9</v>
      </c>
      <c r="H3" s="107" t="s">
        <v>4</v>
      </c>
      <c r="I3" s="19" t="s">
        <v>50</v>
      </c>
      <c r="J3" s="19" t="s">
        <v>10</v>
      </c>
      <c r="K3" s="19" t="s">
        <v>11</v>
      </c>
      <c r="L3" s="19" t="s">
        <v>49</v>
      </c>
      <c r="M3" s="19" t="s">
        <v>12</v>
      </c>
      <c r="N3" s="19" t="s">
        <v>13</v>
      </c>
      <c r="O3" s="19" t="s">
        <v>14</v>
      </c>
      <c r="P3" s="19" t="s">
        <v>15</v>
      </c>
      <c r="Q3" s="26" t="s">
        <v>0</v>
      </c>
      <c r="R3" s="27" t="s">
        <v>1</v>
      </c>
      <c r="S3" s="144">
        <v>45951</v>
      </c>
      <c r="T3" s="144">
        <v>45967</v>
      </c>
      <c r="U3" s="62" t="s">
        <v>45</v>
      </c>
      <c r="V3" s="62" t="s">
        <v>45</v>
      </c>
      <c r="W3" s="62" t="s">
        <v>45</v>
      </c>
      <c r="X3" s="62" t="s">
        <v>45</v>
      </c>
      <c r="Y3" s="62" t="s">
        <v>45</v>
      </c>
      <c r="Z3" s="62" t="s">
        <v>45</v>
      </c>
      <c r="AA3" s="62" t="s">
        <v>45</v>
      </c>
      <c r="AB3" s="62" t="s">
        <v>45</v>
      </c>
      <c r="AC3" s="62" t="s">
        <v>45</v>
      </c>
      <c r="AD3" s="62" t="s">
        <v>45</v>
      </c>
      <c r="AE3" s="62" t="s">
        <v>45</v>
      </c>
      <c r="AF3" s="62" t="s">
        <v>45</v>
      </c>
      <c r="AG3" s="62" t="s">
        <v>45</v>
      </c>
      <c r="AH3" s="62" t="s">
        <v>45</v>
      </c>
      <c r="AI3" s="62" t="s">
        <v>45</v>
      </c>
      <c r="AJ3" s="62" t="s">
        <v>45</v>
      </c>
      <c r="AK3" s="62" t="s">
        <v>45</v>
      </c>
      <c r="AL3" s="62" t="s">
        <v>45</v>
      </c>
      <c r="AM3" s="62" t="s">
        <v>45</v>
      </c>
      <c r="AN3" s="62" t="s">
        <v>45</v>
      </c>
      <c r="AO3" s="62" t="s">
        <v>45</v>
      </c>
      <c r="AP3" s="62" t="s">
        <v>45</v>
      </c>
      <c r="AQ3" s="62" t="s">
        <v>45</v>
      </c>
      <c r="AR3" s="62" t="s">
        <v>45</v>
      </c>
      <c r="AS3" s="62" t="s">
        <v>45</v>
      </c>
      <c r="AT3" s="62" t="s">
        <v>45</v>
      </c>
      <c r="AU3" s="62" t="s">
        <v>45</v>
      </c>
      <c r="AV3" s="62" t="s">
        <v>45</v>
      </c>
      <c r="AW3" s="62" t="s">
        <v>45</v>
      </c>
    </row>
    <row r="4" spans="1:49" ht="24.75" customHeight="1" x14ac:dyDescent="0.25">
      <c r="A4" s="169" t="s">
        <v>88</v>
      </c>
      <c r="B4" s="170" t="s">
        <v>89</v>
      </c>
      <c r="C4" s="173">
        <v>1</v>
      </c>
      <c r="D4" s="65">
        <v>1</v>
      </c>
      <c r="E4" s="170" t="s">
        <v>90</v>
      </c>
      <c r="F4" s="63" t="s">
        <v>91</v>
      </c>
      <c r="G4" s="66" t="s">
        <v>113</v>
      </c>
      <c r="H4" s="78">
        <v>4.9000000000000004</v>
      </c>
      <c r="I4" s="68">
        <v>3000</v>
      </c>
      <c r="J4" s="23">
        <f t="shared" ref="J4:J35" si="0">IF(SUM(S4:AW4)&gt;I4+L4,I4+L4,SUM(S4:AW4))</f>
        <v>983</v>
      </c>
      <c r="K4" s="23">
        <f t="shared" ref="K4:K35" si="1">(SUM(S4:AW4))</f>
        <v>983</v>
      </c>
      <c r="L4" s="24"/>
      <c r="M4" s="25">
        <f>ROUND(IF(I4*0.25-0.5&lt;0,0,I4*0.25-0.5),0)-P4-N4</f>
        <v>750</v>
      </c>
      <c r="N4" s="24"/>
      <c r="O4" s="24"/>
      <c r="P4" s="24"/>
      <c r="Q4" s="35">
        <f t="shared" ref="Q4:Q35" si="2">I4-SUM(S4:AW4)+L4</f>
        <v>2017</v>
      </c>
      <c r="R4" s="16" t="str">
        <f>IF(Q4&lt;0,"ATENÇÃO","OK")</f>
        <v>OK</v>
      </c>
      <c r="S4" s="145"/>
      <c r="T4" s="148">
        <f>1350-367</f>
        <v>983</v>
      </c>
      <c r="U4" s="112"/>
      <c r="V4" s="112"/>
      <c r="W4" s="112"/>
      <c r="X4" s="112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</row>
    <row r="5" spans="1:49" ht="24.75" customHeight="1" x14ac:dyDescent="0.25">
      <c r="A5" s="169"/>
      <c r="B5" s="170"/>
      <c r="C5" s="173"/>
      <c r="D5" s="65">
        <v>2</v>
      </c>
      <c r="E5" s="170"/>
      <c r="F5" s="64" t="s">
        <v>92</v>
      </c>
      <c r="G5" s="66" t="s">
        <v>113</v>
      </c>
      <c r="H5" s="67">
        <v>890.86</v>
      </c>
      <c r="I5" s="69">
        <v>12</v>
      </c>
      <c r="J5" s="23">
        <f t="shared" si="0"/>
        <v>0</v>
      </c>
      <c r="K5" s="23">
        <f t="shared" si="1"/>
        <v>0</v>
      </c>
      <c r="L5" s="24"/>
      <c r="M5" s="25">
        <f t="shared" ref="M5:M73" si="3">ROUND(IF(I5*0.25-0.5&lt;0,0,I5*0.25-0.5),0)-P5-N5</f>
        <v>3</v>
      </c>
      <c r="N5" s="24"/>
      <c r="O5" s="24"/>
      <c r="P5" s="24"/>
      <c r="Q5" s="35">
        <f t="shared" si="2"/>
        <v>12</v>
      </c>
      <c r="R5" s="16" t="str">
        <f t="shared" ref="R5:R68" si="4">IF(Q5&lt;0,"ATENÇÃO","OK")</f>
        <v>OK</v>
      </c>
      <c r="S5" s="145"/>
      <c r="T5" s="148">
        <f>6-6</f>
        <v>0</v>
      </c>
      <c r="U5" s="112"/>
      <c r="V5" s="112"/>
      <c r="W5" s="112"/>
      <c r="X5" s="112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</row>
    <row r="6" spans="1:49" ht="24.75" customHeight="1" x14ac:dyDescent="0.25">
      <c r="A6" s="169"/>
      <c r="B6" s="170" t="s">
        <v>89</v>
      </c>
      <c r="C6" s="173">
        <v>2</v>
      </c>
      <c r="D6" s="65">
        <v>3</v>
      </c>
      <c r="E6" s="170" t="s">
        <v>93</v>
      </c>
      <c r="F6" s="64" t="s">
        <v>91</v>
      </c>
      <c r="G6" s="66" t="s">
        <v>113</v>
      </c>
      <c r="H6" s="67">
        <v>6.5</v>
      </c>
      <c r="I6" s="69">
        <v>0</v>
      </c>
      <c r="J6" s="23">
        <f t="shared" si="0"/>
        <v>0</v>
      </c>
      <c r="K6" s="23">
        <f t="shared" si="1"/>
        <v>0</v>
      </c>
      <c r="L6" s="24"/>
      <c r="M6" s="25">
        <f t="shared" si="3"/>
        <v>0</v>
      </c>
      <c r="N6" s="24"/>
      <c r="O6" s="24"/>
      <c r="P6" s="24"/>
      <c r="Q6" s="35">
        <f t="shared" si="2"/>
        <v>0</v>
      </c>
      <c r="R6" s="16" t="str">
        <f t="shared" si="4"/>
        <v>OK</v>
      </c>
      <c r="S6" s="145"/>
      <c r="T6" s="145"/>
      <c r="U6" s="112"/>
      <c r="V6" s="112"/>
      <c r="W6" s="112"/>
      <c r="X6" s="112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</row>
    <row r="7" spans="1:49" ht="24.75" customHeight="1" x14ac:dyDescent="0.25">
      <c r="A7" s="169"/>
      <c r="B7" s="170"/>
      <c r="C7" s="173"/>
      <c r="D7" s="65">
        <v>4</v>
      </c>
      <c r="E7" s="170"/>
      <c r="F7" s="64" t="s">
        <v>92</v>
      </c>
      <c r="G7" s="66" t="s">
        <v>113</v>
      </c>
      <c r="H7" s="67">
        <v>738.2</v>
      </c>
      <c r="I7" s="69">
        <v>0</v>
      </c>
      <c r="J7" s="23">
        <f t="shared" si="0"/>
        <v>0</v>
      </c>
      <c r="K7" s="23">
        <f t="shared" si="1"/>
        <v>0</v>
      </c>
      <c r="L7" s="24"/>
      <c r="M7" s="25">
        <f t="shared" si="3"/>
        <v>0</v>
      </c>
      <c r="N7" s="24"/>
      <c r="O7" s="24"/>
      <c r="P7" s="24"/>
      <c r="Q7" s="35">
        <f t="shared" si="2"/>
        <v>0</v>
      </c>
      <c r="R7" s="16" t="str">
        <f t="shared" si="4"/>
        <v>OK</v>
      </c>
      <c r="S7" s="145"/>
      <c r="T7" s="146"/>
      <c r="U7" s="112"/>
      <c r="V7" s="112"/>
      <c r="W7" s="112"/>
      <c r="X7" s="112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</row>
    <row r="8" spans="1:49" ht="24.75" customHeight="1" x14ac:dyDescent="0.25">
      <c r="A8" s="169"/>
      <c r="B8" s="170" t="s">
        <v>89</v>
      </c>
      <c r="C8" s="173">
        <v>3</v>
      </c>
      <c r="D8" s="65">
        <v>5</v>
      </c>
      <c r="E8" s="170" t="s">
        <v>94</v>
      </c>
      <c r="F8" s="80" t="s">
        <v>91</v>
      </c>
      <c r="G8" s="66" t="s">
        <v>113</v>
      </c>
      <c r="H8" s="67">
        <v>7.82</v>
      </c>
      <c r="I8" s="69">
        <v>0</v>
      </c>
      <c r="J8" s="23">
        <f t="shared" si="0"/>
        <v>0</v>
      </c>
      <c r="K8" s="23">
        <f t="shared" si="1"/>
        <v>0</v>
      </c>
      <c r="L8" s="24">
        <v>750</v>
      </c>
      <c r="M8" s="25">
        <f t="shared" si="3"/>
        <v>0</v>
      </c>
      <c r="N8" s="24"/>
      <c r="O8" s="24"/>
      <c r="P8" s="24"/>
      <c r="Q8" s="35">
        <f t="shared" si="2"/>
        <v>750</v>
      </c>
      <c r="R8" s="16" t="str">
        <f t="shared" si="4"/>
        <v>OK</v>
      </c>
      <c r="S8" s="145"/>
      <c r="T8" s="145"/>
      <c r="U8" s="112"/>
      <c r="V8" s="112"/>
      <c r="W8" s="112"/>
      <c r="X8" s="112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</row>
    <row r="9" spans="1:49" ht="24.75" customHeight="1" x14ac:dyDescent="0.25">
      <c r="A9" s="169"/>
      <c r="B9" s="170"/>
      <c r="C9" s="173"/>
      <c r="D9" s="65">
        <v>6</v>
      </c>
      <c r="E9" s="170"/>
      <c r="F9" s="80" t="s">
        <v>92</v>
      </c>
      <c r="G9" s="66" t="s">
        <v>113</v>
      </c>
      <c r="H9" s="67">
        <v>1000</v>
      </c>
      <c r="I9" s="69">
        <v>0</v>
      </c>
      <c r="J9" s="23">
        <f t="shared" si="0"/>
        <v>0</v>
      </c>
      <c r="K9" s="23">
        <f t="shared" si="1"/>
        <v>0</v>
      </c>
      <c r="L9" s="24"/>
      <c r="M9" s="25">
        <f t="shared" si="3"/>
        <v>0</v>
      </c>
      <c r="N9" s="24"/>
      <c r="O9" s="24"/>
      <c r="P9" s="24"/>
      <c r="Q9" s="35">
        <f t="shared" si="2"/>
        <v>0</v>
      </c>
      <c r="R9" s="16" t="str">
        <f t="shared" si="4"/>
        <v>OK</v>
      </c>
      <c r="S9" s="145"/>
      <c r="T9" s="146"/>
      <c r="U9" s="112"/>
      <c r="V9" s="112"/>
      <c r="W9" s="112"/>
      <c r="X9" s="112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</row>
    <row r="10" spans="1:49" ht="24.75" customHeight="1" x14ac:dyDescent="0.25">
      <c r="A10" s="169"/>
      <c r="B10" s="170" t="s">
        <v>89</v>
      </c>
      <c r="C10" s="173">
        <v>4</v>
      </c>
      <c r="D10" s="65">
        <v>7</v>
      </c>
      <c r="E10" s="170" t="s">
        <v>95</v>
      </c>
      <c r="F10" s="80" t="s">
        <v>91</v>
      </c>
      <c r="G10" s="66" t="s">
        <v>113</v>
      </c>
      <c r="H10" s="67">
        <v>7.61</v>
      </c>
      <c r="I10" s="69">
        <v>0</v>
      </c>
      <c r="J10" s="23">
        <f t="shared" si="0"/>
        <v>164</v>
      </c>
      <c r="K10" s="23">
        <f t="shared" si="1"/>
        <v>164</v>
      </c>
      <c r="L10" s="24">
        <v>750</v>
      </c>
      <c r="M10" s="25">
        <f t="shared" si="3"/>
        <v>0</v>
      </c>
      <c r="N10" s="24"/>
      <c r="O10" s="24"/>
      <c r="P10" s="24"/>
      <c r="Q10" s="35">
        <f t="shared" si="2"/>
        <v>586</v>
      </c>
      <c r="R10" s="16" t="str">
        <f t="shared" si="4"/>
        <v>OK</v>
      </c>
      <c r="S10" s="148">
        <v>164</v>
      </c>
      <c r="T10" s="146"/>
      <c r="U10" s="112"/>
      <c r="V10" s="112"/>
      <c r="W10" s="112"/>
      <c r="X10" s="112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</row>
    <row r="11" spans="1:49" ht="24.75" customHeight="1" x14ac:dyDescent="0.25">
      <c r="A11" s="169"/>
      <c r="B11" s="170"/>
      <c r="C11" s="173"/>
      <c r="D11" s="65">
        <v>8</v>
      </c>
      <c r="E11" s="170"/>
      <c r="F11" s="80" t="s">
        <v>92</v>
      </c>
      <c r="G11" s="66" t="s">
        <v>113</v>
      </c>
      <c r="H11" s="67">
        <v>1002.46</v>
      </c>
      <c r="I11" s="69">
        <v>0</v>
      </c>
      <c r="J11" s="23">
        <f t="shared" si="0"/>
        <v>0</v>
      </c>
      <c r="K11" s="23">
        <f t="shared" si="1"/>
        <v>0</v>
      </c>
      <c r="L11" s="24"/>
      <c r="M11" s="25">
        <f t="shared" si="3"/>
        <v>0</v>
      </c>
      <c r="N11" s="24"/>
      <c r="O11" s="24"/>
      <c r="P11" s="24"/>
      <c r="Q11" s="35">
        <f t="shared" si="2"/>
        <v>0</v>
      </c>
      <c r="R11" s="16" t="str">
        <f t="shared" si="4"/>
        <v>OK</v>
      </c>
      <c r="S11" s="145"/>
      <c r="T11" s="146"/>
      <c r="U11" s="112"/>
      <c r="V11" s="112"/>
      <c r="W11" s="112"/>
      <c r="X11" s="112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</row>
    <row r="12" spans="1:49" ht="24.75" customHeight="1" x14ac:dyDescent="0.25">
      <c r="A12" s="169"/>
      <c r="B12" s="170" t="s">
        <v>96</v>
      </c>
      <c r="C12" s="173">
        <v>5</v>
      </c>
      <c r="D12" s="65">
        <v>9</v>
      </c>
      <c r="E12" s="170" t="s">
        <v>97</v>
      </c>
      <c r="F12" s="80" t="s">
        <v>91</v>
      </c>
      <c r="G12" s="66" t="s">
        <v>113</v>
      </c>
      <c r="H12" s="67">
        <v>3.68</v>
      </c>
      <c r="I12" s="69">
        <v>12000</v>
      </c>
      <c r="J12" s="23">
        <f t="shared" si="0"/>
        <v>0</v>
      </c>
      <c r="K12" s="23">
        <f t="shared" si="1"/>
        <v>0</v>
      </c>
      <c r="L12" s="24"/>
      <c r="M12" s="25">
        <f t="shared" si="3"/>
        <v>3000</v>
      </c>
      <c r="N12" s="24"/>
      <c r="O12" s="24"/>
      <c r="P12" s="24"/>
      <c r="Q12" s="35">
        <f t="shared" si="2"/>
        <v>12000</v>
      </c>
      <c r="R12" s="16" t="str">
        <f t="shared" si="4"/>
        <v>OK</v>
      </c>
      <c r="S12" s="145"/>
      <c r="T12" s="146"/>
      <c r="U12" s="112"/>
      <c r="V12" s="112"/>
      <c r="W12" s="112"/>
      <c r="X12" s="112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</row>
    <row r="13" spans="1:49" ht="24.75" customHeight="1" x14ac:dyDescent="0.25">
      <c r="A13" s="169"/>
      <c r="B13" s="170"/>
      <c r="C13" s="173"/>
      <c r="D13" s="65">
        <v>10</v>
      </c>
      <c r="E13" s="170"/>
      <c r="F13" s="65" t="s">
        <v>92</v>
      </c>
      <c r="G13" s="66" t="s">
        <v>113</v>
      </c>
      <c r="H13" s="78">
        <v>874.8</v>
      </c>
      <c r="I13" s="69">
        <v>20</v>
      </c>
      <c r="J13" s="23">
        <f t="shared" si="0"/>
        <v>0</v>
      </c>
      <c r="K13" s="23">
        <f t="shared" si="1"/>
        <v>0</v>
      </c>
      <c r="L13" s="24"/>
      <c r="M13" s="25">
        <f t="shared" si="3"/>
        <v>5</v>
      </c>
      <c r="N13" s="24"/>
      <c r="O13" s="24"/>
      <c r="P13" s="24"/>
      <c r="Q13" s="35">
        <f t="shared" si="2"/>
        <v>20</v>
      </c>
      <c r="R13" s="16" t="str">
        <f t="shared" si="4"/>
        <v>OK</v>
      </c>
      <c r="S13" s="145"/>
      <c r="T13" s="146"/>
      <c r="U13" s="112"/>
      <c r="V13" s="112"/>
      <c r="W13" s="112"/>
      <c r="X13" s="112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</row>
    <row r="14" spans="1:49" ht="24.75" customHeight="1" x14ac:dyDescent="0.25">
      <c r="A14" s="169"/>
      <c r="B14" s="175" t="s">
        <v>96</v>
      </c>
      <c r="C14" s="174">
        <v>6</v>
      </c>
      <c r="D14" s="113">
        <v>11</v>
      </c>
      <c r="E14" s="175" t="s">
        <v>98</v>
      </c>
      <c r="F14" s="113" t="s">
        <v>91</v>
      </c>
      <c r="G14" s="114" t="s">
        <v>114</v>
      </c>
      <c r="H14" s="115">
        <v>6.76</v>
      </c>
      <c r="I14" s="69">
        <v>0</v>
      </c>
      <c r="J14" s="23">
        <f t="shared" si="0"/>
        <v>0</v>
      </c>
      <c r="K14" s="23">
        <f t="shared" si="1"/>
        <v>0</v>
      </c>
      <c r="L14" s="24"/>
      <c r="M14" s="25">
        <f t="shared" si="3"/>
        <v>0</v>
      </c>
      <c r="N14" s="24"/>
      <c r="O14" s="24"/>
      <c r="P14" s="24"/>
      <c r="Q14" s="35">
        <f t="shared" si="2"/>
        <v>0</v>
      </c>
      <c r="R14" s="16" t="str">
        <f t="shared" si="4"/>
        <v>OK</v>
      </c>
      <c r="S14" s="145"/>
      <c r="T14" s="146"/>
      <c r="U14" s="112"/>
      <c r="V14" s="112"/>
      <c r="W14" s="112"/>
      <c r="X14" s="112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</row>
    <row r="15" spans="1:49" ht="24.75" customHeight="1" x14ac:dyDescent="0.25">
      <c r="A15" s="169"/>
      <c r="B15" s="175"/>
      <c r="C15" s="174"/>
      <c r="D15" s="113">
        <v>12</v>
      </c>
      <c r="E15" s="175"/>
      <c r="F15" s="116" t="s">
        <v>92</v>
      </c>
      <c r="G15" s="114" t="s">
        <v>114</v>
      </c>
      <c r="H15" s="115">
        <v>1021.34</v>
      </c>
      <c r="I15" s="69">
        <v>0</v>
      </c>
      <c r="J15" s="23">
        <f t="shared" si="0"/>
        <v>0</v>
      </c>
      <c r="K15" s="23">
        <f t="shared" si="1"/>
        <v>0</v>
      </c>
      <c r="L15" s="24"/>
      <c r="M15" s="25">
        <f t="shared" si="3"/>
        <v>0</v>
      </c>
      <c r="N15" s="24"/>
      <c r="O15" s="24"/>
      <c r="P15" s="24"/>
      <c r="Q15" s="35">
        <f t="shared" si="2"/>
        <v>0</v>
      </c>
      <c r="R15" s="16" t="str">
        <f t="shared" si="4"/>
        <v>OK</v>
      </c>
      <c r="S15" s="145"/>
      <c r="T15" s="146"/>
      <c r="U15" s="112"/>
      <c r="V15" s="112"/>
      <c r="W15" s="112"/>
      <c r="X15" s="112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</row>
    <row r="16" spans="1:49" ht="24.75" customHeight="1" x14ac:dyDescent="0.25">
      <c r="A16" s="169" t="s">
        <v>100</v>
      </c>
      <c r="B16" s="170" t="s">
        <v>101</v>
      </c>
      <c r="C16" s="173">
        <v>7</v>
      </c>
      <c r="D16" s="65">
        <v>13</v>
      </c>
      <c r="E16" s="170" t="s">
        <v>90</v>
      </c>
      <c r="F16" s="64" t="s">
        <v>91</v>
      </c>
      <c r="G16" s="66" t="s">
        <v>113</v>
      </c>
      <c r="H16" s="78">
        <v>4.25</v>
      </c>
      <c r="I16" s="69">
        <v>0</v>
      </c>
      <c r="J16" s="23">
        <f t="shared" si="0"/>
        <v>0</v>
      </c>
      <c r="K16" s="23">
        <f t="shared" si="1"/>
        <v>0</v>
      </c>
      <c r="L16" s="24"/>
      <c r="M16" s="25">
        <f t="shared" si="3"/>
        <v>0</v>
      </c>
      <c r="N16" s="24"/>
      <c r="O16" s="24"/>
      <c r="P16" s="24"/>
      <c r="Q16" s="35">
        <f t="shared" si="2"/>
        <v>0</v>
      </c>
      <c r="R16" s="16" t="str">
        <f t="shared" si="4"/>
        <v>OK</v>
      </c>
      <c r="S16" s="145"/>
      <c r="T16" s="146"/>
      <c r="U16" s="112"/>
      <c r="V16" s="112"/>
      <c r="W16" s="112"/>
      <c r="X16" s="112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</row>
    <row r="17" spans="1:49" ht="24.75" customHeight="1" x14ac:dyDescent="0.25">
      <c r="A17" s="169"/>
      <c r="B17" s="170"/>
      <c r="C17" s="173"/>
      <c r="D17" s="65">
        <v>14</v>
      </c>
      <c r="E17" s="170"/>
      <c r="F17" s="64" t="s">
        <v>92</v>
      </c>
      <c r="G17" s="66" t="s">
        <v>113</v>
      </c>
      <c r="H17" s="67">
        <v>751.21</v>
      </c>
      <c r="I17" s="69">
        <v>0</v>
      </c>
      <c r="J17" s="23">
        <f t="shared" si="0"/>
        <v>0</v>
      </c>
      <c r="K17" s="23">
        <f t="shared" si="1"/>
        <v>0</v>
      </c>
      <c r="L17" s="24"/>
      <c r="M17" s="25">
        <f t="shared" si="3"/>
        <v>0</v>
      </c>
      <c r="N17" s="24"/>
      <c r="O17" s="24"/>
      <c r="P17" s="24"/>
      <c r="Q17" s="35">
        <f t="shared" si="2"/>
        <v>0</v>
      </c>
      <c r="R17" s="16" t="str">
        <f t="shared" si="4"/>
        <v>OK</v>
      </c>
      <c r="S17" s="145"/>
      <c r="T17" s="146"/>
      <c r="U17" s="112"/>
      <c r="V17" s="112"/>
      <c r="W17" s="112"/>
      <c r="X17" s="112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</row>
    <row r="18" spans="1:49" ht="24.75" customHeight="1" x14ac:dyDescent="0.25">
      <c r="A18" s="169"/>
      <c r="B18" s="170" t="s">
        <v>102</v>
      </c>
      <c r="C18" s="173">
        <v>8</v>
      </c>
      <c r="D18" s="65">
        <v>15</v>
      </c>
      <c r="E18" s="170" t="s">
        <v>93</v>
      </c>
      <c r="F18" s="64" t="s">
        <v>91</v>
      </c>
      <c r="G18" s="66" t="s">
        <v>113</v>
      </c>
      <c r="H18" s="67">
        <v>10.55</v>
      </c>
      <c r="I18" s="69">
        <v>0</v>
      </c>
      <c r="J18" s="23">
        <f t="shared" si="0"/>
        <v>0</v>
      </c>
      <c r="K18" s="23">
        <f t="shared" si="1"/>
        <v>0</v>
      </c>
      <c r="L18" s="24"/>
      <c r="M18" s="25">
        <f t="shared" si="3"/>
        <v>0</v>
      </c>
      <c r="N18" s="24"/>
      <c r="O18" s="24"/>
      <c r="P18" s="24"/>
      <c r="Q18" s="35">
        <f t="shared" si="2"/>
        <v>0</v>
      </c>
      <c r="R18" s="16" t="str">
        <f t="shared" si="4"/>
        <v>OK</v>
      </c>
      <c r="S18" s="145"/>
      <c r="T18" s="146"/>
      <c r="U18" s="112"/>
      <c r="V18" s="112"/>
      <c r="W18" s="112"/>
      <c r="X18" s="112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</row>
    <row r="19" spans="1:49" ht="24.75" customHeight="1" x14ac:dyDescent="0.25">
      <c r="A19" s="169"/>
      <c r="B19" s="170"/>
      <c r="C19" s="173"/>
      <c r="D19" s="65">
        <v>16</v>
      </c>
      <c r="E19" s="170"/>
      <c r="F19" s="64" t="s">
        <v>92</v>
      </c>
      <c r="G19" s="66" t="s">
        <v>113</v>
      </c>
      <c r="H19" s="78">
        <v>1232.01</v>
      </c>
      <c r="I19" s="69">
        <v>0</v>
      </c>
      <c r="J19" s="23">
        <f t="shared" si="0"/>
        <v>0</v>
      </c>
      <c r="K19" s="23">
        <f t="shared" si="1"/>
        <v>0</v>
      </c>
      <c r="L19" s="24"/>
      <c r="M19" s="25">
        <f t="shared" si="3"/>
        <v>0</v>
      </c>
      <c r="N19" s="24"/>
      <c r="O19" s="24"/>
      <c r="P19" s="24"/>
      <c r="Q19" s="35">
        <f t="shared" si="2"/>
        <v>0</v>
      </c>
      <c r="R19" s="16" t="str">
        <f t="shared" si="4"/>
        <v>OK</v>
      </c>
      <c r="S19" s="145"/>
      <c r="T19" s="146"/>
      <c r="U19" s="112"/>
      <c r="V19" s="112"/>
      <c r="W19" s="112"/>
      <c r="X19" s="112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</row>
    <row r="20" spans="1:49" ht="24.75" customHeight="1" x14ac:dyDescent="0.25">
      <c r="A20" s="169"/>
      <c r="B20" s="170" t="s">
        <v>102</v>
      </c>
      <c r="C20" s="173">
        <v>9</v>
      </c>
      <c r="D20" s="65">
        <v>17</v>
      </c>
      <c r="E20" s="170" t="s">
        <v>94</v>
      </c>
      <c r="F20" s="64" t="s">
        <v>91</v>
      </c>
      <c r="G20" s="66" t="s">
        <v>113</v>
      </c>
      <c r="H20" s="78">
        <v>10.130000000000001</v>
      </c>
      <c r="I20" s="69">
        <v>0</v>
      </c>
      <c r="J20" s="23">
        <f t="shared" si="0"/>
        <v>0</v>
      </c>
      <c r="K20" s="23">
        <f t="shared" si="1"/>
        <v>0</v>
      </c>
      <c r="L20" s="24"/>
      <c r="M20" s="25">
        <f t="shared" si="3"/>
        <v>0</v>
      </c>
      <c r="N20" s="24"/>
      <c r="O20" s="24"/>
      <c r="P20" s="24"/>
      <c r="Q20" s="35">
        <f t="shared" si="2"/>
        <v>0</v>
      </c>
      <c r="R20" s="16" t="str">
        <f t="shared" si="4"/>
        <v>OK</v>
      </c>
      <c r="S20" s="145"/>
      <c r="T20" s="146"/>
      <c r="U20" s="112"/>
      <c r="V20" s="112"/>
      <c r="W20" s="112"/>
      <c r="X20" s="112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</row>
    <row r="21" spans="1:49" ht="24.75" customHeight="1" x14ac:dyDescent="0.25">
      <c r="A21" s="169"/>
      <c r="B21" s="170"/>
      <c r="C21" s="173"/>
      <c r="D21" s="65">
        <v>18</v>
      </c>
      <c r="E21" s="170"/>
      <c r="F21" s="64" t="s">
        <v>92</v>
      </c>
      <c r="G21" s="66" t="s">
        <v>113</v>
      </c>
      <c r="H21" s="78">
        <v>1211.46</v>
      </c>
      <c r="I21" s="69">
        <v>0</v>
      </c>
      <c r="J21" s="23">
        <f t="shared" si="0"/>
        <v>0</v>
      </c>
      <c r="K21" s="23">
        <f t="shared" si="1"/>
        <v>0</v>
      </c>
      <c r="L21" s="24"/>
      <c r="M21" s="25">
        <f t="shared" si="3"/>
        <v>0</v>
      </c>
      <c r="N21" s="24"/>
      <c r="O21" s="24"/>
      <c r="P21" s="24"/>
      <c r="Q21" s="35">
        <f t="shared" si="2"/>
        <v>0</v>
      </c>
      <c r="R21" s="16" t="str">
        <f t="shared" si="4"/>
        <v>OK</v>
      </c>
      <c r="S21" s="145"/>
      <c r="T21" s="146"/>
      <c r="U21" s="112"/>
      <c r="V21" s="112"/>
      <c r="W21" s="112"/>
      <c r="X21" s="112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</row>
    <row r="22" spans="1:49" ht="24.75" customHeight="1" x14ac:dyDescent="0.25">
      <c r="A22" s="169"/>
      <c r="B22" s="170" t="s">
        <v>102</v>
      </c>
      <c r="C22" s="173">
        <v>10</v>
      </c>
      <c r="D22" s="65">
        <v>19</v>
      </c>
      <c r="E22" s="170" t="s">
        <v>95</v>
      </c>
      <c r="F22" s="80" t="s">
        <v>91</v>
      </c>
      <c r="G22" s="66" t="s">
        <v>113</v>
      </c>
      <c r="H22" s="78">
        <v>12.08</v>
      </c>
      <c r="I22" s="69">
        <v>0</v>
      </c>
      <c r="J22" s="23">
        <f t="shared" si="0"/>
        <v>0</v>
      </c>
      <c r="K22" s="23">
        <f t="shared" si="1"/>
        <v>0</v>
      </c>
      <c r="L22" s="24"/>
      <c r="M22" s="25">
        <f t="shared" si="3"/>
        <v>0</v>
      </c>
      <c r="N22" s="24"/>
      <c r="O22" s="24"/>
      <c r="P22" s="24"/>
      <c r="Q22" s="35">
        <f t="shared" si="2"/>
        <v>0</v>
      </c>
      <c r="R22" s="16" t="str">
        <f t="shared" si="4"/>
        <v>OK</v>
      </c>
      <c r="S22" s="145"/>
      <c r="T22" s="145"/>
      <c r="U22" s="112"/>
      <c r="V22" s="112"/>
      <c r="W22" s="112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</row>
    <row r="23" spans="1:49" ht="24.75" customHeight="1" x14ac:dyDescent="0.25">
      <c r="A23" s="169"/>
      <c r="B23" s="170"/>
      <c r="C23" s="173"/>
      <c r="D23" s="65">
        <v>20</v>
      </c>
      <c r="E23" s="170"/>
      <c r="F23" s="64" t="s">
        <v>92</v>
      </c>
      <c r="G23" s="66" t="s">
        <v>113</v>
      </c>
      <c r="H23" s="67">
        <v>1460.51</v>
      </c>
      <c r="I23" s="69">
        <v>0</v>
      </c>
      <c r="J23" s="23">
        <f t="shared" si="0"/>
        <v>0</v>
      </c>
      <c r="K23" s="23">
        <f t="shared" si="1"/>
        <v>0</v>
      </c>
      <c r="L23" s="24"/>
      <c r="M23" s="25">
        <f t="shared" si="3"/>
        <v>0</v>
      </c>
      <c r="N23" s="24"/>
      <c r="O23" s="24"/>
      <c r="P23" s="24"/>
      <c r="Q23" s="35">
        <f t="shared" si="2"/>
        <v>0</v>
      </c>
      <c r="R23" s="16" t="str">
        <f t="shared" si="4"/>
        <v>OK</v>
      </c>
      <c r="S23" s="145"/>
      <c r="T23" s="146"/>
      <c r="U23" s="112"/>
      <c r="V23" s="112"/>
      <c r="W23" s="112"/>
      <c r="X23" s="112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</row>
    <row r="24" spans="1:49" ht="24.75" customHeight="1" x14ac:dyDescent="0.25">
      <c r="A24" s="169"/>
      <c r="B24" s="170" t="s">
        <v>102</v>
      </c>
      <c r="C24" s="173">
        <v>11</v>
      </c>
      <c r="D24" s="65">
        <v>21</v>
      </c>
      <c r="E24" s="170" t="s">
        <v>97</v>
      </c>
      <c r="F24" s="64" t="s">
        <v>91</v>
      </c>
      <c r="G24" s="66" t="s">
        <v>113</v>
      </c>
      <c r="H24" s="67">
        <v>4.3099999999999996</v>
      </c>
      <c r="I24" s="69">
        <v>0</v>
      </c>
      <c r="J24" s="23">
        <f t="shared" si="0"/>
        <v>0</v>
      </c>
      <c r="K24" s="23">
        <f t="shared" si="1"/>
        <v>0</v>
      </c>
      <c r="L24" s="24"/>
      <c r="M24" s="25">
        <f t="shared" si="3"/>
        <v>0</v>
      </c>
      <c r="N24" s="24"/>
      <c r="O24" s="24"/>
      <c r="P24" s="24"/>
      <c r="Q24" s="35">
        <f t="shared" si="2"/>
        <v>0</v>
      </c>
      <c r="R24" s="16" t="str">
        <f t="shared" si="4"/>
        <v>OK</v>
      </c>
      <c r="S24" s="145"/>
      <c r="T24" s="146"/>
      <c r="U24" s="112"/>
      <c r="V24" s="112"/>
      <c r="W24" s="112"/>
      <c r="X24" s="112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</row>
    <row r="25" spans="1:49" ht="24.75" customHeight="1" x14ac:dyDescent="0.25">
      <c r="A25" s="169"/>
      <c r="B25" s="170"/>
      <c r="C25" s="173"/>
      <c r="D25" s="65">
        <v>22</v>
      </c>
      <c r="E25" s="170"/>
      <c r="F25" s="64" t="s">
        <v>92</v>
      </c>
      <c r="G25" s="66" t="s">
        <v>113</v>
      </c>
      <c r="H25" s="67">
        <v>667.5</v>
      </c>
      <c r="I25" s="69">
        <v>0</v>
      </c>
      <c r="J25" s="23">
        <f t="shared" si="0"/>
        <v>0</v>
      </c>
      <c r="K25" s="23">
        <f t="shared" si="1"/>
        <v>0</v>
      </c>
      <c r="L25" s="24"/>
      <c r="M25" s="25">
        <f t="shared" si="3"/>
        <v>0</v>
      </c>
      <c r="N25" s="24"/>
      <c r="O25" s="24"/>
      <c r="P25" s="24"/>
      <c r="Q25" s="35">
        <f t="shared" si="2"/>
        <v>0</v>
      </c>
      <c r="R25" s="16" t="str">
        <f t="shared" si="4"/>
        <v>OK</v>
      </c>
      <c r="S25" s="145"/>
      <c r="T25" s="146"/>
      <c r="U25" s="112"/>
      <c r="V25" s="112"/>
      <c r="W25" s="112"/>
      <c r="X25" s="112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</row>
    <row r="26" spans="1:49" ht="24.75" customHeight="1" x14ac:dyDescent="0.25">
      <c r="A26" s="169" t="s">
        <v>103</v>
      </c>
      <c r="B26" s="170" t="s">
        <v>96</v>
      </c>
      <c r="C26" s="173">
        <v>12</v>
      </c>
      <c r="D26" s="65">
        <v>23</v>
      </c>
      <c r="E26" s="170" t="s">
        <v>90</v>
      </c>
      <c r="F26" s="64" t="s">
        <v>91</v>
      </c>
      <c r="G26" s="66" t="s">
        <v>113</v>
      </c>
      <c r="H26" s="67">
        <v>3.5</v>
      </c>
      <c r="I26" s="69">
        <v>0</v>
      </c>
      <c r="J26" s="23">
        <f t="shared" si="0"/>
        <v>0</v>
      </c>
      <c r="K26" s="23">
        <f t="shared" si="1"/>
        <v>0</v>
      </c>
      <c r="L26" s="24"/>
      <c r="M26" s="25">
        <f t="shared" si="3"/>
        <v>0</v>
      </c>
      <c r="N26" s="24"/>
      <c r="O26" s="24"/>
      <c r="P26" s="24"/>
      <c r="Q26" s="35">
        <f t="shared" si="2"/>
        <v>0</v>
      </c>
      <c r="R26" s="16" t="str">
        <f t="shared" si="4"/>
        <v>OK</v>
      </c>
      <c r="S26" s="145"/>
      <c r="T26" s="146"/>
      <c r="U26" s="112"/>
      <c r="V26" s="112"/>
      <c r="W26" s="112"/>
      <c r="X26" s="112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</row>
    <row r="27" spans="1:49" ht="24.75" customHeight="1" x14ac:dyDescent="0.25">
      <c r="A27" s="169"/>
      <c r="B27" s="170"/>
      <c r="C27" s="173"/>
      <c r="D27" s="65">
        <v>24</v>
      </c>
      <c r="E27" s="170"/>
      <c r="F27" s="64" t="s">
        <v>92</v>
      </c>
      <c r="G27" s="66" t="s">
        <v>113</v>
      </c>
      <c r="H27" s="67">
        <v>1440</v>
      </c>
      <c r="I27" s="69">
        <v>0</v>
      </c>
      <c r="J27" s="23">
        <f t="shared" si="0"/>
        <v>0</v>
      </c>
      <c r="K27" s="23">
        <f t="shared" si="1"/>
        <v>0</v>
      </c>
      <c r="L27" s="24"/>
      <c r="M27" s="25">
        <f t="shared" si="3"/>
        <v>0</v>
      </c>
      <c r="N27" s="24"/>
      <c r="O27" s="24"/>
      <c r="P27" s="24"/>
      <c r="Q27" s="35">
        <f t="shared" si="2"/>
        <v>0</v>
      </c>
      <c r="R27" s="16" t="str">
        <f t="shared" si="4"/>
        <v>OK</v>
      </c>
      <c r="S27" s="145"/>
      <c r="T27" s="146"/>
      <c r="U27" s="112"/>
      <c r="V27" s="112"/>
      <c r="W27" s="112"/>
      <c r="X27" s="112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</row>
    <row r="28" spans="1:49" ht="24.75" customHeight="1" x14ac:dyDescent="0.25">
      <c r="A28" s="169"/>
      <c r="B28" s="170" t="s">
        <v>96</v>
      </c>
      <c r="C28" s="173">
        <v>13</v>
      </c>
      <c r="D28" s="65">
        <v>25</v>
      </c>
      <c r="E28" s="170" t="s">
        <v>93</v>
      </c>
      <c r="F28" s="64" t="s">
        <v>91</v>
      </c>
      <c r="G28" s="66" t="s">
        <v>113</v>
      </c>
      <c r="H28" s="67">
        <v>10.91</v>
      </c>
      <c r="I28" s="69">
        <v>0</v>
      </c>
      <c r="J28" s="23">
        <f t="shared" si="0"/>
        <v>0</v>
      </c>
      <c r="K28" s="23">
        <f t="shared" si="1"/>
        <v>0</v>
      </c>
      <c r="L28" s="24"/>
      <c r="M28" s="25">
        <f t="shared" si="3"/>
        <v>0</v>
      </c>
      <c r="N28" s="24"/>
      <c r="O28" s="24"/>
      <c r="P28" s="24"/>
      <c r="Q28" s="35">
        <f t="shared" si="2"/>
        <v>0</v>
      </c>
      <c r="R28" s="16" t="str">
        <f t="shared" si="4"/>
        <v>OK</v>
      </c>
      <c r="S28" s="145"/>
      <c r="T28" s="146"/>
      <c r="U28" s="112"/>
      <c r="V28" s="112"/>
      <c r="W28" s="112"/>
      <c r="X28" s="112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</row>
    <row r="29" spans="1:49" ht="24.75" customHeight="1" x14ac:dyDescent="0.25">
      <c r="A29" s="169"/>
      <c r="B29" s="170"/>
      <c r="C29" s="173"/>
      <c r="D29" s="65">
        <v>26</v>
      </c>
      <c r="E29" s="170"/>
      <c r="F29" s="64" t="s">
        <v>92</v>
      </c>
      <c r="G29" s="66" t="s">
        <v>113</v>
      </c>
      <c r="H29" s="67">
        <v>1016.36</v>
      </c>
      <c r="I29" s="69">
        <v>0</v>
      </c>
      <c r="J29" s="23">
        <f t="shared" si="0"/>
        <v>0</v>
      </c>
      <c r="K29" s="23">
        <f t="shared" si="1"/>
        <v>0</v>
      </c>
      <c r="L29" s="24"/>
      <c r="M29" s="25">
        <f t="shared" si="3"/>
        <v>0</v>
      </c>
      <c r="N29" s="24"/>
      <c r="O29" s="24"/>
      <c r="P29" s="24"/>
      <c r="Q29" s="35">
        <f t="shared" si="2"/>
        <v>0</v>
      </c>
      <c r="R29" s="16" t="str">
        <f t="shared" si="4"/>
        <v>OK</v>
      </c>
      <c r="S29" s="145"/>
      <c r="T29" s="146"/>
      <c r="U29" s="112"/>
      <c r="V29" s="112"/>
      <c r="W29" s="112"/>
      <c r="X29" s="112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</row>
    <row r="30" spans="1:49" ht="24.75" customHeight="1" x14ac:dyDescent="0.25">
      <c r="A30" s="169"/>
      <c r="B30" s="170" t="s">
        <v>104</v>
      </c>
      <c r="C30" s="173">
        <v>14</v>
      </c>
      <c r="D30" s="65">
        <v>27</v>
      </c>
      <c r="E30" s="170" t="s">
        <v>94</v>
      </c>
      <c r="F30" s="64" t="s">
        <v>91</v>
      </c>
      <c r="G30" s="66" t="s">
        <v>113</v>
      </c>
      <c r="H30" s="67">
        <v>13.02</v>
      </c>
      <c r="I30" s="69">
        <v>0</v>
      </c>
      <c r="J30" s="23">
        <f t="shared" si="0"/>
        <v>0</v>
      </c>
      <c r="K30" s="23">
        <f t="shared" si="1"/>
        <v>0</v>
      </c>
      <c r="L30" s="24"/>
      <c r="M30" s="25">
        <f t="shared" si="3"/>
        <v>0</v>
      </c>
      <c r="N30" s="24"/>
      <c r="O30" s="24"/>
      <c r="P30" s="24"/>
      <c r="Q30" s="35">
        <f t="shared" si="2"/>
        <v>0</v>
      </c>
      <c r="R30" s="16" t="str">
        <f t="shared" si="4"/>
        <v>OK</v>
      </c>
      <c r="S30" s="145"/>
      <c r="T30" s="146"/>
      <c r="U30" s="112"/>
      <c r="V30" s="112"/>
      <c r="W30" s="112"/>
      <c r="X30" s="112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</row>
    <row r="31" spans="1:49" ht="24.75" customHeight="1" x14ac:dyDescent="0.25">
      <c r="A31" s="169"/>
      <c r="B31" s="170"/>
      <c r="C31" s="173"/>
      <c r="D31" s="65">
        <v>28</v>
      </c>
      <c r="E31" s="170"/>
      <c r="F31" s="64" t="s">
        <v>92</v>
      </c>
      <c r="G31" s="66" t="s">
        <v>113</v>
      </c>
      <c r="H31" s="67">
        <v>1970.75</v>
      </c>
      <c r="I31" s="69">
        <v>0</v>
      </c>
      <c r="J31" s="23">
        <f t="shared" si="0"/>
        <v>0</v>
      </c>
      <c r="K31" s="23">
        <f t="shared" si="1"/>
        <v>0</v>
      </c>
      <c r="L31" s="24"/>
      <c r="M31" s="25">
        <f t="shared" si="3"/>
        <v>0</v>
      </c>
      <c r="N31" s="24"/>
      <c r="O31" s="24"/>
      <c r="P31" s="24"/>
      <c r="Q31" s="35">
        <f t="shared" si="2"/>
        <v>0</v>
      </c>
      <c r="R31" s="16" t="str">
        <f t="shared" si="4"/>
        <v>OK</v>
      </c>
      <c r="S31" s="145"/>
      <c r="T31" s="146"/>
      <c r="U31" s="112"/>
      <c r="V31" s="112"/>
      <c r="W31" s="112"/>
      <c r="X31" s="112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</row>
    <row r="32" spans="1:49" ht="24.75" customHeight="1" x14ac:dyDescent="0.25">
      <c r="A32" s="169"/>
      <c r="B32" s="170" t="s">
        <v>104</v>
      </c>
      <c r="C32" s="173">
        <v>15</v>
      </c>
      <c r="D32" s="65">
        <v>29</v>
      </c>
      <c r="E32" s="170" t="s">
        <v>95</v>
      </c>
      <c r="F32" s="64" t="s">
        <v>91</v>
      </c>
      <c r="G32" s="66" t="s">
        <v>113</v>
      </c>
      <c r="H32" s="67">
        <v>11.2</v>
      </c>
      <c r="I32" s="69">
        <v>0</v>
      </c>
      <c r="J32" s="23">
        <f t="shared" si="0"/>
        <v>0</v>
      </c>
      <c r="K32" s="23">
        <f t="shared" si="1"/>
        <v>0</v>
      </c>
      <c r="L32" s="24"/>
      <c r="M32" s="25">
        <f t="shared" si="3"/>
        <v>0</v>
      </c>
      <c r="N32" s="24"/>
      <c r="O32" s="24"/>
      <c r="P32" s="24"/>
      <c r="Q32" s="35">
        <f t="shared" si="2"/>
        <v>0</v>
      </c>
      <c r="R32" s="16" t="str">
        <f t="shared" si="4"/>
        <v>OK</v>
      </c>
      <c r="S32" s="145"/>
      <c r="T32" s="146"/>
      <c r="U32" s="112"/>
      <c r="V32" s="112"/>
      <c r="W32" s="112"/>
      <c r="X32" s="112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</row>
    <row r="33" spans="1:49" ht="24.75" customHeight="1" x14ac:dyDescent="0.25">
      <c r="A33" s="169"/>
      <c r="B33" s="170"/>
      <c r="C33" s="173"/>
      <c r="D33" s="65">
        <v>30</v>
      </c>
      <c r="E33" s="170"/>
      <c r="F33" s="64" t="s">
        <v>92</v>
      </c>
      <c r="G33" s="66" t="s">
        <v>113</v>
      </c>
      <c r="H33" s="67">
        <v>2200</v>
      </c>
      <c r="I33" s="69">
        <v>0</v>
      </c>
      <c r="J33" s="23">
        <f t="shared" si="0"/>
        <v>0</v>
      </c>
      <c r="K33" s="23">
        <f t="shared" si="1"/>
        <v>0</v>
      </c>
      <c r="L33" s="24"/>
      <c r="M33" s="25">
        <f t="shared" si="3"/>
        <v>0</v>
      </c>
      <c r="N33" s="24"/>
      <c r="O33" s="24"/>
      <c r="P33" s="24"/>
      <c r="Q33" s="35">
        <f t="shared" si="2"/>
        <v>0</v>
      </c>
      <c r="R33" s="16" t="str">
        <f t="shared" si="4"/>
        <v>OK</v>
      </c>
      <c r="S33" s="145"/>
      <c r="T33" s="146"/>
      <c r="U33" s="112"/>
      <c r="V33" s="112"/>
      <c r="W33" s="112"/>
      <c r="X33" s="112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</row>
    <row r="34" spans="1:49" ht="24.75" customHeight="1" x14ac:dyDescent="0.25">
      <c r="A34" s="169" t="s">
        <v>105</v>
      </c>
      <c r="B34" s="170" t="s">
        <v>96</v>
      </c>
      <c r="C34" s="173">
        <v>16</v>
      </c>
      <c r="D34" s="65">
        <v>31</v>
      </c>
      <c r="E34" s="170" t="s">
        <v>90</v>
      </c>
      <c r="F34" s="64" t="s">
        <v>91</v>
      </c>
      <c r="G34" s="66" t="s">
        <v>113</v>
      </c>
      <c r="H34" s="67">
        <v>3.93</v>
      </c>
      <c r="I34" s="69">
        <v>0</v>
      </c>
      <c r="J34" s="23">
        <f t="shared" si="0"/>
        <v>0</v>
      </c>
      <c r="K34" s="23">
        <f t="shared" si="1"/>
        <v>0</v>
      </c>
      <c r="L34" s="24"/>
      <c r="M34" s="25">
        <f t="shared" si="3"/>
        <v>0</v>
      </c>
      <c r="N34" s="24"/>
      <c r="O34" s="24"/>
      <c r="P34" s="24"/>
      <c r="Q34" s="35">
        <f t="shared" si="2"/>
        <v>0</v>
      </c>
      <c r="R34" s="16" t="str">
        <f t="shared" si="4"/>
        <v>OK</v>
      </c>
      <c r="S34" s="145"/>
      <c r="T34" s="146"/>
      <c r="U34" s="112"/>
      <c r="V34" s="112"/>
      <c r="W34" s="112"/>
      <c r="X34" s="112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</row>
    <row r="35" spans="1:49" ht="24.75" customHeight="1" x14ac:dyDescent="0.25">
      <c r="A35" s="169"/>
      <c r="B35" s="170"/>
      <c r="C35" s="173"/>
      <c r="D35" s="65">
        <v>32</v>
      </c>
      <c r="E35" s="170"/>
      <c r="F35" s="64" t="s">
        <v>92</v>
      </c>
      <c r="G35" s="66" t="s">
        <v>113</v>
      </c>
      <c r="H35" s="67">
        <v>1350</v>
      </c>
      <c r="I35" s="69">
        <v>0</v>
      </c>
      <c r="J35" s="23">
        <f t="shared" si="0"/>
        <v>0</v>
      </c>
      <c r="K35" s="23">
        <f t="shared" si="1"/>
        <v>0</v>
      </c>
      <c r="L35" s="24"/>
      <c r="M35" s="25">
        <f t="shared" si="3"/>
        <v>0</v>
      </c>
      <c r="N35" s="24"/>
      <c r="O35" s="24"/>
      <c r="P35" s="24"/>
      <c r="Q35" s="35">
        <f t="shared" si="2"/>
        <v>0</v>
      </c>
      <c r="R35" s="16" t="str">
        <f t="shared" si="4"/>
        <v>OK</v>
      </c>
      <c r="S35" s="145"/>
      <c r="T35" s="146"/>
      <c r="U35" s="112"/>
      <c r="V35" s="112"/>
      <c r="W35" s="112"/>
      <c r="X35" s="112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</row>
    <row r="36" spans="1:49" ht="24.75" customHeight="1" x14ac:dyDescent="0.25">
      <c r="A36" s="169"/>
      <c r="B36" s="170" t="s">
        <v>106</v>
      </c>
      <c r="C36" s="173">
        <v>17</v>
      </c>
      <c r="D36" s="65">
        <v>33</v>
      </c>
      <c r="E36" s="170" t="s">
        <v>93</v>
      </c>
      <c r="F36" s="64" t="s">
        <v>91</v>
      </c>
      <c r="G36" s="66" t="s">
        <v>113</v>
      </c>
      <c r="H36" s="67">
        <v>10.97</v>
      </c>
      <c r="I36" s="69">
        <v>0</v>
      </c>
      <c r="J36" s="23">
        <f t="shared" ref="J36:J67" si="5">IF(SUM(S36:AW36)&gt;I36+L36,I36+L36,SUM(S36:AW36))</f>
        <v>0</v>
      </c>
      <c r="K36" s="23">
        <f t="shared" ref="K36:K67" si="6">(SUM(S36:AW36))</f>
        <v>0</v>
      </c>
      <c r="L36" s="24"/>
      <c r="M36" s="25">
        <f t="shared" si="3"/>
        <v>0</v>
      </c>
      <c r="N36" s="24"/>
      <c r="O36" s="24"/>
      <c r="P36" s="24"/>
      <c r="Q36" s="35">
        <f t="shared" ref="Q36:Q67" si="7">I36-SUM(S36:AW36)+L36</f>
        <v>0</v>
      </c>
      <c r="R36" s="16" t="str">
        <f t="shared" si="4"/>
        <v>OK</v>
      </c>
      <c r="S36" s="145"/>
      <c r="T36" s="146"/>
      <c r="U36" s="112"/>
      <c r="V36" s="112"/>
      <c r="W36" s="112"/>
      <c r="X36" s="112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</row>
    <row r="37" spans="1:49" ht="24.75" customHeight="1" x14ac:dyDescent="0.25">
      <c r="A37" s="169"/>
      <c r="B37" s="170"/>
      <c r="C37" s="173"/>
      <c r="D37" s="65">
        <v>34</v>
      </c>
      <c r="E37" s="170"/>
      <c r="F37" s="64" t="s">
        <v>92</v>
      </c>
      <c r="G37" s="66" t="s">
        <v>113</v>
      </c>
      <c r="H37" s="67">
        <v>975</v>
      </c>
      <c r="I37" s="69">
        <v>0</v>
      </c>
      <c r="J37" s="23">
        <f t="shared" si="5"/>
        <v>0</v>
      </c>
      <c r="K37" s="23">
        <f t="shared" si="6"/>
        <v>0</v>
      </c>
      <c r="L37" s="24"/>
      <c r="M37" s="25">
        <f t="shared" si="3"/>
        <v>0</v>
      </c>
      <c r="N37" s="24"/>
      <c r="O37" s="24"/>
      <c r="P37" s="24"/>
      <c r="Q37" s="35">
        <f t="shared" si="7"/>
        <v>0</v>
      </c>
      <c r="R37" s="16" t="str">
        <f t="shared" si="4"/>
        <v>OK</v>
      </c>
      <c r="S37" s="145"/>
      <c r="T37" s="146"/>
      <c r="U37" s="33"/>
      <c r="V37" s="112"/>
      <c r="W37" s="112"/>
      <c r="X37" s="112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</row>
    <row r="38" spans="1:49" ht="24.75" customHeight="1" x14ac:dyDescent="0.25">
      <c r="A38" s="169"/>
      <c r="B38" s="170" t="s">
        <v>106</v>
      </c>
      <c r="C38" s="173">
        <v>18</v>
      </c>
      <c r="D38" s="65">
        <v>35</v>
      </c>
      <c r="E38" s="170" t="s">
        <v>94</v>
      </c>
      <c r="F38" s="64" t="s">
        <v>91</v>
      </c>
      <c r="G38" s="66" t="s">
        <v>113</v>
      </c>
      <c r="H38" s="67">
        <v>8.9</v>
      </c>
      <c r="I38" s="69">
        <v>0</v>
      </c>
      <c r="J38" s="23">
        <f t="shared" si="5"/>
        <v>0</v>
      </c>
      <c r="K38" s="23">
        <f t="shared" si="6"/>
        <v>0</v>
      </c>
      <c r="L38" s="24"/>
      <c r="M38" s="25">
        <f t="shared" si="3"/>
        <v>0</v>
      </c>
      <c r="N38" s="24"/>
      <c r="O38" s="24"/>
      <c r="P38" s="24"/>
      <c r="Q38" s="35">
        <f t="shared" si="7"/>
        <v>0</v>
      </c>
      <c r="R38" s="16" t="str">
        <f t="shared" si="4"/>
        <v>OK</v>
      </c>
      <c r="S38" s="145"/>
      <c r="T38" s="146"/>
      <c r="U38" s="33"/>
      <c r="V38" s="112"/>
      <c r="W38" s="112"/>
      <c r="X38" s="112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</row>
    <row r="39" spans="1:49" ht="24.75" customHeight="1" x14ac:dyDescent="0.25">
      <c r="A39" s="169"/>
      <c r="B39" s="170"/>
      <c r="C39" s="173"/>
      <c r="D39" s="65">
        <v>36</v>
      </c>
      <c r="E39" s="170"/>
      <c r="F39" s="64" t="s">
        <v>92</v>
      </c>
      <c r="G39" s="66" t="s">
        <v>113</v>
      </c>
      <c r="H39" s="67">
        <v>750</v>
      </c>
      <c r="I39" s="69">
        <v>0</v>
      </c>
      <c r="J39" s="23">
        <f t="shared" si="5"/>
        <v>0</v>
      </c>
      <c r="K39" s="23">
        <f t="shared" si="6"/>
        <v>0</v>
      </c>
      <c r="L39" s="24"/>
      <c r="M39" s="25">
        <f t="shared" si="3"/>
        <v>0</v>
      </c>
      <c r="N39" s="24"/>
      <c r="O39" s="24"/>
      <c r="P39" s="24"/>
      <c r="Q39" s="35">
        <f t="shared" si="7"/>
        <v>0</v>
      </c>
      <c r="R39" s="16" t="str">
        <f t="shared" si="4"/>
        <v>OK</v>
      </c>
      <c r="S39" s="145"/>
      <c r="T39" s="146"/>
      <c r="U39" s="33"/>
      <c r="V39" s="112"/>
      <c r="W39" s="112"/>
      <c r="X39" s="112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</row>
    <row r="40" spans="1:49" ht="24.75" customHeight="1" x14ac:dyDescent="0.25">
      <c r="A40" s="169"/>
      <c r="B40" s="170" t="s">
        <v>106</v>
      </c>
      <c r="C40" s="173">
        <v>19</v>
      </c>
      <c r="D40" s="65">
        <v>37</v>
      </c>
      <c r="E40" s="170" t="s">
        <v>95</v>
      </c>
      <c r="F40" s="64" t="s">
        <v>91</v>
      </c>
      <c r="G40" s="66" t="s">
        <v>113</v>
      </c>
      <c r="H40" s="67">
        <v>7.74</v>
      </c>
      <c r="I40" s="69">
        <v>0</v>
      </c>
      <c r="J40" s="23">
        <f t="shared" si="5"/>
        <v>0</v>
      </c>
      <c r="K40" s="23">
        <f t="shared" si="6"/>
        <v>0</v>
      </c>
      <c r="L40" s="24"/>
      <c r="M40" s="25">
        <f t="shared" si="3"/>
        <v>0</v>
      </c>
      <c r="N40" s="24"/>
      <c r="O40" s="24"/>
      <c r="P40" s="24"/>
      <c r="Q40" s="35">
        <f t="shared" si="7"/>
        <v>0</v>
      </c>
      <c r="R40" s="16" t="str">
        <f t="shared" si="4"/>
        <v>OK</v>
      </c>
      <c r="S40" s="145"/>
      <c r="T40" s="146"/>
      <c r="U40" s="33"/>
      <c r="V40" s="112"/>
      <c r="W40" s="112"/>
      <c r="X40" s="112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</row>
    <row r="41" spans="1:49" ht="24.75" customHeight="1" x14ac:dyDescent="0.25">
      <c r="A41" s="169"/>
      <c r="B41" s="170"/>
      <c r="C41" s="173"/>
      <c r="D41" s="65">
        <v>38</v>
      </c>
      <c r="E41" s="170"/>
      <c r="F41" s="64" t="s">
        <v>92</v>
      </c>
      <c r="G41" s="66" t="s">
        <v>113</v>
      </c>
      <c r="H41" s="67">
        <v>1500</v>
      </c>
      <c r="I41" s="69">
        <v>0</v>
      </c>
      <c r="J41" s="23">
        <f t="shared" si="5"/>
        <v>0</v>
      </c>
      <c r="K41" s="23">
        <f t="shared" si="6"/>
        <v>0</v>
      </c>
      <c r="L41" s="24"/>
      <c r="M41" s="25">
        <f t="shared" si="3"/>
        <v>0</v>
      </c>
      <c r="N41" s="24"/>
      <c r="O41" s="24"/>
      <c r="P41" s="24"/>
      <c r="Q41" s="35">
        <f t="shared" si="7"/>
        <v>0</v>
      </c>
      <c r="R41" s="16" t="str">
        <f t="shared" si="4"/>
        <v>OK</v>
      </c>
      <c r="S41" s="145"/>
      <c r="T41" s="146"/>
      <c r="U41" s="33"/>
      <c r="V41" s="112"/>
      <c r="W41" s="112"/>
      <c r="X41" s="112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</row>
    <row r="42" spans="1:49" ht="24.75" customHeight="1" x14ac:dyDescent="0.25">
      <c r="A42" s="169"/>
      <c r="B42" s="175" t="s">
        <v>96</v>
      </c>
      <c r="C42" s="174">
        <v>20</v>
      </c>
      <c r="D42" s="113">
        <v>39</v>
      </c>
      <c r="E42" s="175" t="s">
        <v>98</v>
      </c>
      <c r="F42" s="114" t="s">
        <v>91</v>
      </c>
      <c r="G42" s="114" t="s">
        <v>114</v>
      </c>
      <c r="H42" s="117">
        <v>6.76</v>
      </c>
      <c r="I42" s="69">
        <v>0</v>
      </c>
      <c r="J42" s="23">
        <f t="shared" si="5"/>
        <v>0</v>
      </c>
      <c r="K42" s="23">
        <f t="shared" si="6"/>
        <v>0</v>
      </c>
      <c r="L42" s="24"/>
      <c r="M42" s="25">
        <f t="shared" si="3"/>
        <v>0</v>
      </c>
      <c r="N42" s="24"/>
      <c r="O42" s="24"/>
      <c r="P42" s="24"/>
      <c r="Q42" s="35">
        <f t="shared" si="7"/>
        <v>0</v>
      </c>
      <c r="R42" s="16" t="str">
        <f t="shared" si="4"/>
        <v>OK</v>
      </c>
      <c r="S42" s="145"/>
      <c r="T42" s="146"/>
      <c r="U42" s="33"/>
      <c r="V42" s="112"/>
      <c r="W42" s="112"/>
      <c r="X42" s="112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</row>
    <row r="43" spans="1:49" ht="24.75" customHeight="1" x14ac:dyDescent="0.25">
      <c r="A43" s="169"/>
      <c r="B43" s="175"/>
      <c r="C43" s="174"/>
      <c r="D43" s="113">
        <v>40</v>
      </c>
      <c r="E43" s="175"/>
      <c r="F43" s="114" t="s">
        <v>92</v>
      </c>
      <c r="G43" s="114" t="s">
        <v>114</v>
      </c>
      <c r="H43" s="117">
        <v>1021.35</v>
      </c>
      <c r="I43" s="69">
        <v>0</v>
      </c>
      <c r="J43" s="23">
        <f t="shared" si="5"/>
        <v>0</v>
      </c>
      <c r="K43" s="23">
        <f t="shared" si="6"/>
        <v>0</v>
      </c>
      <c r="L43" s="24"/>
      <c r="M43" s="25">
        <f t="shared" si="3"/>
        <v>0</v>
      </c>
      <c r="N43" s="24"/>
      <c r="O43" s="24"/>
      <c r="P43" s="24"/>
      <c r="Q43" s="35">
        <f t="shared" si="7"/>
        <v>0</v>
      </c>
      <c r="R43" s="16" t="str">
        <f t="shared" si="4"/>
        <v>OK</v>
      </c>
      <c r="S43" s="145"/>
      <c r="T43" s="146"/>
      <c r="U43" s="33"/>
      <c r="V43" s="112"/>
      <c r="W43" s="112"/>
      <c r="X43" s="112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</row>
    <row r="44" spans="1:49" ht="24.75" customHeight="1" x14ac:dyDescent="0.25">
      <c r="A44" s="169" t="s">
        <v>107</v>
      </c>
      <c r="B44" s="170" t="s">
        <v>96</v>
      </c>
      <c r="C44" s="173">
        <v>21</v>
      </c>
      <c r="D44" s="65">
        <v>41</v>
      </c>
      <c r="E44" s="170" t="s">
        <v>90</v>
      </c>
      <c r="F44" s="64" t="s">
        <v>91</v>
      </c>
      <c r="G44" s="66" t="s">
        <v>113</v>
      </c>
      <c r="H44" s="67">
        <v>3.5</v>
      </c>
      <c r="I44" s="69">
        <v>0</v>
      </c>
      <c r="J44" s="23">
        <f t="shared" si="5"/>
        <v>0</v>
      </c>
      <c r="K44" s="23">
        <f t="shared" si="6"/>
        <v>0</v>
      </c>
      <c r="L44" s="24"/>
      <c r="M44" s="25">
        <f t="shared" si="3"/>
        <v>0</v>
      </c>
      <c r="N44" s="24"/>
      <c r="O44" s="24"/>
      <c r="P44" s="24"/>
      <c r="Q44" s="35">
        <f t="shared" si="7"/>
        <v>0</v>
      </c>
      <c r="R44" s="16" t="str">
        <f t="shared" si="4"/>
        <v>OK</v>
      </c>
      <c r="S44" s="145"/>
      <c r="T44" s="146"/>
      <c r="U44" s="112"/>
      <c r="V44" s="112"/>
      <c r="W44" s="112"/>
      <c r="X44" s="112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</row>
    <row r="45" spans="1:49" ht="24.75" customHeight="1" x14ac:dyDescent="0.25">
      <c r="A45" s="169"/>
      <c r="B45" s="170"/>
      <c r="C45" s="173"/>
      <c r="D45" s="65">
        <v>42</v>
      </c>
      <c r="E45" s="170"/>
      <c r="F45" s="64" t="s">
        <v>92</v>
      </c>
      <c r="G45" s="66" t="s">
        <v>113</v>
      </c>
      <c r="H45" s="67">
        <v>1416.66</v>
      </c>
      <c r="I45" s="69">
        <v>0</v>
      </c>
      <c r="J45" s="23">
        <f t="shared" si="5"/>
        <v>0</v>
      </c>
      <c r="K45" s="23">
        <f t="shared" si="6"/>
        <v>0</v>
      </c>
      <c r="L45" s="24"/>
      <c r="M45" s="25">
        <f t="shared" si="3"/>
        <v>0</v>
      </c>
      <c r="N45" s="24"/>
      <c r="O45" s="24"/>
      <c r="P45" s="24"/>
      <c r="Q45" s="35">
        <f t="shared" si="7"/>
        <v>0</v>
      </c>
      <c r="R45" s="16" t="str">
        <f t="shared" si="4"/>
        <v>OK</v>
      </c>
      <c r="S45" s="145"/>
      <c r="T45" s="146"/>
      <c r="U45" s="112"/>
      <c r="V45" s="112"/>
      <c r="W45" s="112"/>
      <c r="X45" s="112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</row>
    <row r="46" spans="1:49" ht="24.75" customHeight="1" x14ac:dyDescent="0.25">
      <c r="A46" s="169"/>
      <c r="B46" s="170" t="s">
        <v>96</v>
      </c>
      <c r="C46" s="173">
        <v>22</v>
      </c>
      <c r="D46" s="65">
        <v>43</v>
      </c>
      <c r="E46" s="170" t="s">
        <v>94</v>
      </c>
      <c r="F46" s="64" t="s">
        <v>91</v>
      </c>
      <c r="G46" s="66" t="s">
        <v>113</v>
      </c>
      <c r="H46" s="67">
        <v>13.45</v>
      </c>
      <c r="I46" s="69">
        <v>0</v>
      </c>
      <c r="J46" s="23">
        <f t="shared" si="5"/>
        <v>0</v>
      </c>
      <c r="K46" s="23">
        <f t="shared" si="6"/>
        <v>0</v>
      </c>
      <c r="L46" s="24"/>
      <c r="M46" s="25">
        <f t="shared" si="3"/>
        <v>0</v>
      </c>
      <c r="N46" s="24"/>
      <c r="O46" s="24"/>
      <c r="P46" s="24"/>
      <c r="Q46" s="35">
        <f t="shared" si="7"/>
        <v>0</v>
      </c>
      <c r="R46" s="16" t="str">
        <f t="shared" si="4"/>
        <v>OK</v>
      </c>
      <c r="S46" s="145"/>
      <c r="T46" s="146"/>
      <c r="U46" s="112"/>
      <c r="V46" s="112"/>
      <c r="W46" s="112"/>
      <c r="X46" s="112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</row>
    <row r="47" spans="1:49" ht="24.75" customHeight="1" x14ac:dyDescent="0.25">
      <c r="A47" s="169"/>
      <c r="B47" s="170"/>
      <c r="C47" s="173"/>
      <c r="D47" s="65">
        <v>44</v>
      </c>
      <c r="E47" s="170"/>
      <c r="F47" s="64" t="s">
        <v>92</v>
      </c>
      <c r="G47" s="66" t="s">
        <v>113</v>
      </c>
      <c r="H47" s="67">
        <v>1614.58</v>
      </c>
      <c r="I47" s="69">
        <v>0</v>
      </c>
      <c r="J47" s="23">
        <f t="shared" si="5"/>
        <v>0</v>
      </c>
      <c r="K47" s="23">
        <f t="shared" si="6"/>
        <v>0</v>
      </c>
      <c r="L47" s="24"/>
      <c r="M47" s="25">
        <f t="shared" si="3"/>
        <v>0</v>
      </c>
      <c r="N47" s="24"/>
      <c r="O47" s="24"/>
      <c r="P47" s="24"/>
      <c r="Q47" s="35">
        <f t="shared" si="7"/>
        <v>0</v>
      </c>
      <c r="R47" s="16" t="str">
        <f t="shared" si="4"/>
        <v>OK</v>
      </c>
      <c r="S47" s="145"/>
      <c r="T47" s="146"/>
      <c r="U47" s="112"/>
      <c r="V47" s="112"/>
      <c r="W47" s="112"/>
      <c r="X47" s="112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</row>
    <row r="48" spans="1:49" ht="24.75" customHeight="1" x14ac:dyDescent="0.25">
      <c r="A48" s="169"/>
      <c r="B48" s="170" t="s">
        <v>96</v>
      </c>
      <c r="C48" s="173">
        <v>23</v>
      </c>
      <c r="D48" s="65">
        <v>45</v>
      </c>
      <c r="E48" s="170" t="s">
        <v>98</v>
      </c>
      <c r="F48" s="64" t="s">
        <v>91</v>
      </c>
      <c r="G48" s="66" t="s">
        <v>99</v>
      </c>
      <c r="H48" s="67">
        <v>6.76</v>
      </c>
      <c r="I48" s="69">
        <v>0</v>
      </c>
      <c r="J48" s="23">
        <f t="shared" si="5"/>
        <v>0</v>
      </c>
      <c r="K48" s="23">
        <f t="shared" si="6"/>
        <v>0</v>
      </c>
      <c r="L48" s="24"/>
      <c r="M48" s="25">
        <f t="shared" si="3"/>
        <v>0</v>
      </c>
      <c r="N48" s="24"/>
      <c r="O48" s="24"/>
      <c r="P48" s="24"/>
      <c r="Q48" s="35">
        <f t="shared" si="7"/>
        <v>0</v>
      </c>
      <c r="R48" s="16" t="str">
        <f t="shared" si="4"/>
        <v>OK</v>
      </c>
      <c r="S48" s="145"/>
      <c r="T48" s="146"/>
      <c r="U48" s="112"/>
      <c r="V48" s="112"/>
      <c r="W48" s="112"/>
      <c r="X48" s="112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</row>
    <row r="49" spans="1:49" ht="24.75" customHeight="1" x14ac:dyDescent="0.25">
      <c r="A49" s="169"/>
      <c r="B49" s="170"/>
      <c r="C49" s="173"/>
      <c r="D49" s="65">
        <v>46</v>
      </c>
      <c r="E49" s="170"/>
      <c r="F49" s="64" t="s">
        <v>92</v>
      </c>
      <c r="G49" s="66" t="s">
        <v>99</v>
      </c>
      <c r="H49" s="67">
        <v>1021.35</v>
      </c>
      <c r="I49" s="69">
        <v>0</v>
      </c>
      <c r="J49" s="23">
        <f t="shared" si="5"/>
        <v>0</v>
      </c>
      <c r="K49" s="23">
        <f t="shared" si="6"/>
        <v>0</v>
      </c>
      <c r="L49" s="24"/>
      <c r="M49" s="25">
        <f t="shared" si="3"/>
        <v>0</v>
      </c>
      <c r="N49" s="24"/>
      <c r="O49" s="24"/>
      <c r="P49" s="24"/>
      <c r="Q49" s="35">
        <f t="shared" si="7"/>
        <v>0</v>
      </c>
      <c r="R49" s="16" t="str">
        <f t="shared" si="4"/>
        <v>OK</v>
      </c>
      <c r="S49" s="145"/>
      <c r="T49" s="146"/>
      <c r="U49" s="112"/>
      <c r="V49" s="112"/>
      <c r="W49" s="112"/>
      <c r="X49" s="112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</row>
    <row r="50" spans="1:49" ht="24.75" customHeight="1" x14ac:dyDescent="0.25">
      <c r="A50" s="169" t="s">
        <v>108</v>
      </c>
      <c r="B50" s="170" t="s">
        <v>109</v>
      </c>
      <c r="C50" s="173">
        <v>24</v>
      </c>
      <c r="D50" s="65">
        <v>47</v>
      </c>
      <c r="E50" s="170" t="s">
        <v>90</v>
      </c>
      <c r="F50" s="64" t="s">
        <v>91</v>
      </c>
      <c r="G50" s="66" t="s">
        <v>113</v>
      </c>
      <c r="H50" s="67">
        <v>5.0999999999999996</v>
      </c>
      <c r="I50" s="69">
        <v>0</v>
      </c>
      <c r="J50" s="23">
        <f t="shared" si="5"/>
        <v>0</v>
      </c>
      <c r="K50" s="23">
        <f t="shared" si="6"/>
        <v>0</v>
      </c>
      <c r="L50" s="24"/>
      <c r="M50" s="25">
        <f t="shared" si="3"/>
        <v>0</v>
      </c>
      <c r="N50" s="24"/>
      <c r="O50" s="24"/>
      <c r="P50" s="24"/>
      <c r="Q50" s="35">
        <f t="shared" si="7"/>
        <v>0</v>
      </c>
      <c r="R50" s="16" t="str">
        <f t="shared" si="4"/>
        <v>OK</v>
      </c>
      <c r="S50" s="145"/>
      <c r="T50" s="146"/>
      <c r="U50" s="112"/>
      <c r="V50" s="112"/>
      <c r="W50" s="112"/>
      <c r="X50" s="112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</row>
    <row r="51" spans="1:49" ht="24.75" customHeight="1" x14ac:dyDescent="0.25">
      <c r="A51" s="169"/>
      <c r="B51" s="170"/>
      <c r="C51" s="173"/>
      <c r="D51" s="65">
        <v>48</v>
      </c>
      <c r="E51" s="170"/>
      <c r="F51" s="64" t="s">
        <v>92</v>
      </c>
      <c r="G51" s="66" t="s">
        <v>113</v>
      </c>
      <c r="H51" s="67">
        <v>705</v>
      </c>
      <c r="I51" s="69">
        <v>0</v>
      </c>
      <c r="J51" s="23">
        <f t="shared" si="5"/>
        <v>0</v>
      </c>
      <c r="K51" s="23">
        <f t="shared" si="6"/>
        <v>0</v>
      </c>
      <c r="L51" s="24"/>
      <c r="M51" s="25">
        <f t="shared" si="3"/>
        <v>0</v>
      </c>
      <c r="N51" s="24"/>
      <c r="O51" s="24"/>
      <c r="P51" s="24"/>
      <c r="Q51" s="35">
        <f t="shared" si="7"/>
        <v>0</v>
      </c>
      <c r="R51" s="16" t="str">
        <f t="shared" si="4"/>
        <v>OK</v>
      </c>
      <c r="S51" s="145"/>
      <c r="T51" s="146"/>
      <c r="U51" s="112"/>
      <c r="V51" s="112"/>
      <c r="W51" s="112"/>
      <c r="X51" s="112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</row>
    <row r="52" spans="1:49" ht="24.75" customHeight="1" x14ac:dyDescent="0.25">
      <c r="A52" s="169"/>
      <c r="B52" s="170" t="s">
        <v>96</v>
      </c>
      <c r="C52" s="173">
        <v>25</v>
      </c>
      <c r="D52" s="65">
        <v>49</v>
      </c>
      <c r="E52" s="170" t="s">
        <v>93</v>
      </c>
      <c r="F52" s="64" t="s">
        <v>91</v>
      </c>
      <c r="G52" s="66" t="s">
        <v>113</v>
      </c>
      <c r="H52" s="67">
        <v>13.27</v>
      </c>
      <c r="I52" s="69">
        <v>0</v>
      </c>
      <c r="J52" s="23">
        <f t="shared" si="5"/>
        <v>0</v>
      </c>
      <c r="K52" s="23">
        <f t="shared" si="6"/>
        <v>0</v>
      </c>
      <c r="L52" s="24"/>
      <c r="M52" s="25">
        <f t="shared" si="3"/>
        <v>0</v>
      </c>
      <c r="N52" s="24"/>
      <c r="O52" s="24"/>
      <c r="P52" s="24"/>
      <c r="Q52" s="35">
        <f t="shared" si="7"/>
        <v>0</v>
      </c>
      <c r="R52" s="16" t="str">
        <f t="shared" si="4"/>
        <v>OK</v>
      </c>
      <c r="S52" s="145"/>
      <c r="T52" s="146"/>
      <c r="U52" s="112"/>
      <c r="V52" s="112"/>
      <c r="W52" s="112"/>
      <c r="X52" s="112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</row>
    <row r="53" spans="1:49" ht="24.75" customHeight="1" x14ac:dyDescent="0.25">
      <c r="A53" s="169"/>
      <c r="B53" s="170"/>
      <c r="C53" s="173"/>
      <c r="D53" s="65">
        <v>50</v>
      </c>
      <c r="E53" s="170"/>
      <c r="F53" s="64" t="s">
        <v>92</v>
      </c>
      <c r="G53" s="66" t="s">
        <v>113</v>
      </c>
      <c r="H53" s="67">
        <v>1492</v>
      </c>
      <c r="I53" s="69">
        <v>0</v>
      </c>
      <c r="J53" s="23">
        <f t="shared" si="5"/>
        <v>0</v>
      </c>
      <c r="K53" s="23">
        <f t="shared" si="6"/>
        <v>0</v>
      </c>
      <c r="L53" s="24"/>
      <c r="M53" s="25">
        <f t="shared" si="3"/>
        <v>0</v>
      </c>
      <c r="N53" s="24"/>
      <c r="O53" s="24"/>
      <c r="P53" s="24"/>
      <c r="Q53" s="35">
        <f t="shared" si="7"/>
        <v>0</v>
      </c>
      <c r="R53" s="16" t="str">
        <f t="shared" si="4"/>
        <v>OK</v>
      </c>
      <c r="S53" s="145"/>
      <c r="T53" s="146"/>
      <c r="U53" s="112"/>
      <c r="V53" s="112"/>
      <c r="W53" s="112"/>
      <c r="X53" s="112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</row>
    <row r="54" spans="1:49" ht="24.75" customHeight="1" x14ac:dyDescent="0.25">
      <c r="A54" s="169"/>
      <c r="B54" s="170" t="s">
        <v>106</v>
      </c>
      <c r="C54" s="173">
        <v>26</v>
      </c>
      <c r="D54" s="65">
        <v>51</v>
      </c>
      <c r="E54" s="170" t="s">
        <v>94</v>
      </c>
      <c r="F54" s="64" t="s">
        <v>91</v>
      </c>
      <c r="G54" s="66" t="s">
        <v>113</v>
      </c>
      <c r="H54" s="67">
        <v>11.1</v>
      </c>
      <c r="I54" s="69">
        <v>2000</v>
      </c>
      <c r="J54" s="23">
        <f t="shared" si="5"/>
        <v>0</v>
      </c>
      <c r="K54" s="23">
        <f t="shared" si="6"/>
        <v>0</v>
      </c>
      <c r="L54" s="24"/>
      <c r="M54" s="25">
        <f t="shared" si="3"/>
        <v>500</v>
      </c>
      <c r="N54" s="24"/>
      <c r="O54" s="24"/>
      <c r="P54" s="24"/>
      <c r="Q54" s="35">
        <f t="shared" si="7"/>
        <v>2000</v>
      </c>
      <c r="R54" s="16" t="str">
        <f t="shared" si="4"/>
        <v>OK</v>
      </c>
      <c r="S54" s="145"/>
      <c r="T54" s="146"/>
      <c r="U54" s="112"/>
      <c r="V54" s="112"/>
      <c r="W54" s="112"/>
      <c r="X54" s="112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</row>
    <row r="55" spans="1:49" ht="24.75" customHeight="1" x14ac:dyDescent="0.25">
      <c r="A55" s="169"/>
      <c r="B55" s="170"/>
      <c r="C55" s="173"/>
      <c r="D55" s="65">
        <v>52</v>
      </c>
      <c r="E55" s="170"/>
      <c r="F55" s="64" t="s">
        <v>92</v>
      </c>
      <c r="G55" s="66" t="s">
        <v>113</v>
      </c>
      <c r="H55" s="67">
        <v>1500</v>
      </c>
      <c r="I55" s="69">
        <v>2</v>
      </c>
      <c r="J55" s="23">
        <f t="shared" si="5"/>
        <v>0</v>
      </c>
      <c r="K55" s="23">
        <f t="shared" si="6"/>
        <v>0</v>
      </c>
      <c r="L55" s="24"/>
      <c r="M55" s="25">
        <f t="shared" si="3"/>
        <v>0</v>
      </c>
      <c r="N55" s="24"/>
      <c r="O55" s="24"/>
      <c r="P55" s="24"/>
      <c r="Q55" s="35">
        <f t="shared" si="7"/>
        <v>2</v>
      </c>
      <c r="R55" s="16" t="str">
        <f t="shared" si="4"/>
        <v>OK</v>
      </c>
      <c r="S55" s="145"/>
      <c r="T55" s="146"/>
      <c r="U55" s="112"/>
      <c r="V55" s="112"/>
      <c r="W55" s="112"/>
      <c r="X55" s="112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</row>
    <row r="56" spans="1:49" ht="24.75" customHeight="1" x14ac:dyDescent="0.25">
      <c r="A56" s="169"/>
      <c r="B56" s="170" t="s">
        <v>96</v>
      </c>
      <c r="C56" s="173">
        <v>27</v>
      </c>
      <c r="D56" s="65">
        <v>53</v>
      </c>
      <c r="E56" s="170" t="s">
        <v>95</v>
      </c>
      <c r="F56" s="64" t="s">
        <v>91</v>
      </c>
      <c r="G56" s="66" t="s">
        <v>113</v>
      </c>
      <c r="H56" s="67">
        <v>15.83</v>
      </c>
      <c r="I56" s="69">
        <v>0</v>
      </c>
      <c r="J56" s="23">
        <f t="shared" si="5"/>
        <v>0</v>
      </c>
      <c r="K56" s="23">
        <f t="shared" si="6"/>
        <v>0</v>
      </c>
      <c r="L56" s="24"/>
      <c r="M56" s="25">
        <f t="shared" si="3"/>
        <v>0</v>
      </c>
      <c r="N56" s="24"/>
      <c r="O56" s="24"/>
      <c r="P56" s="24"/>
      <c r="Q56" s="35">
        <f t="shared" si="7"/>
        <v>0</v>
      </c>
      <c r="R56" s="16" t="str">
        <f t="shared" si="4"/>
        <v>OK</v>
      </c>
      <c r="S56" s="145"/>
      <c r="T56" s="146"/>
      <c r="U56" s="112"/>
      <c r="V56" s="112"/>
      <c r="W56" s="112"/>
      <c r="X56" s="112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</row>
    <row r="57" spans="1:49" ht="24.75" customHeight="1" x14ac:dyDescent="0.25">
      <c r="A57" s="169"/>
      <c r="B57" s="170"/>
      <c r="C57" s="173"/>
      <c r="D57" s="65">
        <v>54</v>
      </c>
      <c r="E57" s="170"/>
      <c r="F57" s="64" t="s">
        <v>92</v>
      </c>
      <c r="G57" s="66" t="s">
        <v>113</v>
      </c>
      <c r="H57" s="67">
        <v>2251</v>
      </c>
      <c r="I57" s="69">
        <v>0</v>
      </c>
      <c r="J57" s="23">
        <f t="shared" si="5"/>
        <v>0</v>
      </c>
      <c r="K57" s="23">
        <f t="shared" si="6"/>
        <v>0</v>
      </c>
      <c r="L57" s="24"/>
      <c r="M57" s="25">
        <f t="shared" si="3"/>
        <v>0</v>
      </c>
      <c r="N57" s="24"/>
      <c r="O57" s="24"/>
      <c r="P57" s="24"/>
      <c r="Q57" s="35">
        <f t="shared" si="7"/>
        <v>0</v>
      </c>
      <c r="R57" s="16" t="str">
        <f t="shared" si="4"/>
        <v>OK</v>
      </c>
      <c r="S57" s="145"/>
      <c r="T57" s="146"/>
      <c r="U57" s="112"/>
      <c r="V57" s="112"/>
      <c r="W57" s="112"/>
      <c r="X57" s="112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</row>
    <row r="58" spans="1:49" ht="24.75" customHeight="1" x14ac:dyDescent="0.25">
      <c r="A58" s="169"/>
      <c r="B58" s="170" t="s">
        <v>89</v>
      </c>
      <c r="C58" s="173">
        <v>28</v>
      </c>
      <c r="D58" s="65">
        <v>55</v>
      </c>
      <c r="E58" s="170" t="s">
        <v>110</v>
      </c>
      <c r="F58" s="64" t="s">
        <v>91</v>
      </c>
      <c r="G58" s="66" t="s">
        <v>113</v>
      </c>
      <c r="H58" s="67">
        <v>17.600000000000001</v>
      </c>
      <c r="I58" s="69">
        <v>0</v>
      </c>
      <c r="J58" s="23">
        <f t="shared" si="5"/>
        <v>0</v>
      </c>
      <c r="K58" s="23">
        <f t="shared" si="6"/>
        <v>0</v>
      </c>
      <c r="L58" s="24"/>
      <c r="M58" s="25">
        <f t="shared" si="3"/>
        <v>0</v>
      </c>
      <c r="N58" s="24"/>
      <c r="O58" s="24"/>
      <c r="P58" s="24"/>
      <c r="Q58" s="35">
        <f t="shared" si="7"/>
        <v>0</v>
      </c>
      <c r="R58" s="16" t="str">
        <f t="shared" si="4"/>
        <v>OK</v>
      </c>
      <c r="S58" s="145"/>
      <c r="T58" s="146"/>
      <c r="U58" s="112"/>
      <c r="V58" s="112"/>
      <c r="W58" s="112"/>
      <c r="X58" s="112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</row>
    <row r="59" spans="1:49" ht="24.75" customHeight="1" x14ac:dyDescent="0.25">
      <c r="A59" s="169"/>
      <c r="B59" s="170"/>
      <c r="C59" s="173"/>
      <c r="D59" s="65">
        <v>56</v>
      </c>
      <c r="E59" s="170"/>
      <c r="F59" s="64" t="s">
        <v>92</v>
      </c>
      <c r="G59" s="66" t="s">
        <v>113</v>
      </c>
      <c r="H59" s="67">
        <v>2259.2399999999998</v>
      </c>
      <c r="I59" s="69">
        <v>0</v>
      </c>
      <c r="J59" s="23">
        <f t="shared" si="5"/>
        <v>0</v>
      </c>
      <c r="K59" s="23">
        <f t="shared" si="6"/>
        <v>0</v>
      </c>
      <c r="L59" s="24"/>
      <c r="M59" s="25">
        <f t="shared" si="3"/>
        <v>0</v>
      </c>
      <c r="N59" s="24"/>
      <c r="O59" s="24"/>
      <c r="P59" s="24"/>
      <c r="Q59" s="35">
        <f t="shared" si="7"/>
        <v>0</v>
      </c>
      <c r="R59" s="16" t="str">
        <f t="shared" si="4"/>
        <v>OK</v>
      </c>
      <c r="S59" s="145"/>
      <c r="T59" s="146"/>
      <c r="U59" s="112"/>
      <c r="V59" s="112"/>
      <c r="W59" s="112"/>
      <c r="X59" s="112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</row>
    <row r="60" spans="1:49" ht="24.75" customHeight="1" x14ac:dyDescent="0.25">
      <c r="A60" s="169"/>
      <c r="B60" s="170" t="s">
        <v>89</v>
      </c>
      <c r="C60" s="173">
        <v>29</v>
      </c>
      <c r="D60" s="65">
        <v>57</v>
      </c>
      <c r="E60" s="170" t="s">
        <v>97</v>
      </c>
      <c r="F60" s="64" t="s">
        <v>91</v>
      </c>
      <c r="G60" s="66" t="s">
        <v>113</v>
      </c>
      <c r="H60" s="67">
        <v>6.53</v>
      </c>
      <c r="I60" s="69">
        <v>1200</v>
      </c>
      <c r="J60" s="23">
        <f t="shared" si="5"/>
        <v>0</v>
      </c>
      <c r="K60" s="23">
        <f t="shared" si="6"/>
        <v>0</v>
      </c>
      <c r="L60" s="24"/>
      <c r="M60" s="25">
        <f t="shared" si="3"/>
        <v>300</v>
      </c>
      <c r="N60" s="24"/>
      <c r="O60" s="24"/>
      <c r="P60" s="24"/>
      <c r="Q60" s="35">
        <f t="shared" si="7"/>
        <v>1200</v>
      </c>
      <c r="R60" s="16" t="str">
        <f t="shared" si="4"/>
        <v>OK</v>
      </c>
      <c r="S60" s="145"/>
      <c r="T60" s="146"/>
      <c r="U60" s="112"/>
      <c r="V60" s="112"/>
      <c r="W60" s="112"/>
      <c r="X60" s="112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</row>
    <row r="61" spans="1:49" ht="24.75" customHeight="1" x14ac:dyDescent="0.25">
      <c r="A61" s="169"/>
      <c r="B61" s="170"/>
      <c r="C61" s="173"/>
      <c r="D61" s="65">
        <v>58</v>
      </c>
      <c r="E61" s="170"/>
      <c r="F61" s="64" t="s">
        <v>92</v>
      </c>
      <c r="G61" s="66" t="s">
        <v>113</v>
      </c>
      <c r="H61" s="67">
        <v>1094.21</v>
      </c>
      <c r="I61" s="69">
        <v>5</v>
      </c>
      <c r="J61" s="23">
        <f t="shared" si="5"/>
        <v>0</v>
      </c>
      <c r="K61" s="23">
        <f t="shared" si="6"/>
        <v>0</v>
      </c>
      <c r="L61" s="24"/>
      <c r="M61" s="25">
        <f t="shared" si="3"/>
        <v>1</v>
      </c>
      <c r="N61" s="24"/>
      <c r="O61" s="24"/>
      <c r="P61" s="24"/>
      <c r="Q61" s="35">
        <f t="shared" si="7"/>
        <v>5</v>
      </c>
      <c r="R61" s="16" t="str">
        <f t="shared" si="4"/>
        <v>OK</v>
      </c>
      <c r="S61" s="145"/>
      <c r="T61" s="146"/>
      <c r="U61" s="112"/>
      <c r="V61" s="112"/>
      <c r="W61" s="112"/>
      <c r="X61" s="112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</row>
    <row r="62" spans="1:49" ht="24.75" customHeight="1" x14ac:dyDescent="0.25">
      <c r="A62" s="169" t="s">
        <v>111</v>
      </c>
      <c r="B62" s="170" t="s">
        <v>89</v>
      </c>
      <c r="C62" s="173">
        <v>30</v>
      </c>
      <c r="D62" s="65">
        <v>59</v>
      </c>
      <c r="E62" s="170" t="s">
        <v>90</v>
      </c>
      <c r="F62" s="64" t="s">
        <v>91</v>
      </c>
      <c r="G62" s="66" t="s">
        <v>113</v>
      </c>
      <c r="H62" s="67">
        <v>9.09</v>
      </c>
      <c r="I62" s="69">
        <v>0</v>
      </c>
      <c r="J62" s="23">
        <f t="shared" si="5"/>
        <v>0</v>
      </c>
      <c r="K62" s="23">
        <f t="shared" si="6"/>
        <v>0</v>
      </c>
      <c r="L62" s="24"/>
      <c r="M62" s="25">
        <f t="shared" si="3"/>
        <v>0</v>
      </c>
      <c r="N62" s="24"/>
      <c r="O62" s="24"/>
      <c r="P62" s="24"/>
      <c r="Q62" s="35">
        <f t="shared" si="7"/>
        <v>0</v>
      </c>
      <c r="R62" s="16" t="str">
        <f t="shared" si="4"/>
        <v>OK</v>
      </c>
      <c r="S62" s="145"/>
      <c r="T62" s="146"/>
      <c r="U62" s="112"/>
      <c r="V62" s="112"/>
      <c r="W62" s="112"/>
      <c r="X62" s="112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</row>
    <row r="63" spans="1:49" ht="24.75" customHeight="1" x14ac:dyDescent="0.25">
      <c r="A63" s="169"/>
      <c r="B63" s="170"/>
      <c r="C63" s="173"/>
      <c r="D63" s="65">
        <v>60</v>
      </c>
      <c r="E63" s="170"/>
      <c r="F63" s="64" t="s">
        <v>92</v>
      </c>
      <c r="G63" s="66" t="s">
        <v>113</v>
      </c>
      <c r="H63" s="67">
        <v>1513.9</v>
      </c>
      <c r="I63" s="69">
        <v>0</v>
      </c>
      <c r="J63" s="23">
        <f t="shared" si="5"/>
        <v>0</v>
      </c>
      <c r="K63" s="23">
        <f t="shared" si="6"/>
        <v>0</v>
      </c>
      <c r="L63" s="24"/>
      <c r="M63" s="25">
        <f t="shared" si="3"/>
        <v>0</v>
      </c>
      <c r="N63" s="24"/>
      <c r="O63" s="24"/>
      <c r="P63" s="24"/>
      <c r="Q63" s="35">
        <f t="shared" si="7"/>
        <v>0</v>
      </c>
      <c r="R63" s="16" t="str">
        <f t="shared" si="4"/>
        <v>OK</v>
      </c>
      <c r="S63" s="145"/>
      <c r="T63" s="146"/>
      <c r="U63" s="112"/>
      <c r="V63" s="112"/>
      <c r="W63" s="112"/>
      <c r="X63" s="112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</row>
    <row r="64" spans="1:49" ht="24.75" customHeight="1" x14ac:dyDescent="0.25">
      <c r="A64" s="169"/>
      <c r="B64" s="170" t="s">
        <v>96</v>
      </c>
      <c r="C64" s="173">
        <v>31</v>
      </c>
      <c r="D64" s="65">
        <v>61</v>
      </c>
      <c r="E64" s="170" t="s">
        <v>93</v>
      </c>
      <c r="F64" s="64" t="s">
        <v>91</v>
      </c>
      <c r="G64" s="66" t="s">
        <v>113</v>
      </c>
      <c r="H64" s="67">
        <v>12.77</v>
      </c>
      <c r="I64" s="69">
        <v>0</v>
      </c>
      <c r="J64" s="23">
        <f t="shared" si="5"/>
        <v>0</v>
      </c>
      <c r="K64" s="23">
        <f t="shared" si="6"/>
        <v>0</v>
      </c>
      <c r="L64" s="24"/>
      <c r="M64" s="25">
        <f t="shared" si="3"/>
        <v>0</v>
      </c>
      <c r="N64" s="24"/>
      <c r="O64" s="24"/>
      <c r="P64" s="24"/>
      <c r="Q64" s="35">
        <f t="shared" si="7"/>
        <v>0</v>
      </c>
      <c r="R64" s="16" t="str">
        <f t="shared" si="4"/>
        <v>OK</v>
      </c>
      <c r="S64" s="145"/>
      <c r="T64" s="146"/>
      <c r="U64" s="112"/>
      <c r="V64" s="112"/>
      <c r="W64" s="112"/>
      <c r="X64" s="112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</row>
    <row r="65" spans="1:49" ht="24.75" customHeight="1" x14ac:dyDescent="0.25">
      <c r="A65" s="169"/>
      <c r="B65" s="170"/>
      <c r="C65" s="173"/>
      <c r="D65" s="65">
        <v>62</v>
      </c>
      <c r="E65" s="170"/>
      <c r="F65" s="64" t="s">
        <v>92</v>
      </c>
      <c r="G65" s="66" t="s">
        <v>113</v>
      </c>
      <c r="H65" s="67">
        <v>1492</v>
      </c>
      <c r="I65" s="69">
        <v>0</v>
      </c>
      <c r="J65" s="23">
        <f t="shared" si="5"/>
        <v>0</v>
      </c>
      <c r="K65" s="23">
        <f t="shared" si="6"/>
        <v>0</v>
      </c>
      <c r="L65" s="24"/>
      <c r="M65" s="25">
        <f t="shared" si="3"/>
        <v>0</v>
      </c>
      <c r="N65" s="24"/>
      <c r="O65" s="24"/>
      <c r="P65" s="24"/>
      <c r="Q65" s="35">
        <f t="shared" si="7"/>
        <v>0</v>
      </c>
      <c r="R65" s="16" t="str">
        <f t="shared" si="4"/>
        <v>OK</v>
      </c>
      <c r="S65" s="145"/>
      <c r="T65" s="146"/>
      <c r="U65" s="112"/>
      <c r="V65" s="112"/>
      <c r="W65" s="112"/>
      <c r="X65" s="112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</row>
    <row r="66" spans="1:49" ht="24.75" customHeight="1" x14ac:dyDescent="0.25">
      <c r="A66" s="169"/>
      <c r="B66" s="170" t="s">
        <v>96</v>
      </c>
      <c r="C66" s="173">
        <v>32</v>
      </c>
      <c r="D66" s="65">
        <v>63</v>
      </c>
      <c r="E66" s="170" t="s">
        <v>94</v>
      </c>
      <c r="F66" s="64" t="s">
        <v>91</v>
      </c>
      <c r="G66" s="66" t="s">
        <v>113</v>
      </c>
      <c r="H66" s="67">
        <v>15.93</v>
      </c>
      <c r="I66" s="69">
        <v>0</v>
      </c>
      <c r="J66" s="23">
        <f t="shared" si="5"/>
        <v>0</v>
      </c>
      <c r="K66" s="23">
        <f t="shared" si="6"/>
        <v>0</v>
      </c>
      <c r="L66" s="24"/>
      <c r="M66" s="25">
        <f t="shared" si="3"/>
        <v>0</v>
      </c>
      <c r="N66" s="24"/>
      <c r="O66" s="24"/>
      <c r="P66" s="24"/>
      <c r="Q66" s="35">
        <f t="shared" si="7"/>
        <v>0</v>
      </c>
      <c r="R66" s="16" t="str">
        <f t="shared" si="4"/>
        <v>OK</v>
      </c>
      <c r="S66" s="145"/>
      <c r="T66" s="146"/>
      <c r="U66" s="112"/>
      <c r="V66" s="112"/>
      <c r="W66" s="112"/>
      <c r="X66" s="112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</row>
    <row r="67" spans="1:49" ht="24.75" customHeight="1" x14ac:dyDescent="0.25">
      <c r="A67" s="169"/>
      <c r="B67" s="170"/>
      <c r="C67" s="173"/>
      <c r="D67" s="65">
        <v>64</v>
      </c>
      <c r="E67" s="170"/>
      <c r="F67" s="64" t="s">
        <v>92</v>
      </c>
      <c r="G67" s="66" t="s">
        <v>113</v>
      </c>
      <c r="H67" s="67">
        <v>2121</v>
      </c>
      <c r="I67" s="69">
        <v>0</v>
      </c>
      <c r="J67" s="23">
        <f t="shared" si="5"/>
        <v>0</v>
      </c>
      <c r="K67" s="23">
        <f t="shared" si="6"/>
        <v>0</v>
      </c>
      <c r="L67" s="24"/>
      <c r="M67" s="25">
        <f t="shared" si="3"/>
        <v>0</v>
      </c>
      <c r="N67" s="24"/>
      <c r="O67" s="24"/>
      <c r="P67" s="24"/>
      <c r="Q67" s="35">
        <f t="shared" si="7"/>
        <v>0</v>
      </c>
      <c r="R67" s="16" t="str">
        <f t="shared" si="4"/>
        <v>OK</v>
      </c>
      <c r="S67" s="145"/>
      <c r="T67" s="146"/>
      <c r="U67" s="112"/>
      <c r="V67" s="112"/>
      <c r="W67" s="112"/>
      <c r="X67" s="112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</row>
    <row r="68" spans="1:49" ht="24.75" customHeight="1" x14ac:dyDescent="0.25">
      <c r="A68" s="169"/>
      <c r="B68" s="170" t="s">
        <v>96</v>
      </c>
      <c r="C68" s="173">
        <v>33</v>
      </c>
      <c r="D68" s="65">
        <v>65</v>
      </c>
      <c r="E68" s="170" t="s">
        <v>95</v>
      </c>
      <c r="F68" s="64" t="s">
        <v>91</v>
      </c>
      <c r="G68" s="66" t="s">
        <v>113</v>
      </c>
      <c r="H68" s="67">
        <v>16.739999999999998</v>
      </c>
      <c r="I68" s="69">
        <v>0</v>
      </c>
      <c r="J68" s="23">
        <f t="shared" ref="J68:J73" si="8">IF(SUM(S68:AW68)&gt;I68+L68,I68+L68,SUM(S68:AW68))</f>
        <v>0</v>
      </c>
      <c r="K68" s="23">
        <f t="shared" ref="K68:K73" si="9">(SUM(S68:AW68))</f>
        <v>0</v>
      </c>
      <c r="L68" s="24"/>
      <c r="M68" s="25">
        <f t="shared" si="3"/>
        <v>0</v>
      </c>
      <c r="N68" s="24"/>
      <c r="O68" s="24"/>
      <c r="P68" s="24"/>
      <c r="Q68" s="35">
        <f t="shared" ref="Q68:Q73" si="10">I68-SUM(S68:AW68)+L68</f>
        <v>0</v>
      </c>
      <c r="R68" s="16" t="str">
        <f t="shared" si="4"/>
        <v>OK</v>
      </c>
      <c r="S68" s="145"/>
      <c r="T68" s="146"/>
      <c r="U68" s="112"/>
      <c r="V68" s="112"/>
      <c r="W68" s="112"/>
      <c r="X68" s="112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</row>
    <row r="69" spans="1:49" ht="24.75" customHeight="1" x14ac:dyDescent="0.25">
      <c r="A69" s="169"/>
      <c r="B69" s="170"/>
      <c r="C69" s="173"/>
      <c r="D69" s="65">
        <v>66</v>
      </c>
      <c r="E69" s="170"/>
      <c r="F69" s="64" t="s">
        <v>92</v>
      </c>
      <c r="G69" s="66" t="s">
        <v>113</v>
      </c>
      <c r="H69" s="67">
        <v>2252</v>
      </c>
      <c r="I69" s="69">
        <v>0</v>
      </c>
      <c r="J69" s="23">
        <f t="shared" si="8"/>
        <v>0</v>
      </c>
      <c r="K69" s="23">
        <f t="shared" si="9"/>
        <v>0</v>
      </c>
      <c r="L69" s="24"/>
      <c r="M69" s="25">
        <f t="shared" si="3"/>
        <v>0</v>
      </c>
      <c r="N69" s="24"/>
      <c r="O69" s="24"/>
      <c r="P69" s="24"/>
      <c r="Q69" s="35">
        <f t="shared" si="10"/>
        <v>0</v>
      </c>
      <c r="R69" s="16" t="str">
        <f t="shared" ref="R69:R73" si="11">IF(Q69&lt;0,"ATENÇÃO","OK")</f>
        <v>OK</v>
      </c>
      <c r="S69" s="145"/>
      <c r="T69" s="146"/>
      <c r="U69" s="112"/>
      <c r="V69" s="112"/>
      <c r="W69" s="112"/>
      <c r="X69" s="112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</row>
    <row r="70" spans="1:49" ht="24.75" customHeight="1" x14ac:dyDescent="0.25">
      <c r="A70" s="169"/>
      <c r="B70" s="170" t="s">
        <v>96</v>
      </c>
      <c r="C70" s="173">
        <v>34</v>
      </c>
      <c r="D70" s="65">
        <v>67</v>
      </c>
      <c r="E70" s="170" t="s">
        <v>110</v>
      </c>
      <c r="F70" s="64" t="s">
        <v>91</v>
      </c>
      <c r="G70" s="66" t="s">
        <v>113</v>
      </c>
      <c r="H70" s="67">
        <v>16.239999999999998</v>
      </c>
      <c r="I70" s="69">
        <v>0</v>
      </c>
      <c r="J70" s="23">
        <f t="shared" si="8"/>
        <v>0</v>
      </c>
      <c r="K70" s="23">
        <f t="shared" si="9"/>
        <v>0</v>
      </c>
      <c r="L70" s="24"/>
      <c r="M70" s="25">
        <f t="shared" si="3"/>
        <v>0</v>
      </c>
      <c r="N70" s="24"/>
      <c r="O70" s="24"/>
      <c r="P70" s="24"/>
      <c r="Q70" s="35">
        <f t="shared" si="10"/>
        <v>0</v>
      </c>
      <c r="R70" s="16" t="str">
        <f t="shared" si="11"/>
        <v>OK</v>
      </c>
      <c r="S70" s="145"/>
      <c r="T70" s="146"/>
      <c r="U70" s="112"/>
      <c r="V70" s="112"/>
      <c r="W70" s="112"/>
      <c r="X70" s="112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</row>
    <row r="71" spans="1:49" ht="24.75" customHeight="1" x14ac:dyDescent="0.25">
      <c r="A71" s="169"/>
      <c r="B71" s="170"/>
      <c r="C71" s="173"/>
      <c r="D71" s="65">
        <v>68</v>
      </c>
      <c r="E71" s="170"/>
      <c r="F71" s="64" t="s">
        <v>92</v>
      </c>
      <c r="G71" s="66" t="s">
        <v>113</v>
      </c>
      <c r="H71" s="67">
        <v>2076</v>
      </c>
      <c r="I71" s="69">
        <v>0</v>
      </c>
      <c r="J71" s="23">
        <f t="shared" si="8"/>
        <v>0</v>
      </c>
      <c r="K71" s="23">
        <f t="shared" si="9"/>
        <v>0</v>
      </c>
      <c r="L71" s="24"/>
      <c r="M71" s="25">
        <f t="shared" si="3"/>
        <v>0</v>
      </c>
      <c r="N71" s="24"/>
      <c r="O71" s="24"/>
      <c r="P71" s="24"/>
      <c r="Q71" s="35">
        <f t="shared" si="10"/>
        <v>0</v>
      </c>
      <c r="R71" s="16" t="str">
        <f t="shared" si="11"/>
        <v>OK</v>
      </c>
      <c r="S71" s="145"/>
      <c r="T71" s="146"/>
      <c r="U71" s="112"/>
      <c r="V71" s="112"/>
      <c r="W71" s="112"/>
      <c r="X71" s="112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</row>
    <row r="72" spans="1:49" ht="24.75" customHeight="1" x14ac:dyDescent="0.25">
      <c r="A72" s="169"/>
      <c r="B72" s="170" t="s">
        <v>96</v>
      </c>
      <c r="C72" s="173">
        <v>35</v>
      </c>
      <c r="D72" s="65">
        <v>69</v>
      </c>
      <c r="E72" s="170" t="s">
        <v>97</v>
      </c>
      <c r="F72" s="64" t="s">
        <v>91</v>
      </c>
      <c r="G72" s="66" t="s">
        <v>113</v>
      </c>
      <c r="H72" s="67">
        <v>6.31</v>
      </c>
      <c r="I72" s="69">
        <v>0</v>
      </c>
      <c r="J72" s="23">
        <f t="shared" si="8"/>
        <v>0</v>
      </c>
      <c r="K72" s="23">
        <f t="shared" si="9"/>
        <v>0</v>
      </c>
      <c r="L72" s="24"/>
      <c r="M72" s="25">
        <f t="shared" si="3"/>
        <v>0</v>
      </c>
      <c r="N72" s="24"/>
      <c r="O72" s="24"/>
      <c r="P72" s="24"/>
      <c r="Q72" s="35">
        <f t="shared" si="10"/>
        <v>0</v>
      </c>
      <c r="R72" s="16" t="str">
        <f t="shared" si="11"/>
        <v>OK</v>
      </c>
      <c r="S72" s="145"/>
      <c r="T72" s="146"/>
      <c r="U72" s="112"/>
      <c r="V72" s="112"/>
      <c r="W72" s="112"/>
      <c r="X72" s="112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</row>
    <row r="73" spans="1:49" ht="24.75" customHeight="1" x14ac:dyDescent="0.25">
      <c r="A73" s="169"/>
      <c r="B73" s="170"/>
      <c r="C73" s="173"/>
      <c r="D73" s="65">
        <v>70</v>
      </c>
      <c r="E73" s="170"/>
      <c r="F73" s="64" t="s">
        <v>92</v>
      </c>
      <c r="G73" s="66" t="s">
        <v>113</v>
      </c>
      <c r="H73" s="67">
        <v>1065.5999999999999</v>
      </c>
      <c r="I73" s="69">
        <v>0</v>
      </c>
      <c r="J73" s="23">
        <f t="shared" si="8"/>
        <v>0</v>
      </c>
      <c r="K73" s="23">
        <f t="shared" si="9"/>
        <v>0</v>
      </c>
      <c r="L73" s="24"/>
      <c r="M73" s="25">
        <f t="shared" si="3"/>
        <v>0</v>
      </c>
      <c r="N73" s="24"/>
      <c r="O73" s="24"/>
      <c r="P73" s="24"/>
      <c r="Q73" s="35">
        <f t="shared" si="10"/>
        <v>0</v>
      </c>
      <c r="R73" s="16" t="str">
        <f t="shared" si="11"/>
        <v>OK</v>
      </c>
      <c r="S73" s="145"/>
      <c r="T73" s="146"/>
      <c r="U73" s="112"/>
      <c r="V73" s="112"/>
      <c r="W73" s="112"/>
      <c r="X73" s="112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</row>
    <row r="74" spans="1:49" ht="16.5" customHeight="1" x14ac:dyDescent="0.25">
      <c r="I74" s="48">
        <f t="shared" ref="I74:Q74" si="12">SUM(I4:I73)</f>
        <v>18239</v>
      </c>
      <c r="J74" s="48">
        <f t="shared" si="12"/>
        <v>1147</v>
      </c>
      <c r="K74" s="48">
        <f t="shared" si="12"/>
        <v>1147</v>
      </c>
      <c r="L74" s="48">
        <f t="shared" si="12"/>
        <v>1500</v>
      </c>
      <c r="M74" s="48">
        <f t="shared" si="12"/>
        <v>4559</v>
      </c>
      <c r="N74" s="48">
        <f t="shared" si="12"/>
        <v>0</v>
      </c>
      <c r="O74" s="48">
        <f t="shared" si="12"/>
        <v>0</v>
      </c>
      <c r="P74" s="48">
        <f t="shared" si="12"/>
        <v>0</v>
      </c>
      <c r="Q74" s="49">
        <f t="shared" si="12"/>
        <v>18592</v>
      </c>
      <c r="S74" s="149">
        <f>SUMPRODUCT($H$4:$H$73,S4:S73)</f>
        <v>1248.04</v>
      </c>
      <c r="T74" s="149">
        <f t="shared" ref="T74:U74" si="13">SUMPRODUCT($H$4:$H$73,T4:T73)</f>
        <v>4816.7000000000007</v>
      </c>
      <c r="U74" s="149">
        <f t="shared" si="13"/>
        <v>0</v>
      </c>
      <c r="V74" s="17">
        <f t="shared" ref="V74:AW74" si="14">SUMPRODUCT($H$4:$H$73,V4:V73)</f>
        <v>0</v>
      </c>
      <c r="W74" s="17">
        <f t="shared" si="14"/>
        <v>0</v>
      </c>
      <c r="X74" s="17">
        <f t="shared" si="14"/>
        <v>0</v>
      </c>
      <c r="Y74" s="17">
        <f t="shared" si="14"/>
        <v>0</v>
      </c>
      <c r="Z74" s="17">
        <f t="shared" si="14"/>
        <v>0</v>
      </c>
      <c r="AA74" s="17">
        <f t="shared" si="14"/>
        <v>0</v>
      </c>
      <c r="AB74" s="17">
        <f t="shared" si="14"/>
        <v>0</v>
      </c>
      <c r="AC74" s="17">
        <f t="shared" si="14"/>
        <v>0</v>
      </c>
      <c r="AD74" s="17">
        <f t="shared" si="14"/>
        <v>0</v>
      </c>
      <c r="AE74" s="17">
        <f t="shared" si="14"/>
        <v>0</v>
      </c>
      <c r="AF74" s="17">
        <f t="shared" si="14"/>
        <v>0</v>
      </c>
      <c r="AG74" s="17">
        <f t="shared" si="14"/>
        <v>0</v>
      </c>
      <c r="AH74" s="17">
        <f t="shared" si="14"/>
        <v>0</v>
      </c>
      <c r="AI74" s="17">
        <f t="shared" si="14"/>
        <v>0</v>
      </c>
      <c r="AJ74" s="17">
        <f t="shared" si="14"/>
        <v>0</v>
      </c>
      <c r="AK74" s="17">
        <f t="shared" si="14"/>
        <v>0</v>
      </c>
      <c r="AL74" s="17">
        <f t="shared" si="14"/>
        <v>0</v>
      </c>
      <c r="AM74" s="17">
        <f t="shared" si="14"/>
        <v>0</v>
      </c>
      <c r="AN74" s="17">
        <f t="shared" si="14"/>
        <v>0</v>
      </c>
      <c r="AO74" s="17">
        <f t="shared" si="14"/>
        <v>0</v>
      </c>
      <c r="AP74" s="17">
        <f t="shared" si="14"/>
        <v>0</v>
      </c>
      <c r="AQ74" s="17">
        <f t="shared" si="14"/>
        <v>0</v>
      </c>
      <c r="AR74" s="17">
        <f t="shared" si="14"/>
        <v>0</v>
      </c>
      <c r="AS74" s="17">
        <f t="shared" si="14"/>
        <v>0</v>
      </c>
      <c r="AT74" s="17">
        <f t="shared" si="14"/>
        <v>0</v>
      </c>
      <c r="AU74" s="17">
        <f t="shared" si="14"/>
        <v>0</v>
      </c>
      <c r="AV74" s="17">
        <f t="shared" si="14"/>
        <v>0</v>
      </c>
      <c r="AW74" s="17">
        <f t="shared" si="14"/>
        <v>0</v>
      </c>
    </row>
    <row r="75" spans="1:49" ht="20.25" customHeight="1" x14ac:dyDescent="0.25">
      <c r="I75" s="55">
        <f t="shared" ref="I75:P75" si="15">SUMPRODUCT($H$4:$H$73,I4:I73)</f>
        <v>125553.37000000001</v>
      </c>
      <c r="J75" s="55">
        <f t="shared" si="15"/>
        <v>6064.7400000000007</v>
      </c>
      <c r="K75" s="55">
        <f t="shared" si="15"/>
        <v>6064.7400000000007</v>
      </c>
      <c r="L75" s="55">
        <f t="shared" si="15"/>
        <v>11572.5</v>
      </c>
      <c r="M75" s="55">
        <f t="shared" si="15"/>
        <v>30364.79</v>
      </c>
      <c r="N75" s="55">
        <f t="shared" si="15"/>
        <v>0</v>
      </c>
      <c r="O75" s="55">
        <f t="shared" si="15"/>
        <v>0</v>
      </c>
      <c r="P75" s="55">
        <f t="shared" si="15"/>
        <v>0</v>
      </c>
      <c r="S75" s="150"/>
      <c r="T75" s="150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</row>
    <row r="76" spans="1:49" ht="17.25" customHeight="1" x14ac:dyDescent="0.25">
      <c r="B76" s="189" t="s">
        <v>48</v>
      </c>
      <c r="C76" s="190"/>
      <c r="D76" s="190"/>
      <c r="E76" s="190"/>
      <c r="F76" s="190"/>
      <c r="G76" s="191"/>
      <c r="H76" s="109"/>
      <c r="I76" s="109"/>
      <c r="J76" s="110"/>
      <c r="K76" s="28"/>
      <c r="L76" s="28"/>
      <c r="M76" s="28"/>
      <c r="N76" s="28"/>
      <c r="O76" s="28"/>
      <c r="P76" s="28"/>
      <c r="S76" s="150"/>
      <c r="T76" s="151"/>
      <c r="U76" s="21"/>
    </row>
    <row r="77" spans="1:49" ht="16.5" customHeight="1" x14ac:dyDescent="0.25">
      <c r="B77" s="192" t="s">
        <v>85</v>
      </c>
      <c r="C77" s="193"/>
      <c r="D77" s="193"/>
      <c r="E77" s="193"/>
      <c r="F77" s="193"/>
      <c r="G77" s="194"/>
      <c r="H77" s="108"/>
      <c r="I77" s="108"/>
      <c r="J77" s="111"/>
      <c r="P77" s="22"/>
      <c r="S77" s="150"/>
      <c r="T77" s="151"/>
      <c r="U77" s="21"/>
    </row>
    <row r="78" spans="1:49" ht="15.75" customHeight="1" x14ac:dyDescent="0.25">
      <c r="B78" s="180" t="s">
        <v>86</v>
      </c>
      <c r="C78" s="181"/>
      <c r="D78" s="181"/>
      <c r="E78" s="181"/>
      <c r="F78" s="181"/>
      <c r="G78" s="182"/>
      <c r="H78" s="108"/>
      <c r="I78" s="108"/>
      <c r="J78" s="111"/>
      <c r="P78" s="22"/>
      <c r="S78" s="150"/>
      <c r="T78" s="151"/>
      <c r="U78" s="21"/>
    </row>
    <row r="79" spans="1:49" ht="17.100000000000001" customHeight="1" x14ac:dyDescent="0.25">
      <c r="S79" s="150"/>
      <c r="T79" s="150"/>
    </row>
    <row r="80" spans="1:49" ht="24.75" customHeight="1" x14ac:dyDescent="0.25">
      <c r="B80" s="183" t="s">
        <v>116</v>
      </c>
      <c r="C80" s="184"/>
      <c r="D80" s="184"/>
      <c r="E80" s="184"/>
      <c r="F80" s="184"/>
      <c r="G80" s="185"/>
      <c r="S80" s="150"/>
      <c r="T80" s="150"/>
    </row>
    <row r="81" spans="2:20" ht="24.75" customHeight="1" x14ac:dyDescent="0.25">
      <c r="B81" s="186"/>
      <c r="C81" s="187"/>
      <c r="D81" s="187"/>
      <c r="E81" s="187"/>
      <c r="F81" s="187"/>
      <c r="G81" s="188"/>
      <c r="S81" s="150"/>
      <c r="T81" s="150"/>
    </row>
  </sheetData>
  <autoFilter ref="A3:AW3" xr:uid="{4A706EC8-95A1-439C-A27F-1B6F50C63BA4}"/>
  <mergeCells count="151">
    <mergeCell ref="B77:G77"/>
    <mergeCell ref="B78:G78"/>
    <mergeCell ref="B80:G81"/>
    <mergeCell ref="B70:B71"/>
    <mergeCell ref="C70:C71"/>
    <mergeCell ref="E70:E71"/>
    <mergeCell ref="B72:B73"/>
    <mergeCell ref="C72:C73"/>
    <mergeCell ref="E72:E73"/>
    <mergeCell ref="C66:C67"/>
    <mergeCell ref="E66:E67"/>
    <mergeCell ref="B68:B69"/>
    <mergeCell ref="C68:C69"/>
    <mergeCell ref="E68:E69"/>
    <mergeCell ref="B60:B61"/>
    <mergeCell ref="C60:C61"/>
    <mergeCell ref="E60:E61"/>
    <mergeCell ref="B76:G76"/>
    <mergeCell ref="A62:A73"/>
    <mergeCell ref="B62:B63"/>
    <mergeCell ref="C62:C63"/>
    <mergeCell ref="E62:E63"/>
    <mergeCell ref="B64:B65"/>
    <mergeCell ref="C64:C65"/>
    <mergeCell ref="E64:E65"/>
    <mergeCell ref="B56:B57"/>
    <mergeCell ref="C56:C57"/>
    <mergeCell ref="E56:E57"/>
    <mergeCell ref="B58:B59"/>
    <mergeCell ref="C58:C59"/>
    <mergeCell ref="E58:E59"/>
    <mergeCell ref="A50:A61"/>
    <mergeCell ref="B50:B51"/>
    <mergeCell ref="C50:C51"/>
    <mergeCell ref="E50:E51"/>
    <mergeCell ref="B52:B53"/>
    <mergeCell ref="C52:C53"/>
    <mergeCell ref="E52:E53"/>
    <mergeCell ref="B54:B55"/>
    <mergeCell ref="C54:C55"/>
    <mergeCell ref="E54:E55"/>
    <mergeCell ref="B66:B67"/>
    <mergeCell ref="A44:A49"/>
    <mergeCell ref="B44:B45"/>
    <mergeCell ref="C44:C45"/>
    <mergeCell ref="E44:E45"/>
    <mergeCell ref="B46:B47"/>
    <mergeCell ref="C46:C47"/>
    <mergeCell ref="E46:E47"/>
    <mergeCell ref="B48:B49"/>
    <mergeCell ref="C48:C49"/>
    <mergeCell ref="E48:E49"/>
    <mergeCell ref="A34:A4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C32:C33"/>
    <mergeCell ref="E32:E33"/>
    <mergeCell ref="B24:B25"/>
    <mergeCell ref="C24:C25"/>
    <mergeCell ref="E24:E25"/>
    <mergeCell ref="B40:B41"/>
    <mergeCell ref="C40:C41"/>
    <mergeCell ref="E40:E41"/>
    <mergeCell ref="B42:B43"/>
    <mergeCell ref="C42:C43"/>
    <mergeCell ref="E42:E43"/>
    <mergeCell ref="A16:A25"/>
    <mergeCell ref="B16:B17"/>
    <mergeCell ref="C16:C17"/>
    <mergeCell ref="E16:E17"/>
    <mergeCell ref="B18:B19"/>
    <mergeCell ref="C18:C19"/>
    <mergeCell ref="E18:E19"/>
    <mergeCell ref="A26:A33"/>
    <mergeCell ref="B26:B27"/>
    <mergeCell ref="C26:C27"/>
    <mergeCell ref="E26:E27"/>
    <mergeCell ref="B28:B29"/>
    <mergeCell ref="C28:C29"/>
    <mergeCell ref="E28:E29"/>
    <mergeCell ref="B20:B21"/>
    <mergeCell ref="C20:C21"/>
    <mergeCell ref="E20:E21"/>
    <mergeCell ref="B22:B23"/>
    <mergeCell ref="C22:C23"/>
    <mergeCell ref="E22:E23"/>
    <mergeCell ref="B30:B31"/>
    <mergeCell ref="C30:C31"/>
    <mergeCell ref="E30:E31"/>
    <mergeCell ref="B32:B33"/>
    <mergeCell ref="B10:B11"/>
    <mergeCell ref="C10:C11"/>
    <mergeCell ref="E10:E11"/>
    <mergeCell ref="B12:B13"/>
    <mergeCell ref="C12:C13"/>
    <mergeCell ref="E12:E13"/>
    <mergeCell ref="A4:A15"/>
    <mergeCell ref="B4:B5"/>
    <mergeCell ref="C4:C5"/>
    <mergeCell ref="E4:E5"/>
    <mergeCell ref="B6:B7"/>
    <mergeCell ref="C6:C7"/>
    <mergeCell ref="E6:E7"/>
    <mergeCell ref="B8:B9"/>
    <mergeCell ref="C8:C9"/>
    <mergeCell ref="E8:E9"/>
    <mergeCell ref="B14:B15"/>
    <mergeCell ref="C14:C15"/>
    <mergeCell ref="E14:E15"/>
    <mergeCell ref="AS1:AS2"/>
    <mergeCell ref="AT1:AT2"/>
    <mergeCell ref="AU1:AU2"/>
    <mergeCell ref="AV1:AV2"/>
    <mergeCell ref="AW1:AW2"/>
    <mergeCell ref="A2:R2"/>
    <mergeCell ref="AM1:AM2"/>
    <mergeCell ref="AN1:AN2"/>
    <mergeCell ref="AO1:AO2"/>
    <mergeCell ref="AP1:AP2"/>
    <mergeCell ref="AQ1:AQ2"/>
    <mergeCell ref="AR1:AR2"/>
    <mergeCell ref="AG1:AG2"/>
    <mergeCell ref="AH1:AH2"/>
    <mergeCell ref="AI1:AI2"/>
    <mergeCell ref="AJ1:AJ2"/>
    <mergeCell ref="AK1:AK2"/>
    <mergeCell ref="AL1:AL2"/>
    <mergeCell ref="AA1:AA2"/>
    <mergeCell ref="AB1:AB2"/>
    <mergeCell ref="AC1:AC2"/>
    <mergeCell ref="AD1:AD2"/>
    <mergeCell ref="AE1:AE2"/>
    <mergeCell ref="AF1:AF2"/>
    <mergeCell ref="U1:U2"/>
    <mergeCell ref="V1:V2"/>
    <mergeCell ref="W1:W2"/>
    <mergeCell ref="X1:X2"/>
    <mergeCell ref="Y1:Y2"/>
    <mergeCell ref="Z1:Z2"/>
    <mergeCell ref="A1:B1"/>
    <mergeCell ref="C1:H1"/>
    <mergeCell ref="I1:R1"/>
    <mergeCell ref="S1:S2"/>
    <mergeCell ref="T1:T2"/>
  </mergeCells>
  <conditionalFormatting sqref="R1 R3:R1048576">
    <cfRule type="cellIs" dxfId="50" priority="4" operator="equal">
      <formula>"ATENÇÃO"</formula>
    </cfRule>
  </conditionalFormatting>
  <conditionalFormatting sqref="U4:AW73">
    <cfRule type="cellIs" dxfId="49" priority="3" operator="greaterThan">
      <formula>0</formula>
    </cfRule>
  </conditionalFormatting>
  <conditionalFormatting sqref="Q4:Q73">
    <cfRule type="cellIs" dxfId="48" priority="2" operator="lessThan">
      <formula>0</formula>
    </cfRule>
  </conditionalFormatting>
  <conditionalFormatting sqref="R4:R73">
    <cfRule type="containsText" dxfId="47" priority="1" operator="containsText" text="ATENÇÃO">
      <formula>NOT(ISERROR(SEARCH("ATENÇÃO",R4)))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1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ED4E3-AB84-4CF2-A796-2C8E25C6D6DA}">
  <dimension ref="A1:AX81"/>
  <sheetViews>
    <sheetView topLeftCell="B58" zoomScale="60" zoomScaleNormal="60" workbookViewId="0">
      <selection activeCell="S83" sqref="S83"/>
    </sheetView>
  </sheetViews>
  <sheetFormatPr defaultColWidth="11.85546875" defaultRowHeight="24.75" customHeight="1" x14ac:dyDescent="0.25"/>
  <cols>
    <col min="1" max="1" width="7.42578125" style="34" customWidth="1"/>
    <col min="2" max="2" width="22.140625" style="1" customWidth="1"/>
    <col min="3" max="3" width="5.140625" style="1" customWidth="1"/>
    <col min="4" max="4" width="6.140625" style="1" customWidth="1"/>
    <col min="5" max="5" width="14.42578125" style="3" customWidth="1"/>
    <col min="6" max="6" width="10" style="1" customWidth="1"/>
    <col min="7" max="7" width="12.5703125" style="1" customWidth="1"/>
    <col min="8" max="8" width="12.85546875" style="79" customWidth="1"/>
    <col min="9" max="9" width="10.85546875" style="4" customWidth="1"/>
    <col min="10" max="16" width="8.5703125" style="4" customWidth="1"/>
    <col min="17" max="17" width="8.5703125" style="10" customWidth="1"/>
    <col min="18" max="18" width="8.5703125" style="5" customWidth="1"/>
    <col min="19" max="30" width="15" style="6" customWidth="1"/>
    <col min="31" max="50" width="15" style="34" customWidth="1"/>
    <col min="51" max="16384" width="11.85546875" style="34"/>
  </cols>
  <sheetData>
    <row r="1" spans="1:50" ht="47.1" customHeight="1" x14ac:dyDescent="0.25">
      <c r="A1" s="176" t="s">
        <v>84</v>
      </c>
      <c r="B1" s="177"/>
      <c r="C1" s="171" t="s">
        <v>112</v>
      </c>
      <c r="D1" s="171"/>
      <c r="E1" s="171"/>
      <c r="F1" s="171"/>
      <c r="G1" s="171"/>
      <c r="H1" s="172"/>
      <c r="I1" s="179" t="s">
        <v>82</v>
      </c>
      <c r="J1" s="179"/>
      <c r="K1" s="179"/>
      <c r="L1" s="179"/>
      <c r="M1" s="179"/>
      <c r="N1" s="179"/>
      <c r="O1" s="179"/>
      <c r="P1" s="179"/>
      <c r="Q1" s="179"/>
      <c r="R1" s="179"/>
      <c r="S1" s="197" t="s">
        <v>166</v>
      </c>
      <c r="T1" s="197" t="s">
        <v>167</v>
      </c>
      <c r="U1" s="197" t="s">
        <v>168</v>
      </c>
      <c r="V1" s="197" t="s">
        <v>169</v>
      </c>
      <c r="W1" s="197" t="s">
        <v>170</v>
      </c>
      <c r="X1" s="197" t="s">
        <v>171</v>
      </c>
      <c r="Y1" s="163" t="s">
        <v>47</v>
      </c>
      <c r="Z1" s="163" t="s">
        <v>47</v>
      </c>
      <c r="AA1" s="163" t="s">
        <v>47</v>
      </c>
      <c r="AB1" s="163" t="s">
        <v>47</v>
      </c>
      <c r="AC1" s="163" t="s">
        <v>47</v>
      </c>
      <c r="AD1" s="163" t="s">
        <v>47</v>
      </c>
      <c r="AE1" s="163" t="s">
        <v>47</v>
      </c>
      <c r="AF1" s="163" t="s">
        <v>47</v>
      </c>
      <c r="AG1" s="163" t="s">
        <v>47</v>
      </c>
      <c r="AH1" s="163" t="s">
        <v>47</v>
      </c>
      <c r="AI1" s="163" t="s">
        <v>47</v>
      </c>
      <c r="AJ1" s="163" t="s">
        <v>47</v>
      </c>
      <c r="AK1" s="163" t="s">
        <v>47</v>
      </c>
      <c r="AL1" s="163" t="s">
        <v>47</v>
      </c>
      <c r="AM1" s="163" t="s">
        <v>47</v>
      </c>
      <c r="AN1" s="163" t="s">
        <v>47</v>
      </c>
      <c r="AO1" s="163" t="s">
        <v>47</v>
      </c>
      <c r="AP1" s="163" t="s">
        <v>47</v>
      </c>
      <c r="AQ1" s="163" t="s">
        <v>47</v>
      </c>
      <c r="AR1" s="163" t="s">
        <v>47</v>
      </c>
      <c r="AS1" s="163" t="s">
        <v>47</v>
      </c>
      <c r="AT1" s="163" t="s">
        <v>47</v>
      </c>
      <c r="AU1" s="163" t="s">
        <v>47</v>
      </c>
      <c r="AV1" s="163" t="s">
        <v>47</v>
      </c>
      <c r="AW1" s="163" t="s">
        <v>47</v>
      </c>
      <c r="AX1" s="163" t="s">
        <v>47</v>
      </c>
    </row>
    <row r="2" spans="1:50" ht="23.25" customHeight="1" x14ac:dyDescent="0.25">
      <c r="A2" s="178" t="s">
        <v>61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2"/>
      <c r="S2" s="198"/>
      <c r="T2" s="198"/>
      <c r="U2" s="198"/>
      <c r="V2" s="198"/>
      <c r="W2" s="198"/>
      <c r="X2" s="198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</row>
    <row r="3" spans="1:50" s="3" customFormat="1" ht="51" customHeight="1" x14ac:dyDescent="0.2">
      <c r="A3" s="105" t="s">
        <v>87</v>
      </c>
      <c r="B3" s="105" t="s">
        <v>6</v>
      </c>
      <c r="C3" s="105" t="s">
        <v>2</v>
      </c>
      <c r="D3" s="105" t="s">
        <v>5</v>
      </c>
      <c r="E3" s="106" t="s">
        <v>7</v>
      </c>
      <c r="F3" s="106" t="s">
        <v>8</v>
      </c>
      <c r="G3" s="106" t="s">
        <v>9</v>
      </c>
      <c r="H3" s="107" t="s">
        <v>4</v>
      </c>
      <c r="I3" s="19" t="s">
        <v>50</v>
      </c>
      <c r="J3" s="19" t="s">
        <v>10</v>
      </c>
      <c r="K3" s="19" t="s">
        <v>11</v>
      </c>
      <c r="L3" s="19" t="s">
        <v>49</v>
      </c>
      <c r="M3" s="19" t="s">
        <v>12</v>
      </c>
      <c r="N3" s="19" t="s">
        <v>13</v>
      </c>
      <c r="O3" s="19" t="s">
        <v>14</v>
      </c>
      <c r="P3" s="19" t="s">
        <v>15</v>
      </c>
      <c r="Q3" s="26" t="s">
        <v>0</v>
      </c>
      <c r="R3" s="27" t="s">
        <v>1</v>
      </c>
      <c r="S3" s="144">
        <v>45939</v>
      </c>
      <c r="T3" s="144">
        <v>45944</v>
      </c>
      <c r="U3" s="144">
        <v>45952</v>
      </c>
      <c r="V3" s="144">
        <v>45989</v>
      </c>
      <c r="W3" s="144">
        <v>46055</v>
      </c>
      <c r="X3" s="144">
        <v>46085</v>
      </c>
      <c r="Y3" s="62" t="s">
        <v>45</v>
      </c>
      <c r="Z3" s="62" t="s">
        <v>45</v>
      </c>
      <c r="AA3" s="62" t="s">
        <v>45</v>
      </c>
      <c r="AB3" s="62" t="s">
        <v>45</v>
      </c>
      <c r="AC3" s="62" t="s">
        <v>45</v>
      </c>
      <c r="AD3" s="62" t="s">
        <v>45</v>
      </c>
      <c r="AE3" s="62" t="s">
        <v>45</v>
      </c>
      <c r="AF3" s="62" t="s">
        <v>45</v>
      </c>
      <c r="AG3" s="62" t="s">
        <v>45</v>
      </c>
      <c r="AH3" s="62" t="s">
        <v>45</v>
      </c>
      <c r="AI3" s="62" t="s">
        <v>45</v>
      </c>
      <c r="AJ3" s="62" t="s">
        <v>45</v>
      </c>
      <c r="AK3" s="62" t="s">
        <v>45</v>
      </c>
      <c r="AL3" s="62" t="s">
        <v>45</v>
      </c>
      <c r="AM3" s="62" t="s">
        <v>45</v>
      </c>
      <c r="AN3" s="62" t="s">
        <v>45</v>
      </c>
      <c r="AO3" s="62" t="s">
        <v>45</v>
      </c>
      <c r="AP3" s="62" t="s">
        <v>45</v>
      </c>
      <c r="AQ3" s="62" t="s">
        <v>45</v>
      </c>
      <c r="AR3" s="62" t="s">
        <v>45</v>
      </c>
      <c r="AS3" s="62" t="s">
        <v>45</v>
      </c>
      <c r="AT3" s="62" t="s">
        <v>45</v>
      </c>
      <c r="AU3" s="62" t="s">
        <v>45</v>
      </c>
      <c r="AV3" s="62" t="s">
        <v>45</v>
      </c>
      <c r="AW3" s="62" t="s">
        <v>45</v>
      </c>
      <c r="AX3" s="62" t="s">
        <v>45</v>
      </c>
    </row>
    <row r="4" spans="1:50" ht="24.75" customHeight="1" x14ac:dyDescent="0.25">
      <c r="A4" s="169" t="s">
        <v>88</v>
      </c>
      <c r="B4" s="170" t="s">
        <v>89</v>
      </c>
      <c r="C4" s="173">
        <v>1</v>
      </c>
      <c r="D4" s="65">
        <v>1</v>
      </c>
      <c r="E4" s="170" t="s">
        <v>90</v>
      </c>
      <c r="F4" s="63" t="s">
        <v>91</v>
      </c>
      <c r="G4" s="66" t="s">
        <v>113</v>
      </c>
      <c r="H4" s="78">
        <v>4.9000000000000004</v>
      </c>
      <c r="I4" s="68">
        <v>11000</v>
      </c>
      <c r="J4" s="23">
        <f t="shared" ref="J4:J35" si="0">IF(SUM(S4:AX4)&gt;I4+L4,I4+L4,SUM(S4:AX4))</f>
        <v>4500</v>
      </c>
      <c r="K4" s="23">
        <f t="shared" ref="K4:K35" si="1">(SUM(S4:AX4))</f>
        <v>4500</v>
      </c>
      <c r="L4" s="24"/>
      <c r="M4" s="25">
        <f>ROUND(IF(I4*0.25-0.5&lt;0,0,I4*0.25-0.5),0)-P4-N4</f>
        <v>2750</v>
      </c>
      <c r="N4" s="24"/>
      <c r="O4" s="24"/>
      <c r="P4" s="24"/>
      <c r="Q4" s="35">
        <f t="shared" ref="Q4:Q35" si="2">I4-SUM(S4:AX4)+L4</f>
        <v>6500</v>
      </c>
      <c r="R4" s="16" t="str">
        <f>IF(Q4&lt;0,"ATENÇÃO","OK")</f>
        <v>OK</v>
      </c>
      <c r="S4" s="147">
        <v>3000</v>
      </c>
      <c r="T4" s="146"/>
      <c r="U4" s="146"/>
      <c r="V4" s="146"/>
      <c r="W4" s="148">
        <v>1500</v>
      </c>
      <c r="X4" s="146"/>
      <c r="Y4" s="112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</row>
    <row r="5" spans="1:50" ht="24.75" customHeight="1" x14ac:dyDescent="0.25">
      <c r="A5" s="169"/>
      <c r="B5" s="170"/>
      <c r="C5" s="173"/>
      <c r="D5" s="65">
        <v>2</v>
      </c>
      <c r="E5" s="170"/>
      <c r="F5" s="64" t="s">
        <v>92</v>
      </c>
      <c r="G5" s="66" t="s">
        <v>113</v>
      </c>
      <c r="H5" s="67">
        <v>890.86</v>
      </c>
      <c r="I5" s="69">
        <v>20</v>
      </c>
      <c r="J5" s="23">
        <f t="shared" si="0"/>
        <v>13</v>
      </c>
      <c r="K5" s="23">
        <f t="shared" si="1"/>
        <v>13</v>
      </c>
      <c r="L5" s="24"/>
      <c r="M5" s="25">
        <f t="shared" ref="M5:M73" si="3">ROUND(IF(I5*0.25-0.5&lt;0,0,I5*0.25-0.5),0)-P5-N5</f>
        <v>5</v>
      </c>
      <c r="N5" s="24"/>
      <c r="O5" s="24"/>
      <c r="P5" s="24"/>
      <c r="Q5" s="35">
        <f t="shared" si="2"/>
        <v>7</v>
      </c>
      <c r="R5" s="16" t="str">
        <f t="shared" ref="R5:R68" si="4">IF(Q5&lt;0,"ATENÇÃO","OK")</f>
        <v>OK</v>
      </c>
      <c r="S5" s="147">
        <v>10</v>
      </c>
      <c r="T5" s="146"/>
      <c r="U5" s="146"/>
      <c r="V5" s="146"/>
      <c r="W5" s="148">
        <v>3</v>
      </c>
      <c r="X5" s="146"/>
      <c r="Y5" s="112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</row>
    <row r="6" spans="1:50" ht="24.75" customHeight="1" x14ac:dyDescent="0.25">
      <c r="A6" s="169"/>
      <c r="B6" s="170" t="s">
        <v>89</v>
      </c>
      <c r="C6" s="173">
        <v>2</v>
      </c>
      <c r="D6" s="65">
        <v>3</v>
      </c>
      <c r="E6" s="170" t="s">
        <v>93</v>
      </c>
      <c r="F6" s="64" t="s">
        <v>91</v>
      </c>
      <c r="G6" s="66" t="s">
        <v>113</v>
      </c>
      <c r="H6" s="67">
        <v>6.5</v>
      </c>
      <c r="I6" s="69">
        <v>10000</v>
      </c>
      <c r="J6" s="23">
        <f t="shared" si="0"/>
        <v>1944</v>
      </c>
      <c r="K6" s="23">
        <f t="shared" si="1"/>
        <v>1944</v>
      </c>
      <c r="L6" s="24"/>
      <c r="M6" s="25">
        <f t="shared" si="3"/>
        <v>2500</v>
      </c>
      <c r="N6" s="24"/>
      <c r="O6" s="24"/>
      <c r="P6" s="24"/>
      <c r="Q6" s="35">
        <f t="shared" si="2"/>
        <v>8056</v>
      </c>
      <c r="R6" s="16" t="str">
        <f t="shared" si="4"/>
        <v>OK</v>
      </c>
      <c r="S6" s="145"/>
      <c r="T6" s="145"/>
      <c r="U6" s="146"/>
      <c r="V6" s="146"/>
      <c r="W6" s="148">
        <v>1000</v>
      </c>
      <c r="X6" s="148">
        <v>944</v>
      </c>
      <c r="Y6" s="112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</row>
    <row r="7" spans="1:50" ht="24.75" customHeight="1" x14ac:dyDescent="0.25">
      <c r="A7" s="169"/>
      <c r="B7" s="170"/>
      <c r="C7" s="173"/>
      <c r="D7" s="65">
        <v>4</v>
      </c>
      <c r="E7" s="170"/>
      <c r="F7" s="64" t="s">
        <v>92</v>
      </c>
      <c r="G7" s="66" t="s">
        <v>113</v>
      </c>
      <c r="H7" s="67">
        <v>738.2</v>
      </c>
      <c r="I7" s="69">
        <v>18</v>
      </c>
      <c r="J7" s="23">
        <f t="shared" si="0"/>
        <v>5</v>
      </c>
      <c r="K7" s="23">
        <f t="shared" si="1"/>
        <v>5</v>
      </c>
      <c r="L7" s="24"/>
      <c r="M7" s="25">
        <f t="shared" si="3"/>
        <v>4</v>
      </c>
      <c r="N7" s="24"/>
      <c r="O7" s="24"/>
      <c r="P7" s="24"/>
      <c r="Q7" s="35">
        <f t="shared" si="2"/>
        <v>13</v>
      </c>
      <c r="R7" s="16" t="str">
        <f t="shared" si="4"/>
        <v>OK</v>
      </c>
      <c r="S7" s="145"/>
      <c r="T7" s="146"/>
      <c r="U7" s="146"/>
      <c r="V7" s="146"/>
      <c r="W7" s="148">
        <v>3</v>
      </c>
      <c r="X7" s="148">
        <v>2</v>
      </c>
      <c r="Y7" s="112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</row>
    <row r="8" spans="1:50" ht="24.75" customHeight="1" x14ac:dyDescent="0.25">
      <c r="A8" s="169"/>
      <c r="B8" s="170" t="s">
        <v>89</v>
      </c>
      <c r="C8" s="173">
        <v>3</v>
      </c>
      <c r="D8" s="65">
        <v>5</v>
      </c>
      <c r="E8" s="170" t="s">
        <v>94</v>
      </c>
      <c r="F8" s="80" t="s">
        <v>91</v>
      </c>
      <c r="G8" s="66" t="s">
        <v>113</v>
      </c>
      <c r="H8" s="67">
        <v>7.82</v>
      </c>
      <c r="I8" s="69">
        <v>16000</v>
      </c>
      <c r="J8" s="23">
        <f t="shared" si="0"/>
        <v>4300</v>
      </c>
      <c r="K8" s="23">
        <f t="shared" si="1"/>
        <v>4300</v>
      </c>
      <c r="L8" s="24"/>
      <c r="M8" s="25">
        <f t="shared" si="3"/>
        <v>4000</v>
      </c>
      <c r="N8" s="24"/>
      <c r="O8" s="24"/>
      <c r="P8" s="24"/>
      <c r="Q8" s="35">
        <f t="shared" si="2"/>
        <v>11700</v>
      </c>
      <c r="R8" s="16" t="str">
        <f t="shared" si="4"/>
        <v>OK</v>
      </c>
      <c r="S8" s="145"/>
      <c r="T8" s="147">
        <v>2000</v>
      </c>
      <c r="U8" s="148">
        <v>1300</v>
      </c>
      <c r="V8" s="146"/>
      <c r="W8" s="148">
        <v>1000</v>
      </c>
      <c r="X8" s="146"/>
      <c r="Y8" s="112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</row>
    <row r="9" spans="1:50" ht="24.75" customHeight="1" x14ac:dyDescent="0.25">
      <c r="A9" s="169"/>
      <c r="B9" s="170"/>
      <c r="C9" s="173"/>
      <c r="D9" s="65">
        <v>6</v>
      </c>
      <c r="E9" s="170"/>
      <c r="F9" s="80" t="s">
        <v>92</v>
      </c>
      <c r="G9" s="66" t="s">
        <v>113</v>
      </c>
      <c r="H9" s="67">
        <v>1000</v>
      </c>
      <c r="I9" s="69">
        <v>20</v>
      </c>
      <c r="J9" s="23">
        <f t="shared" si="0"/>
        <v>11</v>
      </c>
      <c r="K9" s="23">
        <f t="shared" si="1"/>
        <v>11</v>
      </c>
      <c r="L9" s="24"/>
      <c r="M9" s="25">
        <f t="shared" si="3"/>
        <v>5</v>
      </c>
      <c r="N9" s="24"/>
      <c r="O9" s="24"/>
      <c r="P9" s="24"/>
      <c r="Q9" s="35">
        <f t="shared" si="2"/>
        <v>9</v>
      </c>
      <c r="R9" s="16" t="str">
        <f t="shared" si="4"/>
        <v>OK</v>
      </c>
      <c r="S9" s="145"/>
      <c r="T9" s="148">
        <v>2</v>
      </c>
      <c r="U9" s="148">
        <v>4</v>
      </c>
      <c r="V9" s="148">
        <v>2</v>
      </c>
      <c r="W9" s="148">
        <v>3</v>
      </c>
      <c r="X9" s="146"/>
      <c r="Y9" s="112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</row>
    <row r="10" spans="1:50" ht="24.75" customHeight="1" x14ac:dyDescent="0.25">
      <c r="A10" s="169"/>
      <c r="B10" s="170" t="s">
        <v>89</v>
      </c>
      <c r="C10" s="173">
        <v>4</v>
      </c>
      <c r="D10" s="65">
        <v>7</v>
      </c>
      <c r="E10" s="170" t="s">
        <v>95</v>
      </c>
      <c r="F10" s="80" t="s">
        <v>91</v>
      </c>
      <c r="G10" s="66" t="s">
        <v>113</v>
      </c>
      <c r="H10" s="67">
        <v>7.61</v>
      </c>
      <c r="I10" s="69">
        <v>50000</v>
      </c>
      <c r="J10" s="23">
        <f t="shared" si="0"/>
        <v>1000</v>
      </c>
      <c r="K10" s="23">
        <f t="shared" si="1"/>
        <v>1000</v>
      </c>
      <c r="L10" s="24"/>
      <c r="M10" s="25">
        <f t="shared" si="3"/>
        <v>12500</v>
      </c>
      <c r="N10" s="24"/>
      <c r="O10" s="24"/>
      <c r="P10" s="24"/>
      <c r="Q10" s="35">
        <f t="shared" si="2"/>
        <v>49000</v>
      </c>
      <c r="R10" s="16" t="str">
        <f t="shared" si="4"/>
        <v>OK</v>
      </c>
      <c r="S10" s="145"/>
      <c r="T10" s="146"/>
      <c r="U10" s="146"/>
      <c r="V10" s="146"/>
      <c r="W10" s="148">
        <v>1000</v>
      </c>
      <c r="X10" s="146"/>
      <c r="Y10" s="112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</row>
    <row r="11" spans="1:50" ht="24.75" customHeight="1" x14ac:dyDescent="0.25">
      <c r="A11" s="169"/>
      <c r="B11" s="170"/>
      <c r="C11" s="173"/>
      <c r="D11" s="65">
        <v>8</v>
      </c>
      <c r="E11" s="170"/>
      <c r="F11" s="80" t="s">
        <v>92</v>
      </c>
      <c r="G11" s="66" t="s">
        <v>113</v>
      </c>
      <c r="H11" s="67">
        <v>1002.46</v>
      </c>
      <c r="I11" s="69">
        <v>20</v>
      </c>
      <c r="J11" s="23">
        <f t="shared" si="0"/>
        <v>3</v>
      </c>
      <c r="K11" s="23">
        <f t="shared" si="1"/>
        <v>3</v>
      </c>
      <c r="L11" s="24"/>
      <c r="M11" s="25">
        <f t="shared" si="3"/>
        <v>5</v>
      </c>
      <c r="N11" s="24"/>
      <c r="O11" s="24"/>
      <c r="P11" s="24"/>
      <c r="Q11" s="35">
        <f t="shared" si="2"/>
        <v>17</v>
      </c>
      <c r="R11" s="16" t="str">
        <f t="shared" si="4"/>
        <v>OK</v>
      </c>
      <c r="S11" s="145"/>
      <c r="T11" s="146"/>
      <c r="U11" s="146"/>
      <c r="V11" s="146"/>
      <c r="W11" s="148">
        <v>3</v>
      </c>
      <c r="X11" s="146"/>
      <c r="Y11" s="112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</row>
    <row r="12" spans="1:50" ht="24.75" customHeight="1" x14ac:dyDescent="0.25">
      <c r="A12" s="169"/>
      <c r="B12" s="170" t="s">
        <v>96</v>
      </c>
      <c r="C12" s="173">
        <v>5</v>
      </c>
      <c r="D12" s="65">
        <v>9</v>
      </c>
      <c r="E12" s="170" t="s">
        <v>97</v>
      </c>
      <c r="F12" s="80" t="s">
        <v>91</v>
      </c>
      <c r="G12" s="66" t="s">
        <v>113</v>
      </c>
      <c r="H12" s="67">
        <v>3.68</v>
      </c>
      <c r="I12" s="69">
        <v>3000</v>
      </c>
      <c r="J12" s="23">
        <f t="shared" si="0"/>
        <v>0</v>
      </c>
      <c r="K12" s="23">
        <f t="shared" si="1"/>
        <v>0</v>
      </c>
      <c r="L12" s="24"/>
      <c r="M12" s="25">
        <f t="shared" si="3"/>
        <v>750</v>
      </c>
      <c r="N12" s="24"/>
      <c r="O12" s="24"/>
      <c r="P12" s="24"/>
      <c r="Q12" s="35">
        <f t="shared" si="2"/>
        <v>3000</v>
      </c>
      <c r="R12" s="16" t="str">
        <f t="shared" si="4"/>
        <v>OK</v>
      </c>
      <c r="S12" s="145"/>
      <c r="T12" s="146"/>
      <c r="U12" s="146"/>
      <c r="V12" s="146"/>
      <c r="W12" s="146"/>
      <c r="X12" s="146"/>
      <c r="Y12" s="112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</row>
    <row r="13" spans="1:50" ht="24.75" customHeight="1" x14ac:dyDescent="0.25">
      <c r="A13" s="169"/>
      <c r="B13" s="170"/>
      <c r="C13" s="173"/>
      <c r="D13" s="65">
        <v>10</v>
      </c>
      <c r="E13" s="170"/>
      <c r="F13" s="65" t="s">
        <v>92</v>
      </c>
      <c r="G13" s="66" t="s">
        <v>113</v>
      </c>
      <c r="H13" s="78">
        <v>874.8</v>
      </c>
      <c r="I13" s="69">
        <v>20</v>
      </c>
      <c r="J13" s="23">
        <f t="shared" si="0"/>
        <v>0</v>
      </c>
      <c r="K13" s="23">
        <f t="shared" si="1"/>
        <v>0</v>
      </c>
      <c r="L13" s="24"/>
      <c r="M13" s="25">
        <f t="shared" si="3"/>
        <v>5</v>
      </c>
      <c r="N13" s="24"/>
      <c r="O13" s="24"/>
      <c r="P13" s="24"/>
      <c r="Q13" s="35">
        <f t="shared" si="2"/>
        <v>20</v>
      </c>
      <c r="R13" s="16" t="str">
        <f t="shared" si="4"/>
        <v>OK</v>
      </c>
      <c r="S13" s="145"/>
      <c r="T13" s="146"/>
      <c r="U13" s="146"/>
      <c r="V13" s="146"/>
      <c r="W13" s="146"/>
      <c r="X13" s="146"/>
      <c r="Y13" s="112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</row>
    <row r="14" spans="1:50" ht="24.75" customHeight="1" x14ac:dyDescent="0.25">
      <c r="A14" s="169"/>
      <c r="B14" s="175" t="s">
        <v>96</v>
      </c>
      <c r="C14" s="174">
        <v>6</v>
      </c>
      <c r="D14" s="113">
        <v>11</v>
      </c>
      <c r="E14" s="175" t="s">
        <v>98</v>
      </c>
      <c r="F14" s="113" t="s">
        <v>91</v>
      </c>
      <c r="G14" s="114" t="s">
        <v>114</v>
      </c>
      <c r="H14" s="115">
        <v>6.76</v>
      </c>
      <c r="I14" s="69">
        <v>0</v>
      </c>
      <c r="J14" s="23">
        <f t="shared" si="0"/>
        <v>0</v>
      </c>
      <c r="K14" s="23">
        <f t="shared" si="1"/>
        <v>0</v>
      </c>
      <c r="L14" s="24"/>
      <c r="M14" s="25">
        <f t="shared" si="3"/>
        <v>0</v>
      </c>
      <c r="N14" s="24"/>
      <c r="O14" s="24"/>
      <c r="P14" s="24"/>
      <c r="Q14" s="35">
        <f t="shared" si="2"/>
        <v>0</v>
      </c>
      <c r="R14" s="16" t="str">
        <f t="shared" si="4"/>
        <v>OK</v>
      </c>
      <c r="S14" s="145"/>
      <c r="T14" s="146"/>
      <c r="U14" s="145"/>
      <c r="V14" s="146"/>
      <c r="W14" s="146"/>
      <c r="X14" s="146"/>
      <c r="Y14" s="112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</row>
    <row r="15" spans="1:50" ht="24.75" customHeight="1" x14ac:dyDescent="0.25">
      <c r="A15" s="169"/>
      <c r="B15" s="175"/>
      <c r="C15" s="174"/>
      <c r="D15" s="113">
        <v>12</v>
      </c>
      <c r="E15" s="175"/>
      <c r="F15" s="116" t="s">
        <v>92</v>
      </c>
      <c r="G15" s="114" t="s">
        <v>114</v>
      </c>
      <c r="H15" s="115">
        <v>1021.34</v>
      </c>
      <c r="I15" s="69">
        <v>0</v>
      </c>
      <c r="J15" s="23">
        <f t="shared" si="0"/>
        <v>0</v>
      </c>
      <c r="K15" s="23">
        <f t="shared" si="1"/>
        <v>0</v>
      </c>
      <c r="L15" s="24"/>
      <c r="M15" s="25">
        <f t="shared" si="3"/>
        <v>0</v>
      </c>
      <c r="N15" s="24"/>
      <c r="O15" s="24"/>
      <c r="P15" s="24"/>
      <c r="Q15" s="35">
        <f t="shared" si="2"/>
        <v>0</v>
      </c>
      <c r="R15" s="16" t="str">
        <f t="shared" si="4"/>
        <v>OK</v>
      </c>
      <c r="S15" s="145"/>
      <c r="T15" s="146"/>
      <c r="U15" s="146"/>
      <c r="V15" s="146"/>
      <c r="W15" s="146"/>
      <c r="X15" s="146"/>
      <c r="Y15" s="112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</row>
    <row r="16" spans="1:50" ht="24.75" customHeight="1" x14ac:dyDescent="0.25">
      <c r="A16" s="169" t="s">
        <v>100</v>
      </c>
      <c r="B16" s="170" t="s">
        <v>101</v>
      </c>
      <c r="C16" s="173">
        <v>7</v>
      </c>
      <c r="D16" s="65">
        <v>13</v>
      </c>
      <c r="E16" s="170" t="s">
        <v>90</v>
      </c>
      <c r="F16" s="64" t="s">
        <v>91</v>
      </c>
      <c r="G16" s="66" t="s">
        <v>113</v>
      </c>
      <c r="H16" s="78">
        <v>4.25</v>
      </c>
      <c r="I16" s="69">
        <v>0</v>
      </c>
      <c r="J16" s="23">
        <f t="shared" si="0"/>
        <v>0</v>
      </c>
      <c r="K16" s="23">
        <f t="shared" si="1"/>
        <v>0</v>
      </c>
      <c r="L16" s="24"/>
      <c r="M16" s="25">
        <f t="shared" si="3"/>
        <v>0</v>
      </c>
      <c r="N16" s="24"/>
      <c r="O16" s="24"/>
      <c r="P16" s="24"/>
      <c r="Q16" s="35">
        <f t="shared" si="2"/>
        <v>0</v>
      </c>
      <c r="R16" s="16" t="str">
        <f t="shared" si="4"/>
        <v>OK</v>
      </c>
      <c r="S16" s="145"/>
      <c r="T16" s="146"/>
      <c r="U16" s="146"/>
      <c r="V16" s="146"/>
      <c r="W16" s="146"/>
      <c r="X16" s="146"/>
      <c r="Y16" s="112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</row>
    <row r="17" spans="1:50" ht="24.75" customHeight="1" x14ac:dyDescent="0.25">
      <c r="A17" s="169"/>
      <c r="B17" s="170"/>
      <c r="C17" s="173"/>
      <c r="D17" s="65">
        <v>14</v>
      </c>
      <c r="E17" s="170"/>
      <c r="F17" s="64" t="s">
        <v>92</v>
      </c>
      <c r="G17" s="66" t="s">
        <v>113</v>
      </c>
      <c r="H17" s="67">
        <v>751.21</v>
      </c>
      <c r="I17" s="69">
        <v>0</v>
      </c>
      <c r="J17" s="23">
        <f t="shared" si="0"/>
        <v>0</v>
      </c>
      <c r="K17" s="23">
        <f t="shared" si="1"/>
        <v>0</v>
      </c>
      <c r="L17" s="24"/>
      <c r="M17" s="25">
        <f t="shared" si="3"/>
        <v>0</v>
      </c>
      <c r="N17" s="24"/>
      <c r="O17" s="24"/>
      <c r="P17" s="24"/>
      <c r="Q17" s="35">
        <f t="shared" si="2"/>
        <v>0</v>
      </c>
      <c r="R17" s="16" t="str">
        <f t="shared" si="4"/>
        <v>OK</v>
      </c>
      <c r="S17" s="145"/>
      <c r="T17" s="146"/>
      <c r="U17" s="146"/>
      <c r="V17" s="146"/>
      <c r="W17" s="146"/>
      <c r="X17" s="146"/>
      <c r="Y17" s="112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</row>
    <row r="18" spans="1:50" ht="24.75" customHeight="1" x14ac:dyDescent="0.25">
      <c r="A18" s="169"/>
      <c r="B18" s="170" t="s">
        <v>102</v>
      </c>
      <c r="C18" s="173">
        <v>8</v>
      </c>
      <c r="D18" s="65">
        <v>15</v>
      </c>
      <c r="E18" s="170" t="s">
        <v>93</v>
      </c>
      <c r="F18" s="64" t="s">
        <v>91</v>
      </c>
      <c r="G18" s="66" t="s">
        <v>113</v>
      </c>
      <c r="H18" s="67">
        <v>10.55</v>
      </c>
      <c r="I18" s="69">
        <v>0</v>
      </c>
      <c r="J18" s="23">
        <f t="shared" si="0"/>
        <v>0</v>
      </c>
      <c r="K18" s="23">
        <f t="shared" si="1"/>
        <v>0</v>
      </c>
      <c r="L18" s="24"/>
      <c r="M18" s="25">
        <f t="shared" si="3"/>
        <v>0</v>
      </c>
      <c r="N18" s="24"/>
      <c r="O18" s="24"/>
      <c r="P18" s="24"/>
      <c r="Q18" s="35">
        <f t="shared" si="2"/>
        <v>0</v>
      </c>
      <c r="R18" s="16" t="str">
        <f t="shared" si="4"/>
        <v>OK</v>
      </c>
      <c r="S18" s="145"/>
      <c r="T18" s="146"/>
      <c r="U18" s="146"/>
      <c r="V18" s="146"/>
      <c r="W18" s="146"/>
      <c r="X18" s="146"/>
      <c r="Y18" s="112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</row>
    <row r="19" spans="1:50" ht="24.75" customHeight="1" x14ac:dyDescent="0.25">
      <c r="A19" s="169"/>
      <c r="B19" s="170"/>
      <c r="C19" s="173"/>
      <c r="D19" s="65">
        <v>16</v>
      </c>
      <c r="E19" s="170"/>
      <c r="F19" s="64" t="s">
        <v>92</v>
      </c>
      <c r="G19" s="66" t="s">
        <v>113</v>
      </c>
      <c r="H19" s="78">
        <v>1232.01</v>
      </c>
      <c r="I19" s="69">
        <v>0</v>
      </c>
      <c r="J19" s="23">
        <f t="shared" si="0"/>
        <v>0</v>
      </c>
      <c r="K19" s="23">
        <f t="shared" si="1"/>
        <v>0</v>
      </c>
      <c r="L19" s="24"/>
      <c r="M19" s="25">
        <f t="shared" si="3"/>
        <v>0</v>
      </c>
      <c r="N19" s="24"/>
      <c r="O19" s="24"/>
      <c r="P19" s="24"/>
      <c r="Q19" s="35">
        <f t="shared" si="2"/>
        <v>0</v>
      </c>
      <c r="R19" s="16" t="str">
        <f t="shared" si="4"/>
        <v>OK</v>
      </c>
      <c r="S19" s="145"/>
      <c r="T19" s="146"/>
      <c r="U19" s="146"/>
      <c r="V19" s="146"/>
      <c r="W19" s="146"/>
      <c r="X19" s="146"/>
      <c r="Y19" s="112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</row>
    <row r="20" spans="1:50" ht="24.75" customHeight="1" x14ac:dyDescent="0.25">
      <c r="A20" s="169"/>
      <c r="B20" s="170" t="s">
        <v>102</v>
      </c>
      <c r="C20" s="173">
        <v>9</v>
      </c>
      <c r="D20" s="65">
        <v>17</v>
      </c>
      <c r="E20" s="170" t="s">
        <v>94</v>
      </c>
      <c r="F20" s="64" t="s">
        <v>91</v>
      </c>
      <c r="G20" s="66" t="s">
        <v>113</v>
      </c>
      <c r="H20" s="78">
        <v>10.130000000000001</v>
      </c>
      <c r="I20" s="69">
        <v>0</v>
      </c>
      <c r="J20" s="23">
        <f t="shared" si="0"/>
        <v>0</v>
      </c>
      <c r="K20" s="23">
        <f t="shared" si="1"/>
        <v>0</v>
      </c>
      <c r="L20" s="24"/>
      <c r="M20" s="25">
        <f t="shared" si="3"/>
        <v>0</v>
      </c>
      <c r="N20" s="24"/>
      <c r="O20" s="24"/>
      <c r="P20" s="24"/>
      <c r="Q20" s="35">
        <f t="shared" si="2"/>
        <v>0</v>
      </c>
      <c r="R20" s="16" t="str">
        <f t="shared" si="4"/>
        <v>OK</v>
      </c>
      <c r="S20" s="145"/>
      <c r="T20" s="146"/>
      <c r="U20" s="146"/>
      <c r="V20" s="146"/>
      <c r="W20" s="146"/>
      <c r="X20" s="146"/>
      <c r="Y20" s="112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</row>
    <row r="21" spans="1:50" ht="24.75" customHeight="1" x14ac:dyDescent="0.25">
      <c r="A21" s="169"/>
      <c r="B21" s="170"/>
      <c r="C21" s="173"/>
      <c r="D21" s="65">
        <v>18</v>
      </c>
      <c r="E21" s="170"/>
      <c r="F21" s="64" t="s">
        <v>92</v>
      </c>
      <c r="G21" s="66" t="s">
        <v>113</v>
      </c>
      <c r="H21" s="78">
        <v>1211.46</v>
      </c>
      <c r="I21" s="69">
        <v>0</v>
      </c>
      <c r="J21" s="23">
        <f t="shared" si="0"/>
        <v>0</v>
      </c>
      <c r="K21" s="23">
        <f t="shared" si="1"/>
        <v>0</v>
      </c>
      <c r="L21" s="24"/>
      <c r="M21" s="25">
        <f t="shared" si="3"/>
        <v>0</v>
      </c>
      <c r="N21" s="24"/>
      <c r="O21" s="24"/>
      <c r="P21" s="24"/>
      <c r="Q21" s="35">
        <f t="shared" si="2"/>
        <v>0</v>
      </c>
      <c r="R21" s="16" t="str">
        <f t="shared" si="4"/>
        <v>OK</v>
      </c>
      <c r="S21" s="145"/>
      <c r="T21" s="146"/>
      <c r="U21" s="146"/>
      <c r="V21" s="146"/>
      <c r="W21" s="146"/>
      <c r="X21" s="146"/>
      <c r="Y21" s="112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</row>
    <row r="22" spans="1:50" ht="24.75" customHeight="1" x14ac:dyDescent="0.25">
      <c r="A22" s="169"/>
      <c r="B22" s="170" t="s">
        <v>102</v>
      </c>
      <c r="C22" s="173">
        <v>10</v>
      </c>
      <c r="D22" s="65">
        <v>19</v>
      </c>
      <c r="E22" s="170" t="s">
        <v>95</v>
      </c>
      <c r="F22" s="80" t="s">
        <v>91</v>
      </c>
      <c r="G22" s="66" t="s">
        <v>113</v>
      </c>
      <c r="H22" s="78">
        <v>12.08</v>
      </c>
      <c r="I22" s="69">
        <v>0</v>
      </c>
      <c r="J22" s="23">
        <f t="shared" si="0"/>
        <v>0</v>
      </c>
      <c r="K22" s="23">
        <f t="shared" si="1"/>
        <v>0</v>
      </c>
      <c r="L22" s="24"/>
      <c r="M22" s="25">
        <f t="shared" si="3"/>
        <v>0</v>
      </c>
      <c r="N22" s="24"/>
      <c r="O22" s="24"/>
      <c r="P22" s="24"/>
      <c r="Q22" s="35">
        <f t="shared" si="2"/>
        <v>0</v>
      </c>
      <c r="R22" s="16" t="str">
        <f t="shared" si="4"/>
        <v>OK</v>
      </c>
      <c r="S22" s="145"/>
      <c r="T22" s="145"/>
      <c r="U22" s="146"/>
      <c r="V22" s="146"/>
      <c r="W22" s="146"/>
      <c r="X22" s="146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</row>
    <row r="23" spans="1:50" ht="24.75" customHeight="1" x14ac:dyDescent="0.25">
      <c r="A23" s="169"/>
      <c r="B23" s="170"/>
      <c r="C23" s="173"/>
      <c r="D23" s="65">
        <v>20</v>
      </c>
      <c r="E23" s="170"/>
      <c r="F23" s="64" t="s">
        <v>92</v>
      </c>
      <c r="G23" s="66" t="s">
        <v>113</v>
      </c>
      <c r="H23" s="67">
        <v>1460.51</v>
      </c>
      <c r="I23" s="69">
        <v>0</v>
      </c>
      <c r="J23" s="23">
        <f t="shared" si="0"/>
        <v>0</v>
      </c>
      <c r="K23" s="23">
        <f t="shared" si="1"/>
        <v>0</v>
      </c>
      <c r="L23" s="24"/>
      <c r="M23" s="25">
        <f t="shared" si="3"/>
        <v>0</v>
      </c>
      <c r="N23" s="24"/>
      <c r="O23" s="24"/>
      <c r="P23" s="24"/>
      <c r="Q23" s="35">
        <f t="shared" si="2"/>
        <v>0</v>
      </c>
      <c r="R23" s="16" t="str">
        <f t="shared" si="4"/>
        <v>OK</v>
      </c>
      <c r="S23" s="145"/>
      <c r="T23" s="146"/>
      <c r="U23" s="146"/>
      <c r="V23" s="146"/>
      <c r="W23" s="146"/>
      <c r="X23" s="146"/>
      <c r="Y23" s="112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</row>
    <row r="24" spans="1:50" ht="24.75" customHeight="1" x14ac:dyDescent="0.25">
      <c r="A24" s="169"/>
      <c r="B24" s="170" t="s">
        <v>102</v>
      </c>
      <c r="C24" s="173">
        <v>11</v>
      </c>
      <c r="D24" s="65">
        <v>21</v>
      </c>
      <c r="E24" s="170" t="s">
        <v>97</v>
      </c>
      <c r="F24" s="64" t="s">
        <v>91</v>
      </c>
      <c r="G24" s="66" t="s">
        <v>113</v>
      </c>
      <c r="H24" s="67">
        <v>4.3099999999999996</v>
      </c>
      <c r="I24" s="69">
        <v>0</v>
      </c>
      <c r="J24" s="23">
        <f t="shared" si="0"/>
        <v>0</v>
      </c>
      <c r="K24" s="23">
        <f t="shared" si="1"/>
        <v>0</v>
      </c>
      <c r="L24" s="24"/>
      <c r="M24" s="25">
        <f t="shared" si="3"/>
        <v>0</v>
      </c>
      <c r="N24" s="24"/>
      <c r="O24" s="24"/>
      <c r="P24" s="24"/>
      <c r="Q24" s="35">
        <f t="shared" si="2"/>
        <v>0</v>
      </c>
      <c r="R24" s="16" t="str">
        <f t="shared" si="4"/>
        <v>OK</v>
      </c>
      <c r="S24" s="145"/>
      <c r="T24" s="146"/>
      <c r="U24" s="146"/>
      <c r="V24" s="146"/>
      <c r="W24" s="146"/>
      <c r="X24" s="146"/>
      <c r="Y24" s="112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</row>
    <row r="25" spans="1:50" ht="24.75" customHeight="1" x14ac:dyDescent="0.25">
      <c r="A25" s="169"/>
      <c r="B25" s="170"/>
      <c r="C25" s="173"/>
      <c r="D25" s="65">
        <v>22</v>
      </c>
      <c r="E25" s="170"/>
      <c r="F25" s="64" t="s">
        <v>92</v>
      </c>
      <c r="G25" s="66" t="s">
        <v>113</v>
      </c>
      <c r="H25" s="67">
        <v>667.5</v>
      </c>
      <c r="I25" s="69">
        <v>0</v>
      </c>
      <c r="J25" s="23">
        <f t="shared" si="0"/>
        <v>0</v>
      </c>
      <c r="K25" s="23">
        <f t="shared" si="1"/>
        <v>0</v>
      </c>
      <c r="L25" s="24"/>
      <c r="M25" s="25">
        <f t="shared" si="3"/>
        <v>0</v>
      </c>
      <c r="N25" s="24"/>
      <c r="O25" s="24"/>
      <c r="P25" s="24"/>
      <c r="Q25" s="35">
        <f t="shared" si="2"/>
        <v>0</v>
      </c>
      <c r="R25" s="16" t="str">
        <f t="shared" si="4"/>
        <v>OK</v>
      </c>
      <c r="S25" s="145"/>
      <c r="T25" s="146"/>
      <c r="U25" s="146"/>
      <c r="V25" s="146"/>
      <c r="W25" s="146"/>
      <c r="X25" s="146"/>
      <c r="Y25" s="112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</row>
    <row r="26" spans="1:50" ht="24.75" customHeight="1" x14ac:dyDescent="0.25">
      <c r="A26" s="169" t="s">
        <v>103</v>
      </c>
      <c r="B26" s="170" t="s">
        <v>96</v>
      </c>
      <c r="C26" s="173">
        <v>12</v>
      </c>
      <c r="D26" s="65">
        <v>23</v>
      </c>
      <c r="E26" s="170" t="s">
        <v>90</v>
      </c>
      <c r="F26" s="64" t="s">
        <v>91</v>
      </c>
      <c r="G26" s="66" t="s">
        <v>113</v>
      </c>
      <c r="H26" s="67">
        <v>3.5</v>
      </c>
      <c r="I26" s="69">
        <v>0</v>
      </c>
      <c r="J26" s="23">
        <f t="shared" si="0"/>
        <v>0</v>
      </c>
      <c r="K26" s="23">
        <f t="shared" si="1"/>
        <v>0</v>
      </c>
      <c r="L26" s="24"/>
      <c r="M26" s="25">
        <f t="shared" si="3"/>
        <v>0</v>
      </c>
      <c r="N26" s="24"/>
      <c r="O26" s="24"/>
      <c r="P26" s="24"/>
      <c r="Q26" s="35">
        <f t="shared" si="2"/>
        <v>0</v>
      </c>
      <c r="R26" s="16" t="str">
        <f t="shared" si="4"/>
        <v>OK</v>
      </c>
      <c r="S26" s="145"/>
      <c r="T26" s="146"/>
      <c r="U26" s="146"/>
      <c r="V26" s="146"/>
      <c r="W26" s="146"/>
      <c r="X26" s="146"/>
      <c r="Y26" s="112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</row>
    <row r="27" spans="1:50" ht="24.75" customHeight="1" x14ac:dyDescent="0.25">
      <c r="A27" s="169"/>
      <c r="B27" s="170"/>
      <c r="C27" s="173"/>
      <c r="D27" s="65">
        <v>24</v>
      </c>
      <c r="E27" s="170"/>
      <c r="F27" s="64" t="s">
        <v>92</v>
      </c>
      <c r="G27" s="66" t="s">
        <v>113</v>
      </c>
      <c r="H27" s="67">
        <v>1440</v>
      </c>
      <c r="I27" s="69">
        <v>0</v>
      </c>
      <c r="J27" s="23">
        <f t="shared" si="0"/>
        <v>0</v>
      </c>
      <c r="K27" s="23">
        <f t="shared" si="1"/>
        <v>0</v>
      </c>
      <c r="L27" s="24"/>
      <c r="M27" s="25">
        <f t="shared" si="3"/>
        <v>0</v>
      </c>
      <c r="N27" s="24"/>
      <c r="O27" s="24"/>
      <c r="P27" s="24"/>
      <c r="Q27" s="35">
        <f t="shared" si="2"/>
        <v>0</v>
      </c>
      <c r="R27" s="16" t="str">
        <f t="shared" si="4"/>
        <v>OK</v>
      </c>
      <c r="S27" s="145"/>
      <c r="T27" s="146"/>
      <c r="U27" s="146"/>
      <c r="V27" s="146"/>
      <c r="W27" s="146"/>
      <c r="X27" s="146"/>
      <c r="Y27" s="112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</row>
    <row r="28" spans="1:50" ht="24.75" customHeight="1" x14ac:dyDescent="0.25">
      <c r="A28" s="169"/>
      <c r="B28" s="170" t="s">
        <v>96</v>
      </c>
      <c r="C28" s="173">
        <v>13</v>
      </c>
      <c r="D28" s="65">
        <v>25</v>
      </c>
      <c r="E28" s="170" t="s">
        <v>93</v>
      </c>
      <c r="F28" s="64" t="s">
        <v>91</v>
      </c>
      <c r="G28" s="66" t="s">
        <v>113</v>
      </c>
      <c r="H28" s="67">
        <v>10.91</v>
      </c>
      <c r="I28" s="69">
        <v>0</v>
      </c>
      <c r="J28" s="23">
        <f t="shared" si="0"/>
        <v>0</v>
      </c>
      <c r="K28" s="23">
        <f t="shared" si="1"/>
        <v>0</v>
      </c>
      <c r="L28" s="24"/>
      <c r="M28" s="25">
        <f t="shared" si="3"/>
        <v>0</v>
      </c>
      <c r="N28" s="24"/>
      <c r="O28" s="24"/>
      <c r="P28" s="24"/>
      <c r="Q28" s="35">
        <f t="shared" si="2"/>
        <v>0</v>
      </c>
      <c r="R28" s="16" t="str">
        <f t="shared" si="4"/>
        <v>OK</v>
      </c>
      <c r="S28" s="145"/>
      <c r="T28" s="146"/>
      <c r="U28" s="146"/>
      <c r="V28" s="146"/>
      <c r="W28" s="146"/>
      <c r="X28" s="146"/>
      <c r="Y28" s="112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</row>
    <row r="29" spans="1:50" ht="24.75" customHeight="1" x14ac:dyDescent="0.25">
      <c r="A29" s="169"/>
      <c r="B29" s="170"/>
      <c r="C29" s="173"/>
      <c r="D29" s="65">
        <v>26</v>
      </c>
      <c r="E29" s="170"/>
      <c r="F29" s="64" t="s">
        <v>92</v>
      </c>
      <c r="G29" s="66" t="s">
        <v>113</v>
      </c>
      <c r="H29" s="67">
        <v>1016.36</v>
      </c>
      <c r="I29" s="69">
        <v>0</v>
      </c>
      <c r="J29" s="23">
        <f t="shared" si="0"/>
        <v>0</v>
      </c>
      <c r="K29" s="23">
        <f t="shared" si="1"/>
        <v>0</v>
      </c>
      <c r="L29" s="24"/>
      <c r="M29" s="25">
        <f t="shared" si="3"/>
        <v>0</v>
      </c>
      <c r="N29" s="24"/>
      <c r="O29" s="24"/>
      <c r="P29" s="24"/>
      <c r="Q29" s="35">
        <f t="shared" si="2"/>
        <v>0</v>
      </c>
      <c r="R29" s="16" t="str">
        <f t="shared" si="4"/>
        <v>OK</v>
      </c>
      <c r="S29" s="145"/>
      <c r="T29" s="146"/>
      <c r="U29" s="146"/>
      <c r="V29" s="146"/>
      <c r="W29" s="146"/>
      <c r="X29" s="146"/>
      <c r="Y29" s="112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</row>
    <row r="30" spans="1:50" ht="24.75" customHeight="1" x14ac:dyDescent="0.25">
      <c r="A30" s="169"/>
      <c r="B30" s="170" t="s">
        <v>104</v>
      </c>
      <c r="C30" s="173">
        <v>14</v>
      </c>
      <c r="D30" s="65">
        <v>27</v>
      </c>
      <c r="E30" s="170" t="s">
        <v>94</v>
      </c>
      <c r="F30" s="64" t="s">
        <v>91</v>
      </c>
      <c r="G30" s="66" t="s">
        <v>113</v>
      </c>
      <c r="H30" s="67">
        <v>13.02</v>
      </c>
      <c r="I30" s="69">
        <v>0</v>
      </c>
      <c r="J30" s="23">
        <f t="shared" si="0"/>
        <v>0</v>
      </c>
      <c r="K30" s="23">
        <f t="shared" si="1"/>
        <v>0</v>
      </c>
      <c r="L30" s="24"/>
      <c r="M30" s="25">
        <f t="shared" si="3"/>
        <v>0</v>
      </c>
      <c r="N30" s="24"/>
      <c r="O30" s="24"/>
      <c r="P30" s="24"/>
      <c r="Q30" s="35">
        <f t="shared" si="2"/>
        <v>0</v>
      </c>
      <c r="R30" s="16" t="str">
        <f t="shared" si="4"/>
        <v>OK</v>
      </c>
      <c r="S30" s="145"/>
      <c r="T30" s="146"/>
      <c r="U30" s="146"/>
      <c r="V30" s="146"/>
      <c r="W30" s="146"/>
      <c r="X30" s="146"/>
      <c r="Y30" s="112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</row>
    <row r="31" spans="1:50" ht="24.75" customHeight="1" x14ac:dyDescent="0.25">
      <c r="A31" s="169"/>
      <c r="B31" s="170"/>
      <c r="C31" s="173"/>
      <c r="D31" s="65">
        <v>28</v>
      </c>
      <c r="E31" s="170"/>
      <c r="F31" s="64" t="s">
        <v>92</v>
      </c>
      <c r="G31" s="66" t="s">
        <v>113</v>
      </c>
      <c r="H31" s="67">
        <v>1970.75</v>
      </c>
      <c r="I31" s="69">
        <v>0</v>
      </c>
      <c r="J31" s="23">
        <f t="shared" si="0"/>
        <v>0</v>
      </c>
      <c r="K31" s="23">
        <f t="shared" si="1"/>
        <v>0</v>
      </c>
      <c r="L31" s="24"/>
      <c r="M31" s="25">
        <f t="shared" si="3"/>
        <v>0</v>
      </c>
      <c r="N31" s="24"/>
      <c r="O31" s="24"/>
      <c r="P31" s="24"/>
      <c r="Q31" s="35">
        <f t="shared" si="2"/>
        <v>0</v>
      </c>
      <c r="R31" s="16" t="str">
        <f t="shared" si="4"/>
        <v>OK</v>
      </c>
      <c r="S31" s="145"/>
      <c r="T31" s="146"/>
      <c r="U31" s="146"/>
      <c r="V31" s="146"/>
      <c r="W31" s="146"/>
      <c r="X31" s="146"/>
      <c r="Y31" s="112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</row>
    <row r="32" spans="1:50" ht="24.75" customHeight="1" x14ac:dyDescent="0.25">
      <c r="A32" s="169"/>
      <c r="B32" s="170" t="s">
        <v>104</v>
      </c>
      <c r="C32" s="173">
        <v>15</v>
      </c>
      <c r="D32" s="65">
        <v>29</v>
      </c>
      <c r="E32" s="170" t="s">
        <v>95</v>
      </c>
      <c r="F32" s="64" t="s">
        <v>91</v>
      </c>
      <c r="G32" s="66" t="s">
        <v>113</v>
      </c>
      <c r="H32" s="67">
        <v>11.2</v>
      </c>
      <c r="I32" s="69">
        <v>0</v>
      </c>
      <c r="J32" s="23">
        <f t="shared" si="0"/>
        <v>0</v>
      </c>
      <c r="K32" s="23">
        <f t="shared" si="1"/>
        <v>0</v>
      </c>
      <c r="L32" s="24"/>
      <c r="M32" s="25">
        <f t="shared" si="3"/>
        <v>0</v>
      </c>
      <c r="N32" s="24"/>
      <c r="O32" s="24"/>
      <c r="P32" s="24"/>
      <c r="Q32" s="35">
        <f t="shared" si="2"/>
        <v>0</v>
      </c>
      <c r="R32" s="16" t="str">
        <f t="shared" si="4"/>
        <v>OK</v>
      </c>
      <c r="S32" s="145"/>
      <c r="T32" s="146"/>
      <c r="U32" s="146"/>
      <c r="V32" s="146"/>
      <c r="W32" s="146"/>
      <c r="X32" s="146"/>
      <c r="Y32" s="112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</row>
    <row r="33" spans="1:50" ht="24.75" customHeight="1" x14ac:dyDescent="0.25">
      <c r="A33" s="169"/>
      <c r="B33" s="170"/>
      <c r="C33" s="173"/>
      <c r="D33" s="65">
        <v>30</v>
      </c>
      <c r="E33" s="170"/>
      <c r="F33" s="64" t="s">
        <v>92</v>
      </c>
      <c r="G33" s="66" t="s">
        <v>113</v>
      </c>
      <c r="H33" s="67">
        <v>2200</v>
      </c>
      <c r="I33" s="69">
        <v>0</v>
      </c>
      <c r="J33" s="23">
        <f t="shared" si="0"/>
        <v>0</v>
      </c>
      <c r="K33" s="23">
        <f t="shared" si="1"/>
        <v>0</v>
      </c>
      <c r="L33" s="24"/>
      <c r="M33" s="25">
        <f t="shared" si="3"/>
        <v>0</v>
      </c>
      <c r="N33" s="24"/>
      <c r="O33" s="24"/>
      <c r="P33" s="24"/>
      <c r="Q33" s="35">
        <f t="shared" si="2"/>
        <v>0</v>
      </c>
      <c r="R33" s="16" t="str">
        <f t="shared" si="4"/>
        <v>OK</v>
      </c>
      <c r="S33" s="145"/>
      <c r="T33" s="146"/>
      <c r="U33" s="146"/>
      <c r="V33" s="146"/>
      <c r="W33" s="146"/>
      <c r="X33" s="146"/>
      <c r="Y33" s="112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</row>
    <row r="34" spans="1:50" ht="24.75" customHeight="1" x14ac:dyDescent="0.25">
      <c r="A34" s="169" t="s">
        <v>105</v>
      </c>
      <c r="B34" s="170" t="s">
        <v>96</v>
      </c>
      <c r="C34" s="173">
        <v>16</v>
      </c>
      <c r="D34" s="65">
        <v>31</v>
      </c>
      <c r="E34" s="170" t="s">
        <v>90</v>
      </c>
      <c r="F34" s="64" t="s">
        <v>91</v>
      </c>
      <c r="G34" s="66" t="s">
        <v>113</v>
      </c>
      <c r="H34" s="67">
        <v>3.93</v>
      </c>
      <c r="I34" s="69">
        <v>0</v>
      </c>
      <c r="J34" s="23">
        <f t="shared" si="0"/>
        <v>0</v>
      </c>
      <c r="K34" s="23">
        <f t="shared" si="1"/>
        <v>0</v>
      </c>
      <c r="L34" s="24"/>
      <c r="M34" s="25">
        <f t="shared" si="3"/>
        <v>0</v>
      </c>
      <c r="N34" s="24"/>
      <c r="O34" s="24"/>
      <c r="P34" s="24"/>
      <c r="Q34" s="35">
        <f t="shared" si="2"/>
        <v>0</v>
      </c>
      <c r="R34" s="16" t="str">
        <f t="shared" si="4"/>
        <v>OK</v>
      </c>
      <c r="S34" s="145"/>
      <c r="T34" s="146"/>
      <c r="U34" s="146"/>
      <c r="V34" s="146"/>
      <c r="W34" s="146"/>
      <c r="X34" s="146"/>
      <c r="Y34" s="112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</row>
    <row r="35" spans="1:50" ht="24.75" customHeight="1" x14ac:dyDescent="0.25">
      <c r="A35" s="169"/>
      <c r="B35" s="170"/>
      <c r="C35" s="173"/>
      <c r="D35" s="65">
        <v>32</v>
      </c>
      <c r="E35" s="170"/>
      <c r="F35" s="64" t="s">
        <v>92</v>
      </c>
      <c r="G35" s="66" t="s">
        <v>113</v>
      </c>
      <c r="H35" s="67">
        <v>1350</v>
      </c>
      <c r="I35" s="69">
        <v>0</v>
      </c>
      <c r="J35" s="23">
        <f t="shared" si="0"/>
        <v>0</v>
      </c>
      <c r="K35" s="23">
        <f t="shared" si="1"/>
        <v>0</v>
      </c>
      <c r="L35" s="24"/>
      <c r="M35" s="25">
        <f t="shared" si="3"/>
        <v>0</v>
      </c>
      <c r="N35" s="24"/>
      <c r="O35" s="24"/>
      <c r="P35" s="24"/>
      <c r="Q35" s="35">
        <f t="shared" si="2"/>
        <v>0</v>
      </c>
      <c r="R35" s="16" t="str">
        <f t="shared" si="4"/>
        <v>OK</v>
      </c>
      <c r="S35" s="145"/>
      <c r="T35" s="146"/>
      <c r="U35" s="146"/>
      <c r="V35" s="146"/>
      <c r="W35" s="146"/>
      <c r="X35" s="146"/>
      <c r="Y35" s="112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</row>
    <row r="36" spans="1:50" ht="24.75" customHeight="1" x14ac:dyDescent="0.25">
      <c r="A36" s="169"/>
      <c r="B36" s="170" t="s">
        <v>106</v>
      </c>
      <c r="C36" s="173">
        <v>17</v>
      </c>
      <c r="D36" s="65">
        <v>33</v>
      </c>
      <c r="E36" s="170" t="s">
        <v>93</v>
      </c>
      <c r="F36" s="64" t="s">
        <v>91</v>
      </c>
      <c r="G36" s="66" t="s">
        <v>113</v>
      </c>
      <c r="H36" s="67">
        <v>10.97</v>
      </c>
      <c r="I36" s="69">
        <v>0</v>
      </c>
      <c r="J36" s="23">
        <f t="shared" ref="J36:J73" si="5">IF(SUM(S36:AX36)&gt;I36+L36,I36+L36,SUM(S36:AX36))</f>
        <v>0</v>
      </c>
      <c r="K36" s="23">
        <f t="shared" ref="K36:K73" si="6">(SUM(S36:AX36))</f>
        <v>0</v>
      </c>
      <c r="L36" s="24"/>
      <c r="M36" s="25">
        <f t="shared" si="3"/>
        <v>0</v>
      </c>
      <c r="N36" s="24"/>
      <c r="O36" s="24"/>
      <c r="P36" s="24"/>
      <c r="Q36" s="35">
        <f t="shared" ref="Q36:Q73" si="7">I36-SUM(S36:AX36)+L36</f>
        <v>0</v>
      </c>
      <c r="R36" s="16" t="str">
        <f t="shared" si="4"/>
        <v>OK</v>
      </c>
      <c r="S36" s="145"/>
      <c r="T36" s="146"/>
      <c r="U36" s="146"/>
      <c r="V36" s="146"/>
      <c r="W36" s="146"/>
      <c r="X36" s="146"/>
      <c r="Y36" s="112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</row>
    <row r="37" spans="1:50" ht="24.75" customHeight="1" x14ac:dyDescent="0.25">
      <c r="A37" s="169"/>
      <c r="B37" s="170"/>
      <c r="C37" s="173"/>
      <c r="D37" s="65">
        <v>34</v>
      </c>
      <c r="E37" s="170"/>
      <c r="F37" s="64" t="s">
        <v>92</v>
      </c>
      <c r="G37" s="66" t="s">
        <v>113</v>
      </c>
      <c r="H37" s="67">
        <v>975</v>
      </c>
      <c r="I37" s="69">
        <v>0</v>
      </c>
      <c r="J37" s="23">
        <f t="shared" si="5"/>
        <v>0</v>
      </c>
      <c r="K37" s="23">
        <f t="shared" si="6"/>
        <v>0</v>
      </c>
      <c r="L37" s="24"/>
      <c r="M37" s="25">
        <f t="shared" si="3"/>
        <v>0</v>
      </c>
      <c r="N37" s="24"/>
      <c r="O37" s="24"/>
      <c r="P37" s="24"/>
      <c r="Q37" s="35">
        <f t="shared" si="7"/>
        <v>0</v>
      </c>
      <c r="R37" s="16" t="str">
        <f t="shared" si="4"/>
        <v>OK</v>
      </c>
      <c r="S37" s="145"/>
      <c r="T37" s="146"/>
      <c r="U37" s="146"/>
      <c r="V37" s="145"/>
      <c r="W37" s="146"/>
      <c r="X37" s="146"/>
      <c r="Y37" s="112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</row>
    <row r="38" spans="1:50" ht="24.75" customHeight="1" x14ac:dyDescent="0.25">
      <c r="A38" s="169"/>
      <c r="B38" s="170" t="s">
        <v>106</v>
      </c>
      <c r="C38" s="173">
        <v>18</v>
      </c>
      <c r="D38" s="65">
        <v>35</v>
      </c>
      <c r="E38" s="170" t="s">
        <v>94</v>
      </c>
      <c r="F38" s="64" t="s">
        <v>91</v>
      </c>
      <c r="G38" s="66" t="s">
        <v>113</v>
      </c>
      <c r="H38" s="67">
        <v>8.9</v>
      </c>
      <c r="I38" s="69">
        <v>0</v>
      </c>
      <c r="J38" s="23">
        <f t="shared" si="5"/>
        <v>0</v>
      </c>
      <c r="K38" s="23">
        <f t="shared" si="6"/>
        <v>0</v>
      </c>
      <c r="L38" s="24"/>
      <c r="M38" s="25">
        <f t="shared" si="3"/>
        <v>0</v>
      </c>
      <c r="N38" s="24"/>
      <c r="O38" s="24"/>
      <c r="P38" s="24"/>
      <c r="Q38" s="35">
        <f t="shared" si="7"/>
        <v>0</v>
      </c>
      <c r="R38" s="16" t="str">
        <f t="shared" si="4"/>
        <v>OK</v>
      </c>
      <c r="S38" s="145"/>
      <c r="T38" s="146"/>
      <c r="U38" s="146"/>
      <c r="V38" s="145"/>
      <c r="W38" s="146"/>
      <c r="X38" s="146"/>
      <c r="Y38" s="112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</row>
    <row r="39" spans="1:50" ht="24.75" customHeight="1" x14ac:dyDescent="0.25">
      <c r="A39" s="169"/>
      <c r="B39" s="170"/>
      <c r="C39" s="173"/>
      <c r="D39" s="65">
        <v>36</v>
      </c>
      <c r="E39" s="170"/>
      <c r="F39" s="64" t="s">
        <v>92</v>
      </c>
      <c r="G39" s="66" t="s">
        <v>113</v>
      </c>
      <c r="H39" s="67">
        <v>750</v>
      </c>
      <c r="I39" s="69">
        <v>0</v>
      </c>
      <c r="J39" s="23">
        <f t="shared" si="5"/>
        <v>0</v>
      </c>
      <c r="K39" s="23">
        <f t="shared" si="6"/>
        <v>0</v>
      </c>
      <c r="L39" s="24"/>
      <c r="M39" s="25">
        <f t="shared" si="3"/>
        <v>0</v>
      </c>
      <c r="N39" s="24"/>
      <c r="O39" s="24"/>
      <c r="P39" s="24"/>
      <c r="Q39" s="35">
        <f t="shared" si="7"/>
        <v>0</v>
      </c>
      <c r="R39" s="16" t="str">
        <f t="shared" si="4"/>
        <v>OK</v>
      </c>
      <c r="S39" s="145"/>
      <c r="T39" s="146"/>
      <c r="U39" s="146"/>
      <c r="V39" s="145"/>
      <c r="W39" s="146"/>
      <c r="X39" s="146"/>
      <c r="Y39" s="112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</row>
    <row r="40" spans="1:50" ht="24.75" customHeight="1" x14ac:dyDescent="0.25">
      <c r="A40" s="169"/>
      <c r="B40" s="170" t="s">
        <v>106</v>
      </c>
      <c r="C40" s="173">
        <v>19</v>
      </c>
      <c r="D40" s="65">
        <v>37</v>
      </c>
      <c r="E40" s="170" t="s">
        <v>95</v>
      </c>
      <c r="F40" s="64" t="s">
        <v>91</v>
      </c>
      <c r="G40" s="66" t="s">
        <v>113</v>
      </c>
      <c r="H40" s="67">
        <v>7.74</v>
      </c>
      <c r="I40" s="69">
        <v>0</v>
      </c>
      <c r="J40" s="23">
        <f t="shared" si="5"/>
        <v>0</v>
      </c>
      <c r="K40" s="23">
        <f t="shared" si="6"/>
        <v>0</v>
      </c>
      <c r="L40" s="24"/>
      <c r="M40" s="25">
        <f t="shared" si="3"/>
        <v>0</v>
      </c>
      <c r="N40" s="24"/>
      <c r="O40" s="24"/>
      <c r="P40" s="24"/>
      <c r="Q40" s="35">
        <f t="shared" si="7"/>
        <v>0</v>
      </c>
      <c r="R40" s="16" t="str">
        <f t="shared" si="4"/>
        <v>OK</v>
      </c>
      <c r="S40" s="145"/>
      <c r="T40" s="146"/>
      <c r="U40" s="146"/>
      <c r="V40" s="145"/>
      <c r="W40" s="146"/>
      <c r="X40" s="146"/>
      <c r="Y40" s="112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</row>
    <row r="41" spans="1:50" ht="24.75" customHeight="1" x14ac:dyDescent="0.25">
      <c r="A41" s="169"/>
      <c r="B41" s="170"/>
      <c r="C41" s="173"/>
      <c r="D41" s="65">
        <v>38</v>
      </c>
      <c r="E41" s="170"/>
      <c r="F41" s="64" t="s">
        <v>92</v>
      </c>
      <c r="G41" s="66" t="s">
        <v>113</v>
      </c>
      <c r="H41" s="67">
        <v>1500</v>
      </c>
      <c r="I41" s="69">
        <v>0</v>
      </c>
      <c r="J41" s="23">
        <f t="shared" si="5"/>
        <v>0</v>
      </c>
      <c r="K41" s="23">
        <f t="shared" si="6"/>
        <v>0</v>
      </c>
      <c r="L41" s="24"/>
      <c r="M41" s="25">
        <f t="shared" si="3"/>
        <v>0</v>
      </c>
      <c r="N41" s="24"/>
      <c r="O41" s="24"/>
      <c r="P41" s="24"/>
      <c r="Q41" s="35">
        <f t="shared" si="7"/>
        <v>0</v>
      </c>
      <c r="R41" s="16" t="str">
        <f t="shared" si="4"/>
        <v>OK</v>
      </c>
      <c r="S41" s="145"/>
      <c r="T41" s="146"/>
      <c r="U41" s="146"/>
      <c r="V41" s="145"/>
      <c r="W41" s="146"/>
      <c r="X41" s="146"/>
      <c r="Y41" s="112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</row>
    <row r="42" spans="1:50" ht="24.75" customHeight="1" x14ac:dyDescent="0.25">
      <c r="A42" s="169"/>
      <c r="B42" s="175" t="s">
        <v>96</v>
      </c>
      <c r="C42" s="174">
        <v>20</v>
      </c>
      <c r="D42" s="113">
        <v>39</v>
      </c>
      <c r="E42" s="175" t="s">
        <v>98</v>
      </c>
      <c r="F42" s="114" t="s">
        <v>91</v>
      </c>
      <c r="G42" s="114" t="s">
        <v>114</v>
      </c>
      <c r="H42" s="117">
        <v>6.76</v>
      </c>
      <c r="I42" s="69">
        <v>0</v>
      </c>
      <c r="J42" s="23">
        <f t="shared" si="5"/>
        <v>0</v>
      </c>
      <c r="K42" s="23">
        <f t="shared" si="6"/>
        <v>0</v>
      </c>
      <c r="L42" s="24"/>
      <c r="M42" s="25">
        <f t="shared" si="3"/>
        <v>0</v>
      </c>
      <c r="N42" s="24"/>
      <c r="O42" s="24"/>
      <c r="P42" s="24"/>
      <c r="Q42" s="35">
        <f t="shared" si="7"/>
        <v>0</v>
      </c>
      <c r="R42" s="16" t="str">
        <f t="shared" si="4"/>
        <v>OK</v>
      </c>
      <c r="S42" s="145"/>
      <c r="T42" s="146"/>
      <c r="U42" s="146"/>
      <c r="V42" s="145"/>
      <c r="W42" s="146"/>
      <c r="X42" s="146"/>
      <c r="Y42" s="112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</row>
    <row r="43" spans="1:50" ht="24.75" customHeight="1" x14ac:dyDescent="0.25">
      <c r="A43" s="169"/>
      <c r="B43" s="175"/>
      <c r="C43" s="174"/>
      <c r="D43" s="113">
        <v>40</v>
      </c>
      <c r="E43" s="175"/>
      <c r="F43" s="114" t="s">
        <v>92</v>
      </c>
      <c r="G43" s="114" t="s">
        <v>114</v>
      </c>
      <c r="H43" s="117">
        <v>1021.35</v>
      </c>
      <c r="I43" s="69">
        <v>0</v>
      </c>
      <c r="J43" s="23">
        <f t="shared" si="5"/>
        <v>0</v>
      </c>
      <c r="K43" s="23">
        <f t="shared" si="6"/>
        <v>0</v>
      </c>
      <c r="L43" s="24"/>
      <c r="M43" s="25">
        <f t="shared" si="3"/>
        <v>0</v>
      </c>
      <c r="N43" s="24"/>
      <c r="O43" s="24"/>
      <c r="P43" s="24"/>
      <c r="Q43" s="35">
        <f t="shared" si="7"/>
        <v>0</v>
      </c>
      <c r="R43" s="16" t="str">
        <f t="shared" si="4"/>
        <v>OK</v>
      </c>
      <c r="S43" s="145"/>
      <c r="T43" s="146"/>
      <c r="U43" s="146"/>
      <c r="V43" s="145"/>
      <c r="W43" s="146"/>
      <c r="X43" s="146"/>
      <c r="Y43" s="112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</row>
    <row r="44" spans="1:50" ht="24.75" customHeight="1" x14ac:dyDescent="0.25">
      <c r="A44" s="169" t="s">
        <v>107</v>
      </c>
      <c r="B44" s="170" t="s">
        <v>96</v>
      </c>
      <c r="C44" s="173">
        <v>21</v>
      </c>
      <c r="D44" s="65">
        <v>41</v>
      </c>
      <c r="E44" s="170" t="s">
        <v>90</v>
      </c>
      <c r="F44" s="64" t="s">
        <v>91</v>
      </c>
      <c r="G44" s="66" t="s">
        <v>113</v>
      </c>
      <c r="H44" s="67">
        <v>3.5</v>
      </c>
      <c r="I44" s="69">
        <v>0</v>
      </c>
      <c r="J44" s="23">
        <f t="shared" si="5"/>
        <v>0</v>
      </c>
      <c r="K44" s="23">
        <f t="shared" si="6"/>
        <v>0</v>
      </c>
      <c r="L44" s="24"/>
      <c r="M44" s="25">
        <f t="shared" si="3"/>
        <v>0</v>
      </c>
      <c r="N44" s="24"/>
      <c r="O44" s="24"/>
      <c r="P44" s="24"/>
      <c r="Q44" s="35">
        <f t="shared" si="7"/>
        <v>0</v>
      </c>
      <c r="R44" s="16" t="str">
        <f t="shared" si="4"/>
        <v>OK</v>
      </c>
      <c r="S44" s="145"/>
      <c r="T44" s="146"/>
      <c r="U44" s="146"/>
      <c r="V44" s="146"/>
      <c r="W44" s="146"/>
      <c r="X44" s="146"/>
      <c r="Y44" s="112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</row>
    <row r="45" spans="1:50" ht="24.75" customHeight="1" x14ac:dyDescent="0.25">
      <c r="A45" s="169"/>
      <c r="B45" s="170"/>
      <c r="C45" s="173"/>
      <c r="D45" s="65">
        <v>42</v>
      </c>
      <c r="E45" s="170"/>
      <c r="F45" s="64" t="s">
        <v>92</v>
      </c>
      <c r="G45" s="66" t="s">
        <v>113</v>
      </c>
      <c r="H45" s="67">
        <v>1416.66</v>
      </c>
      <c r="I45" s="69">
        <v>0</v>
      </c>
      <c r="J45" s="23">
        <f t="shared" si="5"/>
        <v>0</v>
      </c>
      <c r="K45" s="23">
        <f t="shared" si="6"/>
        <v>0</v>
      </c>
      <c r="L45" s="24"/>
      <c r="M45" s="25">
        <f t="shared" si="3"/>
        <v>0</v>
      </c>
      <c r="N45" s="24"/>
      <c r="O45" s="24"/>
      <c r="P45" s="24"/>
      <c r="Q45" s="35">
        <f t="shared" si="7"/>
        <v>0</v>
      </c>
      <c r="R45" s="16" t="str">
        <f t="shared" si="4"/>
        <v>OK</v>
      </c>
      <c r="S45" s="145"/>
      <c r="T45" s="146"/>
      <c r="U45" s="146"/>
      <c r="V45" s="146"/>
      <c r="W45" s="146"/>
      <c r="X45" s="146"/>
      <c r="Y45" s="112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</row>
    <row r="46" spans="1:50" ht="24.75" customHeight="1" x14ac:dyDescent="0.25">
      <c r="A46" s="169"/>
      <c r="B46" s="170" t="s">
        <v>96</v>
      </c>
      <c r="C46" s="173">
        <v>22</v>
      </c>
      <c r="D46" s="65">
        <v>43</v>
      </c>
      <c r="E46" s="170" t="s">
        <v>94</v>
      </c>
      <c r="F46" s="64" t="s">
        <v>91</v>
      </c>
      <c r="G46" s="66" t="s">
        <v>113</v>
      </c>
      <c r="H46" s="67">
        <v>13.45</v>
      </c>
      <c r="I46" s="69">
        <v>0</v>
      </c>
      <c r="J46" s="23">
        <f t="shared" si="5"/>
        <v>0</v>
      </c>
      <c r="K46" s="23">
        <f t="shared" si="6"/>
        <v>0</v>
      </c>
      <c r="L46" s="24"/>
      <c r="M46" s="25">
        <f t="shared" si="3"/>
        <v>0</v>
      </c>
      <c r="N46" s="24"/>
      <c r="O46" s="24"/>
      <c r="P46" s="24"/>
      <c r="Q46" s="35">
        <f t="shared" si="7"/>
        <v>0</v>
      </c>
      <c r="R46" s="16" t="str">
        <f t="shared" si="4"/>
        <v>OK</v>
      </c>
      <c r="S46" s="145"/>
      <c r="T46" s="146"/>
      <c r="U46" s="146"/>
      <c r="V46" s="146"/>
      <c r="W46" s="146"/>
      <c r="X46" s="146"/>
      <c r="Y46" s="112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</row>
    <row r="47" spans="1:50" ht="24.75" customHeight="1" x14ac:dyDescent="0.25">
      <c r="A47" s="169"/>
      <c r="B47" s="170"/>
      <c r="C47" s="173"/>
      <c r="D47" s="65">
        <v>44</v>
      </c>
      <c r="E47" s="170"/>
      <c r="F47" s="64" t="s">
        <v>92</v>
      </c>
      <c r="G47" s="66" t="s">
        <v>113</v>
      </c>
      <c r="H47" s="67">
        <v>1614.58</v>
      </c>
      <c r="I47" s="69">
        <v>0</v>
      </c>
      <c r="J47" s="23">
        <f t="shared" si="5"/>
        <v>0</v>
      </c>
      <c r="K47" s="23">
        <f t="shared" si="6"/>
        <v>0</v>
      </c>
      <c r="L47" s="24"/>
      <c r="M47" s="25">
        <f t="shared" si="3"/>
        <v>0</v>
      </c>
      <c r="N47" s="24"/>
      <c r="O47" s="24"/>
      <c r="P47" s="24"/>
      <c r="Q47" s="35">
        <f t="shared" si="7"/>
        <v>0</v>
      </c>
      <c r="R47" s="16" t="str">
        <f t="shared" si="4"/>
        <v>OK</v>
      </c>
      <c r="S47" s="145"/>
      <c r="T47" s="146"/>
      <c r="U47" s="146"/>
      <c r="V47" s="146"/>
      <c r="W47" s="146"/>
      <c r="X47" s="146"/>
      <c r="Y47" s="112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</row>
    <row r="48" spans="1:50" ht="24.75" customHeight="1" x14ac:dyDescent="0.25">
      <c r="A48" s="169"/>
      <c r="B48" s="170" t="s">
        <v>96</v>
      </c>
      <c r="C48" s="173">
        <v>23</v>
      </c>
      <c r="D48" s="65">
        <v>45</v>
      </c>
      <c r="E48" s="170" t="s">
        <v>98</v>
      </c>
      <c r="F48" s="64" t="s">
        <v>91</v>
      </c>
      <c r="G48" s="66" t="s">
        <v>99</v>
      </c>
      <c r="H48" s="67">
        <v>6.76</v>
      </c>
      <c r="I48" s="69">
        <v>0</v>
      </c>
      <c r="J48" s="23">
        <f t="shared" si="5"/>
        <v>0</v>
      </c>
      <c r="K48" s="23">
        <f t="shared" si="6"/>
        <v>0</v>
      </c>
      <c r="L48" s="24"/>
      <c r="M48" s="25">
        <f t="shared" si="3"/>
        <v>0</v>
      </c>
      <c r="N48" s="24"/>
      <c r="O48" s="24"/>
      <c r="P48" s="24"/>
      <c r="Q48" s="35">
        <f t="shared" si="7"/>
        <v>0</v>
      </c>
      <c r="R48" s="16" t="str">
        <f t="shared" si="4"/>
        <v>OK</v>
      </c>
      <c r="S48" s="145"/>
      <c r="T48" s="146"/>
      <c r="U48" s="146"/>
      <c r="V48" s="146"/>
      <c r="W48" s="146"/>
      <c r="X48" s="146"/>
      <c r="Y48" s="112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</row>
    <row r="49" spans="1:50" ht="24.75" customHeight="1" x14ac:dyDescent="0.25">
      <c r="A49" s="169"/>
      <c r="B49" s="170"/>
      <c r="C49" s="173"/>
      <c r="D49" s="65">
        <v>46</v>
      </c>
      <c r="E49" s="170"/>
      <c r="F49" s="64" t="s">
        <v>92</v>
      </c>
      <c r="G49" s="66" t="s">
        <v>99</v>
      </c>
      <c r="H49" s="67">
        <v>1021.35</v>
      </c>
      <c r="I49" s="69">
        <v>0</v>
      </c>
      <c r="J49" s="23">
        <f t="shared" si="5"/>
        <v>0</v>
      </c>
      <c r="K49" s="23">
        <f t="shared" si="6"/>
        <v>0</v>
      </c>
      <c r="L49" s="24"/>
      <c r="M49" s="25">
        <f t="shared" si="3"/>
        <v>0</v>
      </c>
      <c r="N49" s="24"/>
      <c r="O49" s="24"/>
      <c r="P49" s="24"/>
      <c r="Q49" s="35">
        <f t="shared" si="7"/>
        <v>0</v>
      </c>
      <c r="R49" s="16" t="str">
        <f t="shared" si="4"/>
        <v>OK</v>
      </c>
      <c r="S49" s="145"/>
      <c r="T49" s="146"/>
      <c r="U49" s="146"/>
      <c r="V49" s="146"/>
      <c r="W49" s="146"/>
      <c r="X49" s="146"/>
      <c r="Y49" s="112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</row>
    <row r="50" spans="1:50" ht="24.75" customHeight="1" x14ac:dyDescent="0.25">
      <c r="A50" s="169" t="s">
        <v>108</v>
      </c>
      <c r="B50" s="170" t="s">
        <v>109</v>
      </c>
      <c r="C50" s="173">
        <v>24</v>
      </c>
      <c r="D50" s="65">
        <v>47</v>
      </c>
      <c r="E50" s="170" t="s">
        <v>90</v>
      </c>
      <c r="F50" s="64" t="s">
        <v>91</v>
      </c>
      <c r="G50" s="66" t="s">
        <v>113</v>
      </c>
      <c r="H50" s="67">
        <v>5.0999999999999996</v>
      </c>
      <c r="I50" s="69">
        <v>0</v>
      </c>
      <c r="J50" s="23">
        <f t="shared" si="5"/>
        <v>0</v>
      </c>
      <c r="K50" s="23">
        <f t="shared" si="6"/>
        <v>0</v>
      </c>
      <c r="L50" s="24"/>
      <c r="M50" s="25">
        <f t="shared" si="3"/>
        <v>0</v>
      </c>
      <c r="N50" s="24"/>
      <c r="O50" s="24"/>
      <c r="P50" s="24"/>
      <c r="Q50" s="35">
        <f t="shared" si="7"/>
        <v>0</v>
      </c>
      <c r="R50" s="16" t="str">
        <f t="shared" si="4"/>
        <v>OK</v>
      </c>
      <c r="S50" s="145"/>
      <c r="T50" s="146"/>
      <c r="U50" s="146"/>
      <c r="V50" s="146"/>
      <c r="W50" s="146"/>
      <c r="X50" s="146"/>
      <c r="Y50" s="112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</row>
    <row r="51" spans="1:50" ht="24.75" customHeight="1" x14ac:dyDescent="0.25">
      <c r="A51" s="169"/>
      <c r="B51" s="170"/>
      <c r="C51" s="173"/>
      <c r="D51" s="65">
        <v>48</v>
      </c>
      <c r="E51" s="170"/>
      <c r="F51" s="64" t="s">
        <v>92</v>
      </c>
      <c r="G51" s="66" t="s">
        <v>113</v>
      </c>
      <c r="H51" s="67">
        <v>705</v>
      </c>
      <c r="I51" s="69">
        <v>0</v>
      </c>
      <c r="J51" s="23">
        <f t="shared" si="5"/>
        <v>0</v>
      </c>
      <c r="K51" s="23">
        <f t="shared" si="6"/>
        <v>0</v>
      </c>
      <c r="L51" s="24"/>
      <c r="M51" s="25">
        <f t="shared" si="3"/>
        <v>0</v>
      </c>
      <c r="N51" s="24"/>
      <c r="O51" s="24"/>
      <c r="P51" s="24"/>
      <c r="Q51" s="35">
        <f t="shared" si="7"/>
        <v>0</v>
      </c>
      <c r="R51" s="16" t="str">
        <f t="shared" si="4"/>
        <v>OK</v>
      </c>
      <c r="S51" s="145"/>
      <c r="T51" s="146"/>
      <c r="U51" s="146"/>
      <c r="V51" s="146"/>
      <c r="W51" s="146"/>
      <c r="X51" s="146"/>
      <c r="Y51" s="112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</row>
    <row r="52" spans="1:50" ht="24.75" customHeight="1" x14ac:dyDescent="0.25">
      <c r="A52" s="169"/>
      <c r="B52" s="170" t="s">
        <v>96</v>
      </c>
      <c r="C52" s="173">
        <v>25</v>
      </c>
      <c r="D52" s="65">
        <v>49</v>
      </c>
      <c r="E52" s="170" t="s">
        <v>93</v>
      </c>
      <c r="F52" s="64" t="s">
        <v>91</v>
      </c>
      <c r="G52" s="66" t="s">
        <v>113</v>
      </c>
      <c r="H52" s="67">
        <v>13.27</v>
      </c>
      <c r="I52" s="69">
        <v>0</v>
      </c>
      <c r="J52" s="23">
        <f t="shared" si="5"/>
        <v>0</v>
      </c>
      <c r="K52" s="23">
        <f t="shared" si="6"/>
        <v>0</v>
      </c>
      <c r="L52" s="24"/>
      <c r="M52" s="25">
        <f t="shared" si="3"/>
        <v>0</v>
      </c>
      <c r="N52" s="24"/>
      <c r="O52" s="24"/>
      <c r="P52" s="24"/>
      <c r="Q52" s="35">
        <f t="shared" si="7"/>
        <v>0</v>
      </c>
      <c r="R52" s="16" t="str">
        <f t="shared" si="4"/>
        <v>OK</v>
      </c>
      <c r="S52" s="145"/>
      <c r="T52" s="146"/>
      <c r="U52" s="146"/>
      <c r="V52" s="146"/>
      <c r="W52" s="146"/>
      <c r="X52" s="146"/>
      <c r="Y52" s="112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</row>
    <row r="53" spans="1:50" ht="24.75" customHeight="1" x14ac:dyDescent="0.25">
      <c r="A53" s="169"/>
      <c r="B53" s="170"/>
      <c r="C53" s="173"/>
      <c r="D53" s="65">
        <v>50</v>
      </c>
      <c r="E53" s="170"/>
      <c r="F53" s="64" t="s">
        <v>92</v>
      </c>
      <c r="G53" s="66" t="s">
        <v>113</v>
      </c>
      <c r="H53" s="67">
        <v>1492</v>
      </c>
      <c r="I53" s="69">
        <v>0</v>
      </c>
      <c r="J53" s="23">
        <f t="shared" si="5"/>
        <v>0</v>
      </c>
      <c r="K53" s="23">
        <f t="shared" si="6"/>
        <v>0</v>
      </c>
      <c r="L53" s="24"/>
      <c r="M53" s="25">
        <f t="shared" si="3"/>
        <v>0</v>
      </c>
      <c r="N53" s="24"/>
      <c r="O53" s="24"/>
      <c r="P53" s="24"/>
      <c r="Q53" s="35">
        <f t="shared" si="7"/>
        <v>0</v>
      </c>
      <c r="R53" s="16" t="str">
        <f t="shared" si="4"/>
        <v>OK</v>
      </c>
      <c r="S53" s="145"/>
      <c r="T53" s="146"/>
      <c r="U53" s="146"/>
      <c r="V53" s="146"/>
      <c r="W53" s="146"/>
      <c r="X53" s="146"/>
      <c r="Y53" s="112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</row>
    <row r="54" spans="1:50" ht="24.75" customHeight="1" x14ac:dyDescent="0.25">
      <c r="A54" s="169"/>
      <c r="B54" s="170" t="s">
        <v>106</v>
      </c>
      <c r="C54" s="173">
        <v>26</v>
      </c>
      <c r="D54" s="65">
        <v>51</v>
      </c>
      <c r="E54" s="170" t="s">
        <v>94</v>
      </c>
      <c r="F54" s="64" t="s">
        <v>91</v>
      </c>
      <c r="G54" s="66" t="s">
        <v>113</v>
      </c>
      <c r="H54" s="67">
        <v>11.1</v>
      </c>
      <c r="I54" s="69">
        <v>0</v>
      </c>
      <c r="J54" s="23">
        <f t="shared" si="5"/>
        <v>0</v>
      </c>
      <c r="K54" s="23">
        <f t="shared" si="6"/>
        <v>0</v>
      </c>
      <c r="L54" s="24"/>
      <c r="M54" s="25">
        <f t="shared" si="3"/>
        <v>0</v>
      </c>
      <c r="N54" s="24"/>
      <c r="O54" s="24"/>
      <c r="P54" s="24"/>
      <c r="Q54" s="35">
        <f t="shared" si="7"/>
        <v>0</v>
      </c>
      <c r="R54" s="16" t="str">
        <f t="shared" si="4"/>
        <v>OK</v>
      </c>
      <c r="S54" s="145"/>
      <c r="T54" s="146"/>
      <c r="U54" s="146"/>
      <c r="V54" s="146"/>
      <c r="W54" s="146"/>
      <c r="X54" s="146"/>
      <c r="Y54" s="112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</row>
    <row r="55" spans="1:50" ht="24.75" customHeight="1" x14ac:dyDescent="0.25">
      <c r="A55" s="169"/>
      <c r="B55" s="170"/>
      <c r="C55" s="173"/>
      <c r="D55" s="65">
        <v>52</v>
      </c>
      <c r="E55" s="170"/>
      <c r="F55" s="64" t="s">
        <v>92</v>
      </c>
      <c r="G55" s="66" t="s">
        <v>113</v>
      </c>
      <c r="H55" s="67">
        <v>1500</v>
      </c>
      <c r="I55" s="69">
        <v>0</v>
      </c>
      <c r="J55" s="23">
        <f t="shared" si="5"/>
        <v>0</v>
      </c>
      <c r="K55" s="23">
        <f t="shared" si="6"/>
        <v>0</v>
      </c>
      <c r="L55" s="24"/>
      <c r="M55" s="25">
        <f t="shared" si="3"/>
        <v>0</v>
      </c>
      <c r="N55" s="24"/>
      <c r="O55" s="24"/>
      <c r="P55" s="24"/>
      <c r="Q55" s="35">
        <f t="shared" si="7"/>
        <v>0</v>
      </c>
      <c r="R55" s="16" t="str">
        <f t="shared" si="4"/>
        <v>OK</v>
      </c>
      <c r="S55" s="145"/>
      <c r="T55" s="146"/>
      <c r="U55" s="146"/>
      <c r="V55" s="146"/>
      <c r="W55" s="146"/>
      <c r="X55" s="146"/>
      <c r="Y55" s="112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</row>
    <row r="56" spans="1:50" ht="24.75" customHeight="1" x14ac:dyDescent="0.25">
      <c r="A56" s="169"/>
      <c r="B56" s="170" t="s">
        <v>96</v>
      </c>
      <c r="C56" s="173">
        <v>27</v>
      </c>
      <c r="D56" s="65">
        <v>53</v>
      </c>
      <c r="E56" s="170" t="s">
        <v>95</v>
      </c>
      <c r="F56" s="64" t="s">
        <v>91</v>
      </c>
      <c r="G56" s="66" t="s">
        <v>113</v>
      </c>
      <c r="H56" s="67">
        <v>15.83</v>
      </c>
      <c r="I56" s="69">
        <v>0</v>
      </c>
      <c r="J56" s="23">
        <f t="shared" si="5"/>
        <v>0</v>
      </c>
      <c r="K56" s="23">
        <f t="shared" si="6"/>
        <v>0</v>
      </c>
      <c r="L56" s="24"/>
      <c r="M56" s="25">
        <f t="shared" si="3"/>
        <v>0</v>
      </c>
      <c r="N56" s="24"/>
      <c r="O56" s="24"/>
      <c r="P56" s="24"/>
      <c r="Q56" s="35">
        <f t="shared" si="7"/>
        <v>0</v>
      </c>
      <c r="R56" s="16" t="str">
        <f t="shared" si="4"/>
        <v>OK</v>
      </c>
      <c r="S56" s="145"/>
      <c r="T56" s="146"/>
      <c r="U56" s="146"/>
      <c r="V56" s="146"/>
      <c r="W56" s="146"/>
      <c r="X56" s="146"/>
      <c r="Y56" s="112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</row>
    <row r="57" spans="1:50" ht="24.75" customHeight="1" x14ac:dyDescent="0.25">
      <c r="A57" s="169"/>
      <c r="B57" s="170"/>
      <c r="C57" s="173"/>
      <c r="D57" s="65">
        <v>54</v>
      </c>
      <c r="E57" s="170"/>
      <c r="F57" s="64" t="s">
        <v>92</v>
      </c>
      <c r="G57" s="66" t="s">
        <v>113</v>
      </c>
      <c r="H57" s="67">
        <v>2251</v>
      </c>
      <c r="I57" s="69">
        <v>0</v>
      </c>
      <c r="J57" s="23">
        <f t="shared" si="5"/>
        <v>0</v>
      </c>
      <c r="K57" s="23">
        <f t="shared" si="6"/>
        <v>0</v>
      </c>
      <c r="L57" s="24"/>
      <c r="M57" s="25">
        <f t="shared" si="3"/>
        <v>0</v>
      </c>
      <c r="N57" s="24"/>
      <c r="O57" s="24"/>
      <c r="P57" s="24"/>
      <c r="Q57" s="35">
        <f t="shared" si="7"/>
        <v>0</v>
      </c>
      <c r="R57" s="16" t="str">
        <f t="shared" si="4"/>
        <v>OK</v>
      </c>
      <c r="S57" s="145"/>
      <c r="T57" s="146"/>
      <c r="U57" s="146"/>
      <c r="V57" s="146"/>
      <c r="W57" s="146"/>
      <c r="X57" s="146"/>
      <c r="Y57" s="112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</row>
    <row r="58" spans="1:50" ht="24.75" customHeight="1" x14ac:dyDescent="0.25">
      <c r="A58" s="169"/>
      <c r="B58" s="170" t="s">
        <v>89</v>
      </c>
      <c r="C58" s="173">
        <v>28</v>
      </c>
      <c r="D58" s="65">
        <v>55</v>
      </c>
      <c r="E58" s="170" t="s">
        <v>110</v>
      </c>
      <c r="F58" s="64" t="s">
        <v>91</v>
      </c>
      <c r="G58" s="66" t="s">
        <v>113</v>
      </c>
      <c r="H58" s="67">
        <v>17.600000000000001</v>
      </c>
      <c r="I58" s="69">
        <v>0</v>
      </c>
      <c r="J58" s="23">
        <f t="shared" si="5"/>
        <v>0</v>
      </c>
      <c r="K58" s="23">
        <f t="shared" si="6"/>
        <v>0</v>
      </c>
      <c r="L58" s="24"/>
      <c r="M58" s="25">
        <f t="shared" si="3"/>
        <v>0</v>
      </c>
      <c r="N58" s="24"/>
      <c r="O58" s="24"/>
      <c r="P58" s="24"/>
      <c r="Q58" s="35">
        <f t="shared" si="7"/>
        <v>0</v>
      </c>
      <c r="R58" s="16" t="str">
        <f t="shared" si="4"/>
        <v>OK</v>
      </c>
      <c r="S58" s="145"/>
      <c r="T58" s="146"/>
      <c r="U58" s="146"/>
      <c r="V58" s="146"/>
      <c r="W58" s="146"/>
      <c r="X58" s="146"/>
      <c r="Y58" s="112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</row>
    <row r="59" spans="1:50" ht="24.75" customHeight="1" x14ac:dyDescent="0.25">
      <c r="A59" s="169"/>
      <c r="B59" s="170"/>
      <c r="C59" s="173"/>
      <c r="D59" s="65">
        <v>56</v>
      </c>
      <c r="E59" s="170"/>
      <c r="F59" s="64" t="s">
        <v>92</v>
      </c>
      <c r="G59" s="66" t="s">
        <v>113</v>
      </c>
      <c r="H59" s="67">
        <v>2259.2399999999998</v>
      </c>
      <c r="I59" s="69">
        <v>0</v>
      </c>
      <c r="J59" s="23">
        <f t="shared" si="5"/>
        <v>0</v>
      </c>
      <c r="K59" s="23">
        <f t="shared" si="6"/>
        <v>0</v>
      </c>
      <c r="L59" s="24"/>
      <c r="M59" s="25">
        <f t="shared" si="3"/>
        <v>0</v>
      </c>
      <c r="N59" s="24"/>
      <c r="O59" s="24"/>
      <c r="P59" s="24"/>
      <c r="Q59" s="35">
        <f t="shared" si="7"/>
        <v>0</v>
      </c>
      <c r="R59" s="16" t="str">
        <f t="shared" si="4"/>
        <v>OK</v>
      </c>
      <c r="S59" s="145"/>
      <c r="T59" s="146"/>
      <c r="U59" s="146"/>
      <c r="V59" s="146"/>
      <c r="W59" s="146"/>
      <c r="X59" s="146"/>
      <c r="Y59" s="112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</row>
    <row r="60" spans="1:50" ht="24.75" customHeight="1" x14ac:dyDescent="0.25">
      <c r="A60" s="169"/>
      <c r="B60" s="170" t="s">
        <v>89</v>
      </c>
      <c r="C60" s="173">
        <v>29</v>
      </c>
      <c r="D60" s="65">
        <v>57</v>
      </c>
      <c r="E60" s="170" t="s">
        <v>97</v>
      </c>
      <c r="F60" s="64" t="s">
        <v>91</v>
      </c>
      <c r="G60" s="66" t="s">
        <v>113</v>
      </c>
      <c r="H60" s="67">
        <v>6.53</v>
      </c>
      <c r="I60" s="69">
        <v>0</v>
      </c>
      <c r="J60" s="23">
        <f t="shared" si="5"/>
        <v>0</v>
      </c>
      <c r="K60" s="23">
        <f t="shared" si="6"/>
        <v>0</v>
      </c>
      <c r="L60" s="24"/>
      <c r="M60" s="25">
        <f t="shared" si="3"/>
        <v>0</v>
      </c>
      <c r="N60" s="24"/>
      <c r="O60" s="24"/>
      <c r="P60" s="24"/>
      <c r="Q60" s="35">
        <f t="shared" si="7"/>
        <v>0</v>
      </c>
      <c r="R60" s="16" t="str">
        <f t="shared" si="4"/>
        <v>OK</v>
      </c>
      <c r="S60" s="145"/>
      <c r="T60" s="146"/>
      <c r="U60" s="146"/>
      <c r="V60" s="146"/>
      <c r="W60" s="146"/>
      <c r="X60" s="146"/>
      <c r="Y60" s="112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</row>
    <row r="61" spans="1:50" ht="24.75" customHeight="1" x14ac:dyDescent="0.25">
      <c r="A61" s="169"/>
      <c r="B61" s="170"/>
      <c r="C61" s="173"/>
      <c r="D61" s="65">
        <v>58</v>
      </c>
      <c r="E61" s="170"/>
      <c r="F61" s="64" t="s">
        <v>92</v>
      </c>
      <c r="G61" s="66" t="s">
        <v>113</v>
      </c>
      <c r="H61" s="67">
        <v>1094.21</v>
      </c>
      <c r="I61" s="69">
        <v>0</v>
      </c>
      <c r="J61" s="23">
        <f t="shared" si="5"/>
        <v>0</v>
      </c>
      <c r="K61" s="23">
        <f t="shared" si="6"/>
        <v>0</v>
      </c>
      <c r="L61" s="24"/>
      <c r="M61" s="25">
        <f t="shared" si="3"/>
        <v>0</v>
      </c>
      <c r="N61" s="24"/>
      <c r="O61" s="24"/>
      <c r="P61" s="24"/>
      <c r="Q61" s="35">
        <f t="shared" si="7"/>
        <v>0</v>
      </c>
      <c r="R61" s="16" t="str">
        <f t="shared" si="4"/>
        <v>OK</v>
      </c>
      <c r="S61" s="145"/>
      <c r="T61" s="146"/>
      <c r="U61" s="146"/>
      <c r="V61" s="146"/>
      <c r="W61" s="146"/>
      <c r="X61" s="146"/>
      <c r="Y61" s="112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</row>
    <row r="62" spans="1:50" ht="24.75" customHeight="1" x14ac:dyDescent="0.25">
      <c r="A62" s="169" t="s">
        <v>111</v>
      </c>
      <c r="B62" s="170" t="s">
        <v>89</v>
      </c>
      <c r="C62" s="173">
        <v>30</v>
      </c>
      <c r="D62" s="65">
        <v>59</v>
      </c>
      <c r="E62" s="170" t="s">
        <v>90</v>
      </c>
      <c r="F62" s="64" t="s">
        <v>91</v>
      </c>
      <c r="G62" s="66" t="s">
        <v>113</v>
      </c>
      <c r="H62" s="67">
        <v>9.09</v>
      </c>
      <c r="I62" s="69">
        <v>0</v>
      </c>
      <c r="J62" s="23">
        <f t="shared" si="5"/>
        <v>0</v>
      </c>
      <c r="K62" s="23">
        <f t="shared" si="6"/>
        <v>0</v>
      </c>
      <c r="L62" s="24"/>
      <c r="M62" s="25">
        <f t="shared" si="3"/>
        <v>0</v>
      </c>
      <c r="N62" s="24"/>
      <c r="O62" s="24"/>
      <c r="P62" s="24"/>
      <c r="Q62" s="35">
        <f t="shared" si="7"/>
        <v>0</v>
      </c>
      <c r="R62" s="16" t="str">
        <f t="shared" si="4"/>
        <v>OK</v>
      </c>
      <c r="S62" s="145"/>
      <c r="T62" s="146"/>
      <c r="U62" s="146"/>
      <c r="V62" s="146"/>
      <c r="W62" s="146"/>
      <c r="X62" s="146"/>
      <c r="Y62" s="112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</row>
    <row r="63" spans="1:50" ht="24.75" customHeight="1" x14ac:dyDescent="0.25">
      <c r="A63" s="169"/>
      <c r="B63" s="170"/>
      <c r="C63" s="173"/>
      <c r="D63" s="65">
        <v>60</v>
      </c>
      <c r="E63" s="170"/>
      <c r="F63" s="64" t="s">
        <v>92</v>
      </c>
      <c r="G63" s="66" t="s">
        <v>113</v>
      </c>
      <c r="H63" s="67">
        <v>1513.9</v>
      </c>
      <c r="I63" s="69">
        <v>0</v>
      </c>
      <c r="J63" s="23">
        <f t="shared" si="5"/>
        <v>0</v>
      </c>
      <c r="K63" s="23">
        <f t="shared" si="6"/>
        <v>0</v>
      </c>
      <c r="L63" s="24"/>
      <c r="M63" s="25">
        <f t="shared" si="3"/>
        <v>0</v>
      </c>
      <c r="N63" s="24"/>
      <c r="O63" s="24"/>
      <c r="P63" s="24"/>
      <c r="Q63" s="35">
        <f t="shared" si="7"/>
        <v>0</v>
      </c>
      <c r="R63" s="16" t="str">
        <f t="shared" si="4"/>
        <v>OK</v>
      </c>
      <c r="S63" s="145"/>
      <c r="T63" s="146"/>
      <c r="U63" s="146"/>
      <c r="V63" s="146"/>
      <c r="W63" s="146"/>
      <c r="X63" s="146"/>
      <c r="Y63" s="112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</row>
    <row r="64" spans="1:50" ht="24.75" customHeight="1" x14ac:dyDescent="0.25">
      <c r="A64" s="169"/>
      <c r="B64" s="170" t="s">
        <v>96</v>
      </c>
      <c r="C64" s="173">
        <v>31</v>
      </c>
      <c r="D64" s="65">
        <v>61</v>
      </c>
      <c r="E64" s="170" t="s">
        <v>93</v>
      </c>
      <c r="F64" s="64" t="s">
        <v>91</v>
      </c>
      <c r="G64" s="66" t="s">
        <v>113</v>
      </c>
      <c r="H64" s="67">
        <v>12.77</v>
      </c>
      <c r="I64" s="69">
        <v>0</v>
      </c>
      <c r="J64" s="23">
        <f t="shared" si="5"/>
        <v>0</v>
      </c>
      <c r="K64" s="23">
        <f t="shared" si="6"/>
        <v>0</v>
      </c>
      <c r="L64" s="24"/>
      <c r="M64" s="25">
        <f t="shared" si="3"/>
        <v>0</v>
      </c>
      <c r="N64" s="24"/>
      <c r="O64" s="24"/>
      <c r="P64" s="24"/>
      <c r="Q64" s="35">
        <f t="shared" si="7"/>
        <v>0</v>
      </c>
      <c r="R64" s="16" t="str">
        <f t="shared" si="4"/>
        <v>OK</v>
      </c>
      <c r="S64" s="145"/>
      <c r="T64" s="146"/>
      <c r="U64" s="146"/>
      <c r="V64" s="146"/>
      <c r="W64" s="146"/>
      <c r="X64" s="146"/>
      <c r="Y64" s="112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</row>
    <row r="65" spans="1:50" ht="24.75" customHeight="1" x14ac:dyDescent="0.25">
      <c r="A65" s="169"/>
      <c r="B65" s="170"/>
      <c r="C65" s="173"/>
      <c r="D65" s="65">
        <v>62</v>
      </c>
      <c r="E65" s="170"/>
      <c r="F65" s="64" t="s">
        <v>92</v>
      </c>
      <c r="G65" s="66" t="s">
        <v>113</v>
      </c>
      <c r="H65" s="67">
        <v>1492</v>
      </c>
      <c r="I65" s="69">
        <v>0</v>
      </c>
      <c r="J65" s="23">
        <f t="shared" si="5"/>
        <v>0</v>
      </c>
      <c r="K65" s="23">
        <f t="shared" si="6"/>
        <v>0</v>
      </c>
      <c r="L65" s="24"/>
      <c r="M65" s="25">
        <f t="shared" si="3"/>
        <v>0</v>
      </c>
      <c r="N65" s="24"/>
      <c r="O65" s="24"/>
      <c r="P65" s="24"/>
      <c r="Q65" s="35">
        <f t="shared" si="7"/>
        <v>0</v>
      </c>
      <c r="R65" s="16" t="str">
        <f t="shared" si="4"/>
        <v>OK</v>
      </c>
      <c r="S65" s="145"/>
      <c r="T65" s="146"/>
      <c r="U65" s="146"/>
      <c r="V65" s="146"/>
      <c r="W65" s="146"/>
      <c r="X65" s="146"/>
      <c r="Y65" s="112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</row>
    <row r="66" spans="1:50" ht="24.75" customHeight="1" x14ac:dyDescent="0.25">
      <c r="A66" s="169"/>
      <c r="B66" s="170" t="s">
        <v>96</v>
      </c>
      <c r="C66" s="173">
        <v>32</v>
      </c>
      <c r="D66" s="65">
        <v>63</v>
      </c>
      <c r="E66" s="170" t="s">
        <v>94</v>
      </c>
      <c r="F66" s="64" t="s">
        <v>91</v>
      </c>
      <c r="G66" s="66" t="s">
        <v>113</v>
      </c>
      <c r="H66" s="67">
        <v>15.93</v>
      </c>
      <c r="I66" s="69">
        <v>0</v>
      </c>
      <c r="J66" s="23">
        <f t="shared" si="5"/>
        <v>0</v>
      </c>
      <c r="K66" s="23">
        <f t="shared" si="6"/>
        <v>0</v>
      </c>
      <c r="L66" s="24"/>
      <c r="M66" s="25">
        <f t="shared" si="3"/>
        <v>0</v>
      </c>
      <c r="N66" s="24"/>
      <c r="O66" s="24"/>
      <c r="P66" s="24"/>
      <c r="Q66" s="35">
        <f t="shared" si="7"/>
        <v>0</v>
      </c>
      <c r="R66" s="16" t="str">
        <f t="shared" si="4"/>
        <v>OK</v>
      </c>
      <c r="S66" s="145"/>
      <c r="T66" s="146"/>
      <c r="U66" s="146"/>
      <c r="V66" s="146"/>
      <c r="W66" s="146"/>
      <c r="X66" s="146"/>
      <c r="Y66" s="112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</row>
    <row r="67" spans="1:50" ht="24.75" customHeight="1" x14ac:dyDescent="0.25">
      <c r="A67" s="169"/>
      <c r="B67" s="170"/>
      <c r="C67" s="173"/>
      <c r="D67" s="65">
        <v>64</v>
      </c>
      <c r="E67" s="170"/>
      <c r="F67" s="64" t="s">
        <v>92</v>
      </c>
      <c r="G67" s="66" t="s">
        <v>113</v>
      </c>
      <c r="H67" s="67">
        <v>2121</v>
      </c>
      <c r="I67" s="69">
        <v>0</v>
      </c>
      <c r="J67" s="23">
        <f t="shared" si="5"/>
        <v>0</v>
      </c>
      <c r="K67" s="23">
        <f t="shared" si="6"/>
        <v>0</v>
      </c>
      <c r="L67" s="24"/>
      <c r="M67" s="25">
        <f t="shared" si="3"/>
        <v>0</v>
      </c>
      <c r="N67" s="24"/>
      <c r="O67" s="24"/>
      <c r="P67" s="24"/>
      <c r="Q67" s="35">
        <f t="shared" si="7"/>
        <v>0</v>
      </c>
      <c r="R67" s="16" t="str">
        <f t="shared" si="4"/>
        <v>OK</v>
      </c>
      <c r="S67" s="145"/>
      <c r="T67" s="146"/>
      <c r="U67" s="146"/>
      <c r="V67" s="146"/>
      <c r="W67" s="146"/>
      <c r="X67" s="146"/>
      <c r="Y67" s="112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</row>
    <row r="68" spans="1:50" ht="24.75" customHeight="1" x14ac:dyDescent="0.25">
      <c r="A68" s="169"/>
      <c r="B68" s="170" t="s">
        <v>96</v>
      </c>
      <c r="C68" s="173">
        <v>33</v>
      </c>
      <c r="D68" s="65">
        <v>65</v>
      </c>
      <c r="E68" s="170" t="s">
        <v>95</v>
      </c>
      <c r="F68" s="64" t="s">
        <v>91</v>
      </c>
      <c r="G68" s="66" t="s">
        <v>113</v>
      </c>
      <c r="H68" s="67">
        <v>16.739999999999998</v>
      </c>
      <c r="I68" s="69">
        <v>0</v>
      </c>
      <c r="J68" s="23">
        <f t="shared" si="5"/>
        <v>0</v>
      </c>
      <c r="K68" s="23">
        <f t="shared" si="6"/>
        <v>0</v>
      </c>
      <c r="L68" s="24"/>
      <c r="M68" s="25">
        <f t="shared" si="3"/>
        <v>0</v>
      </c>
      <c r="N68" s="24"/>
      <c r="O68" s="24"/>
      <c r="P68" s="24"/>
      <c r="Q68" s="35">
        <f t="shared" si="7"/>
        <v>0</v>
      </c>
      <c r="R68" s="16" t="str">
        <f t="shared" si="4"/>
        <v>OK</v>
      </c>
      <c r="S68" s="145"/>
      <c r="T68" s="146"/>
      <c r="U68" s="146"/>
      <c r="V68" s="146"/>
      <c r="W68" s="146"/>
      <c r="X68" s="146"/>
      <c r="Y68" s="112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</row>
    <row r="69" spans="1:50" ht="24.75" customHeight="1" x14ac:dyDescent="0.25">
      <c r="A69" s="169"/>
      <c r="B69" s="170"/>
      <c r="C69" s="173"/>
      <c r="D69" s="65">
        <v>66</v>
      </c>
      <c r="E69" s="170"/>
      <c r="F69" s="64" t="s">
        <v>92</v>
      </c>
      <c r="G69" s="66" t="s">
        <v>113</v>
      </c>
      <c r="H69" s="67">
        <v>2252</v>
      </c>
      <c r="I69" s="69">
        <v>0</v>
      </c>
      <c r="J69" s="23">
        <f t="shared" si="5"/>
        <v>0</v>
      </c>
      <c r="K69" s="23">
        <f t="shared" si="6"/>
        <v>0</v>
      </c>
      <c r="L69" s="24"/>
      <c r="M69" s="25">
        <f t="shared" si="3"/>
        <v>0</v>
      </c>
      <c r="N69" s="24"/>
      <c r="O69" s="24"/>
      <c r="P69" s="24"/>
      <c r="Q69" s="35">
        <f t="shared" si="7"/>
        <v>0</v>
      </c>
      <c r="R69" s="16" t="str">
        <f t="shared" ref="R69:R73" si="8">IF(Q69&lt;0,"ATENÇÃO","OK")</f>
        <v>OK</v>
      </c>
      <c r="S69" s="145"/>
      <c r="T69" s="146"/>
      <c r="U69" s="146"/>
      <c r="V69" s="146"/>
      <c r="W69" s="146"/>
      <c r="X69" s="146"/>
      <c r="Y69" s="112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</row>
    <row r="70" spans="1:50" ht="24.75" customHeight="1" x14ac:dyDescent="0.25">
      <c r="A70" s="169"/>
      <c r="B70" s="170" t="s">
        <v>96</v>
      </c>
      <c r="C70" s="173">
        <v>34</v>
      </c>
      <c r="D70" s="65">
        <v>67</v>
      </c>
      <c r="E70" s="170" t="s">
        <v>110</v>
      </c>
      <c r="F70" s="64" t="s">
        <v>91</v>
      </c>
      <c r="G70" s="66" t="s">
        <v>113</v>
      </c>
      <c r="H70" s="67">
        <v>16.239999999999998</v>
      </c>
      <c r="I70" s="69">
        <v>0</v>
      </c>
      <c r="J70" s="23">
        <f t="shared" si="5"/>
        <v>0</v>
      </c>
      <c r="K70" s="23">
        <f t="shared" si="6"/>
        <v>0</v>
      </c>
      <c r="L70" s="24"/>
      <c r="M70" s="25">
        <f t="shared" si="3"/>
        <v>0</v>
      </c>
      <c r="N70" s="24"/>
      <c r="O70" s="24"/>
      <c r="P70" s="24"/>
      <c r="Q70" s="35">
        <f t="shared" si="7"/>
        <v>0</v>
      </c>
      <c r="R70" s="16" t="str">
        <f t="shared" si="8"/>
        <v>OK</v>
      </c>
      <c r="S70" s="145"/>
      <c r="T70" s="146"/>
      <c r="U70" s="146"/>
      <c r="V70" s="146"/>
      <c r="W70" s="146"/>
      <c r="X70" s="146"/>
      <c r="Y70" s="112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</row>
    <row r="71" spans="1:50" ht="24.75" customHeight="1" x14ac:dyDescent="0.25">
      <c r="A71" s="169"/>
      <c r="B71" s="170"/>
      <c r="C71" s="173"/>
      <c r="D71" s="65">
        <v>68</v>
      </c>
      <c r="E71" s="170"/>
      <c r="F71" s="64" t="s">
        <v>92</v>
      </c>
      <c r="G71" s="66" t="s">
        <v>113</v>
      </c>
      <c r="H71" s="67">
        <v>2076</v>
      </c>
      <c r="I71" s="69">
        <v>0</v>
      </c>
      <c r="J71" s="23">
        <f t="shared" si="5"/>
        <v>0</v>
      </c>
      <c r="K71" s="23">
        <f t="shared" si="6"/>
        <v>0</v>
      </c>
      <c r="L71" s="24"/>
      <c r="M71" s="25">
        <f t="shared" si="3"/>
        <v>0</v>
      </c>
      <c r="N71" s="24"/>
      <c r="O71" s="24"/>
      <c r="P71" s="24"/>
      <c r="Q71" s="35">
        <f t="shared" si="7"/>
        <v>0</v>
      </c>
      <c r="R71" s="16" t="str">
        <f t="shared" si="8"/>
        <v>OK</v>
      </c>
      <c r="S71" s="145"/>
      <c r="T71" s="146"/>
      <c r="U71" s="146"/>
      <c r="V71" s="146"/>
      <c r="W71" s="146"/>
      <c r="X71" s="146"/>
      <c r="Y71" s="112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</row>
    <row r="72" spans="1:50" ht="24.75" customHeight="1" x14ac:dyDescent="0.25">
      <c r="A72" s="169"/>
      <c r="B72" s="170" t="s">
        <v>96</v>
      </c>
      <c r="C72" s="173">
        <v>35</v>
      </c>
      <c r="D72" s="65">
        <v>69</v>
      </c>
      <c r="E72" s="170" t="s">
        <v>97</v>
      </c>
      <c r="F72" s="64" t="s">
        <v>91</v>
      </c>
      <c r="G72" s="66" t="s">
        <v>113</v>
      </c>
      <c r="H72" s="67">
        <v>6.31</v>
      </c>
      <c r="I72" s="69">
        <v>0</v>
      </c>
      <c r="J72" s="23">
        <f t="shared" si="5"/>
        <v>0</v>
      </c>
      <c r="K72" s="23">
        <f t="shared" si="6"/>
        <v>0</v>
      </c>
      <c r="L72" s="24"/>
      <c r="M72" s="25">
        <f t="shared" si="3"/>
        <v>0</v>
      </c>
      <c r="N72" s="24"/>
      <c r="O72" s="24"/>
      <c r="P72" s="24"/>
      <c r="Q72" s="35">
        <f t="shared" si="7"/>
        <v>0</v>
      </c>
      <c r="R72" s="16" t="str">
        <f t="shared" si="8"/>
        <v>OK</v>
      </c>
      <c r="S72" s="145"/>
      <c r="T72" s="146"/>
      <c r="U72" s="146"/>
      <c r="V72" s="146"/>
      <c r="W72" s="146"/>
      <c r="X72" s="146"/>
      <c r="Y72" s="112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</row>
    <row r="73" spans="1:50" ht="24.75" customHeight="1" x14ac:dyDescent="0.25">
      <c r="A73" s="169"/>
      <c r="B73" s="170"/>
      <c r="C73" s="173"/>
      <c r="D73" s="65">
        <v>70</v>
      </c>
      <c r="E73" s="170"/>
      <c r="F73" s="64" t="s">
        <v>92</v>
      </c>
      <c r="G73" s="66" t="s">
        <v>113</v>
      </c>
      <c r="H73" s="67">
        <v>1065.5999999999999</v>
      </c>
      <c r="I73" s="69">
        <v>0</v>
      </c>
      <c r="J73" s="23">
        <f t="shared" si="5"/>
        <v>0</v>
      </c>
      <c r="K73" s="23">
        <f t="shared" si="6"/>
        <v>0</v>
      </c>
      <c r="L73" s="24"/>
      <c r="M73" s="25">
        <f t="shared" si="3"/>
        <v>0</v>
      </c>
      <c r="N73" s="24"/>
      <c r="O73" s="24"/>
      <c r="P73" s="24"/>
      <c r="Q73" s="35">
        <f t="shared" si="7"/>
        <v>0</v>
      </c>
      <c r="R73" s="16" t="str">
        <f t="shared" si="8"/>
        <v>OK</v>
      </c>
      <c r="S73" s="145"/>
      <c r="T73" s="146"/>
      <c r="U73" s="146"/>
      <c r="V73" s="146"/>
      <c r="W73" s="146"/>
      <c r="X73" s="146"/>
      <c r="Y73" s="112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</row>
    <row r="74" spans="1:50" ht="16.5" customHeight="1" x14ac:dyDescent="0.25">
      <c r="I74" s="48">
        <f t="shared" ref="I74:Q74" si="9">SUM(I4:I73)</f>
        <v>90098</v>
      </c>
      <c r="J74" s="48">
        <f t="shared" si="9"/>
        <v>11776</v>
      </c>
      <c r="K74" s="48">
        <f t="shared" si="9"/>
        <v>11776</v>
      </c>
      <c r="L74" s="48">
        <f t="shared" si="9"/>
        <v>0</v>
      </c>
      <c r="M74" s="48">
        <f t="shared" si="9"/>
        <v>22524</v>
      </c>
      <c r="N74" s="48">
        <f t="shared" si="9"/>
        <v>0</v>
      </c>
      <c r="O74" s="48">
        <f t="shared" si="9"/>
        <v>0</v>
      </c>
      <c r="P74" s="48">
        <f t="shared" si="9"/>
        <v>0</v>
      </c>
      <c r="Q74" s="49">
        <f t="shared" si="9"/>
        <v>78322</v>
      </c>
      <c r="S74" s="149">
        <f>SUMPRODUCT($H$4:$H$73,S4:S73)</f>
        <v>23608.600000000002</v>
      </c>
      <c r="T74" s="149">
        <f t="shared" ref="T74:Y74" si="10">SUMPRODUCT($H$4:$H$73,T4:T73)</f>
        <v>17640</v>
      </c>
      <c r="U74" s="149">
        <f t="shared" si="10"/>
        <v>14166</v>
      </c>
      <c r="V74" s="149">
        <f t="shared" si="10"/>
        <v>2000</v>
      </c>
      <c r="W74" s="149">
        <f t="shared" si="10"/>
        <v>40174.559999999998</v>
      </c>
      <c r="X74" s="149">
        <f t="shared" si="10"/>
        <v>7612.4</v>
      </c>
      <c r="Y74" s="149">
        <f t="shared" si="10"/>
        <v>0</v>
      </c>
      <c r="Z74" s="17">
        <f t="shared" ref="Z74:AX74" si="11">SUMPRODUCT($H$4:$H$73,Z4:Z73)</f>
        <v>0</v>
      </c>
      <c r="AA74" s="17">
        <f t="shared" si="11"/>
        <v>0</v>
      </c>
      <c r="AB74" s="17">
        <f t="shared" si="11"/>
        <v>0</v>
      </c>
      <c r="AC74" s="17">
        <f t="shared" si="11"/>
        <v>0</v>
      </c>
      <c r="AD74" s="17">
        <f t="shared" si="11"/>
        <v>0</v>
      </c>
      <c r="AE74" s="17">
        <f t="shared" si="11"/>
        <v>0</v>
      </c>
      <c r="AF74" s="17">
        <f t="shared" si="11"/>
        <v>0</v>
      </c>
      <c r="AG74" s="17">
        <f t="shared" si="11"/>
        <v>0</v>
      </c>
      <c r="AH74" s="17">
        <f t="shared" si="11"/>
        <v>0</v>
      </c>
      <c r="AI74" s="17">
        <f t="shared" si="11"/>
        <v>0</v>
      </c>
      <c r="AJ74" s="17">
        <f t="shared" si="11"/>
        <v>0</v>
      </c>
      <c r="AK74" s="17">
        <f t="shared" si="11"/>
        <v>0</v>
      </c>
      <c r="AL74" s="17">
        <f t="shared" si="11"/>
        <v>0</v>
      </c>
      <c r="AM74" s="17">
        <f t="shared" si="11"/>
        <v>0</v>
      </c>
      <c r="AN74" s="17">
        <f t="shared" si="11"/>
        <v>0</v>
      </c>
      <c r="AO74" s="17">
        <f t="shared" si="11"/>
        <v>0</v>
      </c>
      <c r="AP74" s="17">
        <f t="shared" si="11"/>
        <v>0</v>
      </c>
      <c r="AQ74" s="17">
        <f t="shared" si="11"/>
        <v>0</v>
      </c>
      <c r="AR74" s="17">
        <f t="shared" si="11"/>
        <v>0</v>
      </c>
      <c r="AS74" s="17">
        <f t="shared" si="11"/>
        <v>0</v>
      </c>
      <c r="AT74" s="17">
        <f t="shared" si="11"/>
        <v>0</v>
      </c>
      <c r="AU74" s="17">
        <f t="shared" si="11"/>
        <v>0</v>
      </c>
      <c r="AV74" s="17">
        <f t="shared" si="11"/>
        <v>0</v>
      </c>
      <c r="AW74" s="17">
        <f t="shared" si="11"/>
        <v>0</v>
      </c>
      <c r="AX74" s="17">
        <f t="shared" si="11"/>
        <v>0</v>
      </c>
    </row>
    <row r="75" spans="1:50" ht="20.25" customHeight="1" x14ac:dyDescent="0.25">
      <c r="I75" s="55">
        <f t="shared" ref="I75:P75" si="12">SUMPRODUCT($H$4:$H$73,I4:I73)</f>
        <v>724210</v>
      </c>
      <c r="J75" s="55">
        <f t="shared" si="12"/>
        <v>105201.56</v>
      </c>
      <c r="K75" s="55">
        <f t="shared" si="12"/>
        <v>105201.56</v>
      </c>
      <c r="L75" s="55">
        <f t="shared" si="12"/>
        <v>0</v>
      </c>
      <c r="M75" s="55">
        <f t="shared" si="12"/>
        <v>180683.4</v>
      </c>
      <c r="N75" s="55">
        <f t="shared" si="12"/>
        <v>0</v>
      </c>
      <c r="O75" s="55">
        <f t="shared" si="12"/>
        <v>0</v>
      </c>
      <c r="P75" s="55">
        <f t="shared" si="12"/>
        <v>0</v>
      </c>
      <c r="S75" s="150"/>
      <c r="T75" s="150"/>
      <c r="U75" s="150"/>
      <c r="V75" s="150"/>
      <c r="W75" s="150"/>
      <c r="X75" s="150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</row>
    <row r="76" spans="1:50" ht="17.25" customHeight="1" x14ac:dyDescent="0.25">
      <c r="B76" s="189" t="s">
        <v>48</v>
      </c>
      <c r="C76" s="190"/>
      <c r="D76" s="190"/>
      <c r="E76" s="190"/>
      <c r="F76" s="190"/>
      <c r="G76" s="191"/>
      <c r="H76" s="109"/>
      <c r="I76" s="109"/>
      <c r="J76" s="110"/>
      <c r="K76" s="28"/>
      <c r="L76" s="28"/>
      <c r="M76" s="28"/>
      <c r="N76" s="28"/>
      <c r="O76" s="28"/>
      <c r="P76" s="28"/>
      <c r="S76" s="150"/>
      <c r="T76" s="151"/>
      <c r="U76" s="151"/>
      <c r="V76" s="151"/>
      <c r="W76" s="150"/>
      <c r="X76" s="150"/>
    </row>
    <row r="77" spans="1:50" ht="16.5" customHeight="1" x14ac:dyDescent="0.25">
      <c r="B77" s="192" t="s">
        <v>85</v>
      </c>
      <c r="C77" s="193"/>
      <c r="D77" s="193"/>
      <c r="E77" s="193"/>
      <c r="F77" s="193"/>
      <c r="G77" s="194"/>
      <c r="H77" s="108"/>
      <c r="I77" s="108"/>
      <c r="J77" s="111"/>
      <c r="P77" s="22"/>
      <c r="S77" s="150"/>
      <c r="T77" s="151"/>
      <c r="U77" s="151"/>
      <c r="V77" s="151"/>
      <c r="W77" s="150"/>
      <c r="X77" s="150"/>
    </row>
    <row r="78" spans="1:50" ht="15.75" customHeight="1" x14ac:dyDescent="0.25">
      <c r="B78" s="180" t="s">
        <v>86</v>
      </c>
      <c r="C78" s="181"/>
      <c r="D78" s="181"/>
      <c r="E78" s="181"/>
      <c r="F78" s="181"/>
      <c r="G78" s="182"/>
      <c r="H78" s="108"/>
      <c r="I78" s="108"/>
      <c r="J78" s="111"/>
      <c r="P78" s="22"/>
      <c r="S78" s="150"/>
      <c r="T78" s="151"/>
      <c r="U78" s="151"/>
      <c r="V78" s="151"/>
      <c r="W78" s="150"/>
      <c r="X78" s="150"/>
    </row>
    <row r="79" spans="1:50" ht="18.600000000000001" customHeight="1" x14ac:dyDescent="0.25">
      <c r="S79" s="150"/>
      <c r="T79" s="150"/>
      <c r="U79" s="150"/>
      <c r="V79" s="150"/>
      <c r="W79" s="150"/>
      <c r="X79" s="150"/>
    </row>
    <row r="80" spans="1:50" ht="24.75" customHeight="1" x14ac:dyDescent="0.25">
      <c r="B80" s="183" t="s">
        <v>116</v>
      </c>
      <c r="C80" s="184"/>
      <c r="D80" s="184"/>
      <c r="E80" s="184"/>
      <c r="F80" s="184"/>
      <c r="G80" s="185"/>
      <c r="S80" s="150"/>
      <c r="T80" s="150"/>
      <c r="U80" s="150"/>
      <c r="V80" s="150"/>
      <c r="W80" s="150"/>
      <c r="X80" s="150"/>
    </row>
    <row r="81" spans="2:24" ht="24.75" customHeight="1" x14ac:dyDescent="0.25">
      <c r="B81" s="186"/>
      <c r="C81" s="187"/>
      <c r="D81" s="187"/>
      <c r="E81" s="187"/>
      <c r="F81" s="187"/>
      <c r="G81" s="188"/>
      <c r="S81" s="150"/>
      <c r="T81" s="150"/>
      <c r="U81" s="150"/>
      <c r="V81" s="150"/>
      <c r="W81" s="150"/>
      <c r="X81" s="150"/>
    </row>
  </sheetData>
  <autoFilter ref="A3:AX3" xr:uid="{4A706EC8-95A1-439C-A27F-1B6F50C63BA4}"/>
  <mergeCells count="152">
    <mergeCell ref="B77:G77"/>
    <mergeCell ref="B78:G78"/>
    <mergeCell ref="B80:G81"/>
    <mergeCell ref="B70:B71"/>
    <mergeCell ref="C70:C71"/>
    <mergeCell ref="E70:E71"/>
    <mergeCell ref="B72:B73"/>
    <mergeCell ref="C72:C73"/>
    <mergeCell ref="E72:E73"/>
    <mergeCell ref="C66:C67"/>
    <mergeCell ref="E66:E67"/>
    <mergeCell ref="B68:B69"/>
    <mergeCell ref="C68:C69"/>
    <mergeCell ref="E68:E69"/>
    <mergeCell ref="B60:B61"/>
    <mergeCell ref="C60:C61"/>
    <mergeCell ref="E60:E61"/>
    <mergeCell ref="B76:G76"/>
    <mergeCell ref="A62:A73"/>
    <mergeCell ref="B62:B63"/>
    <mergeCell ref="C62:C63"/>
    <mergeCell ref="E62:E63"/>
    <mergeCell ref="B64:B65"/>
    <mergeCell ref="C64:C65"/>
    <mergeCell ref="E64:E65"/>
    <mergeCell ref="B56:B57"/>
    <mergeCell ref="C56:C57"/>
    <mergeCell ref="E56:E57"/>
    <mergeCell ref="B58:B59"/>
    <mergeCell ref="C58:C59"/>
    <mergeCell ref="E58:E59"/>
    <mergeCell ref="A50:A61"/>
    <mergeCell ref="B50:B51"/>
    <mergeCell ref="C50:C51"/>
    <mergeCell ref="E50:E51"/>
    <mergeCell ref="B52:B53"/>
    <mergeCell ref="C52:C53"/>
    <mergeCell ref="E52:E53"/>
    <mergeCell ref="B54:B55"/>
    <mergeCell ref="C54:C55"/>
    <mergeCell ref="E54:E55"/>
    <mergeCell ref="B66:B67"/>
    <mergeCell ref="A44:A49"/>
    <mergeCell ref="B44:B45"/>
    <mergeCell ref="C44:C45"/>
    <mergeCell ref="E44:E45"/>
    <mergeCell ref="B46:B47"/>
    <mergeCell ref="C46:C47"/>
    <mergeCell ref="E46:E47"/>
    <mergeCell ref="B48:B49"/>
    <mergeCell ref="C48:C49"/>
    <mergeCell ref="E48:E49"/>
    <mergeCell ref="A34:A4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C32:C33"/>
    <mergeCell ref="E32:E33"/>
    <mergeCell ref="B24:B25"/>
    <mergeCell ref="C24:C25"/>
    <mergeCell ref="E24:E25"/>
    <mergeCell ref="B40:B41"/>
    <mergeCell ref="C40:C41"/>
    <mergeCell ref="E40:E41"/>
    <mergeCell ref="B42:B43"/>
    <mergeCell ref="C42:C43"/>
    <mergeCell ref="E42:E43"/>
    <mergeCell ref="A16:A25"/>
    <mergeCell ref="B16:B17"/>
    <mergeCell ref="C16:C17"/>
    <mergeCell ref="E16:E17"/>
    <mergeCell ref="B18:B19"/>
    <mergeCell ref="C18:C19"/>
    <mergeCell ref="E18:E19"/>
    <mergeCell ref="A26:A33"/>
    <mergeCell ref="B26:B27"/>
    <mergeCell ref="C26:C27"/>
    <mergeCell ref="E26:E27"/>
    <mergeCell ref="B28:B29"/>
    <mergeCell ref="C28:C29"/>
    <mergeCell ref="E28:E29"/>
    <mergeCell ref="B20:B21"/>
    <mergeCell ref="C20:C21"/>
    <mergeCell ref="E20:E21"/>
    <mergeCell ref="B22:B23"/>
    <mergeCell ref="C22:C23"/>
    <mergeCell ref="E22:E23"/>
    <mergeCell ref="B30:B31"/>
    <mergeCell ref="C30:C31"/>
    <mergeCell ref="E30:E31"/>
    <mergeCell ref="B32:B33"/>
    <mergeCell ref="B10:B11"/>
    <mergeCell ref="C10:C11"/>
    <mergeCell ref="E10:E11"/>
    <mergeCell ref="B12:B13"/>
    <mergeCell ref="C12:C13"/>
    <mergeCell ref="E12:E13"/>
    <mergeCell ref="A4:A15"/>
    <mergeCell ref="B4:B5"/>
    <mergeCell ref="C4:C5"/>
    <mergeCell ref="E4:E5"/>
    <mergeCell ref="B6:B7"/>
    <mergeCell ref="C6:C7"/>
    <mergeCell ref="E6:E7"/>
    <mergeCell ref="B8:B9"/>
    <mergeCell ref="C8:C9"/>
    <mergeCell ref="E8:E9"/>
    <mergeCell ref="B14:B15"/>
    <mergeCell ref="C14:C15"/>
    <mergeCell ref="E14:E15"/>
    <mergeCell ref="AT1:AT2"/>
    <mergeCell ref="AU1:AU2"/>
    <mergeCell ref="AV1:AV2"/>
    <mergeCell ref="AW1:AW2"/>
    <mergeCell ref="AX1:AX2"/>
    <mergeCell ref="A2:R2"/>
    <mergeCell ref="AN1:AN2"/>
    <mergeCell ref="AO1:AO2"/>
    <mergeCell ref="AP1:AP2"/>
    <mergeCell ref="AQ1:AQ2"/>
    <mergeCell ref="AR1:AR2"/>
    <mergeCell ref="AS1:AS2"/>
    <mergeCell ref="AH1:AH2"/>
    <mergeCell ref="AI1:AI2"/>
    <mergeCell ref="AJ1:AJ2"/>
    <mergeCell ref="AK1:AK2"/>
    <mergeCell ref="AL1:AL2"/>
    <mergeCell ref="AM1:AM2"/>
    <mergeCell ref="AB1:AB2"/>
    <mergeCell ref="AC1:AC2"/>
    <mergeCell ref="AD1:AD2"/>
    <mergeCell ref="AE1:AE2"/>
    <mergeCell ref="AF1:AF2"/>
    <mergeCell ref="AG1:AG2"/>
    <mergeCell ref="V1:V2"/>
    <mergeCell ref="W1:W2"/>
    <mergeCell ref="X1:X2"/>
    <mergeCell ref="Y1:Y2"/>
    <mergeCell ref="Z1:Z2"/>
    <mergeCell ref="AA1:AA2"/>
    <mergeCell ref="A1:B1"/>
    <mergeCell ref="C1:H1"/>
    <mergeCell ref="I1:R1"/>
    <mergeCell ref="S1:S2"/>
    <mergeCell ref="T1:T2"/>
    <mergeCell ref="U1:U2"/>
  </mergeCells>
  <conditionalFormatting sqref="R1 R3:R1048576">
    <cfRule type="cellIs" dxfId="46" priority="4" operator="equal">
      <formula>"ATENÇÃO"</formula>
    </cfRule>
  </conditionalFormatting>
  <conditionalFormatting sqref="Y4:AX73">
    <cfRule type="cellIs" dxfId="45" priority="3" operator="greaterThan">
      <formula>0</formula>
    </cfRule>
  </conditionalFormatting>
  <conditionalFormatting sqref="Q4:Q73">
    <cfRule type="cellIs" dxfId="44" priority="2" operator="lessThan">
      <formula>0</formula>
    </cfRule>
  </conditionalFormatting>
  <conditionalFormatting sqref="R4:R73">
    <cfRule type="containsText" dxfId="43" priority="1" operator="containsText" text="ATENÇÃO">
      <formula>NOT(ISERROR(SEARCH("ATENÇÃO",R4)))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2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F453F-36E1-4D56-8AA4-76EBF5C474B2}">
  <dimension ref="A1:AX81"/>
  <sheetViews>
    <sheetView topLeftCell="A50" zoomScale="50" zoomScaleNormal="50" workbookViewId="0">
      <selection activeCell="T78" sqref="T78"/>
    </sheetView>
  </sheetViews>
  <sheetFormatPr defaultColWidth="11.85546875" defaultRowHeight="24.75" customHeight="1" x14ac:dyDescent="0.25"/>
  <cols>
    <col min="1" max="1" width="6.7109375" style="34" customWidth="1"/>
    <col min="2" max="2" width="15.140625" style="1" customWidth="1"/>
    <col min="3" max="3" width="5.140625" style="1" customWidth="1"/>
    <col min="4" max="4" width="6.140625" style="1" customWidth="1"/>
    <col min="5" max="5" width="11.5703125" style="3" customWidth="1"/>
    <col min="6" max="6" width="10" style="1" customWidth="1"/>
    <col min="7" max="7" width="12.5703125" style="1" customWidth="1"/>
    <col min="8" max="8" width="12.85546875" style="79" customWidth="1"/>
    <col min="9" max="9" width="10.85546875" style="4" customWidth="1"/>
    <col min="10" max="16" width="8.5703125" style="4" customWidth="1"/>
    <col min="17" max="17" width="8.5703125" style="10" customWidth="1"/>
    <col min="18" max="18" width="8.5703125" style="5" customWidth="1"/>
    <col min="19" max="30" width="15" style="6" customWidth="1"/>
    <col min="31" max="50" width="15" style="34" customWidth="1"/>
    <col min="51" max="16384" width="11.85546875" style="34"/>
  </cols>
  <sheetData>
    <row r="1" spans="1:50" ht="47.1" customHeight="1" x14ac:dyDescent="0.25">
      <c r="A1" s="176" t="s">
        <v>84</v>
      </c>
      <c r="B1" s="177"/>
      <c r="C1" s="171" t="s">
        <v>112</v>
      </c>
      <c r="D1" s="171"/>
      <c r="E1" s="171"/>
      <c r="F1" s="171"/>
      <c r="G1" s="171"/>
      <c r="H1" s="172"/>
      <c r="I1" s="179" t="s">
        <v>82</v>
      </c>
      <c r="J1" s="179"/>
      <c r="K1" s="179"/>
      <c r="L1" s="179"/>
      <c r="M1" s="179"/>
      <c r="N1" s="179"/>
      <c r="O1" s="179"/>
      <c r="P1" s="179"/>
      <c r="Q1" s="179"/>
      <c r="R1" s="179"/>
      <c r="S1" s="197" t="s">
        <v>172</v>
      </c>
      <c r="T1" s="197" t="s">
        <v>173</v>
      </c>
      <c r="U1" s="197" t="s">
        <v>174</v>
      </c>
      <c r="V1" s="197" t="s">
        <v>175</v>
      </c>
      <c r="W1" s="197" t="s">
        <v>176</v>
      </c>
      <c r="X1" s="197" t="s">
        <v>177</v>
      </c>
      <c r="Y1" s="197" t="s">
        <v>178</v>
      </c>
      <c r="Z1" s="163" t="s">
        <v>47</v>
      </c>
      <c r="AA1" s="163" t="s">
        <v>47</v>
      </c>
      <c r="AB1" s="163" t="s">
        <v>47</v>
      </c>
      <c r="AC1" s="163" t="s">
        <v>47</v>
      </c>
      <c r="AD1" s="163" t="s">
        <v>47</v>
      </c>
      <c r="AE1" s="163" t="s">
        <v>47</v>
      </c>
      <c r="AF1" s="163" t="s">
        <v>47</v>
      </c>
      <c r="AG1" s="163" t="s">
        <v>47</v>
      </c>
      <c r="AH1" s="163" t="s">
        <v>47</v>
      </c>
      <c r="AI1" s="163" t="s">
        <v>47</v>
      </c>
      <c r="AJ1" s="163" t="s">
        <v>47</v>
      </c>
      <c r="AK1" s="163" t="s">
        <v>47</v>
      </c>
      <c r="AL1" s="163" t="s">
        <v>47</v>
      </c>
      <c r="AM1" s="163" t="s">
        <v>47</v>
      </c>
      <c r="AN1" s="163" t="s">
        <v>47</v>
      </c>
      <c r="AO1" s="163" t="s">
        <v>47</v>
      </c>
      <c r="AP1" s="163" t="s">
        <v>47</v>
      </c>
      <c r="AQ1" s="163" t="s">
        <v>47</v>
      </c>
      <c r="AR1" s="163" t="s">
        <v>47</v>
      </c>
      <c r="AS1" s="163" t="s">
        <v>47</v>
      </c>
      <c r="AT1" s="163" t="s">
        <v>47</v>
      </c>
      <c r="AU1" s="163" t="s">
        <v>47</v>
      </c>
      <c r="AV1" s="163" t="s">
        <v>47</v>
      </c>
      <c r="AW1" s="163" t="s">
        <v>47</v>
      </c>
      <c r="AX1" s="163" t="s">
        <v>47</v>
      </c>
    </row>
    <row r="2" spans="1:50" ht="23.25" customHeight="1" x14ac:dyDescent="0.25">
      <c r="A2" s="178" t="s">
        <v>51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2"/>
      <c r="S2" s="198"/>
      <c r="T2" s="198"/>
      <c r="U2" s="198"/>
      <c r="V2" s="198"/>
      <c r="W2" s="198"/>
      <c r="X2" s="198"/>
      <c r="Y2" s="198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</row>
    <row r="3" spans="1:50" s="3" customFormat="1" ht="51" customHeight="1" x14ac:dyDescent="0.2">
      <c r="A3" s="105" t="s">
        <v>87</v>
      </c>
      <c r="B3" s="105" t="s">
        <v>6</v>
      </c>
      <c r="C3" s="105" t="s">
        <v>2</v>
      </c>
      <c r="D3" s="105" t="s">
        <v>5</v>
      </c>
      <c r="E3" s="106" t="s">
        <v>7</v>
      </c>
      <c r="F3" s="106" t="s">
        <v>8</v>
      </c>
      <c r="G3" s="106" t="s">
        <v>9</v>
      </c>
      <c r="H3" s="107" t="s">
        <v>4</v>
      </c>
      <c r="I3" s="19" t="s">
        <v>50</v>
      </c>
      <c r="J3" s="19" t="s">
        <v>10</v>
      </c>
      <c r="K3" s="19" t="s">
        <v>11</v>
      </c>
      <c r="L3" s="19" t="s">
        <v>49</v>
      </c>
      <c r="M3" s="19" t="s">
        <v>12</v>
      </c>
      <c r="N3" s="19" t="s">
        <v>13</v>
      </c>
      <c r="O3" s="19" t="s">
        <v>14</v>
      </c>
      <c r="P3" s="19" t="s">
        <v>15</v>
      </c>
      <c r="Q3" s="26" t="s">
        <v>0</v>
      </c>
      <c r="R3" s="27" t="s">
        <v>1</v>
      </c>
      <c r="S3" s="144">
        <v>45946</v>
      </c>
      <c r="T3" s="162" t="s">
        <v>45</v>
      </c>
      <c r="U3" s="144">
        <v>45960</v>
      </c>
      <c r="V3" s="144">
        <v>45967</v>
      </c>
      <c r="W3" s="144">
        <v>45985</v>
      </c>
      <c r="X3" s="144">
        <v>46048</v>
      </c>
      <c r="Y3" s="144">
        <v>46072</v>
      </c>
      <c r="Z3" s="62" t="s">
        <v>45</v>
      </c>
      <c r="AA3" s="62" t="s">
        <v>45</v>
      </c>
      <c r="AB3" s="62" t="s">
        <v>45</v>
      </c>
      <c r="AC3" s="62" t="s">
        <v>45</v>
      </c>
      <c r="AD3" s="62" t="s">
        <v>45</v>
      </c>
      <c r="AE3" s="62" t="s">
        <v>45</v>
      </c>
      <c r="AF3" s="62" t="s">
        <v>45</v>
      </c>
      <c r="AG3" s="62" t="s">
        <v>45</v>
      </c>
      <c r="AH3" s="62" t="s">
        <v>45</v>
      </c>
      <c r="AI3" s="62" t="s">
        <v>45</v>
      </c>
      <c r="AJ3" s="62" t="s">
        <v>45</v>
      </c>
      <c r="AK3" s="62" t="s">
        <v>45</v>
      </c>
      <c r="AL3" s="62" t="s">
        <v>45</v>
      </c>
      <c r="AM3" s="62" t="s">
        <v>45</v>
      </c>
      <c r="AN3" s="62" t="s">
        <v>45</v>
      </c>
      <c r="AO3" s="62" t="s">
        <v>45</v>
      </c>
      <c r="AP3" s="62" t="s">
        <v>45</v>
      </c>
      <c r="AQ3" s="62" t="s">
        <v>45</v>
      </c>
      <c r="AR3" s="62" t="s">
        <v>45</v>
      </c>
      <c r="AS3" s="62" t="s">
        <v>45</v>
      </c>
      <c r="AT3" s="62" t="s">
        <v>45</v>
      </c>
      <c r="AU3" s="62" t="s">
        <v>45</v>
      </c>
      <c r="AV3" s="62" t="s">
        <v>45</v>
      </c>
      <c r="AW3" s="62" t="s">
        <v>45</v>
      </c>
      <c r="AX3" s="62" t="s">
        <v>45</v>
      </c>
    </row>
    <row r="4" spans="1:50" ht="24.75" customHeight="1" x14ac:dyDescent="0.25">
      <c r="A4" s="169" t="s">
        <v>88</v>
      </c>
      <c r="B4" s="170" t="s">
        <v>89</v>
      </c>
      <c r="C4" s="173">
        <v>1</v>
      </c>
      <c r="D4" s="65">
        <v>1</v>
      </c>
      <c r="E4" s="170" t="s">
        <v>90</v>
      </c>
      <c r="F4" s="63" t="s">
        <v>91</v>
      </c>
      <c r="G4" s="66" t="s">
        <v>113</v>
      </c>
      <c r="H4" s="78">
        <v>4.9000000000000004</v>
      </c>
      <c r="I4" s="68">
        <v>5000</v>
      </c>
      <c r="J4" s="23">
        <f t="shared" ref="J4:J35" si="0">IF(SUM(S4:AX4)&gt;I4+L4,I4+L4,SUM(S4:AX4))</f>
        <v>700</v>
      </c>
      <c r="K4" s="23">
        <f t="shared" ref="K4:K35" si="1">(SUM(S4:AX4))</f>
        <v>700</v>
      </c>
      <c r="L4" s="24"/>
      <c r="M4" s="25">
        <f>ROUND(IF(I4*0.25-0.5&lt;0,0,I4*0.25-0.5),0)-P4-N4</f>
        <v>1250</v>
      </c>
      <c r="N4" s="24"/>
      <c r="O4" s="24"/>
      <c r="P4" s="24"/>
      <c r="Q4" s="35">
        <f t="shared" ref="Q4:Q35" si="2">I4-SUM(S4:AX4)+L4</f>
        <v>4300</v>
      </c>
      <c r="R4" s="16" t="str">
        <f>IF(Q4&lt;0,"ATENÇÃO","OK")</f>
        <v>OK</v>
      </c>
      <c r="S4" s="147">
        <v>150</v>
      </c>
      <c r="T4" s="148">
        <v>350</v>
      </c>
      <c r="U4" s="148">
        <v>100</v>
      </c>
      <c r="V4" s="146"/>
      <c r="W4" s="146"/>
      <c r="X4" s="146"/>
      <c r="Y4" s="148">
        <v>100</v>
      </c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</row>
    <row r="5" spans="1:50" ht="24.75" customHeight="1" x14ac:dyDescent="0.25">
      <c r="A5" s="169"/>
      <c r="B5" s="170"/>
      <c r="C5" s="173"/>
      <c r="D5" s="65">
        <v>2</v>
      </c>
      <c r="E5" s="170"/>
      <c r="F5" s="64" t="s">
        <v>92</v>
      </c>
      <c r="G5" s="66" t="s">
        <v>113</v>
      </c>
      <c r="H5" s="67">
        <v>890.86</v>
      </c>
      <c r="I5" s="69">
        <v>15</v>
      </c>
      <c r="J5" s="23">
        <f t="shared" si="0"/>
        <v>5</v>
      </c>
      <c r="K5" s="23">
        <f t="shared" si="1"/>
        <v>5</v>
      </c>
      <c r="L5" s="24"/>
      <c r="M5" s="25">
        <f t="shared" ref="M5:M73" si="3">ROUND(IF(I5*0.25-0.5&lt;0,0,I5*0.25-0.5),0)-P5-N5</f>
        <v>3</v>
      </c>
      <c r="N5" s="24"/>
      <c r="O5" s="24"/>
      <c r="P5" s="24"/>
      <c r="Q5" s="35">
        <f t="shared" si="2"/>
        <v>10</v>
      </c>
      <c r="R5" s="16" t="str">
        <f t="shared" ref="R5:R68" si="4">IF(Q5&lt;0,"ATENÇÃO","OK")</f>
        <v>OK</v>
      </c>
      <c r="S5" s="147">
        <v>1</v>
      </c>
      <c r="T5" s="148">
        <v>2</v>
      </c>
      <c r="U5" s="148">
        <v>1</v>
      </c>
      <c r="V5" s="146"/>
      <c r="W5" s="146"/>
      <c r="X5" s="146"/>
      <c r="Y5" s="148">
        <v>1</v>
      </c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</row>
    <row r="6" spans="1:50" ht="24.75" customHeight="1" x14ac:dyDescent="0.25">
      <c r="A6" s="169"/>
      <c r="B6" s="170" t="s">
        <v>89</v>
      </c>
      <c r="C6" s="173">
        <v>2</v>
      </c>
      <c r="D6" s="65">
        <v>3</v>
      </c>
      <c r="E6" s="170" t="s">
        <v>93</v>
      </c>
      <c r="F6" s="64" t="s">
        <v>91</v>
      </c>
      <c r="G6" s="66" t="s">
        <v>113</v>
      </c>
      <c r="H6" s="67">
        <v>6.5</v>
      </c>
      <c r="I6" s="69">
        <v>1000</v>
      </c>
      <c r="J6" s="23">
        <f t="shared" si="0"/>
        <v>0</v>
      </c>
      <c r="K6" s="23">
        <f t="shared" si="1"/>
        <v>0</v>
      </c>
      <c r="L6" s="24"/>
      <c r="M6" s="25">
        <f t="shared" si="3"/>
        <v>250</v>
      </c>
      <c r="N6" s="24"/>
      <c r="O6" s="24"/>
      <c r="P6" s="24"/>
      <c r="Q6" s="35">
        <f t="shared" si="2"/>
        <v>1000</v>
      </c>
      <c r="R6" s="16" t="str">
        <f t="shared" si="4"/>
        <v>OK</v>
      </c>
      <c r="S6" s="145"/>
      <c r="T6" s="145"/>
      <c r="U6" s="146"/>
      <c r="V6" s="146"/>
      <c r="W6" s="146"/>
      <c r="X6" s="146"/>
      <c r="Y6" s="146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</row>
    <row r="7" spans="1:50" ht="24.75" customHeight="1" x14ac:dyDescent="0.25">
      <c r="A7" s="169"/>
      <c r="B7" s="170"/>
      <c r="C7" s="173"/>
      <c r="D7" s="65">
        <v>4</v>
      </c>
      <c r="E7" s="170"/>
      <c r="F7" s="64" t="s">
        <v>92</v>
      </c>
      <c r="G7" s="66" t="s">
        <v>113</v>
      </c>
      <c r="H7" s="67">
        <v>738.2</v>
      </c>
      <c r="I7" s="69">
        <v>4</v>
      </c>
      <c r="J7" s="23">
        <f t="shared" si="0"/>
        <v>0</v>
      </c>
      <c r="K7" s="23">
        <f t="shared" si="1"/>
        <v>0</v>
      </c>
      <c r="L7" s="24"/>
      <c r="M7" s="25">
        <f t="shared" si="3"/>
        <v>1</v>
      </c>
      <c r="N7" s="24"/>
      <c r="O7" s="24"/>
      <c r="P7" s="24"/>
      <c r="Q7" s="35">
        <f t="shared" si="2"/>
        <v>4</v>
      </c>
      <c r="R7" s="16" t="str">
        <f t="shared" si="4"/>
        <v>OK</v>
      </c>
      <c r="S7" s="145"/>
      <c r="T7" s="146"/>
      <c r="U7" s="146"/>
      <c r="V7" s="146"/>
      <c r="W7" s="146"/>
      <c r="X7" s="146"/>
      <c r="Y7" s="146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</row>
    <row r="8" spans="1:50" ht="24.75" customHeight="1" x14ac:dyDescent="0.25">
      <c r="A8" s="169"/>
      <c r="B8" s="170" t="s">
        <v>89</v>
      </c>
      <c r="C8" s="173">
        <v>3</v>
      </c>
      <c r="D8" s="65">
        <v>5</v>
      </c>
      <c r="E8" s="170" t="s">
        <v>94</v>
      </c>
      <c r="F8" s="80" t="s">
        <v>91</v>
      </c>
      <c r="G8" s="66" t="s">
        <v>113</v>
      </c>
      <c r="H8" s="67">
        <v>7.82</v>
      </c>
      <c r="I8" s="69">
        <v>5000</v>
      </c>
      <c r="J8" s="23">
        <f t="shared" si="0"/>
        <v>500</v>
      </c>
      <c r="K8" s="23">
        <f t="shared" si="1"/>
        <v>500</v>
      </c>
      <c r="L8" s="24"/>
      <c r="M8" s="25">
        <f t="shared" si="3"/>
        <v>1250</v>
      </c>
      <c r="N8" s="24"/>
      <c r="O8" s="24"/>
      <c r="P8" s="24"/>
      <c r="Q8" s="35">
        <f t="shared" si="2"/>
        <v>4500</v>
      </c>
      <c r="R8" s="16" t="str">
        <f t="shared" si="4"/>
        <v>OK</v>
      </c>
      <c r="S8" s="145"/>
      <c r="T8" s="145"/>
      <c r="U8" s="146"/>
      <c r="V8" s="148">
        <v>500</v>
      </c>
      <c r="W8" s="146"/>
      <c r="X8" s="146"/>
      <c r="Y8" s="146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</row>
    <row r="9" spans="1:50" ht="24.75" customHeight="1" x14ac:dyDescent="0.25">
      <c r="A9" s="169"/>
      <c r="B9" s="170"/>
      <c r="C9" s="173"/>
      <c r="D9" s="65">
        <v>6</v>
      </c>
      <c r="E9" s="170"/>
      <c r="F9" s="80" t="s">
        <v>92</v>
      </c>
      <c r="G9" s="66" t="s">
        <v>113</v>
      </c>
      <c r="H9" s="67">
        <v>1000</v>
      </c>
      <c r="I9" s="69">
        <v>24</v>
      </c>
      <c r="J9" s="23">
        <f t="shared" si="0"/>
        <v>1</v>
      </c>
      <c r="K9" s="23">
        <f t="shared" si="1"/>
        <v>1</v>
      </c>
      <c r="L9" s="24"/>
      <c r="M9" s="25">
        <f t="shared" si="3"/>
        <v>6</v>
      </c>
      <c r="N9" s="24"/>
      <c r="O9" s="24"/>
      <c r="P9" s="24"/>
      <c r="Q9" s="35">
        <f t="shared" si="2"/>
        <v>23</v>
      </c>
      <c r="R9" s="16" t="str">
        <f t="shared" si="4"/>
        <v>OK</v>
      </c>
      <c r="S9" s="145"/>
      <c r="T9" s="146"/>
      <c r="U9" s="146"/>
      <c r="V9" s="148">
        <v>1</v>
      </c>
      <c r="W9" s="146"/>
      <c r="X9" s="146"/>
      <c r="Y9" s="146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</row>
    <row r="10" spans="1:50" ht="24.75" customHeight="1" x14ac:dyDescent="0.25">
      <c r="A10" s="169"/>
      <c r="B10" s="170" t="s">
        <v>89</v>
      </c>
      <c r="C10" s="173">
        <v>4</v>
      </c>
      <c r="D10" s="65">
        <v>7</v>
      </c>
      <c r="E10" s="170" t="s">
        <v>95</v>
      </c>
      <c r="F10" s="80" t="s">
        <v>91</v>
      </c>
      <c r="G10" s="66" t="s">
        <v>113</v>
      </c>
      <c r="H10" s="67">
        <v>7.61</v>
      </c>
      <c r="I10" s="69">
        <v>5000</v>
      </c>
      <c r="J10" s="23">
        <f t="shared" si="0"/>
        <v>0</v>
      </c>
      <c r="K10" s="23">
        <f t="shared" si="1"/>
        <v>0</v>
      </c>
      <c r="L10" s="24"/>
      <c r="M10" s="25">
        <f t="shared" si="3"/>
        <v>1250</v>
      </c>
      <c r="N10" s="24"/>
      <c r="O10" s="24"/>
      <c r="P10" s="24"/>
      <c r="Q10" s="35">
        <f t="shared" si="2"/>
        <v>5000</v>
      </c>
      <c r="R10" s="16" t="str">
        <f t="shared" si="4"/>
        <v>OK</v>
      </c>
      <c r="S10" s="145"/>
      <c r="T10" s="146"/>
      <c r="U10" s="146"/>
      <c r="V10" s="146"/>
      <c r="W10" s="146"/>
      <c r="X10" s="146"/>
      <c r="Y10" s="146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</row>
    <row r="11" spans="1:50" ht="24.75" customHeight="1" x14ac:dyDescent="0.25">
      <c r="A11" s="169"/>
      <c r="B11" s="170"/>
      <c r="C11" s="173"/>
      <c r="D11" s="65">
        <v>8</v>
      </c>
      <c r="E11" s="170"/>
      <c r="F11" s="80" t="s">
        <v>92</v>
      </c>
      <c r="G11" s="66" t="s">
        <v>113</v>
      </c>
      <c r="H11" s="67">
        <v>1002.46</v>
      </c>
      <c r="I11" s="69">
        <v>24</v>
      </c>
      <c r="J11" s="23">
        <f t="shared" si="0"/>
        <v>0</v>
      </c>
      <c r="K11" s="23">
        <f t="shared" si="1"/>
        <v>0</v>
      </c>
      <c r="L11" s="24"/>
      <c r="M11" s="25">
        <f t="shared" si="3"/>
        <v>6</v>
      </c>
      <c r="N11" s="24"/>
      <c r="O11" s="24"/>
      <c r="P11" s="24"/>
      <c r="Q11" s="35">
        <f t="shared" si="2"/>
        <v>24</v>
      </c>
      <c r="R11" s="16" t="str">
        <f t="shared" si="4"/>
        <v>OK</v>
      </c>
      <c r="S11" s="145"/>
      <c r="T11" s="146"/>
      <c r="U11" s="146"/>
      <c r="V11" s="146"/>
      <c r="W11" s="146"/>
      <c r="X11" s="146"/>
      <c r="Y11" s="146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</row>
    <row r="12" spans="1:50" ht="24.75" customHeight="1" x14ac:dyDescent="0.25">
      <c r="A12" s="169"/>
      <c r="B12" s="170" t="s">
        <v>96</v>
      </c>
      <c r="C12" s="173">
        <v>5</v>
      </c>
      <c r="D12" s="65">
        <v>9</v>
      </c>
      <c r="E12" s="170" t="s">
        <v>97</v>
      </c>
      <c r="F12" s="80" t="s">
        <v>91</v>
      </c>
      <c r="G12" s="66" t="s">
        <v>113</v>
      </c>
      <c r="H12" s="67">
        <v>3.68</v>
      </c>
      <c r="I12" s="69">
        <v>0</v>
      </c>
      <c r="J12" s="23">
        <f t="shared" si="0"/>
        <v>0</v>
      </c>
      <c r="K12" s="23">
        <f t="shared" si="1"/>
        <v>0</v>
      </c>
      <c r="L12" s="24"/>
      <c r="M12" s="25">
        <f t="shared" si="3"/>
        <v>0</v>
      </c>
      <c r="N12" s="24"/>
      <c r="O12" s="24"/>
      <c r="P12" s="24"/>
      <c r="Q12" s="35">
        <f t="shared" si="2"/>
        <v>0</v>
      </c>
      <c r="R12" s="16" t="str">
        <f t="shared" si="4"/>
        <v>OK</v>
      </c>
      <c r="S12" s="145"/>
      <c r="T12" s="146"/>
      <c r="U12" s="146"/>
      <c r="V12" s="146"/>
      <c r="W12" s="146"/>
      <c r="X12" s="146"/>
      <c r="Y12" s="146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</row>
    <row r="13" spans="1:50" ht="24.75" customHeight="1" x14ac:dyDescent="0.25">
      <c r="A13" s="169"/>
      <c r="B13" s="170"/>
      <c r="C13" s="173"/>
      <c r="D13" s="65">
        <v>10</v>
      </c>
      <c r="E13" s="170"/>
      <c r="F13" s="65" t="s">
        <v>92</v>
      </c>
      <c r="G13" s="66" t="s">
        <v>113</v>
      </c>
      <c r="H13" s="78">
        <v>874.8</v>
      </c>
      <c r="I13" s="69">
        <v>0</v>
      </c>
      <c r="J13" s="23">
        <f t="shared" si="0"/>
        <v>0</v>
      </c>
      <c r="K13" s="23">
        <f t="shared" si="1"/>
        <v>0</v>
      </c>
      <c r="L13" s="24"/>
      <c r="M13" s="25">
        <f t="shared" si="3"/>
        <v>0</v>
      </c>
      <c r="N13" s="24"/>
      <c r="O13" s="24"/>
      <c r="P13" s="24"/>
      <c r="Q13" s="35">
        <f t="shared" si="2"/>
        <v>0</v>
      </c>
      <c r="R13" s="16" t="str">
        <f t="shared" si="4"/>
        <v>OK</v>
      </c>
      <c r="S13" s="145"/>
      <c r="T13" s="146"/>
      <c r="U13" s="146"/>
      <c r="V13" s="146"/>
      <c r="W13" s="146"/>
      <c r="X13" s="146"/>
      <c r="Y13" s="146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</row>
    <row r="14" spans="1:50" ht="24.75" customHeight="1" x14ac:dyDescent="0.25">
      <c r="A14" s="169"/>
      <c r="B14" s="175" t="s">
        <v>96</v>
      </c>
      <c r="C14" s="174">
        <v>6</v>
      </c>
      <c r="D14" s="113">
        <v>11</v>
      </c>
      <c r="E14" s="175" t="s">
        <v>98</v>
      </c>
      <c r="F14" s="113" t="s">
        <v>91</v>
      </c>
      <c r="G14" s="114" t="s">
        <v>114</v>
      </c>
      <c r="H14" s="115">
        <v>6.76</v>
      </c>
      <c r="I14" s="69">
        <v>5000</v>
      </c>
      <c r="J14" s="23">
        <f t="shared" si="0"/>
        <v>600</v>
      </c>
      <c r="K14" s="23">
        <f t="shared" si="1"/>
        <v>600</v>
      </c>
      <c r="L14" s="24"/>
      <c r="M14" s="25">
        <f t="shared" si="3"/>
        <v>1250</v>
      </c>
      <c r="N14" s="24"/>
      <c r="O14" s="24"/>
      <c r="P14" s="24"/>
      <c r="Q14" s="35">
        <f t="shared" si="2"/>
        <v>4400</v>
      </c>
      <c r="R14" s="16" t="str">
        <f t="shared" si="4"/>
        <v>OK</v>
      </c>
      <c r="S14" s="145"/>
      <c r="T14" s="146"/>
      <c r="U14" s="145"/>
      <c r="V14" s="146"/>
      <c r="W14" s="148">
        <v>100</v>
      </c>
      <c r="X14" s="148">
        <v>500</v>
      </c>
      <c r="Y14" s="146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</row>
    <row r="15" spans="1:50" ht="24.75" customHeight="1" x14ac:dyDescent="0.25">
      <c r="A15" s="169"/>
      <c r="B15" s="175"/>
      <c r="C15" s="174"/>
      <c r="D15" s="113">
        <v>12</v>
      </c>
      <c r="E15" s="175"/>
      <c r="F15" s="116" t="s">
        <v>92</v>
      </c>
      <c r="G15" s="114" t="s">
        <v>114</v>
      </c>
      <c r="H15" s="115">
        <v>1021.34</v>
      </c>
      <c r="I15" s="69">
        <v>15</v>
      </c>
      <c r="J15" s="23">
        <f t="shared" si="0"/>
        <v>6</v>
      </c>
      <c r="K15" s="23">
        <f t="shared" si="1"/>
        <v>6</v>
      </c>
      <c r="L15" s="24"/>
      <c r="M15" s="25">
        <f t="shared" si="3"/>
        <v>3</v>
      </c>
      <c r="N15" s="24"/>
      <c r="O15" s="24"/>
      <c r="P15" s="24"/>
      <c r="Q15" s="35">
        <f t="shared" si="2"/>
        <v>9</v>
      </c>
      <c r="R15" s="16" t="str">
        <f t="shared" si="4"/>
        <v>OK</v>
      </c>
      <c r="S15" s="145"/>
      <c r="T15" s="146"/>
      <c r="U15" s="146"/>
      <c r="V15" s="146"/>
      <c r="W15" s="148">
        <v>1</v>
      </c>
      <c r="X15" s="148">
        <v>5</v>
      </c>
      <c r="Y15" s="146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</row>
    <row r="16" spans="1:50" ht="24.75" customHeight="1" x14ac:dyDescent="0.25">
      <c r="A16" s="169" t="s">
        <v>100</v>
      </c>
      <c r="B16" s="170" t="s">
        <v>101</v>
      </c>
      <c r="C16" s="173">
        <v>7</v>
      </c>
      <c r="D16" s="65">
        <v>13</v>
      </c>
      <c r="E16" s="170" t="s">
        <v>90</v>
      </c>
      <c r="F16" s="64" t="s">
        <v>91</v>
      </c>
      <c r="G16" s="66" t="s">
        <v>113</v>
      </c>
      <c r="H16" s="78">
        <v>4.25</v>
      </c>
      <c r="I16" s="69">
        <v>0</v>
      </c>
      <c r="J16" s="23">
        <f t="shared" si="0"/>
        <v>0</v>
      </c>
      <c r="K16" s="23">
        <f t="shared" si="1"/>
        <v>0</v>
      </c>
      <c r="L16" s="24"/>
      <c r="M16" s="25">
        <f t="shared" si="3"/>
        <v>0</v>
      </c>
      <c r="N16" s="24"/>
      <c r="O16" s="24"/>
      <c r="P16" s="24"/>
      <c r="Q16" s="35">
        <f t="shared" si="2"/>
        <v>0</v>
      </c>
      <c r="R16" s="16" t="str">
        <f t="shared" si="4"/>
        <v>OK</v>
      </c>
      <c r="S16" s="145"/>
      <c r="T16" s="146"/>
      <c r="U16" s="146"/>
      <c r="V16" s="146"/>
      <c r="W16" s="146"/>
      <c r="X16" s="146"/>
      <c r="Y16" s="146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</row>
    <row r="17" spans="1:50" ht="24.75" customHeight="1" x14ac:dyDescent="0.25">
      <c r="A17" s="169"/>
      <c r="B17" s="170"/>
      <c r="C17" s="173"/>
      <c r="D17" s="65">
        <v>14</v>
      </c>
      <c r="E17" s="170"/>
      <c r="F17" s="64" t="s">
        <v>92</v>
      </c>
      <c r="G17" s="66" t="s">
        <v>113</v>
      </c>
      <c r="H17" s="67">
        <v>751.21</v>
      </c>
      <c r="I17" s="69">
        <v>0</v>
      </c>
      <c r="J17" s="23">
        <f t="shared" si="0"/>
        <v>0</v>
      </c>
      <c r="K17" s="23">
        <f t="shared" si="1"/>
        <v>0</v>
      </c>
      <c r="L17" s="24"/>
      <c r="M17" s="25">
        <f t="shared" si="3"/>
        <v>0</v>
      </c>
      <c r="N17" s="24"/>
      <c r="O17" s="24"/>
      <c r="P17" s="24"/>
      <c r="Q17" s="35">
        <f t="shared" si="2"/>
        <v>0</v>
      </c>
      <c r="R17" s="16" t="str">
        <f t="shared" si="4"/>
        <v>OK</v>
      </c>
      <c r="S17" s="145"/>
      <c r="T17" s="146"/>
      <c r="U17" s="146"/>
      <c r="V17" s="146"/>
      <c r="W17" s="146"/>
      <c r="X17" s="146"/>
      <c r="Y17" s="146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</row>
    <row r="18" spans="1:50" ht="24.75" customHeight="1" x14ac:dyDescent="0.25">
      <c r="A18" s="169"/>
      <c r="B18" s="170" t="s">
        <v>102</v>
      </c>
      <c r="C18" s="173">
        <v>8</v>
      </c>
      <c r="D18" s="65">
        <v>15</v>
      </c>
      <c r="E18" s="170" t="s">
        <v>93</v>
      </c>
      <c r="F18" s="64" t="s">
        <v>91</v>
      </c>
      <c r="G18" s="66" t="s">
        <v>113</v>
      </c>
      <c r="H18" s="67">
        <v>10.55</v>
      </c>
      <c r="I18" s="69">
        <v>0</v>
      </c>
      <c r="J18" s="23">
        <f t="shared" si="0"/>
        <v>0</v>
      </c>
      <c r="K18" s="23">
        <f t="shared" si="1"/>
        <v>0</v>
      </c>
      <c r="L18" s="24"/>
      <c r="M18" s="25">
        <f t="shared" si="3"/>
        <v>0</v>
      </c>
      <c r="N18" s="24"/>
      <c r="O18" s="24"/>
      <c r="P18" s="24"/>
      <c r="Q18" s="35">
        <f t="shared" si="2"/>
        <v>0</v>
      </c>
      <c r="R18" s="16" t="str">
        <f t="shared" si="4"/>
        <v>OK</v>
      </c>
      <c r="S18" s="145"/>
      <c r="T18" s="146"/>
      <c r="U18" s="146"/>
      <c r="V18" s="146"/>
      <c r="W18" s="146"/>
      <c r="X18" s="146"/>
      <c r="Y18" s="146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</row>
    <row r="19" spans="1:50" ht="24.75" customHeight="1" x14ac:dyDescent="0.25">
      <c r="A19" s="169"/>
      <c r="B19" s="170"/>
      <c r="C19" s="173"/>
      <c r="D19" s="65">
        <v>16</v>
      </c>
      <c r="E19" s="170"/>
      <c r="F19" s="64" t="s">
        <v>92</v>
      </c>
      <c r="G19" s="66" t="s">
        <v>113</v>
      </c>
      <c r="H19" s="78">
        <v>1232.01</v>
      </c>
      <c r="I19" s="69">
        <v>0</v>
      </c>
      <c r="J19" s="23">
        <f t="shared" si="0"/>
        <v>0</v>
      </c>
      <c r="K19" s="23">
        <f t="shared" si="1"/>
        <v>0</v>
      </c>
      <c r="L19" s="24"/>
      <c r="M19" s="25">
        <f t="shared" si="3"/>
        <v>0</v>
      </c>
      <c r="N19" s="24"/>
      <c r="O19" s="24"/>
      <c r="P19" s="24"/>
      <c r="Q19" s="35">
        <f t="shared" si="2"/>
        <v>0</v>
      </c>
      <c r="R19" s="16" t="str">
        <f t="shared" si="4"/>
        <v>OK</v>
      </c>
      <c r="S19" s="145"/>
      <c r="T19" s="146"/>
      <c r="U19" s="146"/>
      <c r="V19" s="146"/>
      <c r="W19" s="146"/>
      <c r="X19" s="146"/>
      <c r="Y19" s="146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</row>
    <row r="20" spans="1:50" ht="24.75" customHeight="1" x14ac:dyDescent="0.25">
      <c r="A20" s="169"/>
      <c r="B20" s="170" t="s">
        <v>102</v>
      </c>
      <c r="C20" s="173">
        <v>9</v>
      </c>
      <c r="D20" s="65">
        <v>17</v>
      </c>
      <c r="E20" s="170" t="s">
        <v>94</v>
      </c>
      <c r="F20" s="64" t="s">
        <v>91</v>
      </c>
      <c r="G20" s="66" t="s">
        <v>113</v>
      </c>
      <c r="H20" s="78">
        <v>10.130000000000001</v>
      </c>
      <c r="I20" s="69">
        <v>0</v>
      </c>
      <c r="J20" s="23">
        <f t="shared" si="0"/>
        <v>0</v>
      </c>
      <c r="K20" s="23">
        <f t="shared" si="1"/>
        <v>0</v>
      </c>
      <c r="L20" s="24"/>
      <c r="M20" s="25">
        <f t="shared" si="3"/>
        <v>0</v>
      </c>
      <c r="N20" s="24"/>
      <c r="O20" s="24"/>
      <c r="P20" s="24"/>
      <c r="Q20" s="35">
        <f t="shared" si="2"/>
        <v>0</v>
      </c>
      <c r="R20" s="16" t="str">
        <f t="shared" si="4"/>
        <v>OK</v>
      </c>
      <c r="S20" s="145"/>
      <c r="T20" s="146"/>
      <c r="U20" s="146"/>
      <c r="V20" s="146"/>
      <c r="W20" s="146"/>
      <c r="X20" s="146"/>
      <c r="Y20" s="146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</row>
    <row r="21" spans="1:50" ht="24.75" customHeight="1" x14ac:dyDescent="0.25">
      <c r="A21" s="169"/>
      <c r="B21" s="170"/>
      <c r="C21" s="173"/>
      <c r="D21" s="65">
        <v>18</v>
      </c>
      <c r="E21" s="170"/>
      <c r="F21" s="64" t="s">
        <v>92</v>
      </c>
      <c r="G21" s="66" t="s">
        <v>113</v>
      </c>
      <c r="H21" s="78">
        <v>1211.46</v>
      </c>
      <c r="I21" s="69">
        <v>0</v>
      </c>
      <c r="J21" s="23">
        <f t="shared" si="0"/>
        <v>0</v>
      </c>
      <c r="K21" s="23">
        <f t="shared" si="1"/>
        <v>0</v>
      </c>
      <c r="L21" s="24"/>
      <c r="M21" s="25">
        <f t="shared" si="3"/>
        <v>0</v>
      </c>
      <c r="N21" s="24"/>
      <c r="O21" s="24"/>
      <c r="P21" s="24"/>
      <c r="Q21" s="35">
        <f t="shared" si="2"/>
        <v>0</v>
      </c>
      <c r="R21" s="16" t="str">
        <f t="shared" si="4"/>
        <v>OK</v>
      </c>
      <c r="S21" s="145"/>
      <c r="T21" s="146"/>
      <c r="U21" s="146"/>
      <c r="V21" s="146"/>
      <c r="W21" s="146"/>
      <c r="X21" s="146"/>
      <c r="Y21" s="146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</row>
    <row r="22" spans="1:50" ht="24.75" customHeight="1" x14ac:dyDescent="0.25">
      <c r="A22" s="169"/>
      <c r="B22" s="170" t="s">
        <v>102</v>
      </c>
      <c r="C22" s="173">
        <v>10</v>
      </c>
      <c r="D22" s="65">
        <v>19</v>
      </c>
      <c r="E22" s="170" t="s">
        <v>95</v>
      </c>
      <c r="F22" s="80" t="s">
        <v>91</v>
      </c>
      <c r="G22" s="66" t="s">
        <v>113</v>
      </c>
      <c r="H22" s="78">
        <v>12.08</v>
      </c>
      <c r="I22" s="69">
        <v>0</v>
      </c>
      <c r="J22" s="23">
        <f t="shared" si="0"/>
        <v>0</v>
      </c>
      <c r="K22" s="23">
        <f t="shared" si="1"/>
        <v>0</v>
      </c>
      <c r="L22" s="24"/>
      <c r="M22" s="25">
        <f t="shared" si="3"/>
        <v>0</v>
      </c>
      <c r="N22" s="24"/>
      <c r="O22" s="24"/>
      <c r="P22" s="24"/>
      <c r="Q22" s="35">
        <f t="shared" si="2"/>
        <v>0</v>
      </c>
      <c r="R22" s="16" t="str">
        <f t="shared" si="4"/>
        <v>OK</v>
      </c>
      <c r="S22" s="145"/>
      <c r="T22" s="145"/>
      <c r="U22" s="146"/>
      <c r="V22" s="146"/>
      <c r="W22" s="146"/>
      <c r="X22" s="146"/>
      <c r="Y22" s="145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</row>
    <row r="23" spans="1:50" ht="24.75" customHeight="1" x14ac:dyDescent="0.25">
      <c r="A23" s="169"/>
      <c r="B23" s="170"/>
      <c r="C23" s="173"/>
      <c r="D23" s="65">
        <v>20</v>
      </c>
      <c r="E23" s="170"/>
      <c r="F23" s="64" t="s">
        <v>92</v>
      </c>
      <c r="G23" s="66" t="s">
        <v>113</v>
      </c>
      <c r="H23" s="67">
        <v>1460.51</v>
      </c>
      <c r="I23" s="69">
        <v>0</v>
      </c>
      <c r="J23" s="23">
        <f t="shared" si="0"/>
        <v>0</v>
      </c>
      <c r="K23" s="23">
        <f t="shared" si="1"/>
        <v>0</v>
      </c>
      <c r="L23" s="24"/>
      <c r="M23" s="25">
        <f t="shared" si="3"/>
        <v>0</v>
      </c>
      <c r="N23" s="24"/>
      <c r="O23" s="24"/>
      <c r="P23" s="24"/>
      <c r="Q23" s="35">
        <f t="shared" si="2"/>
        <v>0</v>
      </c>
      <c r="R23" s="16" t="str">
        <f t="shared" si="4"/>
        <v>OK</v>
      </c>
      <c r="S23" s="145"/>
      <c r="T23" s="146"/>
      <c r="U23" s="146"/>
      <c r="V23" s="146"/>
      <c r="W23" s="146"/>
      <c r="X23" s="146"/>
      <c r="Y23" s="146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</row>
    <row r="24" spans="1:50" ht="24.75" customHeight="1" x14ac:dyDescent="0.25">
      <c r="A24" s="169"/>
      <c r="B24" s="170" t="s">
        <v>102</v>
      </c>
      <c r="C24" s="173">
        <v>11</v>
      </c>
      <c r="D24" s="65">
        <v>21</v>
      </c>
      <c r="E24" s="170" t="s">
        <v>97</v>
      </c>
      <c r="F24" s="64" t="s">
        <v>91</v>
      </c>
      <c r="G24" s="66" t="s">
        <v>113</v>
      </c>
      <c r="H24" s="67">
        <v>4.3099999999999996</v>
      </c>
      <c r="I24" s="69">
        <v>0</v>
      </c>
      <c r="J24" s="23">
        <f t="shared" si="0"/>
        <v>0</v>
      </c>
      <c r="K24" s="23">
        <f t="shared" si="1"/>
        <v>0</v>
      </c>
      <c r="L24" s="24"/>
      <c r="M24" s="25">
        <f t="shared" si="3"/>
        <v>0</v>
      </c>
      <c r="N24" s="24"/>
      <c r="O24" s="24"/>
      <c r="P24" s="24"/>
      <c r="Q24" s="35">
        <f t="shared" si="2"/>
        <v>0</v>
      </c>
      <c r="R24" s="16" t="str">
        <f t="shared" si="4"/>
        <v>OK</v>
      </c>
      <c r="S24" s="145"/>
      <c r="T24" s="146"/>
      <c r="U24" s="146"/>
      <c r="V24" s="146"/>
      <c r="W24" s="146"/>
      <c r="X24" s="146"/>
      <c r="Y24" s="146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</row>
    <row r="25" spans="1:50" ht="24.75" customHeight="1" x14ac:dyDescent="0.25">
      <c r="A25" s="169"/>
      <c r="B25" s="170"/>
      <c r="C25" s="173"/>
      <c r="D25" s="65">
        <v>22</v>
      </c>
      <c r="E25" s="170"/>
      <c r="F25" s="64" t="s">
        <v>92</v>
      </c>
      <c r="G25" s="66" t="s">
        <v>113</v>
      </c>
      <c r="H25" s="67">
        <v>667.5</v>
      </c>
      <c r="I25" s="69">
        <v>0</v>
      </c>
      <c r="J25" s="23">
        <f t="shared" si="0"/>
        <v>0</v>
      </c>
      <c r="K25" s="23">
        <f t="shared" si="1"/>
        <v>0</v>
      </c>
      <c r="L25" s="24"/>
      <c r="M25" s="25">
        <f t="shared" si="3"/>
        <v>0</v>
      </c>
      <c r="N25" s="24"/>
      <c r="O25" s="24"/>
      <c r="P25" s="24"/>
      <c r="Q25" s="35">
        <f t="shared" si="2"/>
        <v>0</v>
      </c>
      <c r="R25" s="16" t="str">
        <f t="shared" si="4"/>
        <v>OK</v>
      </c>
      <c r="S25" s="145"/>
      <c r="T25" s="146"/>
      <c r="U25" s="146"/>
      <c r="V25" s="146"/>
      <c r="W25" s="146"/>
      <c r="X25" s="146"/>
      <c r="Y25" s="146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</row>
    <row r="26" spans="1:50" ht="24.75" customHeight="1" x14ac:dyDescent="0.25">
      <c r="A26" s="169" t="s">
        <v>103</v>
      </c>
      <c r="B26" s="170" t="s">
        <v>96</v>
      </c>
      <c r="C26" s="173">
        <v>12</v>
      </c>
      <c r="D26" s="65">
        <v>23</v>
      </c>
      <c r="E26" s="170" t="s">
        <v>90</v>
      </c>
      <c r="F26" s="64" t="s">
        <v>91</v>
      </c>
      <c r="G26" s="66" t="s">
        <v>113</v>
      </c>
      <c r="H26" s="67">
        <v>3.5</v>
      </c>
      <c r="I26" s="69">
        <v>0</v>
      </c>
      <c r="J26" s="23">
        <f t="shared" si="0"/>
        <v>0</v>
      </c>
      <c r="K26" s="23">
        <f t="shared" si="1"/>
        <v>0</v>
      </c>
      <c r="L26" s="24"/>
      <c r="M26" s="25">
        <f t="shared" si="3"/>
        <v>0</v>
      </c>
      <c r="N26" s="24"/>
      <c r="O26" s="24"/>
      <c r="P26" s="24"/>
      <c r="Q26" s="35">
        <f t="shared" si="2"/>
        <v>0</v>
      </c>
      <c r="R26" s="16" t="str">
        <f t="shared" si="4"/>
        <v>OK</v>
      </c>
      <c r="S26" s="145"/>
      <c r="T26" s="146"/>
      <c r="U26" s="146"/>
      <c r="V26" s="146"/>
      <c r="W26" s="146"/>
      <c r="X26" s="146"/>
      <c r="Y26" s="146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</row>
    <row r="27" spans="1:50" ht="24.75" customHeight="1" x14ac:dyDescent="0.25">
      <c r="A27" s="169"/>
      <c r="B27" s="170"/>
      <c r="C27" s="173"/>
      <c r="D27" s="65">
        <v>24</v>
      </c>
      <c r="E27" s="170"/>
      <c r="F27" s="64" t="s">
        <v>92</v>
      </c>
      <c r="G27" s="66" t="s">
        <v>113</v>
      </c>
      <c r="H27" s="67">
        <v>1440</v>
      </c>
      <c r="I27" s="69">
        <v>0</v>
      </c>
      <c r="J27" s="23">
        <f t="shared" si="0"/>
        <v>0</v>
      </c>
      <c r="K27" s="23">
        <f t="shared" si="1"/>
        <v>0</v>
      </c>
      <c r="L27" s="24"/>
      <c r="M27" s="25">
        <f t="shared" si="3"/>
        <v>0</v>
      </c>
      <c r="N27" s="24"/>
      <c r="O27" s="24"/>
      <c r="P27" s="24"/>
      <c r="Q27" s="35">
        <f t="shared" si="2"/>
        <v>0</v>
      </c>
      <c r="R27" s="16" t="str">
        <f t="shared" si="4"/>
        <v>OK</v>
      </c>
      <c r="S27" s="145"/>
      <c r="T27" s="146"/>
      <c r="U27" s="146"/>
      <c r="V27" s="146"/>
      <c r="W27" s="146"/>
      <c r="X27" s="146"/>
      <c r="Y27" s="146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</row>
    <row r="28" spans="1:50" ht="24.75" customHeight="1" x14ac:dyDescent="0.25">
      <c r="A28" s="169"/>
      <c r="B28" s="170" t="s">
        <v>96</v>
      </c>
      <c r="C28" s="173">
        <v>13</v>
      </c>
      <c r="D28" s="65">
        <v>25</v>
      </c>
      <c r="E28" s="170" t="s">
        <v>93</v>
      </c>
      <c r="F28" s="64" t="s">
        <v>91</v>
      </c>
      <c r="G28" s="66" t="s">
        <v>113</v>
      </c>
      <c r="H28" s="67">
        <v>10.91</v>
      </c>
      <c r="I28" s="69">
        <v>0</v>
      </c>
      <c r="J28" s="23">
        <f t="shared" si="0"/>
        <v>0</v>
      </c>
      <c r="K28" s="23">
        <f t="shared" si="1"/>
        <v>0</v>
      </c>
      <c r="L28" s="24"/>
      <c r="M28" s="25">
        <f t="shared" si="3"/>
        <v>0</v>
      </c>
      <c r="N28" s="24"/>
      <c r="O28" s="24"/>
      <c r="P28" s="24"/>
      <c r="Q28" s="35">
        <f t="shared" si="2"/>
        <v>0</v>
      </c>
      <c r="R28" s="16" t="str">
        <f t="shared" si="4"/>
        <v>OK</v>
      </c>
      <c r="S28" s="145"/>
      <c r="T28" s="146"/>
      <c r="U28" s="146"/>
      <c r="V28" s="146"/>
      <c r="W28" s="146"/>
      <c r="X28" s="146"/>
      <c r="Y28" s="146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</row>
    <row r="29" spans="1:50" ht="24.75" customHeight="1" x14ac:dyDescent="0.25">
      <c r="A29" s="169"/>
      <c r="B29" s="170"/>
      <c r="C29" s="173"/>
      <c r="D29" s="65">
        <v>26</v>
      </c>
      <c r="E29" s="170"/>
      <c r="F29" s="64" t="s">
        <v>92</v>
      </c>
      <c r="G29" s="66" t="s">
        <v>113</v>
      </c>
      <c r="H29" s="67">
        <v>1016.36</v>
      </c>
      <c r="I29" s="69">
        <v>0</v>
      </c>
      <c r="J29" s="23">
        <f t="shared" si="0"/>
        <v>0</v>
      </c>
      <c r="K29" s="23">
        <f t="shared" si="1"/>
        <v>0</v>
      </c>
      <c r="L29" s="24"/>
      <c r="M29" s="25">
        <f t="shared" si="3"/>
        <v>0</v>
      </c>
      <c r="N29" s="24"/>
      <c r="O29" s="24"/>
      <c r="P29" s="24"/>
      <c r="Q29" s="35">
        <f t="shared" si="2"/>
        <v>0</v>
      </c>
      <c r="R29" s="16" t="str">
        <f t="shared" si="4"/>
        <v>OK</v>
      </c>
      <c r="S29" s="145"/>
      <c r="T29" s="146"/>
      <c r="U29" s="146"/>
      <c r="V29" s="146"/>
      <c r="W29" s="146"/>
      <c r="X29" s="146"/>
      <c r="Y29" s="146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</row>
    <row r="30" spans="1:50" ht="24.75" customHeight="1" x14ac:dyDescent="0.25">
      <c r="A30" s="169"/>
      <c r="B30" s="170" t="s">
        <v>104</v>
      </c>
      <c r="C30" s="173">
        <v>14</v>
      </c>
      <c r="D30" s="65">
        <v>27</v>
      </c>
      <c r="E30" s="170" t="s">
        <v>94</v>
      </c>
      <c r="F30" s="64" t="s">
        <v>91</v>
      </c>
      <c r="G30" s="66" t="s">
        <v>113</v>
      </c>
      <c r="H30" s="67">
        <v>13.02</v>
      </c>
      <c r="I30" s="69">
        <v>0</v>
      </c>
      <c r="J30" s="23">
        <f t="shared" si="0"/>
        <v>0</v>
      </c>
      <c r="K30" s="23">
        <f t="shared" si="1"/>
        <v>0</v>
      </c>
      <c r="L30" s="24"/>
      <c r="M30" s="25">
        <f t="shared" si="3"/>
        <v>0</v>
      </c>
      <c r="N30" s="24"/>
      <c r="O30" s="24"/>
      <c r="P30" s="24"/>
      <c r="Q30" s="35">
        <f t="shared" si="2"/>
        <v>0</v>
      </c>
      <c r="R30" s="16" t="str">
        <f t="shared" si="4"/>
        <v>OK</v>
      </c>
      <c r="S30" s="145"/>
      <c r="T30" s="146"/>
      <c r="U30" s="146"/>
      <c r="V30" s="146"/>
      <c r="W30" s="146"/>
      <c r="X30" s="146"/>
      <c r="Y30" s="146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</row>
    <row r="31" spans="1:50" ht="24.75" customHeight="1" x14ac:dyDescent="0.25">
      <c r="A31" s="169"/>
      <c r="B31" s="170"/>
      <c r="C31" s="173"/>
      <c r="D31" s="65">
        <v>28</v>
      </c>
      <c r="E31" s="170"/>
      <c r="F31" s="64" t="s">
        <v>92</v>
      </c>
      <c r="G31" s="66" t="s">
        <v>113</v>
      </c>
      <c r="H31" s="67">
        <v>1970.75</v>
      </c>
      <c r="I31" s="69">
        <v>0</v>
      </c>
      <c r="J31" s="23">
        <f t="shared" si="0"/>
        <v>0</v>
      </c>
      <c r="K31" s="23">
        <f t="shared" si="1"/>
        <v>0</v>
      </c>
      <c r="L31" s="24"/>
      <c r="M31" s="25">
        <f t="shared" si="3"/>
        <v>0</v>
      </c>
      <c r="N31" s="24"/>
      <c r="O31" s="24"/>
      <c r="P31" s="24"/>
      <c r="Q31" s="35">
        <f t="shared" si="2"/>
        <v>0</v>
      </c>
      <c r="R31" s="16" t="str">
        <f t="shared" si="4"/>
        <v>OK</v>
      </c>
      <c r="S31" s="145"/>
      <c r="T31" s="146"/>
      <c r="U31" s="146"/>
      <c r="V31" s="146"/>
      <c r="W31" s="146"/>
      <c r="X31" s="146"/>
      <c r="Y31" s="146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</row>
    <row r="32" spans="1:50" ht="24.75" customHeight="1" x14ac:dyDescent="0.25">
      <c r="A32" s="169"/>
      <c r="B32" s="170" t="s">
        <v>104</v>
      </c>
      <c r="C32" s="173">
        <v>15</v>
      </c>
      <c r="D32" s="65">
        <v>29</v>
      </c>
      <c r="E32" s="170" t="s">
        <v>95</v>
      </c>
      <c r="F32" s="64" t="s">
        <v>91</v>
      </c>
      <c r="G32" s="66" t="s">
        <v>113</v>
      </c>
      <c r="H32" s="67">
        <v>11.2</v>
      </c>
      <c r="I32" s="69">
        <v>0</v>
      </c>
      <c r="J32" s="23">
        <f t="shared" si="0"/>
        <v>0</v>
      </c>
      <c r="K32" s="23">
        <f t="shared" si="1"/>
        <v>0</v>
      </c>
      <c r="L32" s="24"/>
      <c r="M32" s="25">
        <f t="shared" si="3"/>
        <v>0</v>
      </c>
      <c r="N32" s="24"/>
      <c r="O32" s="24"/>
      <c r="P32" s="24"/>
      <c r="Q32" s="35">
        <f t="shared" si="2"/>
        <v>0</v>
      </c>
      <c r="R32" s="16" t="str">
        <f t="shared" si="4"/>
        <v>OK</v>
      </c>
      <c r="S32" s="145"/>
      <c r="T32" s="146"/>
      <c r="U32" s="146"/>
      <c r="V32" s="146"/>
      <c r="W32" s="146"/>
      <c r="X32" s="146"/>
      <c r="Y32" s="146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</row>
    <row r="33" spans="1:50" ht="24.75" customHeight="1" x14ac:dyDescent="0.25">
      <c r="A33" s="169"/>
      <c r="B33" s="170"/>
      <c r="C33" s="173"/>
      <c r="D33" s="65">
        <v>30</v>
      </c>
      <c r="E33" s="170"/>
      <c r="F33" s="64" t="s">
        <v>92</v>
      </c>
      <c r="G33" s="66" t="s">
        <v>113</v>
      </c>
      <c r="H33" s="67">
        <v>2200</v>
      </c>
      <c r="I33" s="69">
        <v>0</v>
      </c>
      <c r="J33" s="23">
        <f t="shared" si="0"/>
        <v>0</v>
      </c>
      <c r="K33" s="23">
        <f t="shared" si="1"/>
        <v>0</v>
      </c>
      <c r="L33" s="24"/>
      <c r="M33" s="25">
        <f t="shared" si="3"/>
        <v>0</v>
      </c>
      <c r="N33" s="24"/>
      <c r="O33" s="24"/>
      <c r="P33" s="24"/>
      <c r="Q33" s="35">
        <f t="shared" si="2"/>
        <v>0</v>
      </c>
      <c r="R33" s="16" t="str">
        <f t="shared" si="4"/>
        <v>OK</v>
      </c>
      <c r="S33" s="145"/>
      <c r="T33" s="146"/>
      <c r="U33" s="146"/>
      <c r="V33" s="146"/>
      <c r="W33" s="146"/>
      <c r="X33" s="146"/>
      <c r="Y33" s="146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</row>
    <row r="34" spans="1:50" ht="24.75" customHeight="1" x14ac:dyDescent="0.25">
      <c r="A34" s="169" t="s">
        <v>105</v>
      </c>
      <c r="B34" s="170" t="s">
        <v>96</v>
      </c>
      <c r="C34" s="173">
        <v>16</v>
      </c>
      <c r="D34" s="65">
        <v>31</v>
      </c>
      <c r="E34" s="170" t="s">
        <v>90</v>
      </c>
      <c r="F34" s="64" t="s">
        <v>91</v>
      </c>
      <c r="G34" s="66" t="s">
        <v>113</v>
      </c>
      <c r="H34" s="67">
        <v>3.93</v>
      </c>
      <c r="I34" s="69">
        <v>0</v>
      </c>
      <c r="J34" s="23">
        <f t="shared" si="0"/>
        <v>0</v>
      </c>
      <c r="K34" s="23">
        <f t="shared" si="1"/>
        <v>0</v>
      </c>
      <c r="L34" s="24"/>
      <c r="M34" s="25">
        <f t="shared" si="3"/>
        <v>0</v>
      </c>
      <c r="N34" s="24"/>
      <c r="O34" s="24"/>
      <c r="P34" s="24"/>
      <c r="Q34" s="35">
        <f t="shared" si="2"/>
        <v>0</v>
      </c>
      <c r="R34" s="16" t="str">
        <f t="shared" si="4"/>
        <v>OK</v>
      </c>
      <c r="S34" s="145"/>
      <c r="T34" s="146"/>
      <c r="U34" s="146"/>
      <c r="V34" s="146"/>
      <c r="W34" s="146"/>
      <c r="X34" s="146"/>
      <c r="Y34" s="146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</row>
    <row r="35" spans="1:50" ht="24.75" customHeight="1" x14ac:dyDescent="0.25">
      <c r="A35" s="169"/>
      <c r="B35" s="170"/>
      <c r="C35" s="173"/>
      <c r="D35" s="65">
        <v>32</v>
      </c>
      <c r="E35" s="170"/>
      <c r="F35" s="64" t="s">
        <v>92</v>
      </c>
      <c r="G35" s="66" t="s">
        <v>113</v>
      </c>
      <c r="H35" s="67">
        <v>1350</v>
      </c>
      <c r="I35" s="69">
        <v>0</v>
      </c>
      <c r="J35" s="23">
        <f t="shared" si="0"/>
        <v>0</v>
      </c>
      <c r="K35" s="23">
        <f t="shared" si="1"/>
        <v>0</v>
      </c>
      <c r="L35" s="24"/>
      <c r="M35" s="25">
        <f t="shared" si="3"/>
        <v>0</v>
      </c>
      <c r="N35" s="24"/>
      <c r="O35" s="24"/>
      <c r="P35" s="24"/>
      <c r="Q35" s="35">
        <f t="shared" si="2"/>
        <v>0</v>
      </c>
      <c r="R35" s="16" t="str">
        <f t="shared" si="4"/>
        <v>OK</v>
      </c>
      <c r="S35" s="145"/>
      <c r="T35" s="146"/>
      <c r="U35" s="146"/>
      <c r="V35" s="146"/>
      <c r="W35" s="146"/>
      <c r="X35" s="146"/>
      <c r="Y35" s="146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</row>
    <row r="36" spans="1:50" ht="24.75" customHeight="1" x14ac:dyDescent="0.25">
      <c r="A36" s="169"/>
      <c r="B36" s="170" t="s">
        <v>106</v>
      </c>
      <c r="C36" s="173">
        <v>17</v>
      </c>
      <c r="D36" s="65">
        <v>33</v>
      </c>
      <c r="E36" s="170" t="s">
        <v>93</v>
      </c>
      <c r="F36" s="64" t="s">
        <v>91</v>
      </c>
      <c r="G36" s="66" t="s">
        <v>113</v>
      </c>
      <c r="H36" s="67">
        <v>10.97</v>
      </c>
      <c r="I36" s="69">
        <v>0</v>
      </c>
      <c r="J36" s="23">
        <f t="shared" ref="J36:J73" si="5">IF(SUM(S36:AX36)&gt;I36+L36,I36+L36,SUM(S36:AX36))</f>
        <v>0</v>
      </c>
      <c r="K36" s="23">
        <f t="shared" ref="K36:K73" si="6">(SUM(S36:AX36))</f>
        <v>0</v>
      </c>
      <c r="L36" s="24"/>
      <c r="M36" s="25">
        <f t="shared" si="3"/>
        <v>0</v>
      </c>
      <c r="N36" s="24"/>
      <c r="O36" s="24"/>
      <c r="P36" s="24"/>
      <c r="Q36" s="35">
        <f t="shared" ref="Q36:Q73" si="7">I36-SUM(S36:AX36)+L36</f>
        <v>0</v>
      </c>
      <c r="R36" s="16" t="str">
        <f t="shared" si="4"/>
        <v>OK</v>
      </c>
      <c r="S36" s="145"/>
      <c r="T36" s="146"/>
      <c r="U36" s="146"/>
      <c r="V36" s="146"/>
      <c r="W36" s="146"/>
      <c r="X36" s="146"/>
      <c r="Y36" s="146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</row>
    <row r="37" spans="1:50" ht="24.75" customHeight="1" x14ac:dyDescent="0.25">
      <c r="A37" s="169"/>
      <c r="B37" s="170"/>
      <c r="C37" s="173"/>
      <c r="D37" s="65">
        <v>34</v>
      </c>
      <c r="E37" s="170"/>
      <c r="F37" s="64" t="s">
        <v>92</v>
      </c>
      <c r="G37" s="66" t="s">
        <v>113</v>
      </c>
      <c r="H37" s="67">
        <v>975</v>
      </c>
      <c r="I37" s="69">
        <v>0</v>
      </c>
      <c r="J37" s="23">
        <f t="shared" si="5"/>
        <v>0</v>
      </c>
      <c r="K37" s="23">
        <f t="shared" si="6"/>
        <v>0</v>
      </c>
      <c r="L37" s="24"/>
      <c r="M37" s="25">
        <f t="shared" si="3"/>
        <v>0</v>
      </c>
      <c r="N37" s="24"/>
      <c r="O37" s="24"/>
      <c r="P37" s="24"/>
      <c r="Q37" s="35">
        <f t="shared" si="7"/>
        <v>0</v>
      </c>
      <c r="R37" s="16" t="str">
        <f t="shared" si="4"/>
        <v>OK</v>
      </c>
      <c r="S37" s="145"/>
      <c r="T37" s="146"/>
      <c r="U37" s="146"/>
      <c r="V37" s="145"/>
      <c r="W37" s="146"/>
      <c r="X37" s="146"/>
      <c r="Y37" s="146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</row>
    <row r="38" spans="1:50" ht="24.75" customHeight="1" x14ac:dyDescent="0.25">
      <c r="A38" s="169"/>
      <c r="B38" s="170" t="s">
        <v>106</v>
      </c>
      <c r="C38" s="173">
        <v>18</v>
      </c>
      <c r="D38" s="65">
        <v>35</v>
      </c>
      <c r="E38" s="170" t="s">
        <v>94</v>
      </c>
      <c r="F38" s="64" t="s">
        <v>91</v>
      </c>
      <c r="G38" s="66" t="s">
        <v>113</v>
      </c>
      <c r="H38" s="67">
        <v>8.9</v>
      </c>
      <c r="I38" s="69">
        <v>0</v>
      </c>
      <c r="J38" s="23">
        <f t="shared" si="5"/>
        <v>0</v>
      </c>
      <c r="K38" s="23">
        <f t="shared" si="6"/>
        <v>0</v>
      </c>
      <c r="L38" s="24"/>
      <c r="M38" s="25">
        <f t="shared" si="3"/>
        <v>0</v>
      </c>
      <c r="N38" s="24"/>
      <c r="O38" s="24"/>
      <c r="P38" s="24"/>
      <c r="Q38" s="35">
        <f t="shared" si="7"/>
        <v>0</v>
      </c>
      <c r="R38" s="16" t="str">
        <f t="shared" si="4"/>
        <v>OK</v>
      </c>
      <c r="S38" s="145"/>
      <c r="T38" s="146"/>
      <c r="U38" s="146"/>
      <c r="V38" s="145"/>
      <c r="W38" s="146"/>
      <c r="X38" s="146"/>
      <c r="Y38" s="146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</row>
    <row r="39" spans="1:50" ht="24.75" customHeight="1" x14ac:dyDescent="0.25">
      <c r="A39" s="169"/>
      <c r="B39" s="170"/>
      <c r="C39" s="173"/>
      <c r="D39" s="65">
        <v>36</v>
      </c>
      <c r="E39" s="170"/>
      <c r="F39" s="64" t="s">
        <v>92</v>
      </c>
      <c r="G39" s="66" t="s">
        <v>113</v>
      </c>
      <c r="H39" s="67">
        <v>750</v>
      </c>
      <c r="I39" s="69">
        <v>0</v>
      </c>
      <c r="J39" s="23">
        <f t="shared" si="5"/>
        <v>0</v>
      </c>
      <c r="K39" s="23">
        <f t="shared" si="6"/>
        <v>0</v>
      </c>
      <c r="L39" s="24"/>
      <c r="M39" s="25">
        <f t="shared" si="3"/>
        <v>0</v>
      </c>
      <c r="N39" s="24"/>
      <c r="O39" s="24"/>
      <c r="P39" s="24"/>
      <c r="Q39" s="35">
        <f t="shared" si="7"/>
        <v>0</v>
      </c>
      <c r="R39" s="16" t="str">
        <f t="shared" si="4"/>
        <v>OK</v>
      </c>
      <c r="S39" s="145"/>
      <c r="T39" s="146"/>
      <c r="U39" s="146"/>
      <c r="V39" s="145"/>
      <c r="W39" s="146"/>
      <c r="X39" s="146"/>
      <c r="Y39" s="146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</row>
    <row r="40" spans="1:50" ht="24.75" customHeight="1" x14ac:dyDescent="0.25">
      <c r="A40" s="169"/>
      <c r="B40" s="170" t="s">
        <v>106</v>
      </c>
      <c r="C40" s="173">
        <v>19</v>
      </c>
      <c r="D40" s="65">
        <v>37</v>
      </c>
      <c r="E40" s="170" t="s">
        <v>95</v>
      </c>
      <c r="F40" s="64" t="s">
        <v>91</v>
      </c>
      <c r="G40" s="66" t="s">
        <v>113</v>
      </c>
      <c r="H40" s="67">
        <v>7.74</v>
      </c>
      <c r="I40" s="69">
        <v>0</v>
      </c>
      <c r="J40" s="23">
        <f t="shared" si="5"/>
        <v>0</v>
      </c>
      <c r="K40" s="23">
        <f t="shared" si="6"/>
        <v>0</v>
      </c>
      <c r="L40" s="24"/>
      <c r="M40" s="25">
        <f t="shared" si="3"/>
        <v>0</v>
      </c>
      <c r="N40" s="24"/>
      <c r="O40" s="24"/>
      <c r="P40" s="24"/>
      <c r="Q40" s="35">
        <f t="shared" si="7"/>
        <v>0</v>
      </c>
      <c r="R40" s="16" t="str">
        <f t="shared" si="4"/>
        <v>OK</v>
      </c>
      <c r="S40" s="145"/>
      <c r="T40" s="146"/>
      <c r="U40" s="146"/>
      <c r="V40" s="145"/>
      <c r="W40" s="146"/>
      <c r="X40" s="146"/>
      <c r="Y40" s="146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</row>
    <row r="41" spans="1:50" ht="24.75" customHeight="1" x14ac:dyDescent="0.25">
      <c r="A41" s="169"/>
      <c r="B41" s="170"/>
      <c r="C41" s="173"/>
      <c r="D41" s="65">
        <v>38</v>
      </c>
      <c r="E41" s="170"/>
      <c r="F41" s="64" t="s">
        <v>92</v>
      </c>
      <c r="G41" s="66" t="s">
        <v>113</v>
      </c>
      <c r="H41" s="67">
        <v>1500</v>
      </c>
      <c r="I41" s="69">
        <v>0</v>
      </c>
      <c r="J41" s="23">
        <f t="shared" si="5"/>
        <v>0</v>
      </c>
      <c r="K41" s="23">
        <f t="shared" si="6"/>
        <v>0</v>
      </c>
      <c r="L41" s="24"/>
      <c r="M41" s="25">
        <f t="shared" si="3"/>
        <v>0</v>
      </c>
      <c r="N41" s="24"/>
      <c r="O41" s="24"/>
      <c r="P41" s="24"/>
      <c r="Q41" s="35">
        <f t="shared" si="7"/>
        <v>0</v>
      </c>
      <c r="R41" s="16" t="str">
        <f t="shared" si="4"/>
        <v>OK</v>
      </c>
      <c r="S41" s="145"/>
      <c r="T41" s="146"/>
      <c r="U41" s="146"/>
      <c r="V41" s="145"/>
      <c r="W41" s="146"/>
      <c r="X41" s="146"/>
      <c r="Y41" s="146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</row>
    <row r="42" spans="1:50" ht="24.75" customHeight="1" x14ac:dyDescent="0.25">
      <c r="A42" s="169"/>
      <c r="B42" s="175" t="s">
        <v>96</v>
      </c>
      <c r="C42" s="174">
        <v>20</v>
      </c>
      <c r="D42" s="113">
        <v>39</v>
      </c>
      <c r="E42" s="175" t="s">
        <v>98</v>
      </c>
      <c r="F42" s="114" t="s">
        <v>91</v>
      </c>
      <c r="G42" s="114" t="s">
        <v>114</v>
      </c>
      <c r="H42" s="117">
        <v>6.76</v>
      </c>
      <c r="I42" s="69">
        <v>0</v>
      </c>
      <c r="J42" s="23">
        <f t="shared" si="5"/>
        <v>0</v>
      </c>
      <c r="K42" s="23">
        <f t="shared" si="6"/>
        <v>0</v>
      </c>
      <c r="L42" s="24"/>
      <c r="M42" s="25">
        <f t="shared" si="3"/>
        <v>0</v>
      </c>
      <c r="N42" s="24"/>
      <c r="O42" s="24"/>
      <c r="P42" s="24"/>
      <c r="Q42" s="35">
        <f t="shared" si="7"/>
        <v>0</v>
      </c>
      <c r="R42" s="16" t="str">
        <f t="shared" si="4"/>
        <v>OK</v>
      </c>
      <c r="S42" s="145"/>
      <c r="T42" s="146"/>
      <c r="U42" s="146"/>
      <c r="V42" s="145"/>
      <c r="W42" s="146"/>
      <c r="X42" s="146"/>
      <c r="Y42" s="146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</row>
    <row r="43" spans="1:50" ht="24.75" customHeight="1" x14ac:dyDescent="0.25">
      <c r="A43" s="169"/>
      <c r="B43" s="175"/>
      <c r="C43" s="174"/>
      <c r="D43" s="113">
        <v>40</v>
      </c>
      <c r="E43" s="175"/>
      <c r="F43" s="114" t="s">
        <v>92</v>
      </c>
      <c r="G43" s="114" t="s">
        <v>114</v>
      </c>
      <c r="H43" s="117">
        <v>1021.35</v>
      </c>
      <c r="I43" s="69">
        <v>0</v>
      </c>
      <c r="J43" s="23">
        <f t="shared" si="5"/>
        <v>0</v>
      </c>
      <c r="K43" s="23">
        <f t="shared" si="6"/>
        <v>0</v>
      </c>
      <c r="L43" s="24"/>
      <c r="M43" s="25">
        <f t="shared" si="3"/>
        <v>0</v>
      </c>
      <c r="N43" s="24"/>
      <c r="O43" s="24"/>
      <c r="P43" s="24"/>
      <c r="Q43" s="35">
        <f t="shared" si="7"/>
        <v>0</v>
      </c>
      <c r="R43" s="16" t="str">
        <f t="shared" si="4"/>
        <v>OK</v>
      </c>
      <c r="S43" s="145"/>
      <c r="T43" s="146"/>
      <c r="U43" s="146"/>
      <c r="V43" s="145"/>
      <c r="W43" s="146"/>
      <c r="X43" s="146"/>
      <c r="Y43" s="146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</row>
    <row r="44" spans="1:50" ht="24.75" customHeight="1" x14ac:dyDescent="0.25">
      <c r="A44" s="169" t="s">
        <v>107</v>
      </c>
      <c r="B44" s="170" t="s">
        <v>96</v>
      </c>
      <c r="C44" s="173">
        <v>21</v>
      </c>
      <c r="D44" s="65">
        <v>41</v>
      </c>
      <c r="E44" s="170" t="s">
        <v>90</v>
      </c>
      <c r="F44" s="64" t="s">
        <v>91</v>
      </c>
      <c r="G44" s="66" t="s">
        <v>113</v>
      </c>
      <c r="H44" s="67">
        <v>3.5</v>
      </c>
      <c r="I44" s="69">
        <v>0</v>
      </c>
      <c r="J44" s="23">
        <f t="shared" si="5"/>
        <v>0</v>
      </c>
      <c r="K44" s="23">
        <f t="shared" si="6"/>
        <v>0</v>
      </c>
      <c r="L44" s="24"/>
      <c r="M44" s="25">
        <f t="shared" si="3"/>
        <v>0</v>
      </c>
      <c r="N44" s="24"/>
      <c r="O44" s="24"/>
      <c r="P44" s="24"/>
      <c r="Q44" s="35">
        <f t="shared" si="7"/>
        <v>0</v>
      </c>
      <c r="R44" s="16" t="str">
        <f t="shared" si="4"/>
        <v>OK</v>
      </c>
      <c r="S44" s="145"/>
      <c r="T44" s="146"/>
      <c r="U44" s="146"/>
      <c r="V44" s="146"/>
      <c r="W44" s="146"/>
      <c r="X44" s="146"/>
      <c r="Y44" s="146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</row>
    <row r="45" spans="1:50" ht="24.75" customHeight="1" x14ac:dyDescent="0.25">
      <c r="A45" s="169"/>
      <c r="B45" s="170"/>
      <c r="C45" s="173"/>
      <c r="D45" s="65">
        <v>42</v>
      </c>
      <c r="E45" s="170"/>
      <c r="F45" s="64" t="s">
        <v>92</v>
      </c>
      <c r="G45" s="66" t="s">
        <v>113</v>
      </c>
      <c r="H45" s="67">
        <v>1416.66</v>
      </c>
      <c r="I45" s="69">
        <v>0</v>
      </c>
      <c r="J45" s="23">
        <f t="shared" si="5"/>
        <v>0</v>
      </c>
      <c r="K45" s="23">
        <f t="shared" si="6"/>
        <v>0</v>
      </c>
      <c r="L45" s="24"/>
      <c r="M45" s="25">
        <f t="shared" si="3"/>
        <v>0</v>
      </c>
      <c r="N45" s="24"/>
      <c r="O45" s="24"/>
      <c r="P45" s="24"/>
      <c r="Q45" s="35">
        <f t="shared" si="7"/>
        <v>0</v>
      </c>
      <c r="R45" s="16" t="str">
        <f t="shared" si="4"/>
        <v>OK</v>
      </c>
      <c r="S45" s="145"/>
      <c r="T45" s="146"/>
      <c r="U45" s="146"/>
      <c r="V45" s="146"/>
      <c r="W45" s="146"/>
      <c r="X45" s="146"/>
      <c r="Y45" s="146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</row>
    <row r="46" spans="1:50" ht="24.75" customHeight="1" x14ac:dyDescent="0.25">
      <c r="A46" s="169"/>
      <c r="B46" s="170" t="s">
        <v>96</v>
      </c>
      <c r="C46" s="173">
        <v>22</v>
      </c>
      <c r="D46" s="65">
        <v>43</v>
      </c>
      <c r="E46" s="170" t="s">
        <v>94</v>
      </c>
      <c r="F46" s="64" t="s">
        <v>91</v>
      </c>
      <c r="G46" s="66" t="s">
        <v>113</v>
      </c>
      <c r="H46" s="67">
        <v>13.45</v>
      </c>
      <c r="I46" s="69">
        <v>0</v>
      </c>
      <c r="J46" s="23">
        <f t="shared" si="5"/>
        <v>0</v>
      </c>
      <c r="K46" s="23">
        <f t="shared" si="6"/>
        <v>0</v>
      </c>
      <c r="L46" s="24"/>
      <c r="M46" s="25">
        <f t="shared" si="3"/>
        <v>0</v>
      </c>
      <c r="N46" s="24"/>
      <c r="O46" s="24"/>
      <c r="P46" s="24"/>
      <c r="Q46" s="35">
        <f t="shared" si="7"/>
        <v>0</v>
      </c>
      <c r="R46" s="16" t="str">
        <f t="shared" si="4"/>
        <v>OK</v>
      </c>
      <c r="S46" s="145"/>
      <c r="T46" s="146"/>
      <c r="U46" s="146"/>
      <c r="V46" s="146"/>
      <c r="W46" s="146"/>
      <c r="X46" s="146"/>
      <c r="Y46" s="146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</row>
    <row r="47" spans="1:50" ht="24.75" customHeight="1" x14ac:dyDescent="0.25">
      <c r="A47" s="169"/>
      <c r="B47" s="170"/>
      <c r="C47" s="173"/>
      <c r="D47" s="65">
        <v>44</v>
      </c>
      <c r="E47" s="170"/>
      <c r="F47" s="64" t="s">
        <v>92</v>
      </c>
      <c r="G47" s="66" t="s">
        <v>113</v>
      </c>
      <c r="H47" s="67">
        <v>1614.58</v>
      </c>
      <c r="I47" s="69">
        <v>0</v>
      </c>
      <c r="J47" s="23">
        <f t="shared" si="5"/>
        <v>0</v>
      </c>
      <c r="K47" s="23">
        <f t="shared" si="6"/>
        <v>0</v>
      </c>
      <c r="L47" s="24"/>
      <c r="M47" s="25">
        <f t="shared" si="3"/>
        <v>0</v>
      </c>
      <c r="N47" s="24"/>
      <c r="O47" s="24"/>
      <c r="P47" s="24"/>
      <c r="Q47" s="35">
        <f t="shared" si="7"/>
        <v>0</v>
      </c>
      <c r="R47" s="16" t="str">
        <f t="shared" si="4"/>
        <v>OK</v>
      </c>
      <c r="S47" s="145"/>
      <c r="T47" s="146"/>
      <c r="U47" s="146"/>
      <c r="V47" s="146"/>
      <c r="W47" s="146"/>
      <c r="X47" s="146"/>
      <c r="Y47" s="146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</row>
    <row r="48" spans="1:50" ht="24.75" customHeight="1" x14ac:dyDescent="0.25">
      <c r="A48" s="169"/>
      <c r="B48" s="170" t="s">
        <v>96</v>
      </c>
      <c r="C48" s="173">
        <v>23</v>
      </c>
      <c r="D48" s="65">
        <v>45</v>
      </c>
      <c r="E48" s="170" t="s">
        <v>98</v>
      </c>
      <c r="F48" s="64" t="s">
        <v>91</v>
      </c>
      <c r="G48" s="66" t="s">
        <v>99</v>
      </c>
      <c r="H48" s="67">
        <v>6.76</v>
      </c>
      <c r="I48" s="69">
        <v>0</v>
      </c>
      <c r="J48" s="23">
        <f t="shared" si="5"/>
        <v>0</v>
      </c>
      <c r="K48" s="23">
        <f t="shared" si="6"/>
        <v>0</v>
      </c>
      <c r="L48" s="24"/>
      <c r="M48" s="25">
        <f t="shared" si="3"/>
        <v>0</v>
      </c>
      <c r="N48" s="24"/>
      <c r="O48" s="24"/>
      <c r="P48" s="24"/>
      <c r="Q48" s="35">
        <f t="shared" si="7"/>
        <v>0</v>
      </c>
      <c r="R48" s="16" t="str">
        <f t="shared" si="4"/>
        <v>OK</v>
      </c>
      <c r="S48" s="145"/>
      <c r="T48" s="146"/>
      <c r="U48" s="146"/>
      <c r="V48" s="146"/>
      <c r="W48" s="146"/>
      <c r="X48" s="146"/>
      <c r="Y48" s="146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</row>
    <row r="49" spans="1:50" ht="24.75" customHeight="1" x14ac:dyDescent="0.25">
      <c r="A49" s="169"/>
      <c r="B49" s="170"/>
      <c r="C49" s="173"/>
      <c r="D49" s="65">
        <v>46</v>
      </c>
      <c r="E49" s="170"/>
      <c r="F49" s="64" t="s">
        <v>92</v>
      </c>
      <c r="G49" s="66" t="s">
        <v>99</v>
      </c>
      <c r="H49" s="67">
        <v>1021.35</v>
      </c>
      <c r="I49" s="69">
        <v>0</v>
      </c>
      <c r="J49" s="23">
        <f t="shared" si="5"/>
        <v>0</v>
      </c>
      <c r="K49" s="23">
        <f t="shared" si="6"/>
        <v>0</v>
      </c>
      <c r="L49" s="24"/>
      <c r="M49" s="25">
        <f t="shared" si="3"/>
        <v>0</v>
      </c>
      <c r="N49" s="24"/>
      <c r="O49" s="24"/>
      <c r="P49" s="24"/>
      <c r="Q49" s="35">
        <f t="shared" si="7"/>
        <v>0</v>
      </c>
      <c r="R49" s="16" t="str">
        <f t="shared" si="4"/>
        <v>OK</v>
      </c>
      <c r="S49" s="145"/>
      <c r="T49" s="146"/>
      <c r="U49" s="146"/>
      <c r="V49" s="146"/>
      <c r="W49" s="146"/>
      <c r="X49" s="146"/>
      <c r="Y49" s="146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</row>
    <row r="50" spans="1:50" ht="24.75" customHeight="1" x14ac:dyDescent="0.25">
      <c r="A50" s="169" t="s">
        <v>108</v>
      </c>
      <c r="B50" s="170" t="s">
        <v>109</v>
      </c>
      <c r="C50" s="173">
        <v>24</v>
      </c>
      <c r="D50" s="65">
        <v>47</v>
      </c>
      <c r="E50" s="170" t="s">
        <v>90</v>
      </c>
      <c r="F50" s="64" t="s">
        <v>91</v>
      </c>
      <c r="G50" s="66" t="s">
        <v>113</v>
      </c>
      <c r="H50" s="67">
        <v>5.0999999999999996</v>
      </c>
      <c r="I50" s="69">
        <v>0</v>
      </c>
      <c r="J50" s="23">
        <f t="shared" si="5"/>
        <v>0</v>
      </c>
      <c r="K50" s="23">
        <f t="shared" si="6"/>
        <v>0</v>
      </c>
      <c r="L50" s="24"/>
      <c r="M50" s="25">
        <f t="shared" si="3"/>
        <v>0</v>
      </c>
      <c r="N50" s="24"/>
      <c r="O50" s="24"/>
      <c r="P50" s="24"/>
      <c r="Q50" s="35">
        <f t="shared" si="7"/>
        <v>0</v>
      </c>
      <c r="R50" s="16" t="str">
        <f t="shared" si="4"/>
        <v>OK</v>
      </c>
      <c r="S50" s="145"/>
      <c r="T50" s="146"/>
      <c r="U50" s="146"/>
      <c r="V50" s="146"/>
      <c r="W50" s="146"/>
      <c r="X50" s="146"/>
      <c r="Y50" s="146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</row>
    <row r="51" spans="1:50" ht="24.75" customHeight="1" x14ac:dyDescent="0.25">
      <c r="A51" s="169"/>
      <c r="B51" s="170"/>
      <c r="C51" s="173"/>
      <c r="D51" s="65">
        <v>48</v>
      </c>
      <c r="E51" s="170"/>
      <c r="F51" s="64" t="s">
        <v>92</v>
      </c>
      <c r="G51" s="66" t="s">
        <v>113</v>
      </c>
      <c r="H51" s="67">
        <v>705</v>
      </c>
      <c r="I51" s="69">
        <v>0</v>
      </c>
      <c r="J51" s="23">
        <f t="shared" si="5"/>
        <v>0</v>
      </c>
      <c r="K51" s="23">
        <f t="shared" si="6"/>
        <v>0</v>
      </c>
      <c r="L51" s="24"/>
      <c r="M51" s="25">
        <f t="shared" si="3"/>
        <v>0</v>
      </c>
      <c r="N51" s="24"/>
      <c r="O51" s="24"/>
      <c r="P51" s="24"/>
      <c r="Q51" s="35">
        <f t="shared" si="7"/>
        <v>0</v>
      </c>
      <c r="R51" s="16" t="str">
        <f t="shared" si="4"/>
        <v>OK</v>
      </c>
      <c r="S51" s="145"/>
      <c r="T51" s="146"/>
      <c r="U51" s="146"/>
      <c r="V51" s="146"/>
      <c r="W51" s="146"/>
      <c r="X51" s="146"/>
      <c r="Y51" s="146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</row>
    <row r="52" spans="1:50" ht="24.75" customHeight="1" x14ac:dyDescent="0.25">
      <c r="A52" s="169"/>
      <c r="B52" s="170" t="s">
        <v>96</v>
      </c>
      <c r="C52" s="173">
        <v>25</v>
      </c>
      <c r="D52" s="65">
        <v>49</v>
      </c>
      <c r="E52" s="170" t="s">
        <v>93</v>
      </c>
      <c r="F52" s="64" t="s">
        <v>91</v>
      </c>
      <c r="G52" s="66" t="s">
        <v>113</v>
      </c>
      <c r="H52" s="67">
        <v>13.27</v>
      </c>
      <c r="I52" s="69">
        <v>0</v>
      </c>
      <c r="J52" s="23">
        <f t="shared" si="5"/>
        <v>0</v>
      </c>
      <c r="K52" s="23">
        <f t="shared" si="6"/>
        <v>0</v>
      </c>
      <c r="L52" s="24"/>
      <c r="M52" s="25">
        <f t="shared" si="3"/>
        <v>0</v>
      </c>
      <c r="N52" s="24"/>
      <c r="O52" s="24"/>
      <c r="P52" s="24"/>
      <c r="Q52" s="35">
        <f t="shared" si="7"/>
        <v>0</v>
      </c>
      <c r="R52" s="16" t="str">
        <f t="shared" si="4"/>
        <v>OK</v>
      </c>
      <c r="S52" s="145"/>
      <c r="T52" s="146"/>
      <c r="U52" s="146"/>
      <c r="V52" s="146"/>
      <c r="W52" s="146"/>
      <c r="X52" s="146"/>
      <c r="Y52" s="146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</row>
    <row r="53" spans="1:50" ht="24.75" customHeight="1" x14ac:dyDescent="0.25">
      <c r="A53" s="169"/>
      <c r="B53" s="170"/>
      <c r="C53" s="173"/>
      <c r="D53" s="65">
        <v>50</v>
      </c>
      <c r="E53" s="170"/>
      <c r="F53" s="64" t="s">
        <v>92</v>
      </c>
      <c r="G53" s="66" t="s">
        <v>113</v>
      </c>
      <c r="H53" s="67">
        <v>1492</v>
      </c>
      <c r="I53" s="69">
        <v>0</v>
      </c>
      <c r="J53" s="23">
        <f t="shared" si="5"/>
        <v>0</v>
      </c>
      <c r="K53" s="23">
        <f t="shared" si="6"/>
        <v>0</v>
      </c>
      <c r="L53" s="24"/>
      <c r="M53" s="25">
        <f t="shared" si="3"/>
        <v>0</v>
      </c>
      <c r="N53" s="24"/>
      <c r="O53" s="24"/>
      <c r="P53" s="24"/>
      <c r="Q53" s="35">
        <f t="shared" si="7"/>
        <v>0</v>
      </c>
      <c r="R53" s="16" t="str">
        <f t="shared" si="4"/>
        <v>OK</v>
      </c>
      <c r="S53" s="145"/>
      <c r="T53" s="146"/>
      <c r="U53" s="146"/>
      <c r="V53" s="146"/>
      <c r="W53" s="146"/>
      <c r="X53" s="146"/>
      <c r="Y53" s="146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</row>
    <row r="54" spans="1:50" ht="24.75" customHeight="1" x14ac:dyDescent="0.25">
      <c r="A54" s="169"/>
      <c r="B54" s="170" t="s">
        <v>106</v>
      </c>
      <c r="C54" s="173">
        <v>26</v>
      </c>
      <c r="D54" s="65">
        <v>51</v>
      </c>
      <c r="E54" s="170" t="s">
        <v>94</v>
      </c>
      <c r="F54" s="64" t="s">
        <v>91</v>
      </c>
      <c r="G54" s="66" t="s">
        <v>113</v>
      </c>
      <c r="H54" s="67">
        <v>11.1</v>
      </c>
      <c r="I54" s="69">
        <v>0</v>
      </c>
      <c r="J54" s="23">
        <f t="shared" si="5"/>
        <v>0</v>
      </c>
      <c r="K54" s="23">
        <f t="shared" si="6"/>
        <v>0</v>
      </c>
      <c r="L54" s="24"/>
      <c r="M54" s="25">
        <f t="shared" si="3"/>
        <v>0</v>
      </c>
      <c r="N54" s="24"/>
      <c r="O54" s="24"/>
      <c r="P54" s="24"/>
      <c r="Q54" s="35">
        <f t="shared" si="7"/>
        <v>0</v>
      </c>
      <c r="R54" s="16" t="str">
        <f t="shared" si="4"/>
        <v>OK</v>
      </c>
      <c r="S54" s="145"/>
      <c r="T54" s="146"/>
      <c r="U54" s="146"/>
      <c r="V54" s="146"/>
      <c r="W54" s="146"/>
      <c r="X54" s="146"/>
      <c r="Y54" s="146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</row>
    <row r="55" spans="1:50" ht="24.75" customHeight="1" x14ac:dyDescent="0.25">
      <c r="A55" s="169"/>
      <c r="B55" s="170"/>
      <c r="C55" s="173"/>
      <c r="D55" s="65">
        <v>52</v>
      </c>
      <c r="E55" s="170"/>
      <c r="F55" s="64" t="s">
        <v>92</v>
      </c>
      <c r="G55" s="66" t="s">
        <v>113</v>
      </c>
      <c r="H55" s="67">
        <v>1500</v>
      </c>
      <c r="I55" s="69">
        <v>0</v>
      </c>
      <c r="J55" s="23">
        <f t="shared" si="5"/>
        <v>0</v>
      </c>
      <c r="K55" s="23">
        <f t="shared" si="6"/>
        <v>0</v>
      </c>
      <c r="L55" s="24"/>
      <c r="M55" s="25">
        <f t="shared" si="3"/>
        <v>0</v>
      </c>
      <c r="N55" s="24"/>
      <c r="O55" s="24"/>
      <c r="P55" s="24"/>
      <c r="Q55" s="35">
        <f t="shared" si="7"/>
        <v>0</v>
      </c>
      <c r="R55" s="16" t="str">
        <f t="shared" si="4"/>
        <v>OK</v>
      </c>
      <c r="S55" s="145"/>
      <c r="T55" s="146"/>
      <c r="U55" s="146"/>
      <c r="V55" s="146"/>
      <c r="W55" s="146"/>
      <c r="X55" s="146"/>
      <c r="Y55" s="146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</row>
    <row r="56" spans="1:50" ht="24.75" customHeight="1" x14ac:dyDescent="0.25">
      <c r="A56" s="169"/>
      <c r="B56" s="170" t="s">
        <v>96</v>
      </c>
      <c r="C56" s="173">
        <v>27</v>
      </c>
      <c r="D56" s="65">
        <v>53</v>
      </c>
      <c r="E56" s="170" t="s">
        <v>95</v>
      </c>
      <c r="F56" s="64" t="s">
        <v>91</v>
      </c>
      <c r="G56" s="66" t="s">
        <v>113</v>
      </c>
      <c r="H56" s="67">
        <v>15.83</v>
      </c>
      <c r="I56" s="69">
        <v>0</v>
      </c>
      <c r="J56" s="23">
        <f t="shared" si="5"/>
        <v>0</v>
      </c>
      <c r="K56" s="23">
        <f t="shared" si="6"/>
        <v>0</v>
      </c>
      <c r="L56" s="24"/>
      <c r="M56" s="25">
        <f t="shared" si="3"/>
        <v>0</v>
      </c>
      <c r="N56" s="24"/>
      <c r="O56" s="24"/>
      <c r="P56" s="24"/>
      <c r="Q56" s="35">
        <f t="shared" si="7"/>
        <v>0</v>
      </c>
      <c r="R56" s="16" t="str">
        <f t="shared" si="4"/>
        <v>OK</v>
      </c>
      <c r="S56" s="145"/>
      <c r="T56" s="146"/>
      <c r="U56" s="146"/>
      <c r="V56" s="146"/>
      <c r="W56" s="146"/>
      <c r="X56" s="146"/>
      <c r="Y56" s="146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</row>
    <row r="57" spans="1:50" ht="24.75" customHeight="1" x14ac:dyDescent="0.25">
      <c r="A57" s="169"/>
      <c r="B57" s="170"/>
      <c r="C57" s="173"/>
      <c r="D57" s="65">
        <v>54</v>
      </c>
      <c r="E57" s="170"/>
      <c r="F57" s="64" t="s">
        <v>92</v>
      </c>
      <c r="G57" s="66" t="s">
        <v>113</v>
      </c>
      <c r="H57" s="67">
        <v>2251</v>
      </c>
      <c r="I57" s="69">
        <v>0</v>
      </c>
      <c r="J57" s="23">
        <f t="shared" si="5"/>
        <v>0</v>
      </c>
      <c r="K57" s="23">
        <f t="shared" si="6"/>
        <v>0</v>
      </c>
      <c r="L57" s="24"/>
      <c r="M57" s="25">
        <f t="shared" si="3"/>
        <v>0</v>
      </c>
      <c r="N57" s="24"/>
      <c r="O57" s="24"/>
      <c r="P57" s="24"/>
      <c r="Q57" s="35">
        <f t="shared" si="7"/>
        <v>0</v>
      </c>
      <c r="R57" s="16" t="str">
        <f t="shared" si="4"/>
        <v>OK</v>
      </c>
      <c r="S57" s="145"/>
      <c r="T57" s="146"/>
      <c r="U57" s="146"/>
      <c r="V57" s="146"/>
      <c r="W57" s="146"/>
      <c r="X57" s="146"/>
      <c r="Y57" s="146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</row>
    <row r="58" spans="1:50" ht="24.75" customHeight="1" x14ac:dyDescent="0.25">
      <c r="A58" s="169"/>
      <c r="B58" s="170" t="s">
        <v>89</v>
      </c>
      <c r="C58" s="173">
        <v>28</v>
      </c>
      <c r="D58" s="65">
        <v>55</v>
      </c>
      <c r="E58" s="170" t="s">
        <v>110</v>
      </c>
      <c r="F58" s="64" t="s">
        <v>91</v>
      </c>
      <c r="G58" s="66" t="s">
        <v>113</v>
      </c>
      <c r="H58" s="67">
        <v>17.600000000000001</v>
      </c>
      <c r="I58" s="69">
        <v>0</v>
      </c>
      <c r="J58" s="23">
        <f t="shared" si="5"/>
        <v>0</v>
      </c>
      <c r="K58" s="23">
        <f t="shared" si="6"/>
        <v>0</v>
      </c>
      <c r="L58" s="24"/>
      <c r="M58" s="25">
        <f t="shared" si="3"/>
        <v>0</v>
      </c>
      <c r="N58" s="24"/>
      <c r="O58" s="24"/>
      <c r="P58" s="24"/>
      <c r="Q58" s="35">
        <f t="shared" si="7"/>
        <v>0</v>
      </c>
      <c r="R58" s="16" t="str">
        <f t="shared" si="4"/>
        <v>OK</v>
      </c>
      <c r="S58" s="145"/>
      <c r="T58" s="146"/>
      <c r="U58" s="146"/>
      <c r="V58" s="146"/>
      <c r="W58" s="146"/>
      <c r="X58" s="146"/>
      <c r="Y58" s="146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</row>
    <row r="59" spans="1:50" ht="24.75" customHeight="1" x14ac:dyDescent="0.25">
      <c r="A59" s="169"/>
      <c r="B59" s="170"/>
      <c r="C59" s="173"/>
      <c r="D59" s="65">
        <v>56</v>
      </c>
      <c r="E59" s="170"/>
      <c r="F59" s="64" t="s">
        <v>92</v>
      </c>
      <c r="G59" s="66" t="s">
        <v>113</v>
      </c>
      <c r="H59" s="67">
        <v>2259.2399999999998</v>
      </c>
      <c r="I59" s="69">
        <v>0</v>
      </c>
      <c r="J59" s="23">
        <f t="shared" si="5"/>
        <v>0</v>
      </c>
      <c r="K59" s="23">
        <f t="shared" si="6"/>
        <v>0</v>
      </c>
      <c r="L59" s="24"/>
      <c r="M59" s="25">
        <f t="shared" si="3"/>
        <v>0</v>
      </c>
      <c r="N59" s="24"/>
      <c r="O59" s="24"/>
      <c r="P59" s="24"/>
      <c r="Q59" s="35">
        <f t="shared" si="7"/>
        <v>0</v>
      </c>
      <c r="R59" s="16" t="str">
        <f t="shared" si="4"/>
        <v>OK</v>
      </c>
      <c r="S59" s="145"/>
      <c r="T59" s="146"/>
      <c r="U59" s="146"/>
      <c r="V59" s="146"/>
      <c r="W59" s="146"/>
      <c r="X59" s="146"/>
      <c r="Y59" s="146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</row>
    <row r="60" spans="1:50" ht="24.75" customHeight="1" x14ac:dyDescent="0.25">
      <c r="A60" s="169"/>
      <c r="B60" s="170" t="s">
        <v>89</v>
      </c>
      <c r="C60" s="173">
        <v>29</v>
      </c>
      <c r="D60" s="65">
        <v>57</v>
      </c>
      <c r="E60" s="170" t="s">
        <v>97</v>
      </c>
      <c r="F60" s="64" t="s">
        <v>91</v>
      </c>
      <c r="G60" s="66" t="s">
        <v>113</v>
      </c>
      <c r="H60" s="67">
        <v>6.53</v>
      </c>
      <c r="I60" s="69">
        <v>0</v>
      </c>
      <c r="J60" s="23">
        <f t="shared" si="5"/>
        <v>0</v>
      </c>
      <c r="K60" s="23">
        <f t="shared" si="6"/>
        <v>0</v>
      </c>
      <c r="L60" s="24"/>
      <c r="M60" s="25">
        <f t="shared" si="3"/>
        <v>0</v>
      </c>
      <c r="N60" s="24"/>
      <c r="O60" s="24"/>
      <c r="P60" s="24"/>
      <c r="Q60" s="35">
        <f t="shared" si="7"/>
        <v>0</v>
      </c>
      <c r="R60" s="16" t="str">
        <f t="shared" si="4"/>
        <v>OK</v>
      </c>
      <c r="S60" s="145"/>
      <c r="T60" s="146"/>
      <c r="U60" s="146"/>
      <c r="V60" s="146"/>
      <c r="W60" s="146"/>
      <c r="X60" s="146"/>
      <c r="Y60" s="146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</row>
    <row r="61" spans="1:50" ht="24.75" customHeight="1" x14ac:dyDescent="0.25">
      <c r="A61" s="169"/>
      <c r="B61" s="170"/>
      <c r="C61" s="173"/>
      <c r="D61" s="65">
        <v>58</v>
      </c>
      <c r="E61" s="170"/>
      <c r="F61" s="64" t="s">
        <v>92</v>
      </c>
      <c r="G61" s="66" t="s">
        <v>113</v>
      </c>
      <c r="H61" s="67">
        <v>1094.21</v>
      </c>
      <c r="I61" s="69">
        <v>0</v>
      </c>
      <c r="J61" s="23">
        <f t="shared" si="5"/>
        <v>0</v>
      </c>
      <c r="K61" s="23">
        <f t="shared" si="6"/>
        <v>0</v>
      </c>
      <c r="L61" s="24"/>
      <c r="M61" s="25">
        <f t="shared" si="3"/>
        <v>0</v>
      </c>
      <c r="N61" s="24"/>
      <c r="O61" s="24"/>
      <c r="P61" s="24"/>
      <c r="Q61" s="35">
        <f t="shared" si="7"/>
        <v>0</v>
      </c>
      <c r="R61" s="16" t="str">
        <f t="shared" si="4"/>
        <v>OK</v>
      </c>
      <c r="S61" s="145"/>
      <c r="T61" s="146"/>
      <c r="U61" s="146"/>
      <c r="V61" s="146"/>
      <c r="W61" s="146"/>
      <c r="X61" s="146"/>
      <c r="Y61" s="146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</row>
    <row r="62" spans="1:50" ht="24.75" customHeight="1" x14ac:dyDescent="0.25">
      <c r="A62" s="169" t="s">
        <v>111</v>
      </c>
      <c r="B62" s="170" t="s">
        <v>89</v>
      </c>
      <c r="C62" s="173">
        <v>30</v>
      </c>
      <c r="D62" s="65">
        <v>59</v>
      </c>
      <c r="E62" s="170" t="s">
        <v>90</v>
      </c>
      <c r="F62" s="64" t="s">
        <v>91</v>
      </c>
      <c r="G62" s="66" t="s">
        <v>113</v>
      </c>
      <c r="H62" s="67">
        <v>9.09</v>
      </c>
      <c r="I62" s="69">
        <v>0</v>
      </c>
      <c r="J62" s="23">
        <f t="shared" si="5"/>
        <v>0</v>
      </c>
      <c r="K62" s="23">
        <f t="shared" si="6"/>
        <v>0</v>
      </c>
      <c r="L62" s="24"/>
      <c r="M62" s="25">
        <f t="shared" si="3"/>
        <v>0</v>
      </c>
      <c r="N62" s="24"/>
      <c r="O62" s="24"/>
      <c r="P62" s="24"/>
      <c r="Q62" s="35">
        <f t="shared" si="7"/>
        <v>0</v>
      </c>
      <c r="R62" s="16" t="str">
        <f t="shared" si="4"/>
        <v>OK</v>
      </c>
      <c r="S62" s="145"/>
      <c r="T62" s="146"/>
      <c r="U62" s="146"/>
      <c r="V62" s="146"/>
      <c r="W62" s="146"/>
      <c r="X62" s="146"/>
      <c r="Y62" s="146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</row>
    <row r="63" spans="1:50" ht="24.75" customHeight="1" x14ac:dyDescent="0.25">
      <c r="A63" s="169"/>
      <c r="B63" s="170"/>
      <c r="C63" s="173"/>
      <c r="D63" s="65">
        <v>60</v>
      </c>
      <c r="E63" s="170"/>
      <c r="F63" s="64" t="s">
        <v>92</v>
      </c>
      <c r="G63" s="66" t="s">
        <v>113</v>
      </c>
      <c r="H63" s="67">
        <v>1513.9</v>
      </c>
      <c r="I63" s="69">
        <v>0</v>
      </c>
      <c r="J63" s="23">
        <f t="shared" si="5"/>
        <v>0</v>
      </c>
      <c r="K63" s="23">
        <f t="shared" si="6"/>
        <v>0</v>
      </c>
      <c r="L63" s="24"/>
      <c r="M63" s="25">
        <f t="shared" si="3"/>
        <v>0</v>
      </c>
      <c r="N63" s="24"/>
      <c r="O63" s="24"/>
      <c r="P63" s="24"/>
      <c r="Q63" s="35">
        <f t="shared" si="7"/>
        <v>0</v>
      </c>
      <c r="R63" s="16" t="str">
        <f t="shared" si="4"/>
        <v>OK</v>
      </c>
      <c r="S63" s="145"/>
      <c r="T63" s="146"/>
      <c r="U63" s="146"/>
      <c r="V63" s="146"/>
      <c r="W63" s="146"/>
      <c r="X63" s="146"/>
      <c r="Y63" s="146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</row>
    <row r="64" spans="1:50" ht="24.75" customHeight="1" x14ac:dyDescent="0.25">
      <c r="A64" s="169"/>
      <c r="B64" s="170" t="s">
        <v>96</v>
      </c>
      <c r="C64" s="173">
        <v>31</v>
      </c>
      <c r="D64" s="65">
        <v>61</v>
      </c>
      <c r="E64" s="170" t="s">
        <v>93</v>
      </c>
      <c r="F64" s="64" t="s">
        <v>91</v>
      </c>
      <c r="G64" s="66" t="s">
        <v>113</v>
      </c>
      <c r="H64" s="67">
        <v>12.77</v>
      </c>
      <c r="I64" s="69">
        <v>0</v>
      </c>
      <c r="J64" s="23">
        <f t="shared" si="5"/>
        <v>0</v>
      </c>
      <c r="K64" s="23">
        <f t="shared" si="6"/>
        <v>0</v>
      </c>
      <c r="L64" s="24"/>
      <c r="M64" s="25">
        <f t="shared" si="3"/>
        <v>0</v>
      </c>
      <c r="N64" s="24"/>
      <c r="O64" s="24"/>
      <c r="P64" s="24"/>
      <c r="Q64" s="35">
        <f t="shared" si="7"/>
        <v>0</v>
      </c>
      <c r="R64" s="16" t="str">
        <f t="shared" si="4"/>
        <v>OK</v>
      </c>
      <c r="S64" s="145"/>
      <c r="T64" s="146"/>
      <c r="U64" s="146"/>
      <c r="V64" s="146"/>
      <c r="W64" s="146"/>
      <c r="X64" s="146"/>
      <c r="Y64" s="146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</row>
    <row r="65" spans="1:50" ht="24.75" customHeight="1" x14ac:dyDescent="0.25">
      <c r="A65" s="169"/>
      <c r="B65" s="170"/>
      <c r="C65" s="173"/>
      <c r="D65" s="65">
        <v>62</v>
      </c>
      <c r="E65" s="170"/>
      <c r="F65" s="64" t="s">
        <v>92</v>
      </c>
      <c r="G65" s="66" t="s">
        <v>113</v>
      </c>
      <c r="H65" s="67">
        <v>1492</v>
      </c>
      <c r="I65" s="69">
        <v>0</v>
      </c>
      <c r="J65" s="23">
        <f t="shared" si="5"/>
        <v>0</v>
      </c>
      <c r="K65" s="23">
        <f t="shared" si="6"/>
        <v>0</v>
      </c>
      <c r="L65" s="24"/>
      <c r="M65" s="25">
        <f t="shared" si="3"/>
        <v>0</v>
      </c>
      <c r="N65" s="24"/>
      <c r="O65" s="24"/>
      <c r="P65" s="24"/>
      <c r="Q65" s="35">
        <f t="shared" si="7"/>
        <v>0</v>
      </c>
      <c r="R65" s="16" t="str">
        <f t="shared" si="4"/>
        <v>OK</v>
      </c>
      <c r="S65" s="145"/>
      <c r="T65" s="146"/>
      <c r="U65" s="146"/>
      <c r="V65" s="146"/>
      <c r="W65" s="146"/>
      <c r="X65" s="146"/>
      <c r="Y65" s="146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</row>
    <row r="66" spans="1:50" ht="24.75" customHeight="1" x14ac:dyDescent="0.25">
      <c r="A66" s="169"/>
      <c r="B66" s="170" t="s">
        <v>96</v>
      </c>
      <c r="C66" s="173">
        <v>32</v>
      </c>
      <c r="D66" s="65">
        <v>63</v>
      </c>
      <c r="E66" s="170" t="s">
        <v>94</v>
      </c>
      <c r="F66" s="64" t="s">
        <v>91</v>
      </c>
      <c r="G66" s="66" t="s">
        <v>113</v>
      </c>
      <c r="H66" s="67">
        <v>15.93</v>
      </c>
      <c r="I66" s="69">
        <v>0</v>
      </c>
      <c r="J66" s="23">
        <f t="shared" si="5"/>
        <v>0</v>
      </c>
      <c r="K66" s="23">
        <f t="shared" si="6"/>
        <v>0</v>
      </c>
      <c r="L66" s="24"/>
      <c r="M66" s="25">
        <f t="shared" si="3"/>
        <v>0</v>
      </c>
      <c r="N66" s="24"/>
      <c r="O66" s="24"/>
      <c r="P66" s="24"/>
      <c r="Q66" s="35">
        <f t="shared" si="7"/>
        <v>0</v>
      </c>
      <c r="R66" s="16" t="str">
        <f t="shared" si="4"/>
        <v>OK</v>
      </c>
      <c r="S66" s="145"/>
      <c r="T66" s="146"/>
      <c r="U66" s="146"/>
      <c r="V66" s="146"/>
      <c r="W66" s="146"/>
      <c r="X66" s="146"/>
      <c r="Y66" s="146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</row>
    <row r="67" spans="1:50" ht="24.75" customHeight="1" x14ac:dyDescent="0.25">
      <c r="A67" s="169"/>
      <c r="B67" s="170"/>
      <c r="C67" s="173"/>
      <c r="D67" s="65">
        <v>64</v>
      </c>
      <c r="E67" s="170"/>
      <c r="F67" s="64" t="s">
        <v>92</v>
      </c>
      <c r="G67" s="66" t="s">
        <v>113</v>
      </c>
      <c r="H67" s="67">
        <v>2121</v>
      </c>
      <c r="I67" s="69">
        <v>0</v>
      </c>
      <c r="J67" s="23">
        <f t="shared" si="5"/>
        <v>0</v>
      </c>
      <c r="K67" s="23">
        <f t="shared" si="6"/>
        <v>0</v>
      </c>
      <c r="L67" s="24"/>
      <c r="M67" s="25">
        <f t="shared" si="3"/>
        <v>0</v>
      </c>
      <c r="N67" s="24"/>
      <c r="O67" s="24"/>
      <c r="P67" s="24"/>
      <c r="Q67" s="35">
        <f t="shared" si="7"/>
        <v>0</v>
      </c>
      <c r="R67" s="16" t="str">
        <f t="shared" si="4"/>
        <v>OK</v>
      </c>
      <c r="S67" s="145"/>
      <c r="T67" s="146"/>
      <c r="U67" s="146"/>
      <c r="V67" s="146"/>
      <c r="W67" s="146"/>
      <c r="X67" s="146"/>
      <c r="Y67" s="146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</row>
    <row r="68" spans="1:50" ht="24.75" customHeight="1" x14ac:dyDescent="0.25">
      <c r="A68" s="169"/>
      <c r="B68" s="170" t="s">
        <v>96</v>
      </c>
      <c r="C68" s="173">
        <v>33</v>
      </c>
      <c r="D68" s="65">
        <v>65</v>
      </c>
      <c r="E68" s="170" t="s">
        <v>95</v>
      </c>
      <c r="F68" s="64" t="s">
        <v>91</v>
      </c>
      <c r="G68" s="66" t="s">
        <v>113</v>
      </c>
      <c r="H68" s="67">
        <v>16.739999999999998</v>
      </c>
      <c r="I68" s="69">
        <v>0</v>
      </c>
      <c r="J68" s="23">
        <f t="shared" si="5"/>
        <v>0</v>
      </c>
      <c r="K68" s="23">
        <f t="shared" si="6"/>
        <v>0</v>
      </c>
      <c r="L68" s="24"/>
      <c r="M68" s="25">
        <f t="shared" si="3"/>
        <v>0</v>
      </c>
      <c r="N68" s="24"/>
      <c r="O68" s="24"/>
      <c r="P68" s="24"/>
      <c r="Q68" s="35">
        <f t="shared" si="7"/>
        <v>0</v>
      </c>
      <c r="R68" s="16" t="str">
        <f t="shared" si="4"/>
        <v>OK</v>
      </c>
      <c r="S68" s="145"/>
      <c r="T68" s="146"/>
      <c r="U68" s="146"/>
      <c r="V68" s="146"/>
      <c r="W68" s="146"/>
      <c r="X68" s="146"/>
      <c r="Y68" s="146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</row>
    <row r="69" spans="1:50" ht="24.75" customHeight="1" x14ac:dyDescent="0.25">
      <c r="A69" s="169"/>
      <c r="B69" s="170"/>
      <c r="C69" s="173"/>
      <c r="D69" s="65">
        <v>66</v>
      </c>
      <c r="E69" s="170"/>
      <c r="F69" s="64" t="s">
        <v>92</v>
      </c>
      <c r="G69" s="66" t="s">
        <v>113</v>
      </c>
      <c r="H69" s="67">
        <v>2252</v>
      </c>
      <c r="I69" s="69">
        <v>0</v>
      </c>
      <c r="J69" s="23">
        <f t="shared" si="5"/>
        <v>0</v>
      </c>
      <c r="K69" s="23">
        <f t="shared" si="6"/>
        <v>0</v>
      </c>
      <c r="L69" s="24"/>
      <c r="M69" s="25">
        <f t="shared" si="3"/>
        <v>0</v>
      </c>
      <c r="N69" s="24"/>
      <c r="O69" s="24"/>
      <c r="P69" s="24"/>
      <c r="Q69" s="35">
        <f t="shared" si="7"/>
        <v>0</v>
      </c>
      <c r="R69" s="16" t="str">
        <f t="shared" ref="R69:R73" si="8">IF(Q69&lt;0,"ATENÇÃO","OK")</f>
        <v>OK</v>
      </c>
      <c r="S69" s="145"/>
      <c r="T69" s="146"/>
      <c r="U69" s="146"/>
      <c r="V69" s="146"/>
      <c r="W69" s="146"/>
      <c r="X69" s="146"/>
      <c r="Y69" s="146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</row>
    <row r="70" spans="1:50" ht="24.75" customHeight="1" x14ac:dyDescent="0.25">
      <c r="A70" s="169"/>
      <c r="B70" s="170" t="s">
        <v>96</v>
      </c>
      <c r="C70" s="173">
        <v>34</v>
      </c>
      <c r="D70" s="65">
        <v>67</v>
      </c>
      <c r="E70" s="170" t="s">
        <v>110</v>
      </c>
      <c r="F70" s="64" t="s">
        <v>91</v>
      </c>
      <c r="G70" s="66" t="s">
        <v>113</v>
      </c>
      <c r="H70" s="67">
        <v>16.239999999999998</v>
      </c>
      <c r="I70" s="69">
        <v>0</v>
      </c>
      <c r="J70" s="23">
        <f t="shared" si="5"/>
        <v>0</v>
      </c>
      <c r="K70" s="23">
        <f t="shared" si="6"/>
        <v>0</v>
      </c>
      <c r="L70" s="24"/>
      <c r="M70" s="25">
        <f t="shared" si="3"/>
        <v>0</v>
      </c>
      <c r="N70" s="24"/>
      <c r="O70" s="24"/>
      <c r="P70" s="24"/>
      <c r="Q70" s="35">
        <f t="shared" si="7"/>
        <v>0</v>
      </c>
      <c r="R70" s="16" t="str">
        <f t="shared" si="8"/>
        <v>OK</v>
      </c>
      <c r="S70" s="145"/>
      <c r="T70" s="146"/>
      <c r="U70" s="146"/>
      <c r="V70" s="146"/>
      <c r="W70" s="146"/>
      <c r="X70" s="146"/>
      <c r="Y70" s="146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</row>
    <row r="71" spans="1:50" ht="24.75" customHeight="1" x14ac:dyDescent="0.25">
      <c r="A71" s="169"/>
      <c r="B71" s="170"/>
      <c r="C71" s="173"/>
      <c r="D71" s="65">
        <v>68</v>
      </c>
      <c r="E71" s="170"/>
      <c r="F71" s="64" t="s">
        <v>92</v>
      </c>
      <c r="G71" s="66" t="s">
        <v>113</v>
      </c>
      <c r="H71" s="67">
        <v>2076</v>
      </c>
      <c r="I71" s="69">
        <v>0</v>
      </c>
      <c r="J71" s="23">
        <f t="shared" si="5"/>
        <v>0</v>
      </c>
      <c r="K71" s="23">
        <f t="shared" si="6"/>
        <v>0</v>
      </c>
      <c r="L71" s="24"/>
      <c r="M71" s="25">
        <f t="shared" si="3"/>
        <v>0</v>
      </c>
      <c r="N71" s="24"/>
      <c r="O71" s="24"/>
      <c r="P71" s="24"/>
      <c r="Q71" s="35">
        <f t="shared" si="7"/>
        <v>0</v>
      </c>
      <c r="R71" s="16" t="str">
        <f t="shared" si="8"/>
        <v>OK</v>
      </c>
      <c r="S71" s="145"/>
      <c r="T71" s="146"/>
      <c r="U71" s="146"/>
      <c r="V71" s="146"/>
      <c r="W71" s="146"/>
      <c r="X71" s="146"/>
      <c r="Y71" s="146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</row>
    <row r="72" spans="1:50" ht="24.75" customHeight="1" x14ac:dyDescent="0.25">
      <c r="A72" s="169"/>
      <c r="B72" s="170" t="s">
        <v>96</v>
      </c>
      <c r="C72" s="173">
        <v>35</v>
      </c>
      <c r="D72" s="65">
        <v>69</v>
      </c>
      <c r="E72" s="170" t="s">
        <v>97</v>
      </c>
      <c r="F72" s="64" t="s">
        <v>91</v>
      </c>
      <c r="G72" s="66" t="s">
        <v>113</v>
      </c>
      <c r="H72" s="67">
        <v>6.31</v>
      </c>
      <c r="I72" s="69">
        <v>0</v>
      </c>
      <c r="J72" s="23">
        <f t="shared" si="5"/>
        <v>0</v>
      </c>
      <c r="K72" s="23">
        <f t="shared" si="6"/>
        <v>0</v>
      </c>
      <c r="L72" s="24"/>
      <c r="M72" s="25">
        <f t="shared" si="3"/>
        <v>0</v>
      </c>
      <c r="N72" s="24"/>
      <c r="O72" s="24"/>
      <c r="P72" s="24"/>
      <c r="Q72" s="35">
        <f t="shared" si="7"/>
        <v>0</v>
      </c>
      <c r="R72" s="16" t="str">
        <f t="shared" si="8"/>
        <v>OK</v>
      </c>
      <c r="S72" s="145"/>
      <c r="T72" s="146"/>
      <c r="U72" s="146"/>
      <c r="V72" s="146"/>
      <c r="W72" s="146"/>
      <c r="X72" s="146"/>
      <c r="Y72" s="146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</row>
    <row r="73" spans="1:50" ht="24.75" customHeight="1" x14ac:dyDescent="0.25">
      <c r="A73" s="169"/>
      <c r="B73" s="170"/>
      <c r="C73" s="173"/>
      <c r="D73" s="65">
        <v>70</v>
      </c>
      <c r="E73" s="170"/>
      <c r="F73" s="64" t="s">
        <v>92</v>
      </c>
      <c r="G73" s="66" t="s">
        <v>113</v>
      </c>
      <c r="H73" s="67">
        <v>1065.5999999999999</v>
      </c>
      <c r="I73" s="69">
        <v>0</v>
      </c>
      <c r="J73" s="23">
        <f t="shared" si="5"/>
        <v>0</v>
      </c>
      <c r="K73" s="23">
        <f t="shared" si="6"/>
        <v>0</v>
      </c>
      <c r="L73" s="24"/>
      <c r="M73" s="25">
        <f t="shared" si="3"/>
        <v>0</v>
      </c>
      <c r="N73" s="24"/>
      <c r="O73" s="24"/>
      <c r="P73" s="24"/>
      <c r="Q73" s="35">
        <f t="shared" si="7"/>
        <v>0</v>
      </c>
      <c r="R73" s="16" t="str">
        <f t="shared" si="8"/>
        <v>OK</v>
      </c>
      <c r="S73" s="145"/>
      <c r="T73" s="146"/>
      <c r="U73" s="146"/>
      <c r="V73" s="146"/>
      <c r="W73" s="146"/>
      <c r="X73" s="146"/>
      <c r="Y73" s="146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</row>
    <row r="74" spans="1:50" ht="16.5" customHeight="1" x14ac:dyDescent="0.25">
      <c r="I74" s="48">
        <f t="shared" ref="I74:Q74" si="9">SUM(I4:I73)</f>
        <v>21082</v>
      </c>
      <c r="J74" s="48">
        <f t="shared" si="9"/>
        <v>1812</v>
      </c>
      <c r="K74" s="48">
        <f t="shared" si="9"/>
        <v>1812</v>
      </c>
      <c r="L74" s="48">
        <f t="shared" si="9"/>
        <v>0</v>
      </c>
      <c r="M74" s="48">
        <f t="shared" si="9"/>
        <v>5269</v>
      </c>
      <c r="N74" s="48">
        <f t="shared" si="9"/>
        <v>0</v>
      </c>
      <c r="O74" s="48">
        <f t="shared" si="9"/>
        <v>0</v>
      </c>
      <c r="P74" s="48">
        <f t="shared" si="9"/>
        <v>0</v>
      </c>
      <c r="Q74" s="49">
        <f t="shared" si="9"/>
        <v>19270</v>
      </c>
      <c r="S74" s="149">
        <f>SUMPRODUCT($H$4:$H$73,S4:S73)</f>
        <v>1625.8600000000001</v>
      </c>
      <c r="T74" s="149">
        <f t="shared" ref="T74:Z74" si="10">SUMPRODUCT($H$4:$H$73,T4:T73)</f>
        <v>3496.7200000000003</v>
      </c>
      <c r="U74" s="149">
        <f t="shared" si="10"/>
        <v>1380.8600000000001</v>
      </c>
      <c r="V74" s="149">
        <f t="shared" si="10"/>
        <v>4910</v>
      </c>
      <c r="W74" s="149">
        <f t="shared" si="10"/>
        <v>1697.3400000000001</v>
      </c>
      <c r="X74" s="149">
        <f t="shared" si="10"/>
        <v>8486.7000000000007</v>
      </c>
      <c r="Y74" s="149">
        <f t="shared" si="10"/>
        <v>1380.8600000000001</v>
      </c>
      <c r="Z74" s="149">
        <f t="shared" si="10"/>
        <v>0</v>
      </c>
      <c r="AA74" s="17">
        <f t="shared" ref="AA74:AX74" si="11">SUMPRODUCT($H$4:$H$73,AA4:AA73)</f>
        <v>0</v>
      </c>
      <c r="AB74" s="17">
        <f t="shared" si="11"/>
        <v>0</v>
      </c>
      <c r="AC74" s="17">
        <f t="shared" si="11"/>
        <v>0</v>
      </c>
      <c r="AD74" s="17">
        <f t="shared" si="11"/>
        <v>0</v>
      </c>
      <c r="AE74" s="17">
        <f t="shared" si="11"/>
        <v>0</v>
      </c>
      <c r="AF74" s="17">
        <f t="shared" si="11"/>
        <v>0</v>
      </c>
      <c r="AG74" s="17">
        <f t="shared" si="11"/>
        <v>0</v>
      </c>
      <c r="AH74" s="17">
        <f t="shared" si="11"/>
        <v>0</v>
      </c>
      <c r="AI74" s="17">
        <f t="shared" si="11"/>
        <v>0</v>
      </c>
      <c r="AJ74" s="17">
        <f t="shared" si="11"/>
        <v>0</v>
      </c>
      <c r="AK74" s="17">
        <f t="shared" si="11"/>
        <v>0</v>
      </c>
      <c r="AL74" s="17">
        <f t="shared" si="11"/>
        <v>0</v>
      </c>
      <c r="AM74" s="17">
        <f t="shared" si="11"/>
        <v>0</v>
      </c>
      <c r="AN74" s="17">
        <f t="shared" si="11"/>
        <v>0</v>
      </c>
      <c r="AO74" s="17">
        <f t="shared" si="11"/>
        <v>0</v>
      </c>
      <c r="AP74" s="17">
        <f t="shared" si="11"/>
        <v>0</v>
      </c>
      <c r="AQ74" s="17">
        <f t="shared" si="11"/>
        <v>0</v>
      </c>
      <c r="AR74" s="17">
        <f t="shared" si="11"/>
        <v>0</v>
      </c>
      <c r="AS74" s="17">
        <f t="shared" si="11"/>
        <v>0</v>
      </c>
      <c r="AT74" s="17">
        <f t="shared" si="11"/>
        <v>0</v>
      </c>
      <c r="AU74" s="17">
        <f t="shared" si="11"/>
        <v>0</v>
      </c>
      <c r="AV74" s="17">
        <f t="shared" si="11"/>
        <v>0</v>
      </c>
      <c r="AW74" s="17">
        <f t="shared" si="11"/>
        <v>0</v>
      </c>
      <c r="AX74" s="17">
        <f t="shared" si="11"/>
        <v>0</v>
      </c>
    </row>
    <row r="75" spans="1:50" ht="20.25" customHeight="1" x14ac:dyDescent="0.25">
      <c r="I75" s="55">
        <f t="shared" ref="I75:P75" si="12">SUMPRODUCT($H$4:$H$73,I4:I73)</f>
        <v>221644.84000000003</v>
      </c>
      <c r="J75" s="55">
        <f t="shared" si="12"/>
        <v>22978.340000000004</v>
      </c>
      <c r="K75" s="55">
        <f t="shared" si="12"/>
        <v>22978.340000000004</v>
      </c>
      <c r="L75" s="55">
        <f t="shared" si="12"/>
        <v>0</v>
      </c>
      <c r="M75" s="55">
        <f t="shared" si="12"/>
        <v>53977.06</v>
      </c>
      <c r="N75" s="55">
        <f t="shared" si="12"/>
        <v>0</v>
      </c>
      <c r="O75" s="55">
        <f t="shared" si="12"/>
        <v>0</v>
      </c>
      <c r="P75" s="55">
        <f t="shared" si="12"/>
        <v>0</v>
      </c>
      <c r="S75" s="150"/>
      <c r="T75" s="150"/>
      <c r="U75" s="150"/>
      <c r="V75" s="150"/>
      <c r="W75" s="150"/>
      <c r="X75" s="150"/>
      <c r="Y75" s="150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</row>
    <row r="76" spans="1:50" ht="17.25" customHeight="1" x14ac:dyDescent="0.25">
      <c r="B76" s="189" t="s">
        <v>48</v>
      </c>
      <c r="C76" s="190"/>
      <c r="D76" s="190"/>
      <c r="E76" s="190"/>
      <c r="F76" s="190"/>
      <c r="G76" s="191"/>
      <c r="H76" s="109"/>
      <c r="I76" s="109"/>
      <c r="J76" s="110"/>
      <c r="K76" s="28"/>
      <c r="L76" s="28"/>
      <c r="M76" s="28"/>
      <c r="N76" s="28"/>
      <c r="O76" s="28"/>
      <c r="P76" s="28"/>
      <c r="S76" s="150"/>
      <c r="T76" s="151"/>
      <c r="U76" s="151"/>
      <c r="V76" s="151"/>
      <c r="W76" s="150"/>
      <c r="X76" s="150"/>
      <c r="Y76" s="150"/>
    </row>
    <row r="77" spans="1:50" ht="16.5" customHeight="1" x14ac:dyDescent="0.25">
      <c r="B77" s="192" t="s">
        <v>85</v>
      </c>
      <c r="C77" s="193"/>
      <c r="D77" s="193"/>
      <c r="E77" s="193"/>
      <c r="F77" s="193"/>
      <c r="G77" s="194"/>
      <c r="H77" s="108"/>
      <c r="I77" s="108"/>
      <c r="J77" s="111"/>
      <c r="P77" s="22"/>
      <c r="S77" s="150"/>
      <c r="T77" s="151"/>
      <c r="U77" s="151"/>
      <c r="V77" s="151"/>
      <c r="W77" s="150"/>
      <c r="X77" s="150"/>
      <c r="Y77" s="150"/>
    </row>
    <row r="78" spans="1:50" ht="15.75" customHeight="1" x14ac:dyDescent="0.25">
      <c r="B78" s="180" t="s">
        <v>86</v>
      </c>
      <c r="C78" s="181"/>
      <c r="D78" s="181"/>
      <c r="E78" s="181"/>
      <c r="F78" s="181"/>
      <c r="G78" s="182"/>
      <c r="H78" s="108"/>
      <c r="I78" s="108"/>
      <c r="J78" s="111"/>
      <c r="P78" s="22"/>
      <c r="S78" s="150"/>
      <c r="T78" s="151"/>
      <c r="U78" s="151"/>
      <c r="V78" s="151"/>
      <c r="W78" s="150"/>
      <c r="X78" s="150"/>
      <c r="Y78" s="150"/>
    </row>
    <row r="79" spans="1:50" ht="15.6" customHeight="1" x14ac:dyDescent="0.25">
      <c r="S79" s="150"/>
      <c r="T79" s="150"/>
      <c r="U79" s="150"/>
      <c r="V79" s="150"/>
      <c r="W79" s="150"/>
      <c r="X79" s="150"/>
      <c r="Y79" s="150"/>
    </row>
    <row r="80" spans="1:50" ht="24.75" customHeight="1" x14ac:dyDescent="0.25">
      <c r="B80" s="183" t="s">
        <v>116</v>
      </c>
      <c r="C80" s="184"/>
      <c r="D80" s="184"/>
      <c r="E80" s="184"/>
      <c r="F80" s="184"/>
      <c r="G80" s="185"/>
      <c r="S80" s="150"/>
      <c r="T80" s="150"/>
      <c r="U80" s="150"/>
      <c r="V80" s="150"/>
      <c r="W80" s="150"/>
      <c r="X80" s="150"/>
      <c r="Y80" s="150"/>
    </row>
    <row r="81" spans="2:25" ht="24.75" customHeight="1" x14ac:dyDescent="0.25">
      <c r="B81" s="186"/>
      <c r="C81" s="187"/>
      <c r="D81" s="187"/>
      <c r="E81" s="187"/>
      <c r="F81" s="187"/>
      <c r="G81" s="188"/>
      <c r="S81" s="150"/>
      <c r="T81" s="150"/>
      <c r="U81" s="150"/>
      <c r="V81" s="150"/>
      <c r="W81" s="150"/>
      <c r="X81" s="150"/>
      <c r="Y81" s="150"/>
    </row>
  </sheetData>
  <autoFilter ref="A3:AX3" xr:uid="{4A706EC8-95A1-439C-A27F-1B6F50C63BA4}"/>
  <mergeCells count="152">
    <mergeCell ref="B77:G77"/>
    <mergeCell ref="B78:G78"/>
    <mergeCell ref="B80:G81"/>
    <mergeCell ref="B70:B71"/>
    <mergeCell ref="C70:C71"/>
    <mergeCell ref="E70:E71"/>
    <mergeCell ref="B72:B73"/>
    <mergeCell ref="C72:C73"/>
    <mergeCell ref="E72:E73"/>
    <mergeCell ref="C66:C67"/>
    <mergeCell ref="E66:E67"/>
    <mergeCell ref="B68:B69"/>
    <mergeCell ref="C68:C69"/>
    <mergeCell ref="E68:E69"/>
    <mergeCell ref="B60:B61"/>
    <mergeCell ref="C60:C61"/>
    <mergeCell ref="E60:E61"/>
    <mergeCell ref="B76:G76"/>
    <mergeCell ref="A62:A73"/>
    <mergeCell ref="B62:B63"/>
    <mergeCell ref="C62:C63"/>
    <mergeCell ref="E62:E63"/>
    <mergeCell ref="B64:B65"/>
    <mergeCell ref="C64:C65"/>
    <mergeCell ref="E64:E65"/>
    <mergeCell ref="B56:B57"/>
    <mergeCell ref="C56:C57"/>
    <mergeCell ref="E56:E57"/>
    <mergeCell ref="B58:B59"/>
    <mergeCell ref="C58:C59"/>
    <mergeCell ref="E58:E59"/>
    <mergeCell ref="A50:A61"/>
    <mergeCell ref="B50:B51"/>
    <mergeCell ref="C50:C51"/>
    <mergeCell ref="E50:E51"/>
    <mergeCell ref="B52:B53"/>
    <mergeCell ref="C52:C53"/>
    <mergeCell ref="E52:E53"/>
    <mergeCell ref="B54:B55"/>
    <mergeCell ref="C54:C55"/>
    <mergeCell ref="E54:E55"/>
    <mergeCell ref="B66:B67"/>
    <mergeCell ref="A44:A49"/>
    <mergeCell ref="B44:B45"/>
    <mergeCell ref="C44:C45"/>
    <mergeCell ref="E44:E45"/>
    <mergeCell ref="B46:B47"/>
    <mergeCell ref="C46:C47"/>
    <mergeCell ref="E46:E47"/>
    <mergeCell ref="B48:B49"/>
    <mergeCell ref="C48:C49"/>
    <mergeCell ref="E48:E49"/>
    <mergeCell ref="A34:A4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C32:C33"/>
    <mergeCell ref="E32:E33"/>
    <mergeCell ref="B24:B25"/>
    <mergeCell ref="C24:C25"/>
    <mergeCell ref="E24:E25"/>
    <mergeCell ref="B40:B41"/>
    <mergeCell ref="C40:C41"/>
    <mergeCell ref="E40:E41"/>
    <mergeCell ref="B42:B43"/>
    <mergeCell ref="C42:C43"/>
    <mergeCell ref="E42:E43"/>
    <mergeCell ref="A16:A25"/>
    <mergeCell ref="B16:B17"/>
    <mergeCell ref="C16:C17"/>
    <mergeCell ref="E16:E17"/>
    <mergeCell ref="B18:B19"/>
    <mergeCell ref="C18:C19"/>
    <mergeCell ref="E18:E19"/>
    <mergeCell ref="A26:A33"/>
    <mergeCell ref="B26:B27"/>
    <mergeCell ref="C26:C27"/>
    <mergeCell ref="E26:E27"/>
    <mergeCell ref="B28:B29"/>
    <mergeCell ref="C28:C29"/>
    <mergeCell ref="E28:E29"/>
    <mergeCell ref="B20:B21"/>
    <mergeCell ref="C20:C21"/>
    <mergeCell ref="E20:E21"/>
    <mergeCell ref="B22:B23"/>
    <mergeCell ref="C22:C23"/>
    <mergeCell ref="E22:E23"/>
    <mergeCell ref="B30:B31"/>
    <mergeCell ref="C30:C31"/>
    <mergeCell ref="E30:E31"/>
    <mergeCell ref="B32:B33"/>
    <mergeCell ref="B10:B11"/>
    <mergeCell ref="C10:C11"/>
    <mergeCell ref="E10:E11"/>
    <mergeCell ref="B12:B13"/>
    <mergeCell ref="C12:C13"/>
    <mergeCell ref="E12:E13"/>
    <mergeCell ref="A4:A15"/>
    <mergeCell ref="B4:B5"/>
    <mergeCell ref="C4:C5"/>
    <mergeCell ref="E4:E5"/>
    <mergeCell ref="B6:B7"/>
    <mergeCell ref="C6:C7"/>
    <mergeCell ref="E6:E7"/>
    <mergeCell ref="B8:B9"/>
    <mergeCell ref="C8:C9"/>
    <mergeCell ref="E8:E9"/>
    <mergeCell ref="B14:B15"/>
    <mergeCell ref="C14:C15"/>
    <mergeCell ref="E14:E15"/>
    <mergeCell ref="AT1:AT2"/>
    <mergeCell ref="AU1:AU2"/>
    <mergeCell ref="AV1:AV2"/>
    <mergeCell ref="AW1:AW2"/>
    <mergeCell ref="AX1:AX2"/>
    <mergeCell ref="A2:R2"/>
    <mergeCell ref="AN1:AN2"/>
    <mergeCell ref="AO1:AO2"/>
    <mergeCell ref="AP1:AP2"/>
    <mergeCell ref="AQ1:AQ2"/>
    <mergeCell ref="AR1:AR2"/>
    <mergeCell ref="AS1:AS2"/>
    <mergeCell ref="AH1:AH2"/>
    <mergeCell ref="AI1:AI2"/>
    <mergeCell ref="AJ1:AJ2"/>
    <mergeCell ref="AK1:AK2"/>
    <mergeCell ref="AL1:AL2"/>
    <mergeCell ref="AM1:AM2"/>
    <mergeCell ref="AB1:AB2"/>
    <mergeCell ref="AC1:AC2"/>
    <mergeCell ref="AD1:AD2"/>
    <mergeCell ref="AE1:AE2"/>
    <mergeCell ref="AF1:AF2"/>
    <mergeCell ref="AG1:AG2"/>
    <mergeCell ref="V1:V2"/>
    <mergeCell ref="W1:W2"/>
    <mergeCell ref="X1:X2"/>
    <mergeCell ref="Y1:Y2"/>
    <mergeCell ref="Z1:Z2"/>
    <mergeCell ref="AA1:AA2"/>
    <mergeCell ref="A1:B1"/>
    <mergeCell ref="C1:H1"/>
    <mergeCell ref="I1:R1"/>
    <mergeCell ref="S1:S2"/>
    <mergeCell ref="T1:T2"/>
    <mergeCell ref="U1:U2"/>
  </mergeCells>
  <conditionalFormatting sqref="R1 R3:R1048576">
    <cfRule type="cellIs" dxfId="42" priority="4" operator="equal">
      <formula>"ATENÇÃO"</formula>
    </cfRule>
  </conditionalFormatting>
  <conditionalFormatting sqref="Z4:AX73">
    <cfRule type="cellIs" dxfId="41" priority="3" operator="greaterThan">
      <formula>0</formula>
    </cfRule>
  </conditionalFormatting>
  <conditionalFormatting sqref="Q4:Q73">
    <cfRule type="cellIs" dxfId="40" priority="2" operator="lessThan">
      <formula>0</formula>
    </cfRule>
  </conditionalFormatting>
  <conditionalFormatting sqref="R4:R73">
    <cfRule type="containsText" dxfId="39" priority="1" operator="containsText" text="ATENÇÃO">
      <formula>NOT(ISERROR(SEARCH("ATENÇÃO",R4)))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2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02E82-800C-4DAB-BBA1-AFF01EDEAFA5}">
  <dimension ref="A1:AX81"/>
  <sheetViews>
    <sheetView topLeftCell="A52" zoomScale="80" zoomScaleNormal="80" workbookViewId="0">
      <selection activeCell="S78" sqref="S78"/>
    </sheetView>
  </sheetViews>
  <sheetFormatPr defaultColWidth="11.85546875" defaultRowHeight="24.75" customHeight="1" x14ac:dyDescent="0.25"/>
  <cols>
    <col min="1" max="1" width="7.42578125" style="34" customWidth="1"/>
    <col min="2" max="2" width="22.140625" style="1" customWidth="1"/>
    <col min="3" max="3" width="5.140625" style="1" customWidth="1"/>
    <col min="4" max="4" width="6.140625" style="1" customWidth="1"/>
    <col min="5" max="5" width="14.42578125" style="3" customWidth="1"/>
    <col min="6" max="6" width="10" style="1" customWidth="1"/>
    <col min="7" max="7" width="12.5703125" style="1" customWidth="1"/>
    <col min="8" max="8" width="12.85546875" style="79" customWidth="1"/>
    <col min="9" max="9" width="10.85546875" style="4" customWidth="1"/>
    <col min="10" max="16" width="8.5703125" style="4" customWidth="1"/>
    <col min="17" max="17" width="8.5703125" style="10" customWidth="1"/>
    <col min="18" max="18" width="8.5703125" style="5" customWidth="1"/>
    <col min="19" max="30" width="15" style="6" customWidth="1"/>
    <col min="31" max="50" width="15" style="34" customWidth="1"/>
    <col min="51" max="16384" width="11.85546875" style="34"/>
  </cols>
  <sheetData>
    <row r="1" spans="1:50" ht="47.1" customHeight="1" x14ac:dyDescent="0.25">
      <c r="A1" s="176" t="s">
        <v>84</v>
      </c>
      <c r="B1" s="177"/>
      <c r="C1" s="171" t="s">
        <v>112</v>
      </c>
      <c r="D1" s="171"/>
      <c r="E1" s="171"/>
      <c r="F1" s="171"/>
      <c r="G1" s="171"/>
      <c r="H1" s="172"/>
      <c r="I1" s="179" t="s">
        <v>82</v>
      </c>
      <c r="J1" s="179"/>
      <c r="K1" s="179"/>
      <c r="L1" s="179"/>
      <c r="M1" s="179"/>
      <c r="N1" s="179"/>
      <c r="O1" s="179"/>
      <c r="P1" s="179"/>
      <c r="Q1" s="179"/>
      <c r="R1" s="179"/>
      <c r="S1" s="197" t="s">
        <v>208</v>
      </c>
      <c r="T1" s="197" t="s">
        <v>209</v>
      </c>
      <c r="U1" s="163" t="s">
        <v>47</v>
      </c>
      <c r="V1" s="163" t="s">
        <v>47</v>
      </c>
      <c r="W1" s="163" t="s">
        <v>47</v>
      </c>
      <c r="X1" s="163" t="s">
        <v>47</v>
      </c>
      <c r="Y1" s="163" t="s">
        <v>47</v>
      </c>
      <c r="Z1" s="163" t="s">
        <v>47</v>
      </c>
      <c r="AA1" s="163" t="s">
        <v>47</v>
      </c>
      <c r="AB1" s="163" t="s">
        <v>47</v>
      </c>
      <c r="AC1" s="163" t="s">
        <v>47</v>
      </c>
      <c r="AD1" s="163" t="s">
        <v>47</v>
      </c>
      <c r="AE1" s="163" t="s">
        <v>47</v>
      </c>
      <c r="AF1" s="163" t="s">
        <v>47</v>
      </c>
      <c r="AG1" s="163" t="s">
        <v>47</v>
      </c>
      <c r="AH1" s="163" t="s">
        <v>47</v>
      </c>
      <c r="AI1" s="163" t="s">
        <v>47</v>
      </c>
      <c r="AJ1" s="163" t="s">
        <v>47</v>
      </c>
      <c r="AK1" s="163" t="s">
        <v>47</v>
      </c>
      <c r="AL1" s="163" t="s">
        <v>47</v>
      </c>
      <c r="AM1" s="163" t="s">
        <v>47</v>
      </c>
      <c r="AN1" s="163" t="s">
        <v>47</v>
      </c>
      <c r="AO1" s="163" t="s">
        <v>47</v>
      </c>
      <c r="AP1" s="163" t="s">
        <v>47</v>
      </c>
      <c r="AQ1" s="163" t="s">
        <v>47</v>
      </c>
      <c r="AR1" s="163" t="s">
        <v>47</v>
      </c>
      <c r="AS1" s="163" t="s">
        <v>47</v>
      </c>
      <c r="AT1" s="163" t="s">
        <v>47</v>
      </c>
      <c r="AU1" s="163" t="s">
        <v>47</v>
      </c>
      <c r="AV1" s="163" t="s">
        <v>47</v>
      </c>
      <c r="AW1" s="163" t="s">
        <v>47</v>
      </c>
      <c r="AX1" s="163" t="s">
        <v>47</v>
      </c>
    </row>
    <row r="2" spans="1:50" ht="23.25" customHeight="1" x14ac:dyDescent="0.25">
      <c r="A2" s="178" t="s">
        <v>60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2"/>
      <c r="S2" s="198"/>
      <c r="T2" s="198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</row>
    <row r="3" spans="1:50" s="3" customFormat="1" ht="51" customHeight="1" x14ac:dyDescent="0.2">
      <c r="A3" s="105" t="s">
        <v>87</v>
      </c>
      <c r="B3" s="105" t="s">
        <v>6</v>
      </c>
      <c r="C3" s="105" t="s">
        <v>2</v>
      </c>
      <c r="D3" s="105" t="s">
        <v>5</v>
      </c>
      <c r="E3" s="106" t="s">
        <v>7</v>
      </c>
      <c r="F3" s="106" t="s">
        <v>8</v>
      </c>
      <c r="G3" s="106" t="s">
        <v>9</v>
      </c>
      <c r="H3" s="107" t="s">
        <v>4</v>
      </c>
      <c r="I3" s="19" t="s">
        <v>50</v>
      </c>
      <c r="J3" s="19" t="s">
        <v>10</v>
      </c>
      <c r="K3" s="19" t="s">
        <v>11</v>
      </c>
      <c r="L3" s="19" t="s">
        <v>49</v>
      </c>
      <c r="M3" s="19" t="s">
        <v>12</v>
      </c>
      <c r="N3" s="19" t="s">
        <v>13</v>
      </c>
      <c r="O3" s="19" t="s">
        <v>14</v>
      </c>
      <c r="P3" s="19" t="s">
        <v>15</v>
      </c>
      <c r="Q3" s="26" t="s">
        <v>0</v>
      </c>
      <c r="R3" s="27" t="s">
        <v>1</v>
      </c>
      <c r="S3" s="144">
        <v>45961</v>
      </c>
      <c r="T3" s="144">
        <v>46077</v>
      </c>
      <c r="U3" s="62" t="s">
        <v>45</v>
      </c>
      <c r="V3" s="62" t="s">
        <v>45</v>
      </c>
      <c r="W3" s="62" t="s">
        <v>45</v>
      </c>
      <c r="X3" s="62" t="s">
        <v>45</v>
      </c>
      <c r="Y3" s="62" t="s">
        <v>45</v>
      </c>
      <c r="Z3" s="62" t="s">
        <v>45</v>
      </c>
      <c r="AA3" s="62" t="s">
        <v>45</v>
      </c>
      <c r="AB3" s="62" t="s">
        <v>45</v>
      </c>
      <c r="AC3" s="62" t="s">
        <v>45</v>
      </c>
      <c r="AD3" s="62" t="s">
        <v>45</v>
      </c>
      <c r="AE3" s="62" t="s">
        <v>45</v>
      </c>
      <c r="AF3" s="62" t="s">
        <v>45</v>
      </c>
      <c r="AG3" s="62" t="s">
        <v>45</v>
      </c>
      <c r="AH3" s="62" t="s">
        <v>45</v>
      </c>
      <c r="AI3" s="62" t="s">
        <v>45</v>
      </c>
      <c r="AJ3" s="62" t="s">
        <v>45</v>
      </c>
      <c r="AK3" s="62" t="s">
        <v>45</v>
      </c>
      <c r="AL3" s="62" t="s">
        <v>45</v>
      </c>
      <c r="AM3" s="62" t="s">
        <v>45</v>
      </c>
      <c r="AN3" s="62" t="s">
        <v>45</v>
      </c>
      <c r="AO3" s="62" t="s">
        <v>45</v>
      </c>
      <c r="AP3" s="62" t="s">
        <v>45</v>
      </c>
      <c r="AQ3" s="62" t="s">
        <v>45</v>
      </c>
      <c r="AR3" s="62" t="s">
        <v>45</v>
      </c>
      <c r="AS3" s="62" t="s">
        <v>45</v>
      </c>
      <c r="AT3" s="62" t="s">
        <v>45</v>
      </c>
      <c r="AU3" s="62" t="s">
        <v>45</v>
      </c>
      <c r="AV3" s="62" t="s">
        <v>45</v>
      </c>
      <c r="AW3" s="62" t="s">
        <v>45</v>
      </c>
      <c r="AX3" s="62" t="s">
        <v>45</v>
      </c>
    </row>
    <row r="4" spans="1:50" ht="24.75" customHeight="1" x14ac:dyDescent="0.25">
      <c r="A4" s="169" t="s">
        <v>88</v>
      </c>
      <c r="B4" s="170" t="s">
        <v>89</v>
      </c>
      <c r="C4" s="173">
        <v>1</v>
      </c>
      <c r="D4" s="65">
        <v>1</v>
      </c>
      <c r="E4" s="170" t="s">
        <v>90</v>
      </c>
      <c r="F4" s="63" t="s">
        <v>91</v>
      </c>
      <c r="G4" s="66" t="s">
        <v>113</v>
      </c>
      <c r="H4" s="78">
        <v>4.9000000000000004</v>
      </c>
      <c r="I4" s="68">
        <v>1000</v>
      </c>
      <c r="J4" s="23">
        <f t="shared" ref="J4:J35" si="0">IF(SUM(S4:AX4)&gt;I4+L4,I4+L4,SUM(S4:AX4))</f>
        <v>0</v>
      </c>
      <c r="K4" s="23">
        <f t="shared" ref="K4:K35" si="1">(SUM(S4:AX4))</f>
        <v>0</v>
      </c>
      <c r="L4" s="24"/>
      <c r="M4" s="25">
        <f>ROUND(IF(I4*0.25-0.5&lt;0,0,I4*0.25-0.5),0)-P4-N4</f>
        <v>250</v>
      </c>
      <c r="N4" s="24"/>
      <c r="O4" s="24"/>
      <c r="P4" s="24"/>
      <c r="Q4" s="35">
        <f t="shared" ref="Q4:Q35" si="2">I4-SUM(S4:AX4)+L4</f>
        <v>1000</v>
      </c>
      <c r="R4" s="16" t="str">
        <f>IF(Q4&lt;0,"ATENÇÃO","OK")</f>
        <v>OK</v>
      </c>
      <c r="S4" s="145"/>
      <c r="T4" s="146"/>
      <c r="U4" s="112"/>
      <c r="V4" s="112"/>
      <c r="W4" s="112"/>
      <c r="X4" s="112"/>
      <c r="Y4" s="112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</row>
    <row r="5" spans="1:50" ht="24.75" customHeight="1" x14ac:dyDescent="0.25">
      <c r="A5" s="169"/>
      <c r="B5" s="170"/>
      <c r="C5" s="173"/>
      <c r="D5" s="65">
        <v>2</v>
      </c>
      <c r="E5" s="170"/>
      <c r="F5" s="64" t="s">
        <v>92</v>
      </c>
      <c r="G5" s="66" t="s">
        <v>113</v>
      </c>
      <c r="H5" s="67">
        <v>890.86</v>
      </c>
      <c r="I5" s="69">
        <v>4</v>
      </c>
      <c r="J5" s="23">
        <f t="shared" si="0"/>
        <v>0</v>
      </c>
      <c r="K5" s="23">
        <f t="shared" si="1"/>
        <v>0</v>
      </c>
      <c r="L5" s="24"/>
      <c r="M5" s="25">
        <f t="shared" ref="M5:M73" si="3">ROUND(IF(I5*0.25-0.5&lt;0,0,I5*0.25-0.5),0)-P5-N5</f>
        <v>1</v>
      </c>
      <c r="N5" s="24"/>
      <c r="O5" s="24"/>
      <c r="P5" s="24"/>
      <c r="Q5" s="35">
        <f t="shared" si="2"/>
        <v>4</v>
      </c>
      <c r="R5" s="16" t="str">
        <f t="shared" ref="R5:R68" si="4">IF(Q5&lt;0,"ATENÇÃO","OK")</f>
        <v>OK</v>
      </c>
      <c r="S5" s="145"/>
      <c r="T5" s="146"/>
      <c r="U5" s="112"/>
      <c r="V5" s="112"/>
      <c r="W5" s="112"/>
      <c r="X5" s="112"/>
      <c r="Y5" s="112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</row>
    <row r="6" spans="1:50" ht="24.75" customHeight="1" x14ac:dyDescent="0.25">
      <c r="A6" s="169"/>
      <c r="B6" s="170" t="s">
        <v>89</v>
      </c>
      <c r="C6" s="173">
        <v>2</v>
      </c>
      <c r="D6" s="65">
        <v>3</v>
      </c>
      <c r="E6" s="170" t="s">
        <v>93</v>
      </c>
      <c r="F6" s="64" t="s">
        <v>91</v>
      </c>
      <c r="G6" s="66" t="s">
        <v>113</v>
      </c>
      <c r="H6" s="67">
        <v>6.5</v>
      </c>
      <c r="I6" s="69">
        <v>1000</v>
      </c>
      <c r="J6" s="23">
        <f t="shared" si="0"/>
        <v>280</v>
      </c>
      <c r="K6" s="23">
        <f t="shared" si="1"/>
        <v>280</v>
      </c>
      <c r="L6" s="24"/>
      <c r="M6" s="25">
        <f t="shared" si="3"/>
        <v>250</v>
      </c>
      <c r="N6" s="24"/>
      <c r="O6" s="24"/>
      <c r="P6" s="24"/>
      <c r="Q6" s="35">
        <f t="shared" si="2"/>
        <v>720</v>
      </c>
      <c r="R6" s="16" t="str">
        <f t="shared" si="4"/>
        <v>OK</v>
      </c>
      <c r="S6" s="147">
        <v>280</v>
      </c>
      <c r="T6" s="145"/>
      <c r="U6" s="112"/>
      <c r="V6" s="112"/>
      <c r="W6" s="112"/>
      <c r="X6" s="112"/>
      <c r="Y6" s="112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</row>
    <row r="7" spans="1:50" ht="24.75" customHeight="1" x14ac:dyDescent="0.25">
      <c r="A7" s="169"/>
      <c r="B7" s="170"/>
      <c r="C7" s="173"/>
      <c r="D7" s="65">
        <v>4</v>
      </c>
      <c r="E7" s="170"/>
      <c r="F7" s="64" t="s">
        <v>92</v>
      </c>
      <c r="G7" s="66" t="s">
        <v>113</v>
      </c>
      <c r="H7" s="67">
        <v>738.2</v>
      </c>
      <c r="I7" s="69">
        <v>4</v>
      </c>
      <c r="J7" s="23">
        <f t="shared" si="0"/>
        <v>0</v>
      </c>
      <c r="K7" s="23">
        <f t="shared" si="1"/>
        <v>0</v>
      </c>
      <c r="L7" s="24"/>
      <c r="M7" s="25">
        <f t="shared" si="3"/>
        <v>1</v>
      </c>
      <c r="N7" s="24"/>
      <c r="O7" s="24"/>
      <c r="P7" s="24"/>
      <c r="Q7" s="35">
        <f t="shared" si="2"/>
        <v>4</v>
      </c>
      <c r="R7" s="16" t="str">
        <f t="shared" si="4"/>
        <v>OK</v>
      </c>
      <c r="S7" s="145"/>
      <c r="T7" s="146"/>
      <c r="U7" s="112"/>
      <c r="V7" s="112"/>
      <c r="W7" s="112"/>
      <c r="X7" s="112"/>
      <c r="Y7" s="112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</row>
    <row r="8" spans="1:50" ht="24.75" customHeight="1" x14ac:dyDescent="0.25">
      <c r="A8" s="169"/>
      <c r="B8" s="170" t="s">
        <v>89</v>
      </c>
      <c r="C8" s="173">
        <v>3</v>
      </c>
      <c r="D8" s="65">
        <v>5</v>
      </c>
      <c r="E8" s="170" t="s">
        <v>94</v>
      </c>
      <c r="F8" s="80" t="s">
        <v>91</v>
      </c>
      <c r="G8" s="66" t="s">
        <v>113</v>
      </c>
      <c r="H8" s="67">
        <v>7.82</v>
      </c>
      <c r="I8" s="69">
        <v>18600</v>
      </c>
      <c r="J8" s="23">
        <f t="shared" si="0"/>
        <v>3300</v>
      </c>
      <c r="K8" s="23">
        <f t="shared" si="1"/>
        <v>3300</v>
      </c>
      <c r="L8" s="24"/>
      <c r="M8" s="25">
        <f t="shared" si="3"/>
        <v>4650</v>
      </c>
      <c r="N8" s="24"/>
      <c r="O8" s="24"/>
      <c r="P8" s="24"/>
      <c r="Q8" s="35">
        <f t="shared" si="2"/>
        <v>15300</v>
      </c>
      <c r="R8" s="16" t="str">
        <f t="shared" si="4"/>
        <v>OK</v>
      </c>
      <c r="S8" s="145"/>
      <c r="T8" s="147">
        <v>3300</v>
      </c>
      <c r="U8" s="112"/>
      <c r="V8" s="112"/>
      <c r="W8" s="112"/>
      <c r="X8" s="112"/>
      <c r="Y8" s="112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</row>
    <row r="9" spans="1:50" ht="24.75" customHeight="1" x14ac:dyDescent="0.25">
      <c r="A9" s="169"/>
      <c r="B9" s="170"/>
      <c r="C9" s="173"/>
      <c r="D9" s="65">
        <v>6</v>
      </c>
      <c r="E9" s="170"/>
      <c r="F9" s="80" t="s">
        <v>92</v>
      </c>
      <c r="G9" s="66" t="s">
        <v>113</v>
      </c>
      <c r="H9" s="67">
        <v>1000</v>
      </c>
      <c r="I9" s="69">
        <v>33</v>
      </c>
      <c r="J9" s="23">
        <f t="shared" si="0"/>
        <v>4</v>
      </c>
      <c r="K9" s="23">
        <f t="shared" si="1"/>
        <v>4</v>
      </c>
      <c r="L9" s="24"/>
      <c r="M9" s="25">
        <f t="shared" si="3"/>
        <v>8</v>
      </c>
      <c r="N9" s="24"/>
      <c r="O9" s="24"/>
      <c r="P9" s="24"/>
      <c r="Q9" s="35">
        <f t="shared" si="2"/>
        <v>29</v>
      </c>
      <c r="R9" s="16" t="str">
        <f t="shared" si="4"/>
        <v>OK</v>
      </c>
      <c r="S9" s="145"/>
      <c r="T9" s="147">
        <v>4</v>
      </c>
      <c r="U9" s="112"/>
      <c r="V9" s="112"/>
      <c r="W9" s="112"/>
      <c r="X9" s="112"/>
      <c r="Y9" s="112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</row>
    <row r="10" spans="1:50" ht="24.75" customHeight="1" x14ac:dyDescent="0.25">
      <c r="A10" s="169"/>
      <c r="B10" s="170" t="s">
        <v>89</v>
      </c>
      <c r="C10" s="173">
        <v>4</v>
      </c>
      <c r="D10" s="65">
        <v>7</v>
      </c>
      <c r="E10" s="170" t="s">
        <v>95</v>
      </c>
      <c r="F10" s="80" t="s">
        <v>91</v>
      </c>
      <c r="G10" s="66" t="s">
        <v>113</v>
      </c>
      <c r="H10" s="67">
        <v>7.61</v>
      </c>
      <c r="I10" s="69">
        <v>2000</v>
      </c>
      <c r="J10" s="23">
        <f t="shared" si="0"/>
        <v>240</v>
      </c>
      <c r="K10" s="23">
        <f t="shared" si="1"/>
        <v>240</v>
      </c>
      <c r="L10" s="24"/>
      <c r="M10" s="25">
        <f t="shared" si="3"/>
        <v>500</v>
      </c>
      <c r="N10" s="24"/>
      <c r="O10" s="24"/>
      <c r="P10" s="24"/>
      <c r="Q10" s="35">
        <f t="shared" si="2"/>
        <v>1760</v>
      </c>
      <c r="R10" s="16" t="str">
        <f t="shared" si="4"/>
        <v>OK</v>
      </c>
      <c r="S10" s="147">
        <v>240</v>
      </c>
      <c r="T10" s="146"/>
      <c r="U10" s="112"/>
      <c r="V10" s="112"/>
      <c r="W10" s="112"/>
      <c r="X10" s="112"/>
      <c r="Y10" s="112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</row>
    <row r="11" spans="1:50" ht="24.75" customHeight="1" x14ac:dyDescent="0.25">
      <c r="A11" s="169"/>
      <c r="B11" s="170"/>
      <c r="C11" s="173"/>
      <c r="D11" s="65">
        <v>8</v>
      </c>
      <c r="E11" s="170"/>
      <c r="F11" s="80" t="s">
        <v>92</v>
      </c>
      <c r="G11" s="66" t="s">
        <v>113</v>
      </c>
      <c r="H11" s="67">
        <v>1002.46</v>
      </c>
      <c r="I11" s="69">
        <v>4</v>
      </c>
      <c r="J11" s="23">
        <f t="shared" si="0"/>
        <v>0</v>
      </c>
      <c r="K11" s="23">
        <f t="shared" si="1"/>
        <v>0</v>
      </c>
      <c r="L11" s="24"/>
      <c r="M11" s="25">
        <f t="shared" si="3"/>
        <v>1</v>
      </c>
      <c r="N11" s="24"/>
      <c r="O11" s="24"/>
      <c r="P11" s="24"/>
      <c r="Q11" s="35">
        <f t="shared" si="2"/>
        <v>4</v>
      </c>
      <c r="R11" s="16" t="str">
        <f t="shared" si="4"/>
        <v>OK</v>
      </c>
      <c r="S11" s="145"/>
      <c r="T11" s="146"/>
      <c r="U11" s="112"/>
      <c r="V11" s="112"/>
      <c r="W11" s="112"/>
      <c r="X11" s="112"/>
      <c r="Y11" s="112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</row>
    <row r="12" spans="1:50" ht="24.75" customHeight="1" x14ac:dyDescent="0.25">
      <c r="A12" s="169"/>
      <c r="B12" s="170" t="s">
        <v>96</v>
      </c>
      <c r="C12" s="173">
        <v>5</v>
      </c>
      <c r="D12" s="65">
        <v>9</v>
      </c>
      <c r="E12" s="170" t="s">
        <v>97</v>
      </c>
      <c r="F12" s="80" t="s">
        <v>91</v>
      </c>
      <c r="G12" s="66" t="s">
        <v>113</v>
      </c>
      <c r="H12" s="67">
        <v>3.68</v>
      </c>
      <c r="I12" s="69">
        <v>0</v>
      </c>
      <c r="J12" s="23">
        <f t="shared" si="0"/>
        <v>0</v>
      </c>
      <c r="K12" s="23">
        <f t="shared" si="1"/>
        <v>0</v>
      </c>
      <c r="L12" s="24"/>
      <c r="M12" s="25">
        <f t="shared" si="3"/>
        <v>0</v>
      </c>
      <c r="N12" s="24"/>
      <c r="O12" s="24"/>
      <c r="P12" s="24"/>
      <c r="Q12" s="35">
        <f t="shared" si="2"/>
        <v>0</v>
      </c>
      <c r="R12" s="16" t="str">
        <f t="shared" si="4"/>
        <v>OK</v>
      </c>
      <c r="S12" s="145"/>
      <c r="T12" s="146"/>
      <c r="U12" s="112"/>
      <c r="V12" s="112"/>
      <c r="W12" s="112"/>
      <c r="X12" s="112"/>
      <c r="Y12" s="112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</row>
    <row r="13" spans="1:50" ht="24.75" customHeight="1" x14ac:dyDescent="0.25">
      <c r="A13" s="169"/>
      <c r="B13" s="170"/>
      <c r="C13" s="173"/>
      <c r="D13" s="65">
        <v>10</v>
      </c>
      <c r="E13" s="170"/>
      <c r="F13" s="65" t="s">
        <v>92</v>
      </c>
      <c r="G13" s="66" t="s">
        <v>113</v>
      </c>
      <c r="H13" s="78">
        <v>874.8</v>
      </c>
      <c r="I13" s="69">
        <v>0</v>
      </c>
      <c r="J13" s="23">
        <f t="shared" si="0"/>
        <v>0</v>
      </c>
      <c r="K13" s="23">
        <f t="shared" si="1"/>
        <v>0</v>
      </c>
      <c r="L13" s="24"/>
      <c r="M13" s="25">
        <f t="shared" si="3"/>
        <v>0</v>
      </c>
      <c r="N13" s="24"/>
      <c r="O13" s="24"/>
      <c r="P13" s="24"/>
      <c r="Q13" s="35">
        <f t="shared" si="2"/>
        <v>0</v>
      </c>
      <c r="R13" s="16" t="str">
        <f t="shared" si="4"/>
        <v>OK</v>
      </c>
      <c r="S13" s="145"/>
      <c r="T13" s="146"/>
      <c r="U13" s="112"/>
      <c r="V13" s="112"/>
      <c r="W13" s="112"/>
      <c r="X13" s="112"/>
      <c r="Y13" s="112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</row>
    <row r="14" spans="1:50" ht="24.75" customHeight="1" x14ac:dyDescent="0.25">
      <c r="A14" s="169"/>
      <c r="B14" s="175" t="s">
        <v>96</v>
      </c>
      <c r="C14" s="174">
        <v>6</v>
      </c>
      <c r="D14" s="113">
        <v>11</v>
      </c>
      <c r="E14" s="175" t="s">
        <v>98</v>
      </c>
      <c r="F14" s="113" t="s">
        <v>91</v>
      </c>
      <c r="G14" s="114" t="s">
        <v>114</v>
      </c>
      <c r="H14" s="115">
        <v>6.76</v>
      </c>
      <c r="I14" s="69">
        <v>1000</v>
      </c>
      <c r="J14" s="23">
        <f t="shared" si="0"/>
        <v>0</v>
      </c>
      <c r="K14" s="23">
        <f t="shared" si="1"/>
        <v>0</v>
      </c>
      <c r="L14" s="24"/>
      <c r="M14" s="25">
        <f t="shared" si="3"/>
        <v>250</v>
      </c>
      <c r="N14" s="24"/>
      <c r="O14" s="24"/>
      <c r="P14" s="24"/>
      <c r="Q14" s="35">
        <f t="shared" si="2"/>
        <v>1000</v>
      </c>
      <c r="R14" s="16" t="str">
        <f t="shared" si="4"/>
        <v>OK</v>
      </c>
      <c r="S14" s="145"/>
      <c r="T14" s="146"/>
      <c r="U14" s="33"/>
      <c r="V14" s="112"/>
      <c r="W14" s="112"/>
      <c r="X14" s="112"/>
      <c r="Y14" s="112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</row>
    <row r="15" spans="1:50" ht="24.75" customHeight="1" x14ac:dyDescent="0.25">
      <c r="A15" s="169"/>
      <c r="B15" s="175"/>
      <c r="C15" s="174"/>
      <c r="D15" s="113">
        <v>12</v>
      </c>
      <c r="E15" s="175"/>
      <c r="F15" s="116" t="s">
        <v>92</v>
      </c>
      <c r="G15" s="114" t="s">
        <v>114</v>
      </c>
      <c r="H15" s="115">
        <v>1021.34</v>
      </c>
      <c r="I15" s="69">
        <v>6</v>
      </c>
      <c r="J15" s="23">
        <f t="shared" si="0"/>
        <v>0</v>
      </c>
      <c r="K15" s="23">
        <f t="shared" si="1"/>
        <v>0</v>
      </c>
      <c r="L15" s="24"/>
      <c r="M15" s="25">
        <f t="shared" si="3"/>
        <v>1</v>
      </c>
      <c r="N15" s="24"/>
      <c r="O15" s="24"/>
      <c r="P15" s="24"/>
      <c r="Q15" s="35">
        <f t="shared" si="2"/>
        <v>6</v>
      </c>
      <c r="R15" s="16" t="str">
        <f t="shared" si="4"/>
        <v>OK</v>
      </c>
      <c r="S15" s="145"/>
      <c r="T15" s="146"/>
      <c r="U15" s="112"/>
      <c r="V15" s="112"/>
      <c r="W15" s="112"/>
      <c r="X15" s="112"/>
      <c r="Y15" s="112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</row>
    <row r="16" spans="1:50" ht="24.75" customHeight="1" x14ac:dyDescent="0.25">
      <c r="A16" s="169" t="s">
        <v>100</v>
      </c>
      <c r="B16" s="170" t="s">
        <v>101</v>
      </c>
      <c r="C16" s="173">
        <v>7</v>
      </c>
      <c r="D16" s="65">
        <v>13</v>
      </c>
      <c r="E16" s="170" t="s">
        <v>90</v>
      </c>
      <c r="F16" s="64" t="s">
        <v>91</v>
      </c>
      <c r="G16" s="66" t="s">
        <v>113</v>
      </c>
      <c r="H16" s="78">
        <v>4.25</v>
      </c>
      <c r="I16" s="69">
        <v>0</v>
      </c>
      <c r="J16" s="23">
        <f t="shared" si="0"/>
        <v>0</v>
      </c>
      <c r="K16" s="23">
        <f t="shared" si="1"/>
        <v>0</v>
      </c>
      <c r="L16" s="24"/>
      <c r="M16" s="25">
        <f t="shared" si="3"/>
        <v>0</v>
      </c>
      <c r="N16" s="24"/>
      <c r="O16" s="24"/>
      <c r="P16" s="24"/>
      <c r="Q16" s="35">
        <f t="shared" si="2"/>
        <v>0</v>
      </c>
      <c r="R16" s="16" t="str">
        <f t="shared" si="4"/>
        <v>OK</v>
      </c>
      <c r="S16" s="145"/>
      <c r="T16" s="146"/>
      <c r="U16" s="112"/>
      <c r="V16" s="112"/>
      <c r="W16" s="112"/>
      <c r="X16" s="112"/>
      <c r="Y16" s="112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</row>
    <row r="17" spans="1:50" ht="24.75" customHeight="1" x14ac:dyDescent="0.25">
      <c r="A17" s="169"/>
      <c r="B17" s="170"/>
      <c r="C17" s="173"/>
      <c r="D17" s="65">
        <v>14</v>
      </c>
      <c r="E17" s="170"/>
      <c r="F17" s="64" t="s">
        <v>92</v>
      </c>
      <c r="G17" s="66" t="s">
        <v>113</v>
      </c>
      <c r="H17" s="67">
        <v>751.21</v>
      </c>
      <c r="I17" s="69">
        <v>0</v>
      </c>
      <c r="J17" s="23">
        <f t="shared" si="0"/>
        <v>0</v>
      </c>
      <c r="K17" s="23">
        <f t="shared" si="1"/>
        <v>0</v>
      </c>
      <c r="L17" s="24"/>
      <c r="M17" s="25">
        <f t="shared" si="3"/>
        <v>0</v>
      </c>
      <c r="N17" s="24"/>
      <c r="O17" s="24"/>
      <c r="P17" s="24"/>
      <c r="Q17" s="35">
        <f t="shared" si="2"/>
        <v>0</v>
      </c>
      <c r="R17" s="16" t="str">
        <f t="shared" si="4"/>
        <v>OK</v>
      </c>
      <c r="S17" s="145"/>
      <c r="T17" s="146"/>
      <c r="U17" s="112"/>
      <c r="V17" s="112"/>
      <c r="W17" s="112"/>
      <c r="X17" s="112"/>
      <c r="Y17" s="112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</row>
    <row r="18" spans="1:50" ht="24.75" customHeight="1" x14ac:dyDescent="0.25">
      <c r="A18" s="169"/>
      <c r="B18" s="170" t="s">
        <v>102</v>
      </c>
      <c r="C18" s="173">
        <v>8</v>
      </c>
      <c r="D18" s="65">
        <v>15</v>
      </c>
      <c r="E18" s="170" t="s">
        <v>93</v>
      </c>
      <c r="F18" s="64" t="s">
        <v>91</v>
      </c>
      <c r="G18" s="66" t="s">
        <v>113</v>
      </c>
      <c r="H18" s="67">
        <v>10.55</v>
      </c>
      <c r="I18" s="69">
        <v>0</v>
      </c>
      <c r="J18" s="23">
        <f t="shared" si="0"/>
        <v>0</v>
      </c>
      <c r="K18" s="23">
        <f t="shared" si="1"/>
        <v>0</v>
      </c>
      <c r="L18" s="24"/>
      <c r="M18" s="25">
        <f t="shared" si="3"/>
        <v>0</v>
      </c>
      <c r="N18" s="24"/>
      <c r="O18" s="24"/>
      <c r="P18" s="24"/>
      <c r="Q18" s="35">
        <f t="shared" si="2"/>
        <v>0</v>
      </c>
      <c r="R18" s="16" t="str">
        <f t="shared" si="4"/>
        <v>OK</v>
      </c>
      <c r="S18" s="145"/>
      <c r="T18" s="146"/>
      <c r="U18" s="112"/>
      <c r="V18" s="112"/>
      <c r="W18" s="112"/>
      <c r="X18" s="112"/>
      <c r="Y18" s="112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</row>
    <row r="19" spans="1:50" ht="24.75" customHeight="1" x14ac:dyDescent="0.25">
      <c r="A19" s="169"/>
      <c r="B19" s="170"/>
      <c r="C19" s="173"/>
      <c r="D19" s="65">
        <v>16</v>
      </c>
      <c r="E19" s="170"/>
      <c r="F19" s="64" t="s">
        <v>92</v>
      </c>
      <c r="G19" s="66" t="s">
        <v>113</v>
      </c>
      <c r="H19" s="78">
        <v>1232.01</v>
      </c>
      <c r="I19" s="69">
        <v>0</v>
      </c>
      <c r="J19" s="23">
        <f t="shared" si="0"/>
        <v>0</v>
      </c>
      <c r="K19" s="23">
        <f t="shared" si="1"/>
        <v>0</v>
      </c>
      <c r="L19" s="24"/>
      <c r="M19" s="25">
        <f t="shared" si="3"/>
        <v>0</v>
      </c>
      <c r="N19" s="24"/>
      <c r="O19" s="24"/>
      <c r="P19" s="24"/>
      <c r="Q19" s="35">
        <f t="shared" si="2"/>
        <v>0</v>
      </c>
      <c r="R19" s="16" t="str">
        <f t="shared" si="4"/>
        <v>OK</v>
      </c>
      <c r="S19" s="145"/>
      <c r="T19" s="146"/>
      <c r="U19" s="112"/>
      <c r="V19" s="112"/>
      <c r="W19" s="112"/>
      <c r="X19" s="112"/>
      <c r="Y19" s="112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</row>
    <row r="20" spans="1:50" ht="24.75" customHeight="1" x14ac:dyDescent="0.25">
      <c r="A20" s="169"/>
      <c r="B20" s="170" t="s">
        <v>102</v>
      </c>
      <c r="C20" s="173">
        <v>9</v>
      </c>
      <c r="D20" s="65">
        <v>17</v>
      </c>
      <c r="E20" s="170" t="s">
        <v>94</v>
      </c>
      <c r="F20" s="64" t="s">
        <v>91</v>
      </c>
      <c r="G20" s="66" t="s">
        <v>113</v>
      </c>
      <c r="H20" s="78">
        <v>10.130000000000001</v>
      </c>
      <c r="I20" s="69">
        <v>0</v>
      </c>
      <c r="J20" s="23">
        <f t="shared" si="0"/>
        <v>0</v>
      </c>
      <c r="K20" s="23">
        <f t="shared" si="1"/>
        <v>0</v>
      </c>
      <c r="L20" s="24"/>
      <c r="M20" s="25">
        <f t="shared" si="3"/>
        <v>0</v>
      </c>
      <c r="N20" s="24"/>
      <c r="O20" s="24"/>
      <c r="P20" s="24"/>
      <c r="Q20" s="35">
        <f t="shared" si="2"/>
        <v>0</v>
      </c>
      <c r="R20" s="16" t="str">
        <f t="shared" si="4"/>
        <v>OK</v>
      </c>
      <c r="S20" s="145"/>
      <c r="T20" s="146"/>
      <c r="U20" s="112"/>
      <c r="V20" s="112"/>
      <c r="W20" s="112"/>
      <c r="X20" s="112"/>
      <c r="Y20" s="112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</row>
    <row r="21" spans="1:50" ht="24.75" customHeight="1" x14ac:dyDescent="0.25">
      <c r="A21" s="169"/>
      <c r="B21" s="170"/>
      <c r="C21" s="173"/>
      <c r="D21" s="65">
        <v>18</v>
      </c>
      <c r="E21" s="170"/>
      <c r="F21" s="64" t="s">
        <v>92</v>
      </c>
      <c r="G21" s="66" t="s">
        <v>113</v>
      </c>
      <c r="H21" s="78">
        <v>1211.46</v>
      </c>
      <c r="I21" s="69">
        <v>0</v>
      </c>
      <c r="J21" s="23">
        <f t="shared" si="0"/>
        <v>0</v>
      </c>
      <c r="K21" s="23">
        <f t="shared" si="1"/>
        <v>0</v>
      </c>
      <c r="L21" s="24"/>
      <c r="M21" s="25">
        <f t="shared" si="3"/>
        <v>0</v>
      </c>
      <c r="N21" s="24"/>
      <c r="O21" s="24"/>
      <c r="P21" s="24"/>
      <c r="Q21" s="35">
        <f t="shared" si="2"/>
        <v>0</v>
      </c>
      <c r="R21" s="16" t="str">
        <f t="shared" si="4"/>
        <v>OK</v>
      </c>
      <c r="S21" s="145"/>
      <c r="T21" s="146"/>
      <c r="U21" s="112"/>
      <c r="V21" s="112"/>
      <c r="W21" s="112"/>
      <c r="X21" s="112"/>
      <c r="Y21" s="112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</row>
    <row r="22" spans="1:50" ht="24.75" customHeight="1" x14ac:dyDescent="0.25">
      <c r="A22" s="169"/>
      <c r="B22" s="170" t="s">
        <v>102</v>
      </c>
      <c r="C22" s="173">
        <v>10</v>
      </c>
      <c r="D22" s="65">
        <v>19</v>
      </c>
      <c r="E22" s="170" t="s">
        <v>95</v>
      </c>
      <c r="F22" s="80" t="s">
        <v>91</v>
      </c>
      <c r="G22" s="66" t="s">
        <v>113</v>
      </c>
      <c r="H22" s="78">
        <v>12.08</v>
      </c>
      <c r="I22" s="69">
        <v>0</v>
      </c>
      <c r="J22" s="23">
        <f t="shared" si="0"/>
        <v>0</v>
      </c>
      <c r="K22" s="23">
        <f t="shared" si="1"/>
        <v>0</v>
      </c>
      <c r="L22" s="24"/>
      <c r="M22" s="25">
        <f t="shared" si="3"/>
        <v>0</v>
      </c>
      <c r="N22" s="24"/>
      <c r="O22" s="24"/>
      <c r="P22" s="24"/>
      <c r="Q22" s="35">
        <f t="shared" si="2"/>
        <v>0</v>
      </c>
      <c r="R22" s="16" t="str">
        <f t="shared" si="4"/>
        <v>OK</v>
      </c>
      <c r="S22" s="145"/>
      <c r="T22" s="145"/>
      <c r="U22" s="112"/>
      <c r="V22" s="112"/>
      <c r="W22" s="112"/>
      <c r="X22" s="112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</row>
    <row r="23" spans="1:50" ht="24.75" customHeight="1" x14ac:dyDescent="0.25">
      <c r="A23" s="169"/>
      <c r="B23" s="170"/>
      <c r="C23" s="173"/>
      <c r="D23" s="65">
        <v>20</v>
      </c>
      <c r="E23" s="170"/>
      <c r="F23" s="64" t="s">
        <v>92</v>
      </c>
      <c r="G23" s="66" t="s">
        <v>113</v>
      </c>
      <c r="H23" s="67">
        <v>1460.51</v>
      </c>
      <c r="I23" s="69">
        <v>0</v>
      </c>
      <c r="J23" s="23">
        <f t="shared" si="0"/>
        <v>0</v>
      </c>
      <c r="K23" s="23">
        <f t="shared" si="1"/>
        <v>0</v>
      </c>
      <c r="L23" s="24"/>
      <c r="M23" s="25">
        <f t="shared" si="3"/>
        <v>0</v>
      </c>
      <c r="N23" s="24"/>
      <c r="O23" s="24"/>
      <c r="P23" s="24"/>
      <c r="Q23" s="35">
        <f t="shared" si="2"/>
        <v>0</v>
      </c>
      <c r="R23" s="16" t="str">
        <f t="shared" si="4"/>
        <v>OK</v>
      </c>
      <c r="S23" s="145"/>
      <c r="T23" s="146"/>
      <c r="U23" s="112"/>
      <c r="V23" s="112"/>
      <c r="W23" s="112"/>
      <c r="X23" s="112"/>
      <c r="Y23" s="112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</row>
    <row r="24" spans="1:50" ht="24.75" customHeight="1" x14ac:dyDescent="0.25">
      <c r="A24" s="169"/>
      <c r="B24" s="170" t="s">
        <v>102</v>
      </c>
      <c r="C24" s="173">
        <v>11</v>
      </c>
      <c r="D24" s="65">
        <v>21</v>
      </c>
      <c r="E24" s="170" t="s">
        <v>97</v>
      </c>
      <c r="F24" s="64" t="s">
        <v>91</v>
      </c>
      <c r="G24" s="66" t="s">
        <v>113</v>
      </c>
      <c r="H24" s="67">
        <v>4.3099999999999996</v>
      </c>
      <c r="I24" s="69">
        <v>0</v>
      </c>
      <c r="J24" s="23">
        <f t="shared" si="0"/>
        <v>0</v>
      </c>
      <c r="K24" s="23">
        <f t="shared" si="1"/>
        <v>0</v>
      </c>
      <c r="L24" s="24"/>
      <c r="M24" s="25">
        <f t="shared" si="3"/>
        <v>0</v>
      </c>
      <c r="N24" s="24"/>
      <c r="O24" s="24"/>
      <c r="P24" s="24"/>
      <c r="Q24" s="35">
        <f t="shared" si="2"/>
        <v>0</v>
      </c>
      <c r="R24" s="16" t="str">
        <f t="shared" si="4"/>
        <v>OK</v>
      </c>
      <c r="S24" s="145"/>
      <c r="T24" s="146"/>
      <c r="U24" s="112"/>
      <c r="V24" s="112"/>
      <c r="W24" s="112"/>
      <c r="X24" s="112"/>
      <c r="Y24" s="112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</row>
    <row r="25" spans="1:50" ht="24.75" customHeight="1" x14ac:dyDescent="0.25">
      <c r="A25" s="169"/>
      <c r="B25" s="170"/>
      <c r="C25" s="173"/>
      <c r="D25" s="65">
        <v>22</v>
      </c>
      <c r="E25" s="170"/>
      <c r="F25" s="64" t="s">
        <v>92</v>
      </c>
      <c r="G25" s="66" t="s">
        <v>113</v>
      </c>
      <c r="H25" s="67">
        <v>667.5</v>
      </c>
      <c r="I25" s="69">
        <v>0</v>
      </c>
      <c r="J25" s="23">
        <f t="shared" si="0"/>
        <v>0</v>
      </c>
      <c r="K25" s="23">
        <f t="shared" si="1"/>
        <v>0</v>
      </c>
      <c r="L25" s="24"/>
      <c r="M25" s="25">
        <f t="shared" si="3"/>
        <v>0</v>
      </c>
      <c r="N25" s="24"/>
      <c r="O25" s="24"/>
      <c r="P25" s="24"/>
      <c r="Q25" s="35">
        <f t="shared" si="2"/>
        <v>0</v>
      </c>
      <c r="R25" s="16" t="str">
        <f t="shared" si="4"/>
        <v>OK</v>
      </c>
      <c r="S25" s="145"/>
      <c r="T25" s="146"/>
      <c r="U25" s="112"/>
      <c r="V25" s="112"/>
      <c r="W25" s="112"/>
      <c r="X25" s="112"/>
      <c r="Y25" s="112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</row>
    <row r="26" spans="1:50" ht="24.75" customHeight="1" x14ac:dyDescent="0.25">
      <c r="A26" s="169" t="s">
        <v>103</v>
      </c>
      <c r="B26" s="170" t="s">
        <v>96</v>
      </c>
      <c r="C26" s="173">
        <v>12</v>
      </c>
      <c r="D26" s="65">
        <v>23</v>
      </c>
      <c r="E26" s="170" t="s">
        <v>90</v>
      </c>
      <c r="F26" s="64" t="s">
        <v>91</v>
      </c>
      <c r="G26" s="66" t="s">
        <v>113</v>
      </c>
      <c r="H26" s="67">
        <v>3.5</v>
      </c>
      <c r="I26" s="69">
        <v>0</v>
      </c>
      <c r="J26" s="23">
        <f t="shared" si="0"/>
        <v>0</v>
      </c>
      <c r="K26" s="23">
        <f t="shared" si="1"/>
        <v>0</v>
      </c>
      <c r="L26" s="24"/>
      <c r="M26" s="25">
        <f t="shared" si="3"/>
        <v>0</v>
      </c>
      <c r="N26" s="24"/>
      <c r="O26" s="24"/>
      <c r="P26" s="24"/>
      <c r="Q26" s="35">
        <f t="shared" si="2"/>
        <v>0</v>
      </c>
      <c r="R26" s="16" t="str">
        <f t="shared" si="4"/>
        <v>OK</v>
      </c>
      <c r="S26" s="145"/>
      <c r="T26" s="146"/>
      <c r="U26" s="112"/>
      <c r="V26" s="112"/>
      <c r="W26" s="112"/>
      <c r="X26" s="112"/>
      <c r="Y26" s="112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</row>
    <row r="27" spans="1:50" ht="24.75" customHeight="1" x14ac:dyDescent="0.25">
      <c r="A27" s="169"/>
      <c r="B27" s="170"/>
      <c r="C27" s="173"/>
      <c r="D27" s="65">
        <v>24</v>
      </c>
      <c r="E27" s="170"/>
      <c r="F27" s="64" t="s">
        <v>92</v>
      </c>
      <c r="G27" s="66" t="s">
        <v>113</v>
      </c>
      <c r="H27" s="67">
        <v>1440</v>
      </c>
      <c r="I27" s="69">
        <v>0</v>
      </c>
      <c r="J27" s="23">
        <f t="shared" si="0"/>
        <v>0</v>
      </c>
      <c r="K27" s="23">
        <f t="shared" si="1"/>
        <v>0</v>
      </c>
      <c r="L27" s="24"/>
      <c r="M27" s="25">
        <f t="shared" si="3"/>
        <v>0</v>
      </c>
      <c r="N27" s="24"/>
      <c r="O27" s="24"/>
      <c r="P27" s="24"/>
      <c r="Q27" s="35">
        <f t="shared" si="2"/>
        <v>0</v>
      </c>
      <c r="R27" s="16" t="str">
        <f t="shared" si="4"/>
        <v>OK</v>
      </c>
      <c r="S27" s="145"/>
      <c r="T27" s="146"/>
      <c r="U27" s="112"/>
      <c r="V27" s="112"/>
      <c r="W27" s="112"/>
      <c r="X27" s="112"/>
      <c r="Y27" s="112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</row>
    <row r="28" spans="1:50" ht="24.75" customHeight="1" x14ac:dyDescent="0.25">
      <c r="A28" s="169"/>
      <c r="B28" s="170" t="s">
        <v>96</v>
      </c>
      <c r="C28" s="173">
        <v>13</v>
      </c>
      <c r="D28" s="65">
        <v>25</v>
      </c>
      <c r="E28" s="170" t="s">
        <v>93</v>
      </c>
      <c r="F28" s="64" t="s">
        <v>91</v>
      </c>
      <c r="G28" s="66" t="s">
        <v>113</v>
      </c>
      <c r="H28" s="67">
        <v>10.91</v>
      </c>
      <c r="I28" s="69">
        <v>0</v>
      </c>
      <c r="J28" s="23">
        <f t="shared" si="0"/>
        <v>0</v>
      </c>
      <c r="K28" s="23">
        <f t="shared" si="1"/>
        <v>0</v>
      </c>
      <c r="L28" s="24"/>
      <c r="M28" s="25">
        <f t="shared" si="3"/>
        <v>0</v>
      </c>
      <c r="N28" s="24"/>
      <c r="O28" s="24"/>
      <c r="P28" s="24"/>
      <c r="Q28" s="35">
        <f t="shared" si="2"/>
        <v>0</v>
      </c>
      <c r="R28" s="16" t="str">
        <f t="shared" si="4"/>
        <v>OK</v>
      </c>
      <c r="S28" s="145"/>
      <c r="T28" s="146"/>
      <c r="U28" s="112"/>
      <c r="V28" s="112"/>
      <c r="W28" s="112"/>
      <c r="X28" s="112"/>
      <c r="Y28" s="112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</row>
    <row r="29" spans="1:50" ht="24.75" customHeight="1" x14ac:dyDescent="0.25">
      <c r="A29" s="169"/>
      <c r="B29" s="170"/>
      <c r="C29" s="173"/>
      <c r="D29" s="65">
        <v>26</v>
      </c>
      <c r="E29" s="170"/>
      <c r="F29" s="64" t="s">
        <v>92</v>
      </c>
      <c r="G29" s="66" t="s">
        <v>113</v>
      </c>
      <c r="H29" s="67">
        <v>1016.36</v>
      </c>
      <c r="I29" s="69">
        <v>0</v>
      </c>
      <c r="J29" s="23">
        <f t="shared" si="0"/>
        <v>0</v>
      </c>
      <c r="K29" s="23">
        <f t="shared" si="1"/>
        <v>0</v>
      </c>
      <c r="L29" s="24"/>
      <c r="M29" s="25">
        <f t="shared" si="3"/>
        <v>0</v>
      </c>
      <c r="N29" s="24"/>
      <c r="O29" s="24"/>
      <c r="P29" s="24"/>
      <c r="Q29" s="35">
        <f t="shared" si="2"/>
        <v>0</v>
      </c>
      <c r="R29" s="16" t="str">
        <f t="shared" si="4"/>
        <v>OK</v>
      </c>
      <c r="S29" s="145"/>
      <c r="T29" s="146"/>
      <c r="U29" s="112"/>
      <c r="V29" s="112"/>
      <c r="W29" s="112"/>
      <c r="X29" s="112"/>
      <c r="Y29" s="112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</row>
    <row r="30" spans="1:50" ht="24.75" customHeight="1" x14ac:dyDescent="0.25">
      <c r="A30" s="169"/>
      <c r="B30" s="170" t="s">
        <v>104</v>
      </c>
      <c r="C30" s="173">
        <v>14</v>
      </c>
      <c r="D30" s="65">
        <v>27</v>
      </c>
      <c r="E30" s="170" t="s">
        <v>94</v>
      </c>
      <c r="F30" s="64" t="s">
        <v>91</v>
      </c>
      <c r="G30" s="66" t="s">
        <v>113</v>
      </c>
      <c r="H30" s="67">
        <v>13.02</v>
      </c>
      <c r="I30" s="69">
        <v>0</v>
      </c>
      <c r="J30" s="23">
        <f t="shared" si="0"/>
        <v>0</v>
      </c>
      <c r="K30" s="23">
        <f t="shared" si="1"/>
        <v>0</v>
      </c>
      <c r="L30" s="24"/>
      <c r="M30" s="25">
        <f t="shared" si="3"/>
        <v>0</v>
      </c>
      <c r="N30" s="24"/>
      <c r="O30" s="24"/>
      <c r="P30" s="24"/>
      <c r="Q30" s="35">
        <f t="shared" si="2"/>
        <v>0</v>
      </c>
      <c r="R30" s="16" t="str">
        <f t="shared" si="4"/>
        <v>OK</v>
      </c>
      <c r="S30" s="145"/>
      <c r="T30" s="146"/>
      <c r="U30" s="112"/>
      <c r="V30" s="112"/>
      <c r="W30" s="112"/>
      <c r="X30" s="112"/>
      <c r="Y30" s="112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</row>
    <row r="31" spans="1:50" ht="24.75" customHeight="1" x14ac:dyDescent="0.25">
      <c r="A31" s="169"/>
      <c r="B31" s="170"/>
      <c r="C31" s="173"/>
      <c r="D31" s="65">
        <v>28</v>
      </c>
      <c r="E31" s="170"/>
      <c r="F31" s="64" t="s">
        <v>92</v>
      </c>
      <c r="G31" s="66" t="s">
        <v>113</v>
      </c>
      <c r="H31" s="67">
        <v>1970.75</v>
      </c>
      <c r="I31" s="69">
        <v>0</v>
      </c>
      <c r="J31" s="23">
        <f t="shared" si="0"/>
        <v>0</v>
      </c>
      <c r="K31" s="23">
        <f t="shared" si="1"/>
        <v>0</v>
      </c>
      <c r="L31" s="24"/>
      <c r="M31" s="25">
        <f t="shared" si="3"/>
        <v>0</v>
      </c>
      <c r="N31" s="24"/>
      <c r="O31" s="24"/>
      <c r="P31" s="24"/>
      <c r="Q31" s="35">
        <f t="shared" si="2"/>
        <v>0</v>
      </c>
      <c r="R31" s="16" t="str">
        <f t="shared" si="4"/>
        <v>OK</v>
      </c>
      <c r="S31" s="145"/>
      <c r="T31" s="146"/>
      <c r="U31" s="112"/>
      <c r="V31" s="112"/>
      <c r="W31" s="112"/>
      <c r="X31" s="112"/>
      <c r="Y31" s="112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</row>
    <row r="32" spans="1:50" ht="24.75" customHeight="1" x14ac:dyDescent="0.25">
      <c r="A32" s="169"/>
      <c r="B32" s="170" t="s">
        <v>104</v>
      </c>
      <c r="C32" s="173">
        <v>15</v>
      </c>
      <c r="D32" s="65">
        <v>29</v>
      </c>
      <c r="E32" s="170" t="s">
        <v>95</v>
      </c>
      <c r="F32" s="64" t="s">
        <v>91</v>
      </c>
      <c r="G32" s="66" t="s">
        <v>113</v>
      </c>
      <c r="H32" s="67">
        <v>11.2</v>
      </c>
      <c r="I32" s="69">
        <v>0</v>
      </c>
      <c r="J32" s="23">
        <f t="shared" si="0"/>
        <v>0</v>
      </c>
      <c r="K32" s="23">
        <f t="shared" si="1"/>
        <v>0</v>
      </c>
      <c r="L32" s="24"/>
      <c r="M32" s="25">
        <f t="shared" si="3"/>
        <v>0</v>
      </c>
      <c r="N32" s="24"/>
      <c r="O32" s="24"/>
      <c r="P32" s="24"/>
      <c r="Q32" s="35">
        <f t="shared" si="2"/>
        <v>0</v>
      </c>
      <c r="R32" s="16" t="str">
        <f t="shared" si="4"/>
        <v>OK</v>
      </c>
      <c r="S32" s="145"/>
      <c r="T32" s="146"/>
      <c r="U32" s="112"/>
      <c r="V32" s="112"/>
      <c r="W32" s="112"/>
      <c r="X32" s="112"/>
      <c r="Y32" s="112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</row>
    <row r="33" spans="1:50" ht="24.75" customHeight="1" x14ac:dyDescent="0.25">
      <c r="A33" s="169"/>
      <c r="B33" s="170"/>
      <c r="C33" s="173"/>
      <c r="D33" s="65">
        <v>30</v>
      </c>
      <c r="E33" s="170"/>
      <c r="F33" s="64" t="s">
        <v>92</v>
      </c>
      <c r="G33" s="66" t="s">
        <v>113</v>
      </c>
      <c r="H33" s="67">
        <v>2200</v>
      </c>
      <c r="I33" s="69">
        <v>0</v>
      </c>
      <c r="J33" s="23">
        <f t="shared" si="0"/>
        <v>0</v>
      </c>
      <c r="K33" s="23">
        <f t="shared" si="1"/>
        <v>0</v>
      </c>
      <c r="L33" s="24"/>
      <c r="M33" s="25">
        <f t="shared" si="3"/>
        <v>0</v>
      </c>
      <c r="N33" s="24"/>
      <c r="O33" s="24"/>
      <c r="P33" s="24"/>
      <c r="Q33" s="35">
        <f t="shared" si="2"/>
        <v>0</v>
      </c>
      <c r="R33" s="16" t="str">
        <f t="shared" si="4"/>
        <v>OK</v>
      </c>
      <c r="S33" s="145"/>
      <c r="T33" s="146"/>
      <c r="U33" s="112"/>
      <c r="V33" s="112"/>
      <c r="W33" s="112"/>
      <c r="X33" s="112"/>
      <c r="Y33" s="112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</row>
    <row r="34" spans="1:50" ht="24.75" customHeight="1" x14ac:dyDescent="0.25">
      <c r="A34" s="169" t="s">
        <v>105</v>
      </c>
      <c r="B34" s="170" t="s">
        <v>96</v>
      </c>
      <c r="C34" s="173">
        <v>16</v>
      </c>
      <c r="D34" s="65">
        <v>31</v>
      </c>
      <c r="E34" s="170" t="s">
        <v>90</v>
      </c>
      <c r="F34" s="64" t="s">
        <v>91</v>
      </c>
      <c r="G34" s="66" t="s">
        <v>113</v>
      </c>
      <c r="H34" s="67">
        <v>3.93</v>
      </c>
      <c r="I34" s="69">
        <v>0</v>
      </c>
      <c r="J34" s="23">
        <f t="shared" si="0"/>
        <v>0</v>
      </c>
      <c r="K34" s="23">
        <f t="shared" si="1"/>
        <v>0</v>
      </c>
      <c r="L34" s="24"/>
      <c r="M34" s="25">
        <f t="shared" si="3"/>
        <v>0</v>
      </c>
      <c r="N34" s="24"/>
      <c r="O34" s="24"/>
      <c r="P34" s="24"/>
      <c r="Q34" s="35">
        <f t="shared" si="2"/>
        <v>0</v>
      </c>
      <c r="R34" s="16" t="str">
        <f t="shared" si="4"/>
        <v>OK</v>
      </c>
      <c r="S34" s="145"/>
      <c r="T34" s="146"/>
      <c r="U34" s="112"/>
      <c r="V34" s="112"/>
      <c r="W34" s="112"/>
      <c r="X34" s="112"/>
      <c r="Y34" s="112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</row>
    <row r="35" spans="1:50" ht="24.75" customHeight="1" x14ac:dyDescent="0.25">
      <c r="A35" s="169"/>
      <c r="B35" s="170"/>
      <c r="C35" s="173"/>
      <c r="D35" s="65">
        <v>32</v>
      </c>
      <c r="E35" s="170"/>
      <c r="F35" s="64" t="s">
        <v>92</v>
      </c>
      <c r="G35" s="66" t="s">
        <v>113</v>
      </c>
      <c r="H35" s="67">
        <v>1350</v>
      </c>
      <c r="I35" s="69">
        <v>0</v>
      </c>
      <c r="J35" s="23">
        <f t="shared" si="0"/>
        <v>0</v>
      </c>
      <c r="K35" s="23">
        <f t="shared" si="1"/>
        <v>0</v>
      </c>
      <c r="L35" s="24"/>
      <c r="M35" s="25">
        <f t="shared" si="3"/>
        <v>0</v>
      </c>
      <c r="N35" s="24"/>
      <c r="O35" s="24"/>
      <c r="P35" s="24"/>
      <c r="Q35" s="35">
        <f t="shared" si="2"/>
        <v>0</v>
      </c>
      <c r="R35" s="16" t="str">
        <f t="shared" si="4"/>
        <v>OK</v>
      </c>
      <c r="S35" s="145"/>
      <c r="T35" s="146"/>
      <c r="U35" s="112"/>
      <c r="V35" s="112"/>
      <c r="W35" s="112"/>
      <c r="X35" s="112"/>
      <c r="Y35" s="112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</row>
    <row r="36" spans="1:50" ht="24.75" customHeight="1" x14ac:dyDescent="0.25">
      <c r="A36" s="169"/>
      <c r="B36" s="170" t="s">
        <v>106</v>
      </c>
      <c r="C36" s="173">
        <v>17</v>
      </c>
      <c r="D36" s="65">
        <v>33</v>
      </c>
      <c r="E36" s="170" t="s">
        <v>93</v>
      </c>
      <c r="F36" s="64" t="s">
        <v>91</v>
      </c>
      <c r="G36" s="66" t="s">
        <v>113</v>
      </c>
      <c r="H36" s="67">
        <v>10.97</v>
      </c>
      <c r="I36" s="69">
        <v>0</v>
      </c>
      <c r="J36" s="23">
        <f t="shared" ref="J36:J73" si="5">IF(SUM(S36:AX36)&gt;I36+L36,I36+L36,SUM(S36:AX36))</f>
        <v>0</v>
      </c>
      <c r="K36" s="23">
        <f t="shared" ref="K36:K73" si="6">(SUM(S36:AX36))</f>
        <v>0</v>
      </c>
      <c r="L36" s="24"/>
      <c r="M36" s="25">
        <f t="shared" si="3"/>
        <v>0</v>
      </c>
      <c r="N36" s="24"/>
      <c r="O36" s="24"/>
      <c r="P36" s="24"/>
      <c r="Q36" s="35">
        <f t="shared" ref="Q36:Q73" si="7">I36-SUM(S36:AX36)+L36</f>
        <v>0</v>
      </c>
      <c r="R36" s="16" t="str">
        <f t="shared" si="4"/>
        <v>OK</v>
      </c>
      <c r="S36" s="145"/>
      <c r="T36" s="146"/>
      <c r="U36" s="112"/>
      <c r="V36" s="112"/>
      <c r="W36" s="112"/>
      <c r="X36" s="112"/>
      <c r="Y36" s="112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</row>
    <row r="37" spans="1:50" ht="24.75" customHeight="1" x14ac:dyDescent="0.25">
      <c r="A37" s="169"/>
      <c r="B37" s="170"/>
      <c r="C37" s="173"/>
      <c r="D37" s="65">
        <v>34</v>
      </c>
      <c r="E37" s="170"/>
      <c r="F37" s="64" t="s">
        <v>92</v>
      </c>
      <c r="G37" s="66" t="s">
        <v>113</v>
      </c>
      <c r="H37" s="67">
        <v>975</v>
      </c>
      <c r="I37" s="69">
        <v>0</v>
      </c>
      <c r="J37" s="23">
        <f t="shared" si="5"/>
        <v>0</v>
      </c>
      <c r="K37" s="23">
        <f t="shared" si="6"/>
        <v>0</v>
      </c>
      <c r="L37" s="24"/>
      <c r="M37" s="25">
        <f t="shared" si="3"/>
        <v>0</v>
      </c>
      <c r="N37" s="24"/>
      <c r="O37" s="24"/>
      <c r="P37" s="24"/>
      <c r="Q37" s="35">
        <f t="shared" si="7"/>
        <v>0</v>
      </c>
      <c r="R37" s="16" t="str">
        <f t="shared" si="4"/>
        <v>OK</v>
      </c>
      <c r="S37" s="145"/>
      <c r="T37" s="146"/>
      <c r="U37" s="112"/>
      <c r="V37" s="33"/>
      <c r="W37" s="112"/>
      <c r="X37" s="112"/>
      <c r="Y37" s="112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</row>
    <row r="38" spans="1:50" ht="24.75" customHeight="1" x14ac:dyDescent="0.25">
      <c r="A38" s="169"/>
      <c r="B38" s="170" t="s">
        <v>106</v>
      </c>
      <c r="C38" s="173">
        <v>18</v>
      </c>
      <c r="D38" s="65">
        <v>35</v>
      </c>
      <c r="E38" s="170" t="s">
        <v>94</v>
      </c>
      <c r="F38" s="64" t="s">
        <v>91</v>
      </c>
      <c r="G38" s="66" t="s">
        <v>113</v>
      </c>
      <c r="H38" s="67">
        <v>8.9</v>
      </c>
      <c r="I38" s="69">
        <v>0</v>
      </c>
      <c r="J38" s="23">
        <f t="shared" si="5"/>
        <v>0</v>
      </c>
      <c r="K38" s="23">
        <f t="shared" si="6"/>
        <v>0</v>
      </c>
      <c r="L38" s="24"/>
      <c r="M38" s="25">
        <f t="shared" si="3"/>
        <v>0</v>
      </c>
      <c r="N38" s="24"/>
      <c r="O38" s="24"/>
      <c r="P38" s="24"/>
      <c r="Q38" s="35">
        <f t="shared" si="7"/>
        <v>0</v>
      </c>
      <c r="R38" s="16" t="str">
        <f t="shared" si="4"/>
        <v>OK</v>
      </c>
      <c r="S38" s="145"/>
      <c r="T38" s="146"/>
      <c r="U38" s="112"/>
      <c r="V38" s="33"/>
      <c r="W38" s="112"/>
      <c r="X38" s="112"/>
      <c r="Y38" s="112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</row>
    <row r="39" spans="1:50" ht="24.75" customHeight="1" x14ac:dyDescent="0.25">
      <c r="A39" s="169"/>
      <c r="B39" s="170"/>
      <c r="C39" s="173"/>
      <c r="D39" s="65">
        <v>36</v>
      </c>
      <c r="E39" s="170"/>
      <c r="F39" s="64" t="s">
        <v>92</v>
      </c>
      <c r="G39" s="66" t="s">
        <v>113</v>
      </c>
      <c r="H39" s="67">
        <v>750</v>
      </c>
      <c r="I39" s="69">
        <v>0</v>
      </c>
      <c r="J39" s="23">
        <f t="shared" si="5"/>
        <v>0</v>
      </c>
      <c r="K39" s="23">
        <f t="shared" si="6"/>
        <v>0</v>
      </c>
      <c r="L39" s="24"/>
      <c r="M39" s="25">
        <f t="shared" si="3"/>
        <v>0</v>
      </c>
      <c r="N39" s="24"/>
      <c r="O39" s="24"/>
      <c r="P39" s="24"/>
      <c r="Q39" s="35">
        <f t="shared" si="7"/>
        <v>0</v>
      </c>
      <c r="R39" s="16" t="str">
        <f t="shared" si="4"/>
        <v>OK</v>
      </c>
      <c r="S39" s="145"/>
      <c r="T39" s="146"/>
      <c r="U39" s="112"/>
      <c r="V39" s="33"/>
      <c r="W39" s="112"/>
      <c r="X39" s="112"/>
      <c r="Y39" s="112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</row>
    <row r="40" spans="1:50" ht="24.75" customHeight="1" x14ac:dyDescent="0.25">
      <c r="A40" s="169"/>
      <c r="B40" s="170" t="s">
        <v>106</v>
      </c>
      <c r="C40" s="173">
        <v>19</v>
      </c>
      <c r="D40" s="65">
        <v>37</v>
      </c>
      <c r="E40" s="170" t="s">
        <v>95</v>
      </c>
      <c r="F40" s="64" t="s">
        <v>91</v>
      </c>
      <c r="G40" s="66" t="s">
        <v>113</v>
      </c>
      <c r="H40" s="67">
        <v>7.74</v>
      </c>
      <c r="I40" s="69">
        <v>0</v>
      </c>
      <c r="J40" s="23">
        <f t="shared" si="5"/>
        <v>0</v>
      </c>
      <c r="K40" s="23">
        <f t="shared" si="6"/>
        <v>0</v>
      </c>
      <c r="L40" s="24"/>
      <c r="M40" s="25">
        <f t="shared" si="3"/>
        <v>0</v>
      </c>
      <c r="N40" s="24"/>
      <c r="O40" s="24"/>
      <c r="P40" s="24"/>
      <c r="Q40" s="35">
        <f t="shared" si="7"/>
        <v>0</v>
      </c>
      <c r="R40" s="16" t="str">
        <f t="shared" si="4"/>
        <v>OK</v>
      </c>
      <c r="S40" s="145"/>
      <c r="T40" s="146"/>
      <c r="U40" s="112"/>
      <c r="V40" s="33"/>
      <c r="W40" s="112"/>
      <c r="X40" s="112"/>
      <c r="Y40" s="112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</row>
    <row r="41" spans="1:50" ht="24.75" customHeight="1" x14ac:dyDescent="0.25">
      <c r="A41" s="169"/>
      <c r="B41" s="170"/>
      <c r="C41" s="173"/>
      <c r="D41" s="65">
        <v>38</v>
      </c>
      <c r="E41" s="170"/>
      <c r="F41" s="64" t="s">
        <v>92</v>
      </c>
      <c r="G41" s="66" t="s">
        <v>113</v>
      </c>
      <c r="H41" s="67">
        <v>1500</v>
      </c>
      <c r="I41" s="69">
        <v>0</v>
      </c>
      <c r="J41" s="23">
        <f t="shared" si="5"/>
        <v>0</v>
      </c>
      <c r="K41" s="23">
        <f t="shared" si="6"/>
        <v>0</v>
      </c>
      <c r="L41" s="24"/>
      <c r="M41" s="25">
        <f t="shared" si="3"/>
        <v>0</v>
      </c>
      <c r="N41" s="24"/>
      <c r="O41" s="24"/>
      <c r="P41" s="24"/>
      <c r="Q41" s="35">
        <f t="shared" si="7"/>
        <v>0</v>
      </c>
      <c r="R41" s="16" t="str">
        <f t="shared" si="4"/>
        <v>OK</v>
      </c>
      <c r="S41" s="145"/>
      <c r="T41" s="146"/>
      <c r="U41" s="112"/>
      <c r="V41" s="33"/>
      <c r="W41" s="112"/>
      <c r="X41" s="112"/>
      <c r="Y41" s="112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</row>
    <row r="42" spans="1:50" ht="24.75" customHeight="1" x14ac:dyDescent="0.25">
      <c r="A42" s="169"/>
      <c r="B42" s="175" t="s">
        <v>96</v>
      </c>
      <c r="C42" s="174">
        <v>20</v>
      </c>
      <c r="D42" s="113">
        <v>39</v>
      </c>
      <c r="E42" s="175" t="s">
        <v>98</v>
      </c>
      <c r="F42" s="114" t="s">
        <v>91</v>
      </c>
      <c r="G42" s="114" t="s">
        <v>114</v>
      </c>
      <c r="H42" s="117">
        <v>6.76</v>
      </c>
      <c r="I42" s="69">
        <v>0</v>
      </c>
      <c r="J42" s="23">
        <f t="shared" si="5"/>
        <v>0</v>
      </c>
      <c r="K42" s="23">
        <f t="shared" si="6"/>
        <v>0</v>
      </c>
      <c r="L42" s="24"/>
      <c r="M42" s="25">
        <f t="shared" si="3"/>
        <v>0</v>
      </c>
      <c r="N42" s="24"/>
      <c r="O42" s="24"/>
      <c r="P42" s="24"/>
      <c r="Q42" s="35">
        <f t="shared" si="7"/>
        <v>0</v>
      </c>
      <c r="R42" s="16" t="str">
        <f t="shared" si="4"/>
        <v>OK</v>
      </c>
      <c r="S42" s="145"/>
      <c r="T42" s="146"/>
      <c r="U42" s="112"/>
      <c r="V42" s="33"/>
      <c r="W42" s="112"/>
      <c r="X42" s="112"/>
      <c r="Y42" s="112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</row>
    <row r="43" spans="1:50" ht="24.75" customHeight="1" x14ac:dyDescent="0.25">
      <c r="A43" s="169"/>
      <c r="B43" s="175"/>
      <c r="C43" s="174"/>
      <c r="D43" s="113">
        <v>40</v>
      </c>
      <c r="E43" s="175"/>
      <c r="F43" s="114" t="s">
        <v>92</v>
      </c>
      <c r="G43" s="114" t="s">
        <v>114</v>
      </c>
      <c r="H43" s="117">
        <v>1021.35</v>
      </c>
      <c r="I43" s="69">
        <v>0</v>
      </c>
      <c r="J43" s="23">
        <f t="shared" si="5"/>
        <v>0</v>
      </c>
      <c r="K43" s="23">
        <f t="shared" si="6"/>
        <v>0</v>
      </c>
      <c r="L43" s="24"/>
      <c r="M43" s="25">
        <f t="shared" si="3"/>
        <v>0</v>
      </c>
      <c r="N43" s="24"/>
      <c r="O43" s="24"/>
      <c r="P43" s="24"/>
      <c r="Q43" s="35">
        <f t="shared" si="7"/>
        <v>0</v>
      </c>
      <c r="R43" s="16" t="str">
        <f t="shared" si="4"/>
        <v>OK</v>
      </c>
      <c r="S43" s="145"/>
      <c r="T43" s="146"/>
      <c r="U43" s="112"/>
      <c r="V43" s="33"/>
      <c r="W43" s="112"/>
      <c r="X43" s="112"/>
      <c r="Y43" s="112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</row>
    <row r="44" spans="1:50" ht="24.75" customHeight="1" x14ac:dyDescent="0.25">
      <c r="A44" s="169" t="s">
        <v>107</v>
      </c>
      <c r="B44" s="170" t="s">
        <v>96</v>
      </c>
      <c r="C44" s="173">
        <v>21</v>
      </c>
      <c r="D44" s="65">
        <v>41</v>
      </c>
      <c r="E44" s="170" t="s">
        <v>90</v>
      </c>
      <c r="F44" s="64" t="s">
        <v>91</v>
      </c>
      <c r="G44" s="66" t="s">
        <v>113</v>
      </c>
      <c r="H44" s="67">
        <v>3.5</v>
      </c>
      <c r="I44" s="69">
        <v>0</v>
      </c>
      <c r="J44" s="23">
        <f t="shared" si="5"/>
        <v>0</v>
      </c>
      <c r="K44" s="23">
        <f t="shared" si="6"/>
        <v>0</v>
      </c>
      <c r="L44" s="24"/>
      <c r="M44" s="25">
        <f t="shared" si="3"/>
        <v>0</v>
      </c>
      <c r="N44" s="24"/>
      <c r="O44" s="24"/>
      <c r="P44" s="24"/>
      <c r="Q44" s="35">
        <f t="shared" si="7"/>
        <v>0</v>
      </c>
      <c r="R44" s="16" t="str">
        <f t="shared" si="4"/>
        <v>OK</v>
      </c>
      <c r="S44" s="145"/>
      <c r="T44" s="146"/>
      <c r="U44" s="112"/>
      <c r="V44" s="112"/>
      <c r="W44" s="112"/>
      <c r="X44" s="112"/>
      <c r="Y44" s="112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</row>
    <row r="45" spans="1:50" ht="24.75" customHeight="1" x14ac:dyDescent="0.25">
      <c r="A45" s="169"/>
      <c r="B45" s="170"/>
      <c r="C45" s="173"/>
      <c r="D45" s="65">
        <v>42</v>
      </c>
      <c r="E45" s="170"/>
      <c r="F45" s="64" t="s">
        <v>92</v>
      </c>
      <c r="G45" s="66" t="s">
        <v>113</v>
      </c>
      <c r="H45" s="67">
        <v>1416.66</v>
      </c>
      <c r="I45" s="69">
        <v>0</v>
      </c>
      <c r="J45" s="23">
        <f t="shared" si="5"/>
        <v>0</v>
      </c>
      <c r="K45" s="23">
        <f t="shared" si="6"/>
        <v>0</v>
      </c>
      <c r="L45" s="24"/>
      <c r="M45" s="25">
        <f t="shared" si="3"/>
        <v>0</v>
      </c>
      <c r="N45" s="24"/>
      <c r="O45" s="24"/>
      <c r="P45" s="24"/>
      <c r="Q45" s="35">
        <f t="shared" si="7"/>
        <v>0</v>
      </c>
      <c r="R45" s="16" t="str">
        <f t="shared" si="4"/>
        <v>OK</v>
      </c>
      <c r="S45" s="145"/>
      <c r="T45" s="146"/>
      <c r="U45" s="112"/>
      <c r="V45" s="112"/>
      <c r="W45" s="112"/>
      <c r="X45" s="112"/>
      <c r="Y45" s="112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</row>
    <row r="46" spans="1:50" ht="24.75" customHeight="1" x14ac:dyDescent="0.25">
      <c r="A46" s="169"/>
      <c r="B46" s="170" t="s">
        <v>96</v>
      </c>
      <c r="C46" s="173">
        <v>22</v>
      </c>
      <c r="D46" s="65">
        <v>43</v>
      </c>
      <c r="E46" s="170" t="s">
        <v>94</v>
      </c>
      <c r="F46" s="64" t="s">
        <v>91</v>
      </c>
      <c r="G46" s="66" t="s">
        <v>113</v>
      </c>
      <c r="H46" s="67">
        <v>13.45</v>
      </c>
      <c r="I46" s="69">
        <v>0</v>
      </c>
      <c r="J46" s="23">
        <f t="shared" si="5"/>
        <v>0</v>
      </c>
      <c r="K46" s="23">
        <f t="shared" si="6"/>
        <v>0</v>
      </c>
      <c r="L46" s="24"/>
      <c r="M46" s="25">
        <f t="shared" si="3"/>
        <v>0</v>
      </c>
      <c r="N46" s="24"/>
      <c r="O46" s="24"/>
      <c r="P46" s="24"/>
      <c r="Q46" s="35">
        <f t="shared" si="7"/>
        <v>0</v>
      </c>
      <c r="R46" s="16" t="str">
        <f t="shared" si="4"/>
        <v>OK</v>
      </c>
      <c r="S46" s="145"/>
      <c r="T46" s="146"/>
      <c r="U46" s="112"/>
      <c r="V46" s="112"/>
      <c r="W46" s="112"/>
      <c r="X46" s="112"/>
      <c r="Y46" s="112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</row>
    <row r="47" spans="1:50" ht="24.75" customHeight="1" x14ac:dyDescent="0.25">
      <c r="A47" s="169"/>
      <c r="B47" s="170"/>
      <c r="C47" s="173"/>
      <c r="D47" s="65">
        <v>44</v>
      </c>
      <c r="E47" s="170"/>
      <c r="F47" s="64" t="s">
        <v>92</v>
      </c>
      <c r="G47" s="66" t="s">
        <v>113</v>
      </c>
      <c r="H47" s="67">
        <v>1614.58</v>
      </c>
      <c r="I47" s="69">
        <v>0</v>
      </c>
      <c r="J47" s="23">
        <f t="shared" si="5"/>
        <v>0</v>
      </c>
      <c r="K47" s="23">
        <f t="shared" si="6"/>
        <v>0</v>
      </c>
      <c r="L47" s="24"/>
      <c r="M47" s="25">
        <f t="shared" si="3"/>
        <v>0</v>
      </c>
      <c r="N47" s="24"/>
      <c r="O47" s="24"/>
      <c r="P47" s="24"/>
      <c r="Q47" s="35">
        <f t="shared" si="7"/>
        <v>0</v>
      </c>
      <c r="R47" s="16" t="str">
        <f t="shared" si="4"/>
        <v>OK</v>
      </c>
      <c r="S47" s="145"/>
      <c r="T47" s="146"/>
      <c r="U47" s="112"/>
      <c r="V47" s="112"/>
      <c r="W47" s="112"/>
      <c r="X47" s="112"/>
      <c r="Y47" s="112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</row>
    <row r="48" spans="1:50" ht="24.75" customHeight="1" x14ac:dyDescent="0.25">
      <c r="A48" s="169"/>
      <c r="B48" s="170" t="s">
        <v>96</v>
      </c>
      <c r="C48" s="173">
        <v>23</v>
      </c>
      <c r="D48" s="65">
        <v>45</v>
      </c>
      <c r="E48" s="170" t="s">
        <v>98</v>
      </c>
      <c r="F48" s="64" t="s">
        <v>91</v>
      </c>
      <c r="G48" s="66" t="s">
        <v>99</v>
      </c>
      <c r="H48" s="67">
        <v>6.76</v>
      </c>
      <c r="I48" s="69">
        <v>0</v>
      </c>
      <c r="J48" s="23">
        <f t="shared" si="5"/>
        <v>0</v>
      </c>
      <c r="K48" s="23">
        <f t="shared" si="6"/>
        <v>0</v>
      </c>
      <c r="L48" s="24"/>
      <c r="M48" s="25">
        <f t="shared" si="3"/>
        <v>0</v>
      </c>
      <c r="N48" s="24"/>
      <c r="O48" s="24"/>
      <c r="P48" s="24"/>
      <c r="Q48" s="35">
        <f t="shared" si="7"/>
        <v>0</v>
      </c>
      <c r="R48" s="16" t="str">
        <f t="shared" si="4"/>
        <v>OK</v>
      </c>
      <c r="S48" s="145"/>
      <c r="T48" s="146"/>
      <c r="U48" s="112"/>
      <c r="V48" s="112"/>
      <c r="W48" s="112"/>
      <c r="X48" s="112"/>
      <c r="Y48" s="112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</row>
    <row r="49" spans="1:50" ht="24.75" customHeight="1" x14ac:dyDescent="0.25">
      <c r="A49" s="169"/>
      <c r="B49" s="170"/>
      <c r="C49" s="173"/>
      <c r="D49" s="65">
        <v>46</v>
      </c>
      <c r="E49" s="170"/>
      <c r="F49" s="64" t="s">
        <v>92</v>
      </c>
      <c r="G49" s="66" t="s">
        <v>99</v>
      </c>
      <c r="H49" s="67">
        <v>1021.35</v>
      </c>
      <c r="I49" s="69">
        <v>0</v>
      </c>
      <c r="J49" s="23">
        <f t="shared" si="5"/>
        <v>0</v>
      </c>
      <c r="K49" s="23">
        <f t="shared" si="6"/>
        <v>0</v>
      </c>
      <c r="L49" s="24"/>
      <c r="M49" s="25">
        <f t="shared" si="3"/>
        <v>0</v>
      </c>
      <c r="N49" s="24"/>
      <c r="O49" s="24"/>
      <c r="P49" s="24"/>
      <c r="Q49" s="35">
        <f t="shared" si="7"/>
        <v>0</v>
      </c>
      <c r="R49" s="16" t="str">
        <f t="shared" si="4"/>
        <v>OK</v>
      </c>
      <c r="S49" s="145"/>
      <c r="T49" s="146"/>
      <c r="U49" s="112"/>
      <c r="V49" s="112"/>
      <c r="W49" s="112"/>
      <c r="X49" s="112"/>
      <c r="Y49" s="112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</row>
    <row r="50" spans="1:50" ht="24.75" customHeight="1" x14ac:dyDescent="0.25">
      <c r="A50" s="169" t="s">
        <v>108</v>
      </c>
      <c r="B50" s="170" t="s">
        <v>109</v>
      </c>
      <c r="C50" s="173">
        <v>24</v>
      </c>
      <c r="D50" s="65">
        <v>47</v>
      </c>
      <c r="E50" s="170" t="s">
        <v>90</v>
      </c>
      <c r="F50" s="64" t="s">
        <v>91</v>
      </c>
      <c r="G50" s="66" t="s">
        <v>113</v>
      </c>
      <c r="H50" s="67">
        <v>5.0999999999999996</v>
      </c>
      <c r="I50" s="69">
        <v>0</v>
      </c>
      <c r="J50" s="23">
        <f t="shared" si="5"/>
        <v>0</v>
      </c>
      <c r="K50" s="23">
        <f t="shared" si="6"/>
        <v>0</v>
      </c>
      <c r="L50" s="24"/>
      <c r="M50" s="25">
        <f t="shared" si="3"/>
        <v>0</v>
      </c>
      <c r="N50" s="24"/>
      <c r="O50" s="24"/>
      <c r="P50" s="24"/>
      <c r="Q50" s="35">
        <f t="shared" si="7"/>
        <v>0</v>
      </c>
      <c r="R50" s="16" t="str">
        <f t="shared" si="4"/>
        <v>OK</v>
      </c>
      <c r="S50" s="145"/>
      <c r="T50" s="146"/>
      <c r="U50" s="112"/>
      <c r="V50" s="112"/>
      <c r="W50" s="112"/>
      <c r="X50" s="112"/>
      <c r="Y50" s="112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</row>
    <row r="51" spans="1:50" ht="24.75" customHeight="1" x14ac:dyDescent="0.25">
      <c r="A51" s="169"/>
      <c r="B51" s="170"/>
      <c r="C51" s="173"/>
      <c r="D51" s="65">
        <v>48</v>
      </c>
      <c r="E51" s="170"/>
      <c r="F51" s="64" t="s">
        <v>92</v>
      </c>
      <c r="G51" s="66" t="s">
        <v>113</v>
      </c>
      <c r="H51" s="67">
        <v>705</v>
      </c>
      <c r="I51" s="69">
        <v>0</v>
      </c>
      <c r="J51" s="23">
        <f t="shared" si="5"/>
        <v>0</v>
      </c>
      <c r="K51" s="23">
        <f t="shared" si="6"/>
        <v>0</v>
      </c>
      <c r="L51" s="24"/>
      <c r="M51" s="25">
        <f t="shared" si="3"/>
        <v>0</v>
      </c>
      <c r="N51" s="24"/>
      <c r="O51" s="24"/>
      <c r="P51" s="24"/>
      <c r="Q51" s="35">
        <f t="shared" si="7"/>
        <v>0</v>
      </c>
      <c r="R51" s="16" t="str">
        <f t="shared" si="4"/>
        <v>OK</v>
      </c>
      <c r="S51" s="145"/>
      <c r="T51" s="146"/>
      <c r="U51" s="112"/>
      <c r="V51" s="112"/>
      <c r="W51" s="112"/>
      <c r="X51" s="112"/>
      <c r="Y51" s="112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</row>
    <row r="52" spans="1:50" ht="24.75" customHeight="1" x14ac:dyDescent="0.25">
      <c r="A52" s="169"/>
      <c r="B52" s="170" t="s">
        <v>96</v>
      </c>
      <c r="C52" s="173">
        <v>25</v>
      </c>
      <c r="D52" s="65">
        <v>49</v>
      </c>
      <c r="E52" s="170" t="s">
        <v>93</v>
      </c>
      <c r="F52" s="64" t="s">
        <v>91</v>
      </c>
      <c r="G52" s="66" t="s">
        <v>113</v>
      </c>
      <c r="H52" s="67">
        <v>13.27</v>
      </c>
      <c r="I52" s="69">
        <v>0</v>
      </c>
      <c r="J52" s="23">
        <f t="shared" si="5"/>
        <v>0</v>
      </c>
      <c r="K52" s="23">
        <f t="shared" si="6"/>
        <v>0</v>
      </c>
      <c r="L52" s="24"/>
      <c r="M52" s="25">
        <f t="shared" si="3"/>
        <v>0</v>
      </c>
      <c r="N52" s="24"/>
      <c r="O52" s="24"/>
      <c r="P52" s="24"/>
      <c r="Q52" s="35">
        <f t="shared" si="7"/>
        <v>0</v>
      </c>
      <c r="R52" s="16" t="str">
        <f t="shared" si="4"/>
        <v>OK</v>
      </c>
      <c r="S52" s="145"/>
      <c r="T52" s="146"/>
      <c r="U52" s="112"/>
      <c r="V52" s="112"/>
      <c r="W52" s="112"/>
      <c r="X52" s="112"/>
      <c r="Y52" s="112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</row>
    <row r="53" spans="1:50" ht="24.75" customHeight="1" x14ac:dyDescent="0.25">
      <c r="A53" s="169"/>
      <c r="B53" s="170"/>
      <c r="C53" s="173"/>
      <c r="D53" s="65">
        <v>50</v>
      </c>
      <c r="E53" s="170"/>
      <c r="F53" s="64" t="s">
        <v>92</v>
      </c>
      <c r="G53" s="66" t="s">
        <v>113</v>
      </c>
      <c r="H53" s="67">
        <v>1492</v>
      </c>
      <c r="I53" s="69">
        <v>0</v>
      </c>
      <c r="J53" s="23">
        <f t="shared" si="5"/>
        <v>0</v>
      </c>
      <c r="K53" s="23">
        <f t="shared" si="6"/>
        <v>0</v>
      </c>
      <c r="L53" s="24"/>
      <c r="M53" s="25">
        <f t="shared" si="3"/>
        <v>0</v>
      </c>
      <c r="N53" s="24"/>
      <c r="O53" s="24"/>
      <c r="P53" s="24"/>
      <c r="Q53" s="35">
        <f t="shared" si="7"/>
        <v>0</v>
      </c>
      <c r="R53" s="16" t="str">
        <f t="shared" si="4"/>
        <v>OK</v>
      </c>
      <c r="S53" s="145"/>
      <c r="T53" s="146"/>
      <c r="U53" s="112"/>
      <c r="V53" s="112"/>
      <c r="W53" s="112"/>
      <c r="X53" s="112"/>
      <c r="Y53" s="112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</row>
    <row r="54" spans="1:50" ht="24.75" customHeight="1" x14ac:dyDescent="0.25">
      <c r="A54" s="169"/>
      <c r="B54" s="170" t="s">
        <v>106</v>
      </c>
      <c r="C54" s="173">
        <v>26</v>
      </c>
      <c r="D54" s="65">
        <v>51</v>
      </c>
      <c r="E54" s="170" t="s">
        <v>94</v>
      </c>
      <c r="F54" s="64" t="s">
        <v>91</v>
      </c>
      <c r="G54" s="66" t="s">
        <v>113</v>
      </c>
      <c r="H54" s="67">
        <v>11.1</v>
      </c>
      <c r="I54" s="69">
        <v>0</v>
      </c>
      <c r="J54" s="23">
        <f t="shared" si="5"/>
        <v>0</v>
      </c>
      <c r="K54" s="23">
        <f t="shared" si="6"/>
        <v>0</v>
      </c>
      <c r="L54" s="24"/>
      <c r="M54" s="25">
        <f t="shared" si="3"/>
        <v>0</v>
      </c>
      <c r="N54" s="24"/>
      <c r="O54" s="24"/>
      <c r="P54" s="24"/>
      <c r="Q54" s="35">
        <f t="shared" si="7"/>
        <v>0</v>
      </c>
      <c r="R54" s="16" t="str">
        <f t="shared" si="4"/>
        <v>OK</v>
      </c>
      <c r="S54" s="145"/>
      <c r="T54" s="146"/>
      <c r="U54" s="112"/>
      <c r="V54" s="112"/>
      <c r="W54" s="112"/>
      <c r="X54" s="112"/>
      <c r="Y54" s="112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</row>
    <row r="55" spans="1:50" ht="24.75" customHeight="1" x14ac:dyDescent="0.25">
      <c r="A55" s="169"/>
      <c r="B55" s="170"/>
      <c r="C55" s="173"/>
      <c r="D55" s="65">
        <v>52</v>
      </c>
      <c r="E55" s="170"/>
      <c r="F55" s="64" t="s">
        <v>92</v>
      </c>
      <c r="G55" s="66" t="s">
        <v>113</v>
      </c>
      <c r="H55" s="67">
        <v>1500</v>
      </c>
      <c r="I55" s="69">
        <v>0</v>
      </c>
      <c r="J55" s="23">
        <f t="shared" si="5"/>
        <v>0</v>
      </c>
      <c r="K55" s="23">
        <f t="shared" si="6"/>
        <v>0</v>
      </c>
      <c r="L55" s="24"/>
      <c r="M55" s="25">
        <f t="shared" si="3"/>
        <v>0</v>
      </c>
      <c r="N55" s="24"/>
      <c r="O55" s="24"/>
      <c r="P55" s="24"/>
      <c r="Q55" s="35">
        <f t="shared" si="7"/>
        <v>0</v>
      </c>
      <c r="R55" s="16" t="str">
        <f t="shared" si="4"/>
        <v>OK</v>
      </c>
      <c r="S55" s="145"/>
      <c r="T55" s="146"/>
      <c r="U55" s="112"/>
      <c r="V55" s="112"/>
      <c r="W55" s="112"/>
      <c r="X55" s="112"/>
      <c r="Y55" s="112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</row>
    <row r="56" spans="1:50" ht="24.75" customHeight="1" x14ac:dyDescent="0.25">
      <c r="A56" s="169"/>
      <c r="B56" s="170" t="s">
        <v>96</v>
      </c>
      <c r="C56" s="173">
        <v>27</v>
      </c>
      <c r="D56" s="65">
        <v>53</v>
      </c>
      <c r="E56" s="170" t="s">
        <v>95</v>
      </c>
      <c r="F56" s="64" t="s">
        <v>91</v>
      </c>
      <c r="G56" s="66" t="s">
        <v>113</v>
      </c>
      <c r="H56" s="67">
        <v>15.83</v>
      </c>
      <c r="I56" s="69">
        <v>0</v>
      </c>
      <c r="J56" s="23">
        <f t="shared" si="5"/>
        <v>0</v>
      </c>
      <c r="K56" s="23">
        <f t="shared" si="6"/>
        <v>0</v>
      </c>
      <c r="L56" s="24"/>
      <c r="M56" s="25">
        <f t="shared" si="3"/>
        <v>0</v>
      </c>
      <c r="N56" s="24"/>
      <c r="O56" s="24"/>
      <c r="P56" s="24"/>
      <c r="Q56" s="35">
        <f t="shared" si="7"/>
        <v>0</v>
      </c>
      <c r="R56" s="16" t="str">
        <f t="shared" si="4"/>
        <v>OK</v>
      </c>
      <c r="S56" s="145"/>
      <c r="T56" s="146"/>
      <c r="U56" s="112"/>
      <c r="V56" s="112"/>
      <c r="W56" s="112"/>
      <c r="X56" s="112"/>
      <c r="Y56" s="112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</row>
    <row r="57" spans="1:50" ht="24.75" customHeight="1" x14ac:dyDescent="0.25">
      <c r="A57" s="169"/>
      <c r="B57" s="170"/>
      <c r="C57" s="173"/>
      <c r="D57" s="65">
        <v>54</v>
      </c>
      <c r="E57" s="170"/>
      <c r="F57" s="64" t="s">
        <v>92</v>
      </c>
      <c r="G57" s="66" t="s">
        <v>113</v>
      </c>
      <c r="H57" s="67">
        <v>2251</v>
      </c>
      <c r="I57" s="69">
        <v>0</v>
      </c>
      <c r="J57" s="23">
        <f t="shared" si="5"/>
        <v>0</v>
      </c>
      <c r="K57" s="23">
        <f t="shared" si="6"/>
        <v>0</v>
      </c>
      <c r="L57" s="24"/>
      <c r="M57" s="25">
        <f t="shared" si="3"/>
        <v>0</v>
      </c>
      <c r="N57" s="24"/>
      <c r="O57" s="24"/>
      <c r="P57" s="24"/>
      <c r="Q57" s="35">
        <f t="shared" si="7"/>
        <v>0</v>
      </c>
      <c r="R57" s="16" t="str">
        <f t="shared" si="4"/>
        <v>OK</v>
      </c>
      <c r="S57" s="145"/>
      <c r="T57" s="146"/>
      <c r="U57" s="112"/>
      <c r="V57" s="112"/>
      <c r="W57" s="112"/>
      <c r="X57" s="112"/>
      <c r="Y57" s="112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</row>
    <row r="58" spans="1:50" ht="24.75" customHeight="1" x14ac:dyDescent="0.25">
      <c r="A58" s="169"/>
      <c r="B58" s="170" t="s">
        <v>89</v>
      </c>
      <c r="C58" s="173">
        <v>28</v>
      </c>
      <c r="D58" s="65">
        <v>55</v>
      </c>
      <c r="E58" s="170" t="s">
        <v>110</v>
      </c>
      <c r="F58" s="64" t="s">
        <v>91</v>
      </c>
      <c r="G58" s="66" t="s">
        <v>113</v>
      </c>
      <c r="H58" s="67">
        <v>17.600000000000001</v>
      </c>
      <c r="I58" s="69">
        <v>0</v>
      </c>
      <c r="J58" s="23">
        <f t="shared" si="5"/>
        <v>0</v>
      </c>
      <c r="K58" s="23">
        <f t="shared" si="6"/>
        <v>0</v>
      </c>
      <c r="L58" s="24"/>
      <c r="M58" s="25">
        <f t="shared" si="3"/>
        <v>0</v>
      </c>
      <c r="N58" s="24"/>
      <c r="O58" s="24"/>
      <c r="P58" s="24"/>
      <c r="Q58" s="35">
        <f t="shared" si="7"/>
        <v>0</v>
      </c>
      <c r="R58" s="16" t="str">
        <f t="shared" si="4"/>
        <v>OK</v>
      </c>
      <c r="S58" s="145"/>
      <c r="T58" s="146"/>
      <c r="U58" s="112"/>
      <c r="V58" s="112"/>
      <c r="W58" s="112"/>
      <c r="X58" s="112"/>
      <c r="Y58" s="112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</row>
    <row r="59" spans="1:50" ht="24.75" customHeight="1" x14ac:dyDescent="0.25">
      <c r="A59" s="169"/>
      <c r="B59" s="170"/>
      <c r="C59" s="173"/>
      <c r="D59" s="65">
        <v>56</v>
      </c>
      <c r="E59" s="170"/>
      <c r="F59" s="64" t="s">
        <v>92</v>
      </c>
      <c r="G59" s="66" t="s">
        <v>113</v>
      </c>
      <c r="H59" s="67">
        <v>2259.2399999999998</v>
      </c>
      <c r="I59" s="69">
        <v>0</v>
      </c>
      <c r="J59" s="23">
        <f t="shared" si="5"/>
        <v>0</v>
      </c>
      <c r="K59" s="23">
        <f t="shared" si="6"/>
        <v>0</v>
      </c>
      <c r="L59" s="24"/>
      <c r="M59" s="25">
        <f t="shared" si="3"/>
        <v>0</v>
      </c>
      <c r="N59" s="24"/>
      <c r="O59" s="24"/>
      <c r="P59" s="24"/>
      <c r="Q59" s="35">
        <f t="shared" si="7"/>
        <v>0</v>
      </c>
      <c r="R59" s="16" t="str">
        <f t="shared" si="4"/>
        <v>OK</v>
      </c>
      <c r="S59" s="145"/>
      <c r="T59" s="146"/>
      <c r="U59" s="112"/>
      <c r="V59" s="112"/>
      <c r="W59" s="112"/>
      <c r="X59" s="112"/>
      <c r="Y59" s="112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</row>
    <row r="60" spans="1:50" ht="24.75" customHeight="1" x14ac:dyDescent="0.25">
      <c r="A60" s="169"/>
      <c r="B60" s="170" t="s">
        <v>89</v>
      </c>
      <c r="C60" s="173">
        <v>29</v>
      </c>
      <c r="D60" s="65">
        <v>57</v>
      </c>
      <c r="E60" s="170" t="s">
        <v>97</v>
      </c>
      <c r="F60" s="64" t="s">
        <v>91</v>
      </c>
      <c r="G60" s="66" t="s">
        <v>113</v>
      </c>
      <c r="H60" s="67">
        <v>6.53</v>
      </c>
      <c r="I60" s="69">
        <v>0</v>
      </c>
      <c r="J60" s="23">
        <f t="shared" si="5"/>
        <v>0</v>
      </c>
      <c r="K60" s="23">
        <f t="shared" si="6"/>
        <v>0</v>
      </c>
      <c r="L60" s="24"/>
      <c r="M60" s="25">
        <f t="shared" si="3"/>
        <v>0</v>
      </c>
      <c r="N60" s="24"/>
      <c r="O60" s="24"/>
      <c r="P60" s="24"/>
      <c r="Q60" s="35">
        <f t="shared" si="7"/>
        <v>0</v>
      </c>
      <c r="R60" s="16" t="str">
        <f t="shared" si="4"/>
        <v>OK</v>
      </c>
      <c r="S60" s="145"/>
      <c r="T60" s="146"/>
      <c r="U60" s="112"/>
      <c r="V60" s="112"/>
      <c r="W60" s="112"/>
      <c r="X60" s="112"/>
      <c r="Y60" s="112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</row>
    <row r="61" spans="1:50" ht="24.75" customHeight="1" x14ac:dyDescent="0.25">
      <c r="A61" s="169"/>
      <c r="B61" s="170"/>
      <c r="C61" s="173"/>
      <c r="D61" s="65">
        <v>58</v>
      </c>
      <c r="E61" s="170"/>
      <c r="F61" s="64" t="s">
        <v>92</v>
      </c>
      <c r="G61" s="66" t="s">
        <v>113</v>
      </c>
      <c r="H61" s="67">
        <v>1094.21</v>
      </c>
      <c r="I61" s="69">
        <v>0</v>
      </c>
      <c r="J61" s="23">
        <f t="shared" si="5"/>
        <v>0</v>
      </c>
      <c r="K61" s="23">
        <f t="shared" si="6"/>
        <v>0</v>
      </c>
      <c r="L61" s="24"/>
      <c r="M61" s="25">
        <f t="shared" si="3"/>
        <v>0</v>
      </c>
      <c r="N61" s="24"/>
      <c r="O61" s="24"/>
      <c r="P61" s="24"/>
      <c r="Q61" s="35">
        <f t="shared" si="7"/>
        <v>0</v>
      </c>
      <c r="R61" s="16" t="str">
        <f t="shared" si="4"/>
        <v>OK</v>
      </c>
      <c r="S61" s="145"/>
      <c r="T61" s="146"/>
      <c r="U61" s="112"/>
      <c r="V61" s="112"/>
      <c r="W61" s="112"/>
      <c r="X61" s="112"/>
      <c r="Y61" s="112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</row>
    <row r="62" spans="1:50" ht="24.75" customHeight="1" x14ac:dyDescent="0.25">
      <c r="A62" s="169" t="s">
        <v>111</v>
      </c>
      <c r="B62" s="170" t="s">
        <v>89</v>
      </c>
      <c r="C62" s="173">
        <v>30</v>
      </c>
      <c r="D62" s="65">
        <v>59</v>
      </c>
      <c r="E62" s="170" t="s">
        <v>90</v>
      </c>
      <c r="F62" s="64" t="s">
        <v>91</v>
      </c>
      <c r="G62" s="66" t="s">
        <v>113</v>
      </c>
      <c r="H62" s="67">
        <v>9.09</v>
      </c>
      <c r="I62" s="69">
        <v>0</v>
      </c>
      <c r="J62" s="23">
        <f t="shared" si="5"/>
        <v>0</v>
      </c>
      <c r="K62" s="23">
        <f t="shared" si="6"/>
        <v>0</v>
      </c>
      <c r="L62" s="24"/>
      <c r="M62" s="25">
        <f t="shared" si="3"/>
        <v>0</v>
      </c>
      <c r="N62" s="24"/>
      <c r="O62" s="24"/>
      <c r="P62" s="24"/>
      <c r="Q62" s="35">
        <f t="shared" si="7"/>
        <v>0</v>
      </c>
      <c r="R62" s="16" t="str">
        <f t="shared" si="4"/>
        <v>OK</v>
      </c>
      <c r="S62" s="145"/>
      <c r="T62" s="146"/>
      <c r="U62" s="112"/>
      <c r="V62" s="112"/>
      <c r="W62" s="112"/>
      <c r="X62" s="112"/>
      <c r="Y62" s="112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</row>
    <row r="63" spans="1:50" ht="24.75" customHeight="1" x14ac:dyDescent="0.25">
      <c r="A63" s="169"/>
      <c r="B63" s="170"/>
      <c r="C63" s="173"/>
      <c r="D63" s="65">
        <v>60</v>
      </c>
      <c r="E63" s="170"/>
      <c r="F63" s="64" t="s">
        <v>92</v>
      </c>
      <c r="G63" s="66" t="s">
        <v>113</v>
      </c>
      <c r="H63" s="67">
        <v>1513.9</v>
      </c>
      <c r="I63" s="69">
        <v>0</v>
      </c>
      <c r="J63" s="23">
        <f t="shared" si="5"/>
        <v>0</v>
      </c>
      <c r="K63" s="23">
        <f t="shared" si="6"/>
        <v>0</v>
      </c>
      <c r="L63" s="24"/>
      <c r="M63" s="25">
        <f t="shared" si="3"/>
        <v>0</v>
      </c>
      <c r="N63" s="24"/>
      <c r="O63" s="24"/>
      <c r="P63" s="24"/>
      <c r="Q63" s="35">
        <f t="shared" si="7"/>
        <v>0</v>
      </c>
      <c r="R63" s="16" t="str">
        <f t="shared" si="4"/>
        <v>OK</v>
      </c>
      <c r="S63" s="145"/>
      <c r="T63" s="146"/>
      <c r="U63" s="112"/>
      <c r="V63" s="112"/>
      <c r="W63" s="112"/>
      <c r="X63" s="112"/>
      <c r="Y63" s="112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</row>
    <row r="64" spans="1:50" ht="24.75" customHeight="1" x14ac:dyDescent="0.25">
      <c r="A64" s="169"/>
      <c r="B64" s="170" t="s">
        <v>96</v>
      </c>
      <c r="C64" s="173">
        <v>31</v>
      </c>
      <c r="D64" s="65">
        <v>61</v>
      </c>
      <c r="E64" s="170" t="s">
        <v>93</v>
      </c>
      <c r="F64" s="64" t="s">
        <v>91</v>
      </c>
      <c r="G64" s="66" t="s">
        <v>113</v>
      </c>
      <c r="H64" s="67">
        <v>12.77</v>
      </c>
      <c r="I64" s="69">
        <v>0</v>
      </c>
      <c r="J64" s="23">
        <f t="shared" si="5"/>
        <v>0</v>
      </c>
      <c r="K64" s="23">
        <f t="shared" si="6"/>
        <v>0</v>
      </c>
      <c r="L64" s="24"/>
      <c r="M64" s="25">
        <f t="shared" si="3"/>
        <v>0</v>
      </c>
      <c r="N64" s="24"/>
      <c r="O64" s="24"/>
      <c r="P64" s="24"/>
      <c r="Q64" s="35">
        <f t="shared" si="7"/>
        <v>0</v>
      </c>
      <c r="R64" s="16" t="str">
        <f t="shared" si="4"/>
        <v>OK</v>
      </c>
      <c r="S64" s="145"/>
      <c r="T64" s="146"/>
      <c r="U64" s="112"/>
      <c r="V64" s="112"/>
      <c r="W64" s="112"/>
      <c r="X64" s="112"/>
      <c r="Y64" s="112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</row>
    <row r="65" spans="1:50" ht="24.75" customHeight="1" x14ac:dyDescent="0.25">
      <c r="A65" s="169"/>
      <c r="B65" s="170"/>
      <c r="C65" s="173"/>
      <c r="D65" s="65">
        <v>62</v>
      </c>
      <c r="E65" s="170"/>
      <c r="F65" s="64" t="s">
        <v>92</v>
      </c>
      <c r="G65" s="66" t="s">
        <v>113</v>
      </c>
      <c r="H65" s="67">
        <v>1492</v>
      </c>
      <c r="I65" s="69">
        <v>0</v>
      </c>
      <c r="J65" s="23">
        <f t="shared" si="5"/>
        <v>0</v>
      </c>
      <c r="K65" s="23">
        <f t="shared" si="6"/>
        <v>0</v>
      </c>
      <c r="L65" s="24"/>
      <c r="M65" s="25">
        <f t="shared" si="3"/>
        <v>0</v>
      </c>
      <c r="N65" s="24"/>
      <c r="O65" s="24"/>
      <c r="P65" s="24"/>
      <c r="Q65" s="35">
        <f t="shared" si="7"/>
        <v>0</v>
      </c>
      <c r="R65" s="16" t="str">
        <f t="shared" si="4"/>
        <v>OK</v>
      </c>
      <c r="S65" s="145"/>
      <c r="T65" s="146"/>
      <c r="U65" s="112"/>
      <c r="V65" s="112"/>
      <c r="W65" s="112"/>
      <c r="X65" s="112"/>
      <c r="Y65" s="112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</row>
    <row r="66" spans="1:50" ht="24.75" customHeight="1" x14ac:dyDescent="0.25">
      <c r="A66" s="169"/>
      <c r="B66" s="170" t="s">
        <v>96</v>
      </c>
      <c r="C66" s="173">
        <v>32</v>
      </c>
      <c r="D66" s="65">
        <v>63</v>
      </c>
      <c r="E66" s="170" t="s">
        <v>94</v>
      </c>
      <c r="F66" s="64" t="s">
        <v>91</v>
      </c>
      <c r="G66" s="66" t="s">
        <v>113</v>
      </c>
      <c r="H66" s="67">
        <v>15.93</v>
      </c>
      <c r="I66" s="69">
        <v>0</v>
      </c>
      <c r="J66" s="23">
        <f t="shared" si="5"/>
        <v>0</v>
      </c>
      <c r="K66" s="23">
        <f t="shared" si="6"/>
        <v>0</v>
      </c>
      <c r="L66" s="24"/>
      <c r="M66" s="25">
        <f t="shared" si="3"/>
        <v>0</v>
      </c>
      <c r="N66" s="24"/>
      <c r="O66" s="24"/>
      <c r="P66" s="24"/>
      <c r="Q66" s="35">
        <f t="shared" si="7"/>
        <v>0</v>
      </c>
      <c r="R66" s="16" t="str">
        <f t="shared" si="4"/>
        <v>OK</v>
      </c>
      <c r="S66" s="145"/>
      <c r="T66" s="146"/>
      <c r="U66" s="112"/>
      <c r="V66" s="112"/>
      <c r="W66" s="112"/>
      <c r="X66" s="112"/>
      <c r="Y66" s="112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</row>
    <row r="67" spans="1:50" ht="24.75" customHeight="1" x14ac:dyDescent="0.25">
      <c r="A67" s="169"/>
      <c r="B67" s="170"/>
      <c r="C67" s="173"/>
      <c r="D67" s="65">
        <v>64</v>
      </c>
      <c r="E67" s="170"/>
      <c r="F67" s="64" t="s">
        <v>92</v>
      </c>
      <c r="G67" s="66" t="s">
        <v>113</v>
      </c>
      <c r="H67" s="67">
        <v>2121</v>
      </c>
      <c r="I67" s="69">
        <v>0</v>
      </c>
      <c r="J67" s="23">
        <f t="shared" si="5"/>
        <v>0</v>
      </c>
      <c r="K67" s="23">
        <f t="shared" si="6"/>
        <v>0</v>
      </c>
      <c r="L67" s="24"/>
      <c r="M67" s="25">
        <f t="shared" si="3"/>
        <v>0</v>
      </c>
      <c r="N67" s="24"/>
      <c r="O67" s="24"/>
      <c r="P67" s="24"/>
      <c r="Q67" s="35">
        <f t="shared" si="7"/>
        <v>0</v>
      </c>
      <c r="R67" s="16" t="str">
        <f t="shared" si="4"/>
        <v>OK</v>
      </c>
      <c r="S67" s="145"/>
      <c r="T67" s="146"/>
      <c r="U67" s="112"/>
      <c r="V67" s="112"/>
      <c r="W67" s="112"/>
      <c r="X67" s="112"/>
      <c r="Y67" s="112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</row>
    <row r="68" spans="1:50" ht="24.75" customHeight="1" x14ac:dyDescent="0.25">
      <c r="A68" s="169"/>
      <c r="B68" s="170" t="s">
        <v>96</v>
      </c>
      <c r="C68" s="173">
        <v>33</v>
      </c>
      <c r="D68" s="65">
        <v>65</v>
      </c>
      <c r="E68" s="170" t="s">
        <v>95</v>
      </c>
      <c r="F68" s="64" t="s">
        <v>91</v>
      </c>
      <c r="G68" s="66" t="s">
        <v>113</v>
      </c>
      <c r="H68" s="67">
        <v>16.739999999999998</v>
      </c>
      <c r="I68" s="69">
        <v>0</v>
      </c>
      <c r="J68" s="23">
        <f t="shared" si="5"/>
        <v>0</v>
      </c>
      <c r="K68" s="23">
        <f t="shared" si="6"/>
        <v>0</v>
      </c>
      <c r="L68" s="24"/>
      <c r="M68" s="25">
        <f t="shared" si="3"/>
        <v>0</v>
      </c>
      <c r="N68" s="24"/>
      <c r="O68" s="24"/>
      <c r="P68" s="24"/>
      <c r="Q68" s="35">
        <f t="shared" si="7"/>
        <v>0</v>
      </c>
      <c r="R68" s="16" t="str">
        <f t="shared" si="4"/>
        <v>OK</v>
      </c>
      <c r="S68" s="145"/>
      <c r="T68" s="146"/>
      <c r="U68" s="112"/>
      <c r="V68" s="112"/>
      <c r="W68" s="112"/>
      <c r="X68" s="112"/>
      <c r="Y68" s="112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</row>
    <row r="69" spans="1:50" ht="24.75" customHeight="1" x14ac:dyDescent="0.25">
      <c r="A69" s="169"/>
      <c r="B69" s="170"/>
      <c r="C69" s="173"/>
      <c r="D69" s="65">
        <v>66</v>
      </c>
      <c r="E69" s="170"/>
      <c r="F69" s="64" t="s">
        <v>92</v>
      </c>
      <c r="G69" s="66" t="s">
        <v>113</v>
      </c>
      <c r="H69" s="67">
        <v>2252</v>
      </c>
      <c r="I69" s="69">
        <v>0</v>
      </c>
      <c r="J69" s="23">
        <f t="shared" si="5"/>
        <v>0</v>
      </c>
      <c r="K69" s="23">
        <f t="shared" si="6"/>
        <v>0</v>
      </c>
      <c r="L69" s="24"/>
      <c r="M69" s="25">
        <f t="shared" si="3"/>
        <v>0</v>
      </c>
      <c r="N69" s="24"/>
      <c r="O69" s="24"/>
      <c r="P69" s="24"/>
      <c r="Q69" s="35">
        <f t="shared" si="7"/>
        <v>0</v>
      </c>
      <c r="R69" s="16" t="str">
        <f t="shared" ref="R69:R73" si="8">IF(Q69&lt;0,"ATENÇÃO","OK")</f>
        <v>OK</v>
      </c>
      <c r="S69" s="145"/>
      <c r="T69" s="146"/>
      <c r="U69" s="112"/>
      <c r="V69" s="112"/>
      <c r="W69" s="112"/>
      <c r="X69" s="112"/>
      <c r="Y69" s="112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</row>
    <row r="70" spans="1:50" ht="24.75" customHeight="1" x14ac:dyDescent="0.25">
      <c r="A70" s="169"/>
      <c r="B70" s="170" t="s">
        <v>96</v>
      </c>
      <c r="C70" s="173">
        <v>34</v>
      </c>
      <c r="D70" s="65">
        <v>67</v>
      </c>
      <c r="E70" s="170" t="s">
        <v>110</v>
      </c>
      <c r="F70" s="64" t="s">
        <v>91</v>
      </c>
      <c r="G70" s="66" t="s">
        <v>113</v>
      </c>
      <c r="H70" s="67">
        <v>16.239999999999998</v>
      </c>
      <c r="I70" s="69">
        <v>0</v>
      </c>
      <c r="J70" s="23">
        <f t="shared" si="5"/>
        <v>0</v>
      </c>
      <c r="K70" s="23">
        <f t="shared" si="6"/>
        <v>0</v>
      </c>
      <c r="L70" s="24"/>
      <c r="M70" s="25">
        <f t="shared" si="3"/>
        <v>0</v>
      </c>
      <c r="N70" s="24"/>
      <c r="O70" s="24"/>
      <c r="P70" s="24"/>
      <c r="Q70" s="35">
        <f t="shared" si="7"/>
        <v>0</v>
      </c>
      <c r="R70" s="16" t="str">
        <f t="shared" si="8"/>
        <v>OK</v>
      </c>
      <c r="S70" s="145"/>
      <c r="T70" s="146"/>
      <c r="U70" s="112"/>
      <c r="V70" s="112"/>
      <c r="W70" s="112"/>
      <c r="X70" s="112"/>
      <c r="Y70" s="112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</row>
    <row r="71" spans="1:50" ht="24.75" customHeight="1" x14ac:dyDescent="0.25">
      <c r="A71" s="169"/>
      <c r="B71" s="170"/>
      <c r="C71" s="173"/>
      <c r="D71" s="65">
        <v>68</v>
      </c>
      <c r="E71" s="170"/>
      <c r="F71" s="64" t="s">
        <v>92</v>
      </c>
      <c r="G71" s="66" t="s">
        <v>113</v>
      </c>
      <c r="H71" s="67">
        <v>2076</v>
      </c>
      <c r="I71" s="69">
        <v>0</v>
      </c>
      <c r="J71" s="23">
        <f t="shared" si="5"/>
        <v>0</v>
      </c>
      <c r="K71" s="23">
        <f t="shared" si="6"/>
        <v>0</v>
      </c>
      <c r="L71" s="24"/>
      <c r="M71" s="25">
        <f t="shared" si="3"/>
        <v>0</v>
      </c>
      <c r="N71" s="24"/>
      <c r="O71" s="24"/>
      <c r="P71" s="24"/>
      <c r="Q71" s="35">
        <f t="shared" si="7"/>
        <v>0</v>
      </c>
      <c r="R71" s="16" t="str">
        <f t="shared" si="8"/>
        <v>OK</v>
      </c>
      <c r="S71" s="145"/>
      <c r="T71" s="146"/>
      <c r="U71" s="112"/>
      <c r="V71" s="112"/>
      <c r="W71" s="112"/>
      <c r="X71" s="112"/>
      <c r="Y71" s="112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</row>
    <row r="72" spans="1:50" ht="24.75" customHeight="1" x14ac:dyDescent="0.25">
      <c r="A72" s="169"/>
      <c r="B72" s="170" t="s">
        <v>96</v>
      </c>
      <c r="C72" s="173">
        <v>35</v>
      </c>
      <c r="D72" s="65">
        <v>69</v>
      </c>
      <c r="E72" s="170" t="s">
        <v>97</v>
      </c>
      <c r="F72" s="64" t="s">
        <v>91</v>
      </c>
      <c r="G72" s="66" t="s">
        <v>113</v>
      </c>
      <c r="H72" s="67">
        <v>6.31</v>
      </c>
      <c r="I72" s="69">
        <v>0</v>
      </c>
      <c r="J72" s="23">
        <f t="shared" si="5"/>
        <v>0</v>
      </c>
      <c r="K72" s="23">
        <f t="shared" si="6"/>
        <v>0</v>
      </c>
      <c r="L72" s="24"/>
      <c r="M72" s="25">
        <f t="shared" si="3"/>
        <v>0</v>
      </c>
      <c r="N72" s="24"/>
      <c r="O72" s="24"/>
      <c r="P72" s="24"/>
      <c r="Q72" s="35">
        <f t="shared" si="7"/>
        <v>0</v>
      </c>
      <c r="R72" s="16" t="str">
        <f t="shared" si="8"/>
        <v>OK</v>
      </c>
      <c r="S72" s="145"/>
      <c r="T72" s="146"/>
      <c r="U72" s="112"/>
      <c r="V72" s="112"/>
      <c r="W72" s="112"/>
      <c r="X72" s="112"/>
      <c r="Y72" s="112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</row>
    <row r="73" spans="1:50" ht="24.75" customHeight="1" x14ac:dyDescent="0.25">
      <c r="A73" s="169"/>
      <c r="B73" s="170"/>
      <c r="C73" s="173"/>
      <c r="D73" s="65">
        <v>70</v>
      </c>
      <c r="E73" s="170"/>
      <c r="F73" s="64" t="s">
        <v>92</v>
      </c>
      <c r="G73" s="66" t="s">
        <v>113</v>
      </c>
      <c r="H73" s="67">
        <v>1065.5999999999999</v>
      </c>
      <c r="I73" s="69">
        <v>0</v>
      </c>
      <c r="J73" s="23">
        <f t="shared" si="5"/>
        <v>0</v>
      </c>
      <c r="K73" s="23">
        <f t="shared" si="6"/>
        <v>0</v>
      </c>
      <c r="L73" s="24"/>
      <c r="M73" s="25">
        <f t="shared" si="3"/>
        <v>0</v>
      </c>
      <c r="N73" s="24"/>
      <c r="O73" s="24"/>
      <c r="P73" s="24"/>
      <c r="Q73" s="35">
        <f t="shared" si="7"/>
        <v>0</v>
      </c>
      <c r="R73" s="16" t="str">
        <f t="shared" si="8"/>
        <v>OK</v>
      </c>
      <c r="S73" s="145"/>
      <c r="T73" s="146"/>
      <c r="U73" s="112"/>
      <c r="V73" s="112"/>
      <c r="W73" s="112"/>
      <c r="X73" s="112"/>
      <c r="Y73" s="112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</row>
    <row r="74" spans="1:50" ht="16.5" customHeight="1" x14ac:dyDescent="0.25">
      <c r="I74" s="48">
        <f t="shared" ref="I74:Q74" si="9">SUM(I4:I73)</f>
        <v>23651</v>
      </c>
      <c r="J74" s="48">
        <f t="shared" si="9"/>
        <v>3824</v>
      </c>
      <c r="K74" s="48">
        <f t="shared" si="9"/>
        <v>3824</v>
      </c>
      <c r="L74" s="48">
        <f t="shared" si="9"/>
        <v>0</v>
      </c>
      <c r="M74" s="48">
        <f t="shared" si="9"/>
        <v>5912</v>
      </c>
      <c r="N74" s="48">
        <f t="shared" si="9"/>
        <v>0</v>
      </c>
      <c r="O74" s="48">
        <f t="shared" si="9"/>
        <v>0</v>
      </c>
      <c r="P74" s="48">
        <f t="shared" si="9"/>
        <v>0</v>
      </c>
      <c r="Q74" s="49">
        <f t="shared" si="9"/>
        <v>19827</v>
      </c>
      <c r="S74" s="149">
        <f>SUMPRODUCT($H$4:$H$73,S4:S73)</f>
        <v>3646.4</v>
      </c>
      <c r="T74" s="149">
        <f t="shared" ref="T74:X74" si="10">SUMPRODUCT($H$4:$H$73,T4:T73)</f>
        <v>29806</v>
      </c>
      <c r="U74" s="149">
        <f t="shared" si="10"/>
        <v>0</v>
      </c>
      <c r="V74" s="149">
        <f t="shared" si="10"/>
        <v>0</v>
      </c>
      <c r="W74" s="149">
        <f t="shared" si="10"/>
        <v>0</v>
      </c>
      <c r="X74" s="149">
        <f t="shared" si="10"/>
        <v>0</v>
      </c>
      <c r="Y74" s="17">
        <f t="shared" ref="S74:AX74" si="11">SUMPRODUCT($H$4:$H$73,Y4:Y73)</f>
        <v>0</v>
      </c>
      <c r="Z74" s="17">
        <f t="shared" si="11"/>
        <v>0</v>
      </c>
      <c r="AA74" s="17">
        <f t="shared" si="11"/>
        <v>0</v>
      </c>
      <c r="AB74" s="17">
        <f t="shared" si="11"/>
        <v>0</v>
      </c>
      <c r="AC74" s="17">
        <f t="shared" si="11"/>
        <v>0</v>
      </c>
      <c r="AD74" s="17">
        <f t="shared" si="11"/>
        <v>0</v>
      </c>
      <c r="AE74" s="17">
        <f t="shared" si="11"/>
        <v>0</v>
      </c>
      <c r="AF74" s="17">
        <f t="shared" si="11"/>
        <v>0</v>
      </c>
      <c r="AG74" s="17">
        <f t="shared" si="11"/>
        <v>0</v>
      </c>
      <c r="AH74" s="17">
        <f t="shared" si="11"/>
        <v>0</v>
      </c>
      <c r="AI74" s="17">
        <f t="shared" si="11"/>
        <v>0</v>
      </c>
      <c r="AJ74" s="17">
        <f t="shared" si="11"/>
        <v>0</v>
      </c>
      <c r="AK74" s="17">
        <f t="shared" si="11"/>
        <v>0</v>
      </c>
      <c r="AL74" s="17">
        <f t="shared" si="11"/>
        <v>0</v>
      </c>
      <c r="AM74" s="17">
        <f t="shared" si="11"/>
        <v>0</v>
      </c>
      <c r="AN74" s="17">
        <f t="shared" si="11"/>
        <v>0</v>
      </c>
      <c r="AO74" s="17">
        <f t="shared" si="11"/>
        <v>0</v>
      </c>
      <c r="AP74" s="17">
        <f t="shared" si="11"/>
        <v>0</v>
      </c>
      <c r="AQ74" s="17">
        <f t="shared" si="11"/>
        <v>0</v>
      </c>
      <c r="AR74" s="17">
        <f t="shared" si="11"/>
        <v>0</v>
      </c>
      <c r="AS74" s="17">
        <f t="shared" si="11"/>
        <v>0</v>
      </c>
      <c r="AT74" s="17">
        <f t="shared" si="11"/>
        <v>0</v>
      </c>
      <c r="AU74" s="17">
        <f t="shared" si="11"/>
        <v>0</v>
      </c>
      <c r="AV74" s="17">
        <f t="shared" si="11"/>
        <v>0</v>
      </c>
      <c r="AW74" s="17">
        <f t="shared" si="11"/>
        <v>0</v>
      </c>
      <c r="AX74" s="17">
        <f t="shared" si="11"/>
        <v>0</v>
      </c>
    </row>
    <row r="75" spans="1:50" ht="20.25" customHeight="1" x14ac:dyDescent="0.25">
      <c r="I75" s="55">
        <f t="shared" ref="I75:P75" si="12">SUMPRODUCT($H$4:$H$73,I4:I73)</f>
        <v>228486.12</v>
      </c>
      <c r="J75" s="55">
        <f t="shared" si="12"/>
        <v>33452.400000000001</v>
      </c>
      <c r="K75" s="55">
        <f t="shared" si="12"/>
        <v>33452.400000000001</v>
      </c>
      <c r="L75" s="55">
        <f t="shared" si="12"/>
        <v>0</v>
      </c>
      <c r="M75" s="55">
        <f t="shared" si="12"/>
        <v>56360.859999999993</v>
      </c>
      <c r="N75" s="55">
        <f t="shared" si="12"/>
        <v>0</v>
      </c>
      <c r="O75" s="55">
        <f t="shared" si="12"/>
        <v>0</v>
      </c>
      <c r="P75" s="55">
        <f t="shared" si="12"/>
        <v>0</v>
      </c>
      <c r="S75" s="150"/>
      <c r="T75" s="150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</row>
    <row r="76" spans="1:50" ht="17.25" customHeight="1" x14ac:dyDescent="0.25">
      <c r="B76" s="189" t="s">
        <v>48</v>
      </c>
      <c r="C76" s="190"/>
      <c r="D76" s="190"/>
      <c r="E76" s="190"/>
      <c r="F76" s="190"/>
      <c r="G76" s="191"/>
      <c r="H76" s="109"/>
      <c r="I76" s="109"/>
      <c r="J76" s="110"/>
      <c r="K76" s="28"/>
      <c r="L76" s="28"/>
      <c r="M76" s="28"/>
      <c r="N76" s="28"/>
      <c r="O76" s="28"/>
      <c r="P76" s="28"/>
      <c r="S76" s="150"/>
      <c r="T76" s="151"/>
      <c r="U76" s="21"/>
      <c r="V76" s="21"/>
    </row>
    <row r="77" spans="1:50" ht="16.5" customHeight="1" x14ac:dyDescent="0.25">
      <c r="B77" s="192" t="s">
        <v>85</v>
      </c>
      <c r="C77" s="193"/>
      <c r="D77" s="193"/>
      <c r="E77" s="193"/>
      <c r="F77" s="193"/>
      <c r="G77" s="194"/>
      <c r="H77" s="108"/>
      <c r="I77" s="108"/>
      <c r="J77" s="111"/>
      <c r="P77" s="22"/>
      <c r="S77" s="150"/>
      <c r="T77" s="151"/>
      <c r="U77" s="21"/>
      <c r="V77" s="21"/>
    </row>
    <row r="78" spans="1:50" ht="15.75" customHeight="1" x14ac:dyDescent="0.25">
      <c r="B78" s="180" t="s">
        <v>86</v>
      </c>
      <c r="C78" s="181"/>
      <c r="D78" s="181"/>
      <c r="E78" s="181"/>
      <c r="F78" s="181"/>
      <c r="G78" s="182"/>
      <c r="H78" s="108"/>
      <c r="I78" s="108"/>
      <c r="J78" s="111"/>
      <c r="P78" s="22"/>
      <c r="S78" s="150"/>
      <c r="T78" s="151"/>
      <c r="U78" s="21"/>
      <c r="V78" s="21"/>
    </row>
    <row r="79" spans="1:50" ht="12.6" customHeight="1" x14ac:dyDescent="0.25">
      <c r="S79" s="150"/>
      <c r="T79" s="150"/>
    </row>
    <row r="80" spans="1:50" ht="24.75" customHeight="1" x14ac:dyDescent="0.25">
      <c r="B80" s="183" t="s">
        <v>116</v>
      </c>
      <c r="C80" s="184"/>
      <c r="D80" s="184"/>
      <c r="E80" s="184"/>
      <c r="F80" s="184"/>
      <c r="G80" s="185"/>
      <c r="S80" s="150"/>
      <c r="T80" s="150"/>
    </row>
    <row r="81" spans="2:20" ht="24.75" customHeight="1" x14ac:dyDescent="0.25">
      <c r="B81" s="186"/>
      <c r="C81" s="187"/>
      <c r="D81" s="187"/>
      <c r="E81" s="187"/>
      <c r="F81" s="187"/>
      <c r="G81" s="188"/>
      <c r="S81" s="150"/>
      <c r="T81" s="150"/>
    </row>
  </sheetData>
  <autoFilter ref="A3:AX3" xr:uid="{4A706EC8-95A1-439C-A27F-1B6F50C63BA4}"/>
  <mergeCells count="152">
    <mergeCell ref="B77:G77"/>
    <mergeCell ref="B78:G78"/>
    <mergeCell ref="B80:G81"/>
    <mergeCell ref="B70:B71"/>
    <mergeCell ref="C70:C71"/>
    <mergeCell ref="E70:E71"/>
    <mergeCell ref="B72:B73"/>
    <mergeCell ref="C72:C73"/>
    <mergeCell ref="E72:E73"/>
    <mergeCell ref="C66:C67"/>
    <mergeCell ref="E66:E67"/>
    <mergeCell ref="B68:B69"/>
    <mergeCell ref="C68:C69"/>
    <mergeCell ref="E68:E69"/>
    <mergeCell ref="B60:B61"/>
    <mergeCell ref="C60:C61"/>
    <mergeCell ref="E60:E61"/>
    <mergeCell ref="B76:G76"/>
    <mergeCell ref="A62:A73"/>
    <mergeCell ref="B62:B63"/>
    <mergeCell ref="C62:C63"/>
    <mergeCell ref="E62:E63"/>
    <mergeCell ref="B64:B65"/>
    <mergeCell ref="C64:C65"/>
    <mergeCell ref="E64:E65"/>
    <mergeCell ref="B56:B57"/>
    <mergeCell ref="C56:C57"/>
    <mergeCell ref="E56:E57"/>
    <mergeCell ref="B58:B59"/>
    <mergeCell ref="C58:C59"/>
    <mergeCell ref="E58:E59"/>
    <mergeCell ref="A50:A61"/>
    <mergeCell ref="B50:B51"/>
    <mergeCell ref="C50:C51"/>
    <mergeCell ref="E50:E51"/>
    <mergeCell ref="B52:B53"/>
    <mergeCell ref="C52:C53"/>
    <mergeCell ref="E52:E53"/>
    <mergeCell ref="B54:B55"/>
    <mergeCell ref="C54:C55"/>
    <mergeCell ref="E54:E55"/>
    <mergeCell ref="B66:B67"/>
    <mergeCell ref="A44:A49"/>
    <mergeCell ref="B44:B45"/>
    <mergeCell ref="C44:C45"/>
    <mergeCell ref="E44:E45"/>
    <mergeCell ref="B46:B47"/>
    <mergeCell ref="C46:C47"/>
    <mergeCell ref="E46:E47"/>
    <mergeCell ref="B48:B49"/>
    <mergeCell ref="C48:C49"/>
    <mergeCell ref="E48:E49"/>
    <mergeCell ref="A34:A4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C32:C33"/>
    <mergeCell ref="E32:E33"/>
    <mergeCell ref="B24:B25"/>
    <mergeCell ref="C24:C25"/>
    <mergeCell ref="E24:E25"/>
    <mergeCell ref="B40:B41"/>
    <mergeCell ref="C40:C41"/>
    <mergeCell ref="E40:E41"/>
    <mergeCell ref="B42:B43"/>
    <mergeCell ref="C42:C43"/>
    <mergeCell ref="E42:E43"/>
    <mergeCell ref="A16:A25"/>
    <mergeCell ref="B16:B17"/>
    <mergeCell ref="C16:C17"/>
    <mergeCell ref="E16:E17"/>
    <mergeCell ref="B18:B19"/>
    <mergeCell ref="C18:C19"/>
    <mergeCell ref="E18:E19"/>
    <mergeCell ref="A26:A33"/>
    <mergeCell ref="B26:B27"/>
    <mergeCell ref="C26:C27"/>
    <mergeCell ref="E26:E27"/>
    <mergeCell ref="B28:B29"/>
    <mergeCell ref="C28:C29"/>
    <mergeCell ref="E28:E29"/>
    <mergeCell ref="B20:B21"/>
    <mergeCell ref="C20:C21"/>
    <mergeCell ref="E20:E21"/>
    <mergeCell ref="B22:B23"/>
    <mergeCell ref="C22:C23"/>
    <mergeCell ref="E22:E23"/>
    <mergeCell ref="B30:B31"/>
    <mergeCell ref="C30:C31"/>
    <mergeCell ref="E30:E31"/>
    <mergeCell ref="B32:B33"/>
    <mergeCell ref="B10:B11"/>
    <mergeCell ref="C10:C11"/>
    <mergeCell ref="E10:E11"/>
    <mergeCell ref="B12:B13"/>
    <mergeCell ref="C12:C13"/>
    <mergeCell ref="E12:E13"/>
    <mergeCell ref="A4:A15"/>
    <mergeCell ref="B4:B5"/>
    <mergeCell ref="C4:C5"/>
    <mergeCell ref="E4:E5"/>
    <mergeCell ref="B6:B7"/>
    <mergeCell ref="C6:C7"/>
    <mergeCell ref="E6:E7"/>
    <mergeCell ref="B8:B9"/>
    <mergeCell ref="C8:C9"/>
    <mergeCell ref="E8:E9"/>
    <mergeCell ref="B14:B15"/>
    <mergeCell ref="C14:C15"/>
    <mergeCell ref="E14:E15"/>
    <mergeCell ref="AT1:AT2"/>
    <mergeCell ref="AU1:AU2"/>
    <mergeCell ref="AV1:AV2"/>
    <mergeCell ref="AW1:AW2"/>
    <mergeCell ref="AX1:AX2"/>
    <mergeCell ref="A2:R2"/>
    <mergeCell ref="AN1:AN2"/>
    <mergeCell ref="AO1:AO2"/>
    <mergeCell ref="AP1:AP2"/>
    <mergeCell ref="AQ1:AQ2"/>
    <mergeCell ref="AR1:AR2"/>
    <mergeCell ref="AS1:AS2"/>
    <mergeCell ref="AH1:AH2"/>
    <mergeCell ref="AI1:AI2"/>
    <mergeCell ref="AJ1:AJ2"/>
    <mergeCell ref="AK1:AK2"/>
    <mergeCell ref="AL1:AL2"/>
    <mergeCell ref="AM1:AM2"/>
    <mergeCell ref="AB1:AB2"/>
    <mergeCell ref="AC1:AC2"/>
    <mergeCell ref="AD1:AD2"/>
    <mergeCell ref="AE1:AE2"/>
    <mergeCell ref="AF1:AF2"/>
    <mergeCell ref="AG1:AG2"/>
    <mergeCell ref="V1:V2"/>
    <mergeCell ref="W1:W2"/>
    <mergeCell ref="X1:X2"/>
    <mergeCell ref="Y1:Y2"/>
    <mergeCell ref="Z1:Z2"/>
    <mergeCell ref="AA1:AA2"/>
    <mergeCell ref="A1:B1"/>
    <mergeCell ref="C1:H1"/>
    <mergeCell ref="I1:R1"/>
    <mergeCell ref="S1:S2"/>
    <mergeCell ref="T1:T2"/>
    <mergeCell ref="U1:U2"/>
  </mergeCells>
  <conditionalFormatting sqref="R1 R3:R1048576">
    <cfRule type="cellIs" dxfId="38" priority="4" operator="equal">
      <formula>"ATENÇÃO"</formula>
    </cfRule>
  </conditionalFormatting>
  <conditionalFormatting sqref="U4:AX73">
    <cfRule type="cellIs" dxfId="37" priority="3" operator="greaterThan">
      <formula>0</formula>
    </cfRule>
  </conditionalFormatting>
  <conditionalFormatting sqref="Q4:Q73">
    <cfRule type="cellIs" dxfId="36" priority="2" operator="lessThan">
      <formula>0</formula>
    </cfRule>
  </conditionalFormatting>
  <conditionalFormatting sqref="R4:R73">
    <cfRule type="containsText" dxfId="35" priority="1" operator="containsText" text="ATENÇÃO">
      <formula>NOT(ISERROR(SEARCH("ATENÇÃO",R4)))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2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0C760-2975-4709-B3FE-36912F817CB9}">
  <dimension ref="A1:AX81"/>
  <sheetViews>
    <sheetView topLeftCell="A55" zoomScale="60" zoomScaleNormal="60" workbookViewId="0">
      <selection activeCell="S80" sqref="S80"/>
    </sheetView>
  </sheetViews>
  <sheetFormatPr defaultColWidth="11.85546875" defaultRowHeight="24.75" customHeight="1" x14ac:dyDescent="0.25"/>
  <cols>
    <col min="1" max="1" width="7.42578125" style="34" customWidth="1"/>
    <col min="2" max="2" width="22.140625" style="1" customWidth="1"/>
    <col min="3" max="3" width="5.140625" style="1" customWidth="1"/>
    <col min="4" max="4" width="6.140625" style="1" customWidth="1"/>
    <col min="5" max="5" width="14.42578125" style="3" customWidth="1"/>
    <col min="6" max="6" width="10" style="1" customWidth="1"/>
    <col min="7" max="7" width="12.5703125" style="1" customWidth="1"/>
    <col min="8" max="8" width="12.85546875" style="79" customWidth="1"/>
    <col min="9" max="9" width="10.85546875" style="4" customWidth="1"/>
    <col min="10" max="16" width="8.5703125" style="4" customWidth="1"/>
    <col min="17" max="17" width="8.5703125" style="10" customWidth="1"/>
    <col min="18" max="18" width="8.5703125" style="5" customWidth="1"/>
    <col min="19" max="30" width="15" style="6" customWidth="1"/>
    <col min="31" max="50" width="15" style="34" customWidth="1"/>
    <col min="51" max="16384" width="11.85546875" style="34"/>
  </cols>
  <sheetData>
    <row r="1" spans="1:50" ht="47.1" customHeight="1" x14ac:dyDescent="0.25">
      <c r="A1" s="176" t="s">
        <v>84</v>
      </c>
      <c r="B1" s="177"/>
      <c r="C1" s="171" t="s">
        <v>112</v>
      </c>
      <c r="D1" s="171"/>
      <c r="E1" s="171"/>
      <c r="F1" s="171"/>
      <c r="G1" s="171"/>
      <c r="H1" s="172"/>
      <c r="I1" s="179" t="s">
        <v>82</v>
      </c>
      <c r="J1" s="179"/>
      <c r="K1" s="179"/>
      <c r="L1" s="179"/>
      <c r="M1" s="179"/>
      <c r="N1" s="179"/>
      <c r="O1" s="179"/>
      <c r="P1" s="179"/>
      <c r="Q1" s="179"/>
      <c r="R1" s="179"/>
      <c r="S1" s="197" t="s">
        <v>179</v>
      </c>
      <c r="T1" s="163" t="s">
        <v>47</v>
      </c>
      <c r="U1" s="163" t="s">
        <v>47</v>
      </c>
      <c r="V1" s="163" t="s">
        <v>47</v>
      </c>
      <c r="W1" s="163" t="s">
        <v>47</v>
      </c>
      <c r="X1" s="163" t="s">
        <v>47</v>
      </c>
      <c r="Y1" s="163" t="s">
        <v>47</v>
      </c>
      <c r="Z1" s="163" t="s">
        <v>47</v>
      </c>
      <c r="AA1" s="163" t="s">
        <v>47</v>
      </c>
      <c r="AB1" s="163" t="s">
        <v>47</v>
      </c>
      <c r="AC1" s="163" t="s">
        <v>47</v>
      </c>
      <c r="AD1" s="163" t="s">
        <v>47</v>
      </c>
      <c r="AE1" s="163" t="s">
        <v>47</v>
      </c>
      <c r="AF1" s="163" t="s">
        <v>47</v>
      </c>
      <c r="AG1" s="163" t="s">
        <v>47</v>
      </c>
      <c r="AH1" s="163" t="s">
        <v>47</v>
      </c>
      <c r="AI1" s="163" t="s">
        <v>47</v>
      </c>
      <c r="AJ1" s="163" t="s">
        <v>47</v>
      </c>
      <c r="AK1" s="163" t="s">
        <v>47</v>
      </c>
      <c r="AL1" s="163" t="s">
        <v>47</v>
      </c>
      <c r="AM1" s="163" t="s">
        <v>47</v>
      </c>
      <c r="AN1" s="163" t="s">
        <v>47</v>
      </c>
      <c r="AO1" s="163" t="s">
        <v>47</v>
      </c>
      <c r="AP1" s="163" t="s">
        <v>47</v>
      </c>
      <c r="AQ1" s="163" t="s">
        <v>47</v>
      </c>
      <c r="AR1" s="163" t="s">
        <v>47</v>
      </c>
      <c r="AS1" s="163" t="s">
        <v>47</v>
      </c>
      <c r="AT1" s="163" t="s">
        <v>47</v>
      </c>
      <c r="AU1" s="163" t="s">
        <v>47</v>
      </c>
      <c r="AV1" s="163" t="s">
        <v>47</v>
      </c>
      <c r="AW1" s="163" t="s">
        <v>47</v>
      </c>
      <c r="AX1" s="163" t="s">
        <v>47</v>
      </c>
    </row>
    <row r="2" spans="1:50" ht="23.25" customHeight="1" x14ac:dyDescent="0.25">
      <c r="A2" s="178" t="s">
        <v>52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2"/>
      <c r="S2" s="198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</row>
    <row r="3" spans="1:50" s="3" customFormat="1" ht="51" customHeight="1" x14ac:dyDescent="0.2">
      <c r="A3" s="105" t="s">
        <v>87</v>
      </c>
      <c r="B3" s="105" t="s">
        <v>6</v>
      </c>
      <c r="C3" s="105" t="s">
        <v>2</v>
      </c>
      <c r="D3" s="105" t="s">
        <v>5</v>
      </c>
      <c r="E3" s="106" t="s">
        <v>7</v>
      </c>
      <c r="F3" s="106" t="s">
        <v>8</v>
      </c>
      <c r="G3" s="106" t="s">
        <v>9</v>
      </c>
      <c r="H3" s="107" t="s">
        <v>4</v>
      </c>
      <c r="I3" s="19" t="s">
        <v>50</v>
      </c>
      <c r="J3" s="19" t="s">
        <v>10</v>
      </c>
      <c r="K3" s="19" t="s">
        <v>11</v>
      </c>
      <c r="L3" s="19" t="s">
        <v>49</v>
      </c>
      <c r="M3" s="19" t="s">
        <v>12</v>
      </c>
      <c r="N3" s="19" t="s">
        <v>13</v>
      </c>
      <c r="O3" s="19" t="s">
        <v>14</v>
      </c>
      <c r="P3" s="19" t="s">
        <v>15</v>
      </c>
      <c r="Q3" s="26" t="s">
        <v>0</v>
      </c>
      <c r="R3" s="27" t="s">
        <v>1</v>
      </c>
      <c r="S3" s="144">
        <v>45967</v>
      </c>
      <c r="T3" s="62" t="s">
        <v>45</v>
      </c>
      <c r="U3" s="62" t="s">
        <v>45</v>
      </c>
      <c r="V3" s="62" t="s">
        <v>45</v>
      </c>
      <c r="W3" s="62" t="s">
        <v>45</v>
      </c>
      <c r="X3" s="62" t="s">
        <v>45</v>
      </c>
      <c r="Y3" s="62" t="s">
        <v>45</v>
      </c>
      <c r="Z3" s="62" t="s">
        <v>45</v>
      </c>
      <c r="AA3" s="62" t="s">
        <v>45</v>
      </c>
      <c r="AB3" s="62" t="s">
        <v>45</v>
      </c>
      <c r="AC3" s="62" t="s">
        <v>45</v>
      </c>
      <c r="AD3" s="62" t="s">
        <v>45</v>
      </c>
      <c r="AE3" s="62" t="s">
        <v>45</v>
      </c>
      <c r="AF3" s="62" t="s">
        <v>45</v>
      </c>
      <c r="AG3" s="62" t="s">
        <v>45</v>
      </c>
      <c r="AH3" s="62" t="s">
        <v>45</v>
      </c>
      <c r="AI3" s="62" t="s">
        <v>45</v>
      </c>
      <c r="AJ3" s="62" t="s">
        <v>45</v>
      </c>
      <c r="AK3" s="62" t="s">
        <v>45</v>
      </c>
      <c r="AL3" s="62" t="s">
        <v>45</v>
      </c>
      <c r="AM3" s="62" t="s">
        <v>45</v>
      </c>
      <c r="AN3" s="62" t="s">
        <v>45</v>
      </c>
      <c r="AO3" s="62" t="s">
        <v>45</v>
      </c>
      <c r="AP3" s="62" t="s">
        <v>45</v>
      </c>
      <c r="AQ3" s="62" t="s">
        <v>45</v>
      </c>
      <c r="AR3" s="62" t="s">
        <v>45</v>
      </c>
      <c r="AS3" s="62" t="s">
        <v>45</v>
      </c>
      <c r="AT3" s="62" t="s">
        <v>45</v>
      </c>
      <c r="AU3" s="62" t="s">
        <v>45</v>
      </c>
      <c r="AV3" s="62" t="s">
        <v>45</v>
      </c>
      <c r="AW3" s="62" t="s">
        <v>45</v>
      </c>
      <c r="AX3" s="62" t="s">
        <v>45</v>
      </c>
    </row>
    <row r="4" spans="1:50" ht="24.75" customHeight="1" x14ac:dyDescent="0.25">
      <c r="A4" s="169" t="s">
        <v>88</v>
      </c>
      <c r="B4" s="170" t="s">
        <v>89</v>
      </c>
      <c r="C4" s="173">
        <v>1</v>
      </c>
      <c r="D4" s="65">
        <v>1</v>
      </c>
      <c r="E4" s="170" t="s">
        <v>90</v>
      </c>
      <c r="F4" s="63" t="s">
        <v>91</v>
      </c>
      <c r="G4" s="66" t="s">
        <v>113</v>
      </c>
      <c r="H4" s="78">
        <v>4.9000000000000004</v>
      </c>
      <c r="I4" s="68">
        <v>1000</v>
      </c>
      <c r="J4" s="23">
        <f t="shared" ref="J4:J35" si="0">IF(SUM(S4:AX4)&gt;I4+L4,I4+L4,SUM(S4:AX4))</f>
        <v>0</v>
      </c>
      <c r="K4" s="23">
        <f t="shared" ref="K4:K35" si="1">(SUM(S4:AX4))</f>
        <v>0</v>
      </c>
      <c r="L4" s="24"/>
      <c r="M4" s="25">
        <f>ROUND(IF(I4*0.25-0.5&lt;0,0,I4*0.25-0.5),0)-P4-N4</f>
        <v>250</v>
      </c>
      <c r="N4" s="24"/>
      <c r="O4" s="24"/>
      <c r="P4" s="24"/>
      <c r="Q4" s="35">
        <f t="shared" ref="Q4:Q35" si="2">I4-SUM(S4:AX4)+L4</f>
        <v>1000</v>
      </c>
      <c r="R4" s="16" t="str">
        <f>IF(Q4&lt;0,"ATENÇÃO","OK")</f>
        <v>OK</v>
      </c>
      <c r="S4" s="145"/>
      <c r="T4" s="112"/>
      <c r="U4" s="112"/>
      <c r="V4" s="112"/>
      <c r="W4" s="112"/>
      <c r="X4" s="112"/>
      <c r="Y4" s="112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</row>
    <row r="5" spans="1:50" ht="24.75" customHeight="1" x14ac:dyDescent="0.25">
      <c r="A5" s="169"/>
      <c r="B5" s="170"/>
      <c r="C5" s="173"/>
      <c r="D5" s="65">
        <v>2</v>
      </c>
      <c r="E5" s="170"/>
      <c r="F5" s="64" t="s">
        <v>92</v>
      </c>
      <c r="G5" s="66" t="s">
        <v>113</v>
      </c>
      <c r="H5" s="67">
        <v>890.86</v>
      </c>
      <c r="I5" s="69">
        <v>10</v>
      </c>
      <c r="J5" s="23">
        <f t="shared" si="0"/>
        <v>4</v>
      </c>
      <c r="K5" s="23">
        <f t="shared" si="1"/>
        <v>4</v>
      </c>
      <c r="L5" s="24"/>
      <c r="M5" s="25">
        <f t="shared" ref="M5:M73" si="3">ROUND(IF(I5*0.25-0.5&lt;0,0,I5*0.25-0.5),0)-P5-N5</f>
        <v>2</v>
      </c>
      <c r="N5" s="24"/>
      <c r="O5" s="24"/>
      <c r="P5" s="24"/>
      <c r="Q5" s="35">
        <f t="shared" si="2"/>
        <v>6</v>
      </c>
      <c r="R5" s="16" t="str">
        <f t="shared" ref="R5:R68" si="4">IF(Q5&lt;0,"ATENÇÃO","OK")</f>
        <v>OK</v>
      </c>
      <c r="S5" s="147">
        <v>4</v>
      </c>
      <c r="T5" s="112"/>
      <c r="U5" s="112"/>
      <c r="V5" s="112"/>
      <c r="W5" s="112"/>
      <c r="X5" s="112"/>
      <c r="Y5" s="112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</row>
    <row r="6" spans="1:50" ht="24.75" customHeight="1" x14ac:dyDescent="0.25">
      <c r="A6" s="169"/>
      <c r="B6" s="170" t="s">
        <v>89</v>
      </c>
      <c r="C6" s="173">
        <v>2</v>
      </c>
      <c r="D6" s="65">
        <v>3</v>
      </c>
      <c r="E6" s="170" t="s">
        <v>93</v>
      </c>
      <c r="F6" s="64" t="s">
        <v>91</v>
      </c>
      <c r="G6" s="66" t="s">
        <v>113</v>
      </c>
      <c r="H6" s="67">
        <v>6.5</v>
      </c>
      <c r="I6" s="69">
        <v>600</v>
      </c>
      <c r="J6" s="23">
        <f t="shared" si="0"/>
        <v>0</v>
      </c>
      <c r="K6" s="23">
        <f t="shared" si="1"/>
        <v>0</v>
      </c>
      <c r="L6" s="24"/>
      <c r="M6" s="25">
        <f t="shared" si="3"/>
        <v>150</v>
      </c>
      <c r="N6" s="24"/>
      <c r="O6" s="24"/>
      <c r="P6" s="24"/>
      <c r="Q6" s="35">
        <f t="shared" si="2"/>
        <v>600</v>
      </c>
      <c r="R6" s="16" t="str">
        <f t="shared" si="4"/>
        <v>OK</v>
      </c>
      <c r="S6" s="145"/>
      <c r="T6" s="33"/>
      <c r="U6" s="112"/>
      <c r="V6" s="112"/>
      <c r="W6" s="112"/>
      <c r="X6" s="112"/>
      <c r="Y6" s="112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</row>
    <row r="7" spans="1:50" ht="24.75" customHeight="1" x14ac:dyDescent="0.25">
      <c r="A7" s="169"/>
      <c r="B7" s="170"/>
      <c r="C7" s="173"/>
      <c r="D7" s="65">
        <v>4</v>
      </c>
      <c r="E7" s="170"/>
      <c r="F7" s="64" t="s">
        <v>92</v>
      </c>
      <c r="G7" s="66" t="s">
        <v>113</v>
      </c>
      <c r="H7" s="67">
        <v>738.2</v>
      </c>
      <c r="I7" s="69">
        <v>10</v>
      </c>
      <c r="J7" s="23">
        <f t="shared" si="0"/>
        <v>0</v>
      </c>
      <c r="K7" s="23">
        <f t="shared" si="1"/>
        <v>0</v>
      </c>
      <c r="L7" s="24"/>
      <c r="M7" s="25">
        <f t="shared" si="3"/>
        <v>2</v>
      </c>
      <c r="N7" s="24"/>
      <c r="O7" s="24"/>
      <c r="P7" s="24"/>
      <c r="Q7" s="35">
        <f t="shared" si="2"/>
        <v>10</v>
      </c>
      <c r="R7" s="16" t="str">
        <f t="shared" si="4"/>
        <v>OK</v>
      </c>
      <c r="S7" s="145"/>
      <c r="T7" s="112"/>
      <c r="U7" s="112"/>
      <c r="V7" s="112"/>
      <c r="W7" s="112"/>
      <c r="X7" s="112"/>
      <c r="Y7" s="112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</row>
    <row r="8" spans="1:50" ht="24.75" customHeight="1" x14ac:dyDescent="0.25">
      <c r="A8" s="169"/>
      <c r="B8" s="170" t="s">
        <v>89</v>
      </c>
      <c r="C8" s="173">
        <v>3</v>
      </c>
      <c r="D8" s="65">
        <v>5</v>
      </c>
      <c r="E8" s="170" t="s">
        <v>94</v>
      </c>
      <c r="F8" s="80" t="s">
        <v>91</v>
      </c>
      <c r="G8" s="66" t="s">
        <v>113</v>
      </c>
      <c r="H8" s="67">
        <v>7.82</v>
      </c>
      <c r="I8" s="69">
        <v>6000</v>
      </c>
      <c r="J8" s="23">
        <f t="shared" si="0"/>
        <v>0</v>
      </c>
      <c r="K8" s="23">
        <f t="shared" si="1"/>
        <v>0</v>
      </c>
      <c r="L8" s="24"/>
      <c r="M8" s="25">
        <f t="shared" si="3"/>
        <v>1500</v>
      </c>
      <c r="N8" s="24"/>
      <c r="O8" s="24"/>
      <c r="P8" s="24"/>
      <c r="Q8" s="35">
        <f t="shared" si="2"/>
        <v>6000</v>
      </c>
      <c r="R8" s="16" t="str">
        <f t="shared" si="4"/>
        <v>OK</v>
      </c>
      <c r="S8" s="145"/>
      <c r="T8" s="33"/>
      <c r="U8" s="112"/>
      <c r="V8" s="112"/>
      <c r="W8" s="112"/>
      <c r="X8" s="112"/>
      <c r="Y8" s="112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</row>
    <row r="9" spans="1:50" ht="24.75" customHeight="1" x14ac:dyDescent="0.25">
      <c r="A9" s="169"/>
      <c r="B9" s="170"/>
      <c r="C9" s="173"/>
      <c r="D9" s="65">
        <v>6</v>
      </c>
      <c r="E9" s="170"/>
      <c r="F9" s="80" t="s">
        <v>92</v>
      </c>
      <c r="G9" s="66" t="s">
        <v>113</v>
      </c>
      <c r="H9" s="67">
        <v>1000</v>
      </c>
      <c r="I9" s="69">
        <v>20</v>
      </c>
      <c r="J9" s="23">
        <f t="shared" si="0"/>
        <v>0</v>
      </c>
      <c r="K9" s="23">
        <f t="shared" si="1"/>
        <v>0</v>
      </c>
      <c r="L9" s="24"/>
      <c r="M9" s="25">
        <f t="shared" si="3"/>
        <v>5</v>
      </c>
      <c r="N9" s="24"/>
      <c r="O9" s="24"/>
      <c r="P9" s="24"/>
      <c r="Q9" s="35">
        <f t="shared" si="2"/>
        <v>20</v>
      </c>
      <c r="R9" s="16" t="str">
        <f t="shared" si="4"/>
        <v>OK</v>
      </c>
      <c r="S9" s="145"/>
      <c r="T9" s="112"/>
      <c r="U9" s="112"/>
      <c r="V9" s="112"/>
      <c r="W9" s="112"/>
      <c r="X9" s="112"/>
      <c r="Y9" s="112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</row>
    <row r="10" spans="1:50" ht="24.75" customHeight="1" x14ac:dyDescent="0.25">
      <c r="A10" s="169"/>
      <c r="B10" s="170" t="s">
        <v>89</v>
      </c>
      <c r="C10" s="173">
        <v>4</v>
      </c>
      <c r="D10" s="65">
        <v>7</v>
      </c>
      <c r="E10" s="170" t="s">
        <v>95</v>
      </c>
      <c r="F10" s="80" t="s">
        <v>91</v>
      </c>
      <c r="G10" s="66" t="s">
        <v>113</v>
      </c>
      <c r="H10" s="67">
        <v>7.61</v>
      </c>
      <c r="I10" s="69">
        <v>5000</v>
      </c>
      <c r="J10" s="23">
        <f t="shared" si="0"/>
        <v>0</v>
      </c>
      <c r="K10" s="23">
        <f t="shared" si="1"/>
        <v>0</v>
      </c>
      <c r="L10" s="24"/>
      <c r="M10" s="25">
        <f t="shared" si="3"/>
        <v>1250</v>
      </c>
      <c r="N10" s="24"/>
      <c r="O10" s="24"/>
      <c r="P10" s="24"/>
      <c r="Q10" s="35">
        <f t="shared" si="2"/>
        <v>5000</v>
      </c>
      <c r="R10" s="16" t="str">
        <f t="shared" si="4"/>
        <v>OK</v>
      </c>
      <c r="S10" s="145"/>
      <c r="T10" s="112"/>
      <c r="U10" s="112"/>
      <c r="V10" s="112"/>
      <c r="W10" s="112"/>
      <c r="X10" s="112"/>
      <c r="Y10" s="112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</row>
    <row r="11" spans="1:50" ht="24.75" customHeight="1" x14ac:dyDescent="0.25">
      <c r="A11" s="169"/>
      <c r="B11" s="170"/>
      <c r="C11" s="173"/>
      <c r="D11" s="65">
        <v>8</v>
      </c>
      <c r="E11" s="170"/>
      <c r="F11" s="80" t="s">
        <v>92</v>
      </c>
      <c r="G11" s="66" t="s">
        <v>113</v>
      </c>
      <c r="H11" s="67">
        <v>1002.46</v>
      </c>
      <c r="I11" s="69">
        <v>12</v>
      </c>
      <c r="J11" s="23">
        <f t="shared" si="0"/>
        <v>0</v>
      </c>
      <c r="K11" s="23">
        <f t="shared" si="1"/>
        <v>0</v>
      </c>
      <c r="L11" s="24"/>
      <c r="M11" s="25">
        <f t="shared" si="3"/>
        <v>3</v>
      </c>
      <c r="N11" s="24"/>
      <c r="O11" s="24"/>
      <c r="P11" s="24"/>
      <c r="Q11" s="35">
        <f t="shared" si="2"/>
        <v>12</v>
      </c>
      <c r="R11" s="16" t="str">
        <f t="shared" si="4"/>
        <v>OK</v>
      </c>
      <c r="S11" s="145"/>
      <c r="T11" s="112"/>
      <c r="U11" s="112"/>
      <c r="V11" s="112"/>
      <c r="W11" s="112"/>
      <c r="X11" s="112"/>
      <c r="Y11" s="112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</row>
    <row r="12" spans="1:50" ht="24.75" customHeight="1" x14ac:dyDescent="0.25">
      <c r="A12" s="169"/>
      <c r="B12" s="170" t="s">
        <v>96</v>
      </c>
      <c r="C12" s="173">
        <v>5</v>
      </c>
      <c r="D12" s="65">
        <v>9</v>
      </c>
      <c r="E12" s="170" t="s">
        <v>97</v>
      </c>
      <c r="F12" s="80" t="s">
        <v>91</v>
      </c>
      <c r="G12" s="66" t="s">
        <v>113</v>
      </c>
      <c r="H12" s="67">
        <v>3.68</v>
      </c>
      <c r="I12" s="69">
        <v>0</v>
      </c>
      <c r="J12" s="23">
        <f t="shared" si="0"/>
        <v>0</v>
      </c>
      <c r="K12" s="23">
        <f t="shared" si="1"/>
        <v>0</v>
      </c>
      <c r="L12" s="24"/>
      <c r="M12" s="25">
        <f t="shared" si="3"/>
        <v>0</v>
      </c>
      <c r="N12" s="24"/>
      <c r="O12" s="24"/>
      <c r="P12" s="24"/>
      <c r="Q12" s="35">
        <f t="shared" si="2"/>
        <v>0</v>
      </c>
      <c r="R12" s="16" t="str">
        <f t="shared" si="4"/>
        <v>OK</v>
      </c>
      <c r="S12" s="145"/>
      <c r="T12" s="112"/>
      <c r="U12" s="112"/>
      <c r="V12" s="112"/>
      <c r="W12" s="112"/>
      <c r="X12" s="112"/>
      <c r="Y12" s="112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</row>
    <row r="13" spans="1:50" ht="24.75" customHeight="1" x14ac:dyDescent="0.25">
      <c r="A13" s="169"/>
      <c r="B13" s="170"/>
      <c r="C13" s="173"/>
      <c r="D13" s="65">
        <v>10</v>
      </c>
      <c r="E13" s="170"/>
      <c r="F13" s="65" t="s">
        <v>92</v>
      </c>
      <c r="G13" s="66" t="s">
        <v>113</v>
      </c>
      <c r="H13" s="78">
        <v>874.8</v>
      </c>
      <c r="I13" s="69">
        <v>0</v>
      </c>
      <c r="J13" s="23">
        <f t="shared" si="0"/>
        <v>0</v>
      </c>
      <c r="K13" s="23">
        <f t="shared" si="1"/>
        <v>0</v>
      </c>
      <c r="L13" s="24"/>
      <c r="M13" s="25">
        <f t="shared" si="3"/>
        <v>0</v>
      </c>
      <c r="N13" s="24"/>
      <c r="O13" s="24"/>
      <c r="P13" s="24"/>
      <c r="Q13" s="35">
        <f t="shared" si="2"/>
        <v>0</v>
      </c>
      <c r="R13" s="16" t="str">
        <f t="shared" si="4"/>
        <v>OK</v>
      </c>
      <c r="S13" s="145"/>
      <c r="T13" s="112"/>
      <c r="U13" s="112"/>
      <c r="V13" s="112"/>
      <c r="W13" s="112"/>
      <c r="X13" s="112"/>
      <c r="Y13" s="112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</row>
    <row r="14" spans="1:50" ht="24.75" customHeight="1" x14ac:dyDescent="0.25">
      <c r="A14" s="169"/>
      <c r="B14" s="175" t="s">
        <v>96</v>
      </c>
      <c r="C14" s="174">
        <v>6</v>
      </c>
      <c r="D14" s="113">
        <v>11</v>
      </c>
      <c r="E14" s="175" t="s">
        <v>98</v>
      </c>
      <c r="F14" s="113" t="s">
        <v>91</v>
      </c>
      <c r="G14" s="114" t="s">
        <v>114</v>
      </c>
      <c r="H14" s="115">
        <v>6.76</v>
      </c>
      <c r="I14" s="69">
        <v>0</v>
      </c>
      <c r="J14" s="23">
        <f t="shared" si="0"/>
        <v>0</v>
      </c>
      <c r="K14" s="23">
        <f t="shared" si="1"/>
        <v>0</v>
      </c>
      <c r="L14" s="24"/>
      <c r="M14" s="25">
        <f t="shared" si="3"/>
        <v>0</v>
      </c>
      <c r="N14" s="24"/>
      <c r="O14" s="24"/>
      <c r="P14" s="24"/>
      <c r="Q14" s="35">
        <f t="shared" si="2"/>
        <v>0</v>
      </c>
      <c r="R14" s="16" t="str">
        <f t="shared" si="4"/>
        <v>OK</v>
      </c>
      <c r="S14" s="145"/>
      <c r="T14" s="112"/>
      <c r="U14" s="33"/>
      <c r="V14" s="112"/>
      <c r="W14" s="112"/>
      <c r="X14" s="112"/>
      <c r="Y14" s="112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</row>
    <row r="15" spans="1:50" ht="24.75" customHeight="1" x14ac:dyDescent="0.25">
      <c r="A15" s="169"/>
      <c r="B15" s="175"/>
      <c r="C15" s="174"/>
      <c r="D15" s="113">
        <v>12</v>
      </c>
      <c r="E15" s="175"/>
      <c r="F15" s="116" t="s">
        <v>92</v>
      </c>
      <c r="G15" s="114" t="s">
        <v>114</v>
      </c>
      <c r="H15" s="115">
        <v>1021.34</v>
      </c>
      <c r="I15" s="69">
        <v>0</v>
      </c>
      <c r="J15" s="23">
        <f t="shared" si="0"/>
        <v>0</v>
      </c>
      <c r="K15" s="23">
        <f t="shared" si="1"/>
        <v>0</v>
      </c>
      <c r="L15" s="24"/>
      <c r="M15" s="25">
        <f t="shared" si="3"/>
        <v>0</v>
      </c>
      <c r="N15" s="24"/>
      <c r="O15" s="24"/>
      <c r="P15" s="24"/>
      <c r="Q15" s="35">
        <f t="shared" si="2"/>
        <v>0</v>
      </c>
      <c r="R15" s="16" t="str">
        <f t="shared" si="4"/>
        <v>OK</v>
      </c>
      <c r="S15" s="145"/>
      <c r="T15" s="112"/>
      <c r="U15" s="112"/>
      <c r="V15" s="112"/>
      <c r="W15" s="112"/>
      <c r="X15" s="112"/>
      <c r="Y15" s="112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</row>
    <row r="16" spans="1:50" ht="24.75" customHeight="1" x14ac:dyDescent="0.25">
      <c r="A16" s="169" t="s">
        <v>100</v>
      </c>
      <c r="B16" s="170" t="s">
        <v>101</v>
      </c>
      <c r="C16" s="173">
        <v>7</v>
      </c>
      <c r="D16" s="65">
        <v>13</v>
      </c>
      <c r="E16" s="170" t="s">
        <v>90</v>
      </c>
      <c r="F16" s="64" t="s">
        <v>91</v>
      </c>
      <c r="G16" s="66" t="s">
        <v>113</v>
      </c>
      <c r="H16" s="78">
        <v>4.25</v>
      </c>
      <c r="I16" s="69">
        <v>0</v>
      </c>
      <c r="J16" s="23">
        <f t="shared" si="0"/>
        <v>0</v>
      </c>
      <c r="K16" s="23">
        <f t="shared" si="1"/>
        <v>0</v>
      </c>
      <c r="L16" s="24"/>
      <c r="M16" s="25">
        <f t="shared" si="3"/>
        <v>0</v>
      </c>
      <c r="N16" s="24"/>
      <c r="O16" s="24"/>
      <c r="P16" s="24"/>
      <c r="Q16" s="35">
        <f t="shared" si="2"/>
        <v>0</v>
      </c>
      <c r="R16" s="16" t="str">
        <f t="shared" si="4"/>
        <v>OK</v>
      </c>
      <c r="S16" s="145"/>
      <c r="T16" s="112"/>
      <c r="U16" s="112"/>
      <c r="V16" s="112"/>
      <c r="W16" s="112"/>
      <c r="X16" s="112"/>
      <c r="Y16" s="112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</row>
    <row r="17" spans="1:50" ht="24.75" customHeight="1" x14ac:dyDescent="0.25">
      <c r="A17" s="169"/>
      <c r="B17" s="170"/>
      <c r="C17" s="173"/>
      <c r="D17" s="65">
        <v>14</v>
      </c>
      <c r="E17" s="170"/>
      <c r="F17" s="64" t="s">
        <v>92</v>
      </c>
      <c r="G17" s="66" t="s">
        <v>113</v>
      </c>
      <c r="H17" s="67">
        <v>751.21</v>
      </c>
      <c r="I17" s="69">
        <v>0</v>
      </c>
      <c r="J17" s="23">
        <f t="shared" si="0"/>
        <v>0</v>
      </c>
      <c r="K17" s="23">
        <f t="shared" si="1"/>
        <v>0</v>
      </c>
      <c r="L17" s="24"/>
      <c r="M17" s="25">
        <f t="shared" si="3"/>
        <v>0</v>
      </c>
      <c r="N17" s="24"/>
      <c r="O17" s="24"/>
      <c r="P17" s="24"/>
      <c r="Q17" s="35">
        <f t="shared" si="2"/>
        <v>0</v>
      </c>
      <c r="R17" s="16" t="str">
        <f t="shared" si="4"/>
        <v>OK</v>
      </c>
      <c r="S17" s="145"/>
      <c r="T17" s="112"/>
      <c r="U17" s="112"/>
      <c r="V17" s="112"/>
      <c r="W17" s="112"/>
      <c r="X17" s="112"/>
      <c r="Y17" s="112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</row>
    <row r="18" spans="1:50" ht="24.75" customHeight="1" x14ac:dyDescent="0.25">
      <c r="A18" s="169"/>
      <c r="B18" s="170" t="s">
        <v>102</v>
      </c>
      <c r="C18" s="173">
        <v>8</v>
      </c>
      <c r="D18" s="65">
        <v>15</v>
      </c>
      <c r="E18" s="170" t="s">
        <v>93</v>
      </c>
      <c r="F18" s="64" t="s">
        <v>91</v>
      </c>
      <c r="G18" s="66" t="s">
        <v>113</v>
      </c>
      <c r="H18" s="67">
        <v>10.55</v>
      </c>
      <c r="I18" s="69">
        <v>0</v>
      </c>
      <c r="J18" s="23">
        <f t="shared" si="0"/>
        <v>0</v>
      </c>
      <c r="K18" s="23">
        <f t="shared" si="1"/>
        <v>0</v>
      </c>
      <c r="L18" s="24"/>
      <c r="M18" s="25">
        <f t="shared" si="3"/>
        <v>0</v>
      </c>
      <c r="N18" s="24"/>
      <c r="O18" s="24"/>
      <c r="P18" s="24"/>
      <c r="Q18" s="35">
        <f t="shared" si="2"/>
        <v>0</v>
      </c>
      <c r="R18" s="16" t="str">
        <f t="shared" si="4"/>
        <v>OK</v>
      </c>
      <c r="S18" s="145"/>
      <c r="T18" s="112"/>
      <c r="U18" s="112"/>
      <c r="V18" s="112"/>
      <c r="W18" s="112"/>
      <c r="X18" s="112"/>
      <c r="Y18" s="112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</row>
    <row r="19" spans="1:50" ht="24.75" customHeight="1" x14ac:dyDescent="0.25">
      <c r="A19" s="169"/>
      <c r="B19" s="170"/>
      <c r="C19" s="173"/>
      <c r="D19" s="65">
        <v>16</v>
      </c>
      <c r="E19" s="170"/>
      <c r="F19" s="64" t="s">
        <v>92</v>
      </c>
      <c r="G19" s="66" t="s">
        <v>113</v>
      </c>
      <c r="H19" s="78">
        <v>1232.01</v>
      </c>
      <c r="I19" s="69">
        <v>0</v>
      </c>
      <c r="J19" s="23">
        <f t="shared" si="0"/>
        <v>0</v>
      </c>
      <c r="K19" s="23">
        <f t="shared" si="1"/>
        <v>0</v>
      </c>
      <c r="L19" s="24"/>
      <c r="M19" s="25">
        <f t="shared" si="3"/>
        <v>0</v>
      </c>
      <c r="N19" s="24"/>
      <c r="O19" s="24"/>
      <c r="P19" s="24"/>
      <c r="Q19" s="35">
        <f t="shared" si="2"/>
        <v>0</v>
      </c>
      <c r="R19" s="16" t="str">
        <f t="shared" si="4"/>
        <v>OK</v>
      </c>
      <c r="S19" s="145"/>
      <c r="T19" s="112"/>
      <c r="U19" s="112"/>
      <c r="V19" s="112"/>
      <c r="W19" s="112"/>
      <c r="X19" s="112"/>
      <c r="Y19" s="112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</row>
    <row r="20" spans="1:50" ht="24.75" customHeight="1" x14ac:dyDescent="0.25">
      <c r="A20" s="169"/>
      <c r="B20" s="170" t="s">
        <v>102</v>
      </c>
      <c r="C20" s="173">
        <v>9</v>
      </c>
      <c r="D20" s="65">
        <v>17</v>
      </c>
      <c r="E20" s="170" t="s">
        <v>94</v>
      </c>
      <c r="F20" s="64" t="s">
        <v>91</v>
      </c>
      <c r="G20" s="66" t="s">
        <v>113</v>
      </c>
      <c r="H20" s="78">
        <v>10.130000000000001</v>
      </c>
      <c r="I20" s="69">
        <v>0</v>
      </c>
      <c r="J20" s="23">
        <f t="shared" si="0"/>
        <v>0</v>
      </c>
      <c r="K20" s="23">
        <f t="shared" si="1"/>
        <v>0</v>
      </c>
      <c r="L20" s="24"/>
      <c r="M20" s="25">
        <f t="shared" si="3"/>
        <v>0</v>
      </c>
      <c r="N20" s="24"/>
      <c r="O20" s="24"/>
      <c r="P20" s="24"/>
      <c r="Q20" s="35">
        <f t="shared" si="2"/>
        <v>0</v>
      </c>
      <c r="R20" s="16" t="str">
        <f t="shared" si="4"/>
        <v>OK</v>
      </c>
      <c r="S20" s="145"/>
      <c r="T20" s="112"/>
      <c r="U20" s="112"/>
      <c r="V20" s="112"/>
      <c r="W20" s="112"/>
      <c r="X20" s="112"/>
      <c r="Y20" s="112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</row>
    <row r="21" spans="1:50" ht="24.75" customHeight="1" x14ac:dyDescent="0.25">
      <c r="A21" s="169"/>
      <c r="B21" s="170"/>
      <c r="C21" s="173"/>
      <c r="D21" s="65">
        <v>18</v>
      </c>
      <c r="E21" s="170"/>
      <c r="F21" s="64" t="s">
        <v>92</v>
      </c>
      <c r="G21" s="66" t="s">
        <v>113</v>
      </c>
      <c r="H21" s="78">
        <v>1211.46</v>
      </c>
      <c r="I21" s="69">
        <v>0</v>
      </c>
      <c r="J21" s="23">
        <f t="shared" si="0"/>
        <v>0</v>
      </c>
      <c r="K21" s="23">
        <f t="shared" si="1"/>
        <v>0</v>
      </c>
      <c r="L21" s="24"/>
      <c r="M21" s="25">
        <f t="shared" si="3"/>
        <v>0</v>
      </c>
      <c r="N21" s="24"/>
      <c r="O21" s="24"/>
      <c r="P21" s="24"/>
      <c r="Q21" s="35">
        <f t="shared" si="2"/>
        <v>0</v>
      </c>
      <c r="R21" s="16" t="str">
        <f t="shared" si="4"/>
        <v>OK</v>
      </c>
      <c r="S21" s="145"/>
      <c r="T21" s="112"/>
      <c r="U21" s="112"/>
      <c r="V21" s="112"/>
      <c r="W21" s="112"/>
      <c r="X21" s="112"/>
      <c r="Y21" s="112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</row>
    <row r="22" spans="1:50" ht="24.75" customHeight="1" x14ac:dyDescent="0.25">
      <c r="A22" s="169"/>
      <c r="B22" s="170" t="s">
        <v>102</v>
      </c>
      <c r="C22" s="173">
        <v>10</v>
      </c>
      <c r="D22" s="65">
        <v>19</v>
      </c>
      <c r="E22" s="170" t="s">
        <v>95</v>
      </c>
      <c r="F22" s="80" t="s">
        <v>91</v>
      </c>
      <c r="G22" s="66" t="s">
        <v>113</v>
      </c>
      <c r="H22" s="78">
        <v>12.08</v>
      </c>
      <c r="I22" s="69">
        <v>0</v>
      </c>
      <c r="J22" s="23">
        <f t="shared" si="0"/>
        <v>0</v>
      </c>
      <c r="K22" s="23">
        <f t="shared" si="1"/>
        <v>0</v>
      </c>
      <c r="L22" s="24"/>
      <c r="M22" s="25">
        <f t="shared" si="3"/>
        <v>0</v>
      </c>
      <c r="N22" s="24"/>
      <c r="O22" s="24"/>
      <c r="P22" s="24"/>
      <c r="Q22" s="35">
        <f t="shared" si="2"/>
        <v>0</v>
      </c>
      <c r="R22" s="16" t="str">
        <f t="shared" si="4"/>
        <v>OK</v>
      </c>
      <c r="S22" s="145"/>
      <c r="T22" s="33"/>
      <c r="U22" s="112"/>
      <c r="V22" s="112"/>
      <c r="W22" s="112"/>
      <c r="X22" s="112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</row>
    <row r="23" spans="1:50" ht="24.75" customHeight="1" x14ac:dyDescent="0.25">
      <c r="A23" s="169"/>
      <c r="B23" s="170"/>
      <c r="C23" s="173"/>
      <c r="D23" s="65">
        <v>20</v>
      </c>
      <c r="E23" s="170"/>
      <c r="F23" s="64" t="s">
        <v>92</v>
      </c>
      <c r="G23" s="66" t="s">
        <v>113</v>
      </c>
      <c r="H23" s="67">
        <v>1460.51</v>
      </c>
      <c r="I23" s="69">
        <v>0</v>
      </c>
      <c r="J23" s="23">
        <f t="shared" si="0"/>
        <v>0</v>
      </c>
      <c r="K23" s="23">
        <f t="shared" si="1"/>
        <v>0</v>
      </c>
      <c r="L23" s="24"/>
      <c r="M23" s="25">
        <f t="shared" si="3"/>
        <v>0</v>
      </c>
      <c r="N23" s="24"/>
      <c r="O23" s="24"/>
      <c r="P23" s="24"/>
      <c r="Q23" s="35">
        <f t="shared" si="2"/>
        <v>0</v>
      </c>
      <c r="R23" s="16" t="str">
        <f t="shared" si="4"/>
        <v>OK</v>
      </c>
      <c r="S23" s="145"/>
      <c r="T23" s="112"/>
      <c r="U23" s="112"/>
      <c r="V23" s="112"/>
      <c r="W23" s="112"/>
      <c r="X23" s="112"/>
      <c r="Y23" s="112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</row>
    <row r="24" spans="1:50" ht="24.75" customHeight="1" x14ac:dyDescent="0.25">
      <c r="A24" s="169"/>
      <c r="B24" s="170" t="s">
        <v>102</v>
      </c>
      <c r="C24" s="173">
        <v>11</v>
      </c>
      <c r="D24" s="65">
        <v>21</v>
      </c>
      <c r="E24" s="170" t="s">
        <v>97</v>
      </c>
      <c r="F24" s="64" t="s">
        <v>91</v>
      </c>
      <c r="G24" s="66" t="s">
        <v>113</v>
      </c>
      <c r="H24" s="67">
        <v>4.3099999999999996</v>
      </c>
      <c r="I24" s="69">
        <v>0</v>
      </c>
      <c r="J24" s="23">
        <f t="shared" si="0"/>
        <v>0</v>
      </c>
      <c r="K24" s="23">
        <f t="shared" si="1"/>
        <v>0</v>
      </c>
      <c r="L24" s="24"/>
      <c r="M24" s="25">
        <f t="shared" si="3"/>
        <v>0</v>
      </c>
      <c r="N24" s="24"/>
      <c r="O24" s="24"/>
      <c r="P24" s="24"/>
      <c r="Q24" s="35">
        <f t="shared" si="2"/>
        <v>0</v>
      </c>
      <c r="R24" s="16" t="str">
        <f t="shared" si="4"/>
        <v>OK</v>
      </c>
      <c r="S24" s="145"/>
      <c r="T24" s="112"/>
      <c r="U24" s="112"/>
      <c r="V24" s="112"/>
      <c r="W24" s="112"/>
      <c r="X24" s="112"/>
      <c r="Y24" s="112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</row>
    <row r="25" spans="1:50" ht="24.75" customHeight="1" x14ac:dyDescent="0.25">
      <c r="A25" s="169"/>
      <c r="B25" s="170"/>
      <c r="C25" s="173"/>
      <c r="D25" s="65">
        <v>22</v>
      </c>
      <c r="E25" s="170"/>
      <c r="F25" s="64" t="s">
        <v>92</v>
      </c>
      <c r="G25" s="66" t="s">
        <v>113</v>
      </c>
      <c r="H25" s="67">
        <v>667.5</v>
      </c>
      <c r="I25" s="69">
        <v>0</v>
      </c>
      <c r="J25" s="23">
        <f t="shared" si="0"/>
        <v>0</v>
      </c>
      <c r="K25" s="23">
        <f t="shared" si="1"/>
        <v>0</v>
      </c>
      <c r="L25" s="24"/>
      <c r="M25" s="25">
        <f t="shared" si="3"/>
        <v>0</v>
      </c>
      <c r="N25" s="24"/>
      <c r="O25" s="24"/>
      <c r="P25" s="24"/>
      <c r="Q25" s="35">
        <f t="shared" si="2"/>
        <v>0</v>
      </c>
      <c r="R25" s="16" t="str">
        <f t="shared" si="4"/>
        <v>OK</v>
      </c>
      <c r="S25" s="145"/>
      <c r="T25" s="112"/>
      <c r="U25" s="112"/>
      <c r="V25" s="112"/>
      <c r="W25" s="112"/>
      <c r="X25" s="112"/>
      <c r="Y25" s="112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</row>
    <row r="26" spans="1:50" ht="24.75" customHeight="1" x14ac:dyDescent="0.25">
      <c r="A26" s="169" t="s">
        <v>103</v>
      </c>
      <c r="B26" s="170" t="s">
        <v>96</v>
      </c>
      <c r="C26" s="173">
        <v>12</v>
      </c>
      <c r="D26" s="65">
        <v>23</v>
      </c>
      <c r="E26" s="170" t="s">
        <v>90</v>
      </c>
      <c r="F26" s="64" t="s">
        <v>91</v>
      </c>
      <c r="G26" s="66" t="s">
        <v>113</v>
      </c>
      <c r="H26" s="67">
        <v>3.5</v>
      </c>
      <c r="I26" s="69">
        <v>0</v>
      </c>
      <c r="J26" s="23">
        <f t="shared" si="0"/>
        <v>0</v>
      </c>
      <c r="K26" s="23">
        <f t="shared" si="1"/>
        <v>0</v>
      </c>
      <c r="L26" s="24"/>
      <c r="M26" s="25">
        <f t="shared" si="3"/>
        <v>0</v>
      </c>
      <c r="N26" s="24"/>
      <c r="O26" s="24"/>
      <c r="P26" s="24"/>
      <c r="Q26" s="35">
        <f t="shared" si="2"/>
        <v>0</v>
      </c>
      <c r="R26" s="16" t="str">
        <f t="shared" si="4"/>
        <v>OK</v>
      </c>
      <c r="S26" s="145"/>
      <c r="T26" s="112"/>
      <c r="U26" s="112"/>
      <c r="V26" s="112"/>
      <c r="W26" s="112"/>
      <c r="X26" s="112"/>
      <c r="Y26" s="112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</row>
    <row r="27" spans="1:50" ht="24.75" customHeight="1" x14ac:dyDescent="0.25">
      <c r="A27" s="169"/>
      <c r="B27" s="170"/>
      <c r="C27" s="173"/>
      <c r="D27" s="65">
        <v>24</v>
      </c>
      <c r="E27" s="170"/>
      <c r="F27" s="64" t="s">
        <v>92</v>
      </c>
      <c r="G27" s="66" t="s">
        <v>113</v>
      </c>
      <c r="H27" s="67">
        <v>1440</v>
      </c>
      <c r="I27" s="69">
        <v>0</v>
      </c>
      <c r="J27" s="23">
        <f t="shared" si="0"/>
        <v>0</v>
      </c>
      <c r="K27" s="23">
        <f t="shared" si="1"/>
        <v>0</v>
      </c>
      <c r="L27" s="24"/>
      <c r="M27" s="25">
        <f t="shared" si="3"/>
        <v>0</v>
      </c>
      <c r="N27" s="24"/>
      <c r="O27" s="24"/>
      <c r="P27" s="24"/>
      <c r="Q27" s="35">
        <f t="shared" si="2"/>
        <v>0</v>
      </c>
      <c r="R27" s="16" t="str">
        <f t="shared" si="4"/>
        <v>OK</v>
      </c>
      <c r="S27" s="145"/>
      <c r="T27" s="112"/>
      <c r="U27" s="112"/>
      <c r="V27" s="112"/>
      <c r="W27" s="112"/>
      <c r="X27" s="112"/>
      <c r="Y27" s="112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</row>
    <row r="28" spans="1:50" ht="24.75" customHeight="1" x14ac:dyDescent="0.25">
      <c r="A28" s="169"/>
      <c r="B28" s="170" t="s">
        <v>96</v>
      </c>
      <c r="C28" s="173">
        <v>13</v>
      </c>
      <c r="D28" s="65">
        <v>25</v>
      </c>
      <c r="E28" s="170" t="s">
        <v>93</v>
      </c>
      <c r="F28" s="64" t="s">
        <v>91</v>
      </c>
      <c r="G28" s="66" t="s">
        <v>113</v>
      </c>
      <c r="H28" s="67">
        <v>10.91</v>
      </c>
      <c r="I28" s="69">
        <v>0</v>
      </c>
      <c r="J28" s="23">
        <f t="shared" si="0"/>
        <v>0</v>
      </c>
      <c r="K28" s="23">
        <f t="shared" si="1"/>
        <v>0</v>
      </c>
      <c r="L28" s="24"/>
      <c r="M28" s="25">
        <f t="shared" si="3"/>
        <v>0</v>
      </c>
      <c r="N28" s="24"/>
      <c r="O28" s="24"/>
      <c r="P28" s="24"/>
      <c r="Q28" s="35">
        <f t="shared" si="2"/>
        <v>0</v>
      </c>
      <c r="R28" s="16" t="str">
        <f t="shared" si="4"/>
        <v>OK</v>
      </c>
      <c r="S28" s="145"/>
      <c r="T28" s="112"/>
      <c r="U28" s="112"/>
      <c r="V28" s="112"/>
      <c r="W28" s="112"/>
      <c r="X28" s="112"/>
      <c r="Y28" s="112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</row>
    <row r="29" spans="1:50" ht="24.75" customHeight="1" x14ac:dyDescent="0.25">
      <c r="A29" s="169"/>
      <c r="B29" s="170"/>
      <c r="C29" s="173"/>
      <c r="D29" s="65">
        <v>26</v>
      </c>
      <c r="E29" s="170"/>
      <c r="F29" s="64" t="s">
        <v>92</v>
      </c>
      <c r="G29" s="66" t="s">
        <v>113</v>
      </c>
      <c r="H29" s="67">
        <v>1016.36</v>
      </c>
      <c r="I29" s="69">
        <v>0</v>
      </c>
      <c r="J29" s="23">
        <f t="shared" si="0"/>
        <v>0</v>
      </c>
      <c r="K29" s="23">
        <f t="shared" si="1"/>
        <v>0</v>
      </c>
      <c r="L29" s="24"/>
      <c r="M29" s="25">
        <f t="shared" si="3"/>
        <v>0</v>
      </c>
      <c r="N29" s="24"/>
      <c r="O29" s="24"/>
      <c r="P29" s="24"/>
      <c r="Q29" s="35">
        <f t="shared" si="2"/>
        <v>0</v>
      </c>
      <c r="R29" s="16" t="str">
        <f t="shared" si="4"/>
        <v>OK</v>
      </c>
      <c r="S29" s="145"/>
      <c r="T29" s="112"/>
      <c r="U29" s="112"/>
      <c r="V29" s="112"/>
      <c r="W29" s="112"/>
      <c r="X29" s="112"/>
      <c r="Y29" s="112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</row>
    <row r="30" spans="1:50" ht="24.75" customHeight="1" x14ac:dyDescent="0.25">
      <c r="A30" s="169"/>
      <c r="B30" s="170" t="s">
        <v>104</v>
      </c>
      <c r="C30" s="173">
        <v>14</v>
      </c>
      <c r="D30" s="65">
        <v>27</v>
      </c>
      <c r="E30" s="170" t="s">
        <v>94</v>
      </c>
      <c r="F30" s="64" t="s">
        <v>91</v>
      </c>
      <c r="G30" s="66" t="s">
        <v>113</v>
      </c>
      <c r="H30" s="67">
        <v>13.02</v>
      </c>
      <c r="I30" s="69">
        <v>0</v>
      </c>
      <c r="J30" s="23">
        <f t="shared" si="0"/>
        <v>0</v>
      </c>
      <c r="K30" s="23">
        <f t="shared" si="1"/>
        <v>0</v>
      </c>
      <c r="L30" s="24"/>
      <c r="M30" s="25">
        <f t="shared" si="3"/>
        <v>0</v>
      </c>
      <c r="N30" s="24"/>
      <c r="O30" s="24"/>
      <c r="P30" s="24"/>
      <c r="Q30" s="35">
        <f t="shared" si="2"/>
        <v>0</v>
      </c>
      <c r="R30" s="16" t="str">
        <f t="shared" si="4"/>
        <v>OK</v>
      </c>
      <c r="S30" s="145"/>
      <c r="T30" s="112"/>
      <c r="U30" s="112"/>
      <c r="V30" s="112"/>
      <c r="W30" s="112"/>
      <c r="X30" s="112"/>
      <c r="Y30" s="112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</row>
    <row r="31" spans="1:50" ht="24.75" customHeight="1" x14ac:dyDescent="0.25">
      <c r="A31" s="169"/>
      <c r="B31" s="170"/>
      <c r="C31" s="173"/>
      <c r="D31" s="65">
        <v>28</v>
      </c>
      <c r="E31" s="170"/>
      <c r="F31" s="64" t="s">
        <v>92</v>
      </c>
      <c r="G31" s="66" t="s">
        <v>113</v>
      </c>
      <c r="H31" s="67">
        <v>1970.75</v>
      </c>
      <c r="I31" s="69">
        <v>0</v>
      </c>
      <c r="J31" s="23">
        <f t="shared" si="0"/>
        <v>0</v>
      </c>
      <c r="K31" s="23">
        <f t="shared" si="1"/>
        <v>0</v>
      </c>
      <c r="L31" s="24"/>
      <c r="M31" s="25">
        <f t="shared" si="3"/>
        <v>0</v>
      </c>
      <c r="N31" s="24"/>
      <c r="O31" s="24"/>
      <c r="P31" s="24"/>
      <c r="Q31" s="35">
        <f t="shared" si="2"/>
        <v>0</v>
      </c>
      <c r="R31" s="16" t="str">
        <f t="shared" si="4"/>
        <v>OK</v>
      </c>
      <c r="S31" s="145"/>
      <c r="T31" s="112"/>
      <c r="U31" s="112"/>
      <c r="V31" s="112"/>
      <c r="W31" s="112"/>
      <c r="X31" s="112"/>
      <c r="Y31" s="112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</row>
    <row r="32" spans="1:50" ht="24.75" customHeight="1" x14ac:dyDescent="0.25">
      <c r="A32" s="169"/>
      <c r="B32" s="170" t="s">
        <v>104</v>
      </c>
      <c r="C32" s="173">
        <v>15</v>
      </c>
      <c r="D32" s="65">
        <v>29</v>
      </c>
      <c r="E32" s="170" t="s">
        <v>95</v>
      </c>
      <c r="F32" s="64" t="s">
        <v>91</v>
      </c>
      <c r="G32" s="66" t="s">
        <v>113</v>
      </c>
      <c r="H32" s="67">
        <v>11.2</v>
      </c>
      <c r="I32" s="69">
        <v>0</v>
      </c>
      <c r="J32" s="23">
        <f t="shared" si="0"/>
        <v>0</v>
      </c>
      <c r="K32" s="23">
        <f t="shared" si="1"/>
        <v>0</v>
      </c>
      <c r="L32" s="24"/>
      <c r="M32" s="25">
        <f t="shared" si="3"/>
        <v>0</v>
      </c>
      <c r="N32" s="24"/>
      <c r="O32" s="24"/>
      <c r="P32" s="24"/>
      <c r="Q32" s="35">
        <f t="shared" si="2"/>
        <v>0</v>
      </c>
      <c r="R32" s="16" t="str">
        <f t="shared" si="4"/>
        <v>OK</v>
      </c>
      <c r="S32" s="145"/>
      <c r="T32" s="112"/>
      <c r="U32" s="112"/>
      <c r="V32" s="112"/>
      <c r="W32" s="112"/>
      <c r="X32" s="112"/>
      <c r="Y32" s="112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</row>
    <row r="33" spans="1:50" ht="24.75" customHeight="1" x14ac:dyDescent="0.25">
      <c r="A33" s="169"/>
      <c r="B33" s="170"/>
      <c r="C33" s="173"/>
      <c r="D33" s="65">
        <v>30</v>
      </c>
      <c r="E33" s="170"/>
      <c r="F33" s="64" t="s">
        <v>92</v>
      </c>
      <c r="G33" s="66" t="s">
        <v>113</v>
      </c>
      <c r="H33" s="67">
        <v>2200</v>
      </c>
      <c r="I33" s="69">
        <v>0</v>
      </c>
      <c r="J33" s="23">
        <f t="shared" si="0"/>
        <v>0</v>
      </c>
      <c r="K33" s="23">
        <f t="shared" si="1"/>
        <v>0</v>
      </c>
      <c r="L33" s="24"/>
      <c r="M33" s="25">
        <f t="shared" si="3"/>
        <v>0</v>
      </c>
      <c r="N33" s="24"/>
      <c r="O33" s="24"/>
      <c r="P33" s="24"/>
      <c r="Q33" s="35">
        <f t="shared" si="2"/>
        <v>0</v>
      </c>
      <c r="R33" s="16" t="str">
        <f t="shared" si="4"/>
        <v>OK</v>
      </c>
      <c r="S33" s="145"/>
      <c r="T33" s="112"/>
      <c r="U33" s="112"/>
      <c r="V33" s="112"/>
      <c r="W33" s="112"/>
      <c r="X33" s="112"/>
      <c r="Y33" s="112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</row>
    <row r="34" spans="1:50" ht="24.75" customHeight="1" x14ac:dyDescent="0.25">
      <c r="A34" s="169" t="s">
        <v>105</v>
      </c>
      <c r="B34" s="170" t="s">
        <v>96</v>
      </c>
      <c r="C34" s="173">
        <v>16</v>
      </c>
      <c r="D34" s="65">
        <v>31</v>
      </c>
      <c r="E34" s="170" t="s">
        <v>90</v>
      </c>
      <c r="F34" s="64" t="s">
        <v>91</v>
      </c>
      <c r="G34" s="66" t="s">
        <v>113</v>
      </c>
      <c r="H34" s="67">
        <v>3.93</v>
      </c>
      <c r="I34" s="69">
        <v>0</v>
      </c>
      <c r="J34" s="23">
        <f t="shared" si="0"/>
        <v>0</v>
      </c>
      <c r="K34" s="23">
        <f t="shared" si="1"/>
        <v>0</v>
      </c>
      <c r="L34" s="24"/>
      <c r="M34" s="25">
        <f t="shared" si="3"/>
        <v>0</v>
      </c>
      <c r="N34" s="24"/>
      <c r="O34" s="24"/>
      <c r="P34" s="24"/>
      <c r="Q34" s="35">
        <f t="shared" si="2"/>
        <v>0</v>
      </c>
      <c r="R34" s="16" t="str">
        <f t="shared" si="4"/>
        <v>OK</v>
      </c>
      <c r="S34" s="145"/>
      <c r="T34" s="112"/>
      <c r="U34" s="112"/>
      <c r="V34" s="112"/>
      <c r="W34" s="112"/>
      <c r="X34" s="112"/>
      <c r="Y34" s="112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</row>
    <row r="35" spans="1:50" ht="24.75" customHeight="1" x14ac:dyDescent="0.25">
      <c r="A35" s="169"/>
      <c r="B35" s="170"/>
      <c r="C35" s="173"/>
      <c r="D35" s="65">
        <v>32</v>
      </c>
      <c r="E35" s="170"/>
      <c r="F35" s="64" t="s">
        <v>92</v>
      </c>
      <c r="G35" s="66" t="s">
        <v>113</v>
      </c>
      <c r="H35" s="67">
        <v>1350</v>
      </c>
      <c r="I35" s="69">
        <v>0</v>
      </c>
      <c r="J35" s="23">
        <f t="shared" si="0"/>
        <v>0</v>
      </c>
      <c r="K35" s="23">
        <f t="shared" si="1"/>
        <v>0</v>
      </c>
      <c r="L35" s="24"/>
      <c r="M35" s="25">
        <f t="shared" si="3"/>
        <v>0</v>
      </c>
      <c r="N35" s="24"/>
      <c r="O35" s="24"/>
      <c r="P35" s="24"/>
      <c r="Q35" s="35">
        <f t="shared" si="2"/>
        <v>0</v>
      </c>
      <c r="R35" s="16" t="str">
        <f t="shared" si="4"/>
        <v>OK</v>
      </c>
      <c r="S35" s="145"/>
      <c r="T35" s="112"/>
      <c r="U35" s="112"/>
      <c r="V35" s="112"/>
      <c r="W35" s="112"/>
      <c r="X35" s="112"/>
      <c r="Y35" s="112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</row>
    <row r="36" spans="1:50" ht="24.75" customHeight="1" x14ac:dyDescent="0.25">
      <c r="A36" s="169"/>
      <c r="B36" s="170" t="s">
        <v>106</v>
      </c>
      <c r="C36" s="173">
        <v>17</v>
      </c>
      <c r="D36" s="65">
        <v>33</v>
      </c>
      <c r="E36" s="170" t="s">
        <v>93</v>
      </c>
      <c r="F36" s="64" t="s">
        <v>91</v>
      </c>
      <c r="G36" s="66" t="s">
        <v>113</v>
      </c>
      <c r="H36" s="67">
        <v>10.97</v>
      </c>
      <c r="I36" s="69">
        <v>0</v>
      </c>
      <c r="J36" s="23">
        <f t="shared" ref="J36:J73" si="5">IF(SUM(S36:AX36)&gt;I36+L36,I36+L36,SUM(S36:AX36))</f>
        <v>0</v>
      </c>
      <c r="K36" s="23">
        <f t="shared" ref="K36:K73" si="6">(SUM(S36:AX36))</f>
        <v>0</v>
      </c>
      <c r="L36" s="24"/>
      <c r="M36" s="25">
        <f t="shared" si="3"/>
        <v>0</v>
      </c>
      <c r="N36" s="24"/>
      <c r="O36" s="24"/>
      <c r="P36" s="24"/>
      <c r="Q36" s="35">
        <f t="shared" ref="Q36:Q73" si="7">I36-SUM(S36:AX36)+L36</f>
        <v>0</v>
      </c>
      <c r="R36" s="16" t="str">
        <f t="shared" si="4"/>
        <v>OK</v>
      </c>
      <c r="S36" s="145"/>
      <c r="T36" s="112"/>
      <c r="U36" s="112"/>
      <c r="V36" s="112"/>
      <c r="W36" s="112"/>
      <c r="X36" s="112"/>
      <c r="Y36" s="112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</row>
    <row r="37" spans="1:50" ht="24.75" customHeight="1" x14ac:dyDescent="0.25">
      <c r="A37" s="169"/>
      <c r="B37" s="170"/>
      <c r="C37" s="173"/>
      <c r="D37" s="65">
        <v>34</v>
      </c>
      <c r="E37" s="170"/>
      <c r="F37" s="64" t="s">
        <v>92</v>
      </c>
      <c r="G37" s="66" t="s">
        <v>113</v>
      </c>
      <c r="H37" s="67">
        <v>975</v>
      </c>
      <c r="I37" s="69">
        <v>0</v>
      </c>
      <c r="J37" s="23">
        <f t="shared" si="5"/>
        <v>0</v>
      </c>
      <c r="K37" s="23">
        <f t="shared" si="6"/>
        <v>0</v>
      </c>
      <c r="L37" s="24"/>
      <c r="M37" s="25">
        <f t="shared" si="3"/>
        <v>0</v>
      </c>
      <c r="N37" s="24"/>
      <c r="O37" s="24"/>
      <c r="P37" s="24"/>
      <c r="Q37" s="35">
        <f t="shared" si="7"/>
        <v>0</v>
      </c>
      <c r="R37" s="16" t="str">
        <f t="shared" si="4"/>
        <v>OK</v>
      </c>
      <c r="S37" s="145"/>
      <c r="T37" s="112"/>
      <c r="U37" s="112"/>
      <c r="V37" s="33"/>
      <c r="W37" s="112"/>
      <c r="X37" s="112"/>
      <c r="Y37" s="112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</row>
    <row r="38" spans="1:50" ht="24.75" customHeight="1" x14ac:dyDescent="0.25">
      <c r="A38" s="169"/>
      <c r="B38" s="170" t="s">
        <v>106</v>
      </c>
      <c r="C38" s="173">
        <v>18</v>
      </c>
      <c r="D38" s="65">
        <v>35</v>
      </c>
      <c r="E38" s="170" t="s">
        <v>94</v>
      </c>
      <c r="F38" s="64" t="s">
        <v>91</v>
      </c>
      <c r="G38" s="66" t="s">
        <v>113</v>
      </c>
      <c r="H38" s="67">
        <v>8.9</v>
      </c>
      <c r="I38" s="69">
        <v>0</v>
      </c>
      <c r="J38" s="23">
        <f t="shared" si="5"/>
        <v>0</v>
      </c>
      <c r="K38" s="23">
        <f t="shared" si="6"/>
        <v>0</v>
      </c>
      <c r="L38" s="24"/>
      <c r="M38" s="25">
        <f t="shared" si="3"/>
        <v>0</v>
      </c>
      <c r="N38" s="24"/>
      <c r="O38" s="24"/>
      <c r="P38" s="24"/>
      <c r="Q38" s="35">
        <f t="shared" si="7"/>
        <v>0</v>
      </c>
      <c r="R38" s="16" t="str">
        <f t="shared" si="4"/>
        <v>OK</v>
      </c>
      <c r="S38" s="145"/>
      <c r="T38" s="112"/>
      <c r="U38" s="112"/>
      <c r="V38" s="33"/>
      <c r="W38" s="112"/>
      <c r="X38" s="112"/>
      <c r="Y38" s="112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</row>
    <row r="39" spans="1:50" ht="24.75" customHeight="1" x14ac:dyDescent="0.25">
      <c r="A39" s="169"/>
      <c r="B39" s="170"/>
      <c r="C39" s="173"/>
      <c r="D39" s="65">
        <v>36</v>
      </c>
      <c r="E39" s="170"/>
      <c r="F39" s="64" t="s">
        <v>92</v>
      </c>
      <c r="G39" s="66" t="s">
        <v>113</v>
      </c>
      <c r="H39" s="67">
        <v>750</v>
      </c>
      <c r="I39" s="69">
        <v>0</v>
      </c>
      <c r="J39" s="23">
        <f t="shared" si="5"/>
        <v>0</v>
      </c>
      <c r="K39" s="23">
        <f t="shared" si="6"/>
        <v>0</v>
      </c>
      <c r="L39" s="24"/>
      <c r="M39" s="25">
        <f t="shared" si="3"/>
        <v>0</v>
      </c>
      <c r="N39" s="24"/>
      <c r="O39" s="24"/>
      <c r="P39" s="24"/>
      <c r="Q39" s="35">
        <f t="shared" si="7"/>
        <v>0</v>
      </c>
      <c r="R39" s="16" t="str">
        <f t="shared" si="4"/>
        <v>OK</v>
      </c>
      <c r="S39" s="145"/>
      <c r="T39" s="112"/>
      <c r="U39" s="112"/>
      <c r="V39" s="33"/>
      <c r="W39" s="112"/>
      <c r="X39" s="112"/>
      <c r="Y39" s="112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</row>
    <row r="40" spans="1:50" ht="24.75" customHeight="1" x14ac:dyDescent="0.25">
      <c r="A40" s="169"/>
      <c r="B40" s="170" t="s">
        <v>106</v>
      </c>
      <c r="C40" s="173">
        <v>19</v>
      </c>
      <c r="D40" s="65">
        <v>37</v>
      </c>
      <c r="E40" s="170" t="s">
        <v>95</v>
      </c>
      <c r="F40" s="64" t="s">
        <v>91</v>
      </c>
      <c r="G40" s="66" t="s">
        <v>113</v>
      </c>
      <c r="H40" s="67">
        <v>7.74</v>
      </c>
      <c r="I40" s="69">
        <v>0</v>
      </c>
      <c r="J40" s="23">
        <f t="shared" si="5"/>
        <v>0</v>
      </c>
      <c r="K40" s="23">
        <f t="shared" si="6"/>
        <v>0</v>
      </c>
      <c r="L40" s="24"/>
      <c r="M40" s="25">
        <f t="shared" si="3"/>
        <v>0</v>
      </c>
      <c r="N40" s="24"/>
      <c r="O40" s="24"/>
      <c r="P40" s="24"/>
      <c r="Q40" s="35">
        <f t="shared" si="7"/>
        <v>0</v>
      </c>
      <c r="R40" s="16" t="str">
        <f t="shared" si="4"/>
        <v>OK</v>
      </c>
      <c r="S40" s="145"/>
      <c r="T40" s="112"/>
      <c r="U40" s="112"/>
      <c r="V40" s="33"/>
      <c r="W40" s="112"/>
      <c r="X40" s="112"/>
      <c r="Y40" s="112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</row>
    <row r="41" spans="1:50" ht="24.75" customHeight="1" x14ac:dyDescent="0.25">
      <c r="A41" s="169"/>
      <c r="B41" s="170"/>
      <c r="C41" s="173"/>
      <c r="D41" s="65">
        <v>38</v>
      </c>
      <c r="E41" s="170"/>
      <c r="F41" s="64" t="s">
        <v>92</v>
      </c>
      <c r="G41" s="66" t="s">
        <v>113</v>
      </c>
      <c r="H41" s="67">
        <v>1500</v>
      </c>
      <c r="I41" s="69">
        <v>0</v>
      </c>
      <c r="J41" s="23">
        <f t="shared" si="5"/>
        <v>0</v>
      </c>
      <c r="K41" s="23">
        <f t="shared" si="6"/>
        <v>0</v>
      </c>
      <c r="L41" s="24"/>
      <c r="M41" s="25">
        <f t="shared" si="3"/>
        <v>0</v>
      </c>
      <c r="N41" s="24"/>
      <c r="O41" s="24"/>
      <c r="P41" s="24"/>
      <c r="Q41" s="35">
        <f t="shared" si="7"/>
        <v>0</v>
      </c>
      <c r="R41" s="16" t="str">
        <f t="shared" si="4"/>
        <v>OK</v>
      </c>
      <c r="S41" s="145"/>
      <c r="T41" s="112"/>
      <c r="U41" s="112"/>
      <c r="V41" s="33"/>
      <c r="W41" s="112"/>
      <c r="X41" s="112"/>
      <c r="Y41" s="112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</row>
    <row r="42" spans="1:50" ht="24.75" customHeight="1" x14ac:dyDescent="0.25">
      <c r="A42" s="169"/>
      <c r="B42" s="175" t="s">
        <v>96</v>
      </c>
      <c r="C42" s="174">
        <v>20</v>
      </c>
      <c r="D42" s="113">
        <v>39</v>
      </c>
      <c r="E42" s="175" t="s">
        <v>98</v>
      </c>
      <c r="F42" s="114" t="s">
        <v>91</v>
      </c>
      <c r="G42" s="114" t="s">
        <v>114</v>
      </c>
      <c r="H42" s="117">
        <v>6.76</v>
      </c>
      <c r="I42" s="69">
        <v>0</v>
      </c>
      <c r="J42" s="23">
        <f t="shared" si="5"/>
        <v>0</v>
      </c>
      <c r="K42" s="23">
        <f t="shared" si="6"/>
        <v>0</v>
      </c>
      <c r="L42" s="24"/>
      <c r="M42" s="25">
        <f t="shared" si="3"/>
        <v>0</v>
      </c>
      <c r="N42" s="24"/>
      <c r="O42" s="24"/>
      <c r="P42" s="24"/>
      <c r="Q42" s="35">
        <f t="shared" si="7"/>
        <v>0</v>
      </c>
      <c r="R42" s="16" t="str">
        <f t="shared" si="4"/>
        <v>OK</v>
      </c>
      <c r="S42" s="145"/>
      <c r="T42" s="112"/>
      <c r="U42" s="112"/>
      <c r="V42" s="33"/>
      <c r="W42" s="112"/>
      <c r="X42" s="112"/>
      <c r="Y42" s="112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</row>
    <row r="43" spans="1:50" ht="24.75" customHeight="1" x14ac:dyDescent="0.25">
      <c r="A43" s="169"/>
      <c r="B43" s="175"/>
      <c r="C43" s="174"/>
      <c r="D43" s="113">
        <v>40</v>
      </c>
      <c r="E43" s="175"/>
      <c r="F43" s="114" t="s">
        <v>92</v>
      </c>
      <c r="G43" s="114" t="s">
        <v>114</v>
      </c>
      <c r="H43" s="117">
        <v>1021.35</v>
      </c>
      <c r="I43" s="69">
        <v>0</v>
      </c>
      <c r="J43" s="23">
        <f t="shared" si="5"/>
        <v>0</v>
      </c>
      <c r="K43" s="23">
        <f t="shared" si="6"/>
        <v>0</v>
      </c>
      <c r="L43" s="24"/>
      <c r="M43" s="25">
        <f t="shared" si="3"/>
        <v>0</v>
      </c>
      <c r="N43" s="24"/>
      <c r="O43" s="24"/>
      <c r="P43" s="24"/>
      <c r="Q43" s="35">
        <f t="shared" si="7"/>
        <v>0</v>
      </c>
      <c r="R43" s="16" t="str">
        <f t="shared" si="4"/>
        <v>OK</v>
      </c>
      <c r="S43" s="145"/>
      <c r="T43" s="112"/>
      <c r="U43" s="112"/>
      <c r="V43" s="33"/>
      <c r="W43" s="112"/>
      <c r="X43" s="112"/>
      <c r="Y43" s="112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</row>
    <row r="44" spans="1:50" ht="24.75" customHeight="1" x14ac:dyDescent="0.25">
      <c r="A44" s="169" t="s">
        <v>107</v>
      </c>
      <c r="B44" s="170" t="s">
        <v>96</v>
      </c>
      <c r="C44" s="173">
        <v>21</v>
      </c>
      <c r="D44" s="65">
        <v>41</v>
      </c>
      <c r="E44" s="170" t="s">
        <v>90</v>
      </c>
      <c r="F44" s="64" t="s">
        <v>91</v>
      </c>
      <c r="G44" s="66" t="s">
        <v>113</v>
      </c>
      <c r="H44" s="67">
        <v>3.5</v>
      </c>
      <c r="I44" s="69">
        <v>0</v>
      </c>
      <c r="J44" s="23">
        <f t="shared" si="5"/>
        <v>0</v>
      </c>
      <c r="K44" s="23">
        <f t="shared" si="6"/>
        <v>0</v>
      </c>
      <c r="L44" s="24"/>
      <c r="M44" s="25">
        <f t="shared" si="3"/>
        <v>0</v>
      </c>
      <c r="N44" s="24"/>
      <c r="O44" s="24"/>
      <c r="P44" s="24"/>
      <c r="Q44" s="35">
        <f t="shared" si="7"/>
        <v>0</v>
      </c>
      <c r="R44" s="16" t="str">
        <f t="shared" si="4"/>
        <v>OK</v>
      </c>
      <c r="S44" s="145"/>
      <c r="T44" s="112"/>
      <c r="U44" s="112"/>
      <c r="V44" s="112"/>
      <c r="W44" s="112"/>
      <c r="X44" s="112"/>
      <c r="Y44" s="112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</row>
    <row r="45" spans="1:50" ht="24.75" customHeight="1" x14ac:dyDescent="0.25">
      <c r="A45" s="169"/>
      <c r="B45" s="170"/>
      <c r="C45" s="173"/>
      <c r="D45" s="65">
        <v>42</v>
      </c>
      <c r="E45" s="170"/>
      <c r="F45" s="64" t="s">
        <v>92</v>
      </c>
      <c r="G45" s="66" t="s">
        <v>113</v>
      </c>
      <c r="H45" s="67">
        <v>1416.66</v>
      </c>
      <c r="I45" s="69">
        <v>0</v>
      </c>
      <c r="J45" s="23">
        <f t="shared" si="5"/>
        <v>0</v>
      </c>
      <c r="K45" s="23">
        <f t="shared" si="6"/>
        <v>0</v>
      </c>
      <c r="L45" s="24"/>
      <c r="M45" s="25">
        <f t="shared" si="3"/>
        <v>0</v>
      </c>
      <c r="N45" s="24"/>
      <c r="O45" s="24"/>
      <c r="P45" s="24"/>
      <c r="Q45" s="35">
        <f t="shared" si="7"/>
        <v>0</v>
      </c>
      <c r="R45" s="16" t="str">
        <f t="shared" si="4"/>
        <v>OK</v>
      </c>
      <c r="S45" s="145"/>
      <c r="T45" s="112"/>
      <c r="U45" s="112"/>
      <c r="V45" s="112"/>
      <c r="W45" s="112"/>
      <c r="X45" s="112"/>
      <c r="Y45" s="112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</row>
    <row r="46" spans="1:50" ht="24.75" customHeight="1" x14ac:dyDescent="0.25">
      <c r="A46" s="169"/>
      <c r="B46" s="170" t="s">
        <v>96</v>
      </c>
      <c r="C46" s="173">
        <v>22</v>
      </c>
      <c r="D46" s="65">
        <v>43</v>
      </c>
      <c r="E46" s="170" t="s">
        <v>94</v>
      </c>
      <c r="F46" s="64" t="s">
        <v>91</v>
      </c>
      <c r="G46" s="66" t="s">
        <v>113</v>
      </c>
      <c r="H46" s="67">
        <v>13.45</v>
      </c>
      <c r="I46" s="69">
        <v>0</v>
      </c>
      <c r="J46" s="23">
        <f t="shared" si="5"/>
        <v>0</v>
      </c>
      <c r="K46" s="23">
        <f t="shared" si="6"/>
        <v>0</v>
      </c>
      <c r="L46" s="24"/>
      <c r="M46" s="25">
        <f t="shared" si="3"/>
        <v>0</v>
      </c>
      <c r="N46" s="24"/>
      <c r="O46" s="24"/>
      <c r="P46" s="24"/>
      <c r="Q46" s="35">
        <f t="shared" si="7"/>
        <v>0</v>
      </c>
      <c r="R46" s="16" t="str">
        <f t="shared" si="4"/>
        <v>OK</v>
      </c>
      <c r="S46" s="145"/>
      <c r="T46" s="112"/>
      <c r="U46" s="112"/>
      <c r="V46" s="112"/>
      <c r="W46" s="112"/>
      <c r="X46" s="112"/>
      <c r="Y46" s="112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</row>
    <row r="47" spans="1:50" ht="24.75" customHeight="1" x14ac:dyDescent="0.25">
      <c r="A47" s="169"/>
      <c r="B47" s="170"/>
      <c r="C47" s="173"/>
      <c r="D47" s="65">
        <v>44</v>
      </c>
      <c r="E47" s="170"/>
      <c r="F47" s="64" t="s">
        <v>92</v>
      </c>
      <c r="G47" s="66" t="s">
        <v>113</v>
      </c>
      <c r="H47" s="67">
        <v>1614.58</v>
      </c>
      <c r="I47" s="69">
        <v>0</v>
      </c>
      <c r="J47" s="23">
        <f t="shared" si="5"/>
        <v>0</v>
      </c>
      <c r="K47" s="23">
        <f t="shared" si="6"/>
        <v>0</v>
      </c>
      <c r="L47" s="24"/>
      <c r="M47" s="25">
        <f t="shared" si="3"/>
        <v>0</v>
      </c>
      <c r="N47" s="24"/>
      <c r="O47" s="24"/>
      <c r="P47" s="24"/>
      <c r="Q47" s="35">
        <f t="shared" si="7"/>
        <v>0</v>
      </c>
      <c r="R47" s="16" t="str">
        <f t="shared" si="4"/>
        <v>OK</v>
      </c>
      <c r="S47" s="145"/>
      <c r="T47" s="112"/>
      <c r="U47" s="112"/>
      <c r="V47" s="112"/>
      <c r="W47" s="112"/>
      <c r="X47" s="112"/>
      <c r="Y47" s="112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</row>
    <row r="48" spans="1:50" ht="24.75" customHeight="1" x14ac:dyDescent="0.25">
      <c r="A48" s="169"/>
      <c r="B48" s="170" t="s">
        <v>96</v>
      </c>
      <c r="C48" s="173">
        <v>23</v>
      </c>
      <c r="D48" s="65">
        <v>45</v>
      </c>
      <c r="E48" s="170" t="s">
        <v>98</v>
      </c>
      <c r="F48" s="64" t="s">
        <v>91</v>
      </c>
      <c r="G48" s="66" t="s">
        <v>99</v>
      </c>
      <c r="H48" s="67">
        <v>6.76</v>
      </c>
      <c r="I48" s="69">
        <v>0</v>
      </c>
      <c r="J48" s="23">
        <f t="shared" si="5"/>
        <v>0</v>
      </c>
      <c r="K48" s="23">
        <f t="shared" si="6"/>
        <v>0</v>
      </c>
      <c r="L48" s="24"/>
      <c r="M48" s="25">
        <f t="shared" si="3"/>
        <v>0</v>
      </c>
      <c r="N48" s="24"/>
      <c r="O48" s="24"/>
      <c r="P48" s="24"/>
      <c r="Q48" s="35">
        <f t="shared" si="7"/>
        <v>0</v>
      </c>
      <c r="R48" s="16" t="str">
        <f t="shared" si="4"/>
        <v>OK</v>
      </c>
      <c r="S48" s="145"/>
      <c r="T48" s="112"/>
      <c r="U48" s="112"/>
      <c r="V48" s="112"/>
      <c r="W48" s="112"/>
      <c r="X48" s="112"/>
      <c r="Y48" s="112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</row>
    <row r="49" spans="1:50" ht="24.75" customHeight="1" x14ac:dyDescent="0.25">
      <c r="A49" s="169"/>
      <c r="B49" s="170"/>
      <c r="C49" s="173"/>
      <c r="D49" s="65">
        <v>46</v>
      </c>
      <c r="E49" s="170"/>
      <c r="F49" s="64" t="s">
        <v>92</v>
      </c>
      <c r="G49" s="66" t="s">
        <v>99</v>
      </c>
      <c r="H49" s="67">
        <v>1021.35</v>
      </c>
      <c r="I49" s="69">
        <v>0</v>
      </c>
      <c r="J49" s="23">
        <f t="shared" si="5"/>
        <v>0</v>
      </c>
      <c r="K49" s="23">
        <f t="shared" si="6"/>
        <v>0</v>
      </c>
      <c r="L49" s="24"/>
      <c r="M49" s="25">
        <f t="shared" si="3"/>
        <v>0</v>
      </c>
      <c r="N49" s="24"/>
      <c r="O49" s="24"/>
      <c r="P49" s="24"/>
      <c r="Q49" s="35">
        <f t="shared" si="7"/>
        <v>0</v>
      </c>
      <c r="R49" s="16" t="str">
        <f t="shared" si="4"/>
        <v>OK</v>
      </c>
      <c r="S49" s="145"/>
      <c r="T49" s="112"/>
      <c r="U49" s="112"/>
      <c r="V49" s="112"/>
      <c r="W49" s="112"/>
      <c r="X49" s="112"/>
      <c r="Y49" s="112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</row>
    <row r="50" spans="1:50" ht="24.75" customHeight="1" x14ac:dyDescent="0.25">
      <c r="A50" s="169" t="s">
        <v>108</v>
      </c>
      <c r="B50" s="170" t="s">
        <v>109</v>
      </c>
      <c r="C50" s="173">
        <v>24</v>
      </c>
      <c r="D50" s="65">
        <v>47</v>
      </c>
      <c r="E50" s="170" t="s">
        <v>90</v>
      </c>
      <c r="F50" s="64" t="s">
        <v>91</v>
      </c>
      <c r="G50" s="66" t="s">
        <v>113</v>
      </c>
      <c r="H50" s="67">
        <v>5.0999999999999996</v>
      </c>
      <c r="I50" s="69">
        <v>0</v>
      </c>
      <c r="J50" s="23">
        <f t="shared" si="5"/>
        <v>0</v>
      </c>
      <c r="K50" s="23">
        <f t="shared" si="6"/>
        <v>0</v>
      </c>
      <c r="L50" s="24"/>
      <c r="M50" s="25">
        <f t="shared" si="3"/>
        <v>0</v>
      </c>
      <c r="N50" s="24"/>
      <c r="O50" s="24"/>
      <c r="P50" s="24"/>
      <c r="Q50" s="35">
        <f t="shared" si="7"/>
        <v>0</v>
      </c>
      <c r="R50" s="16" t="str">
        <f t="shared" si="4"/>
        <v>OK</v>
      </c>
      <c r="S50" s="145"/>
      <c r="T50" s="112"/>
      <c r="U50" s="112"/>
      <c r="V50" s="112"/>
      <c r="W50" s="112"/>
      <c r="X50" s="112"/>
      <c r="Y50" s="112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</row>
    <row r="51" spans="1:50" ht="24.75" customHeight="1" x14ac:dyDescent="0.25">
      <c r="A51" s="169"/>
      <c r="B51" s="170"/>
      <c r="C51" s="173"/>
      <c r="D51" s="65">
        <v>48</v>
      </c>
      <c r="E51" s="170"/>
      <c r="F51" s="64" t="s">
        <v>92</v>
      </c>
      <c r="G51" s="66" t="s">
        <v>113</v>
      </c>
      <c r="H51" s="67">
        <v>705</v>
      </c>
      <c r="I51" s="69">
        <v>0</v>
      </c>
      <c r="J51" s="23">
        <f t="shared" si="5"/>
        <v>0</v>
      </c>
      <c r="K51" s="23">
        <f t="shared" si="6"/>
        <v>0</v>
      </c>
      <c r="L51" s="24"/>
      <c r="M51" s="25">
        <f t="shared" si="3"/>
        <v>0</v>
      </c>
      <c r="N51" s="24"/>
      <c r="O51" s="24"/>
      <c r="P51" s="24"/>
      <c r="Q51" s="35">
        <f t="shared" si="7"/>
        <v>0</v>
      </c>
      <c r="R51" s="16" t="str">
        <f t="shared" si="4"/>
        <v>OK</v>
      </c>
      <c r="S51" s="145"/>
      <c r="T51" s="112"/>
      <c r="U51" s="112"/>
      <c r="V51" s="112"/>
      <c r="W51" s="112"/>
      <c r="X51" s="112"/>
      <c r="Y51" s="112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</row>
    <row r="52" spans="1:50" ht="24.75" customHeight="1" x14ac:dyDescent="0.25">
      <c r="A52" s="169"/>
      <c r="B52" s="170" t="s">
        <v>96</v>
      </c>
      <c r="C52" s="173">
        <v>25</v>
      </c>
      <c r="D52" s="65">
        <v>49</v>
      </c>
      <c r="E52" s="170" t="s">
        <v>93</v>
      </c>
      <c r="F52" s="64" t="s">
        <v>91</v>
      </c>
      <c r="G52" s="66" t="s">
        <v>113</v>
      </c>
      <c r="H52" s="67">
        <v>13.27</v>
      </c>
      <c r="I52" s="69">
        <v>0</v>
      </c>
      <c r="J52" s="23">
        <f t="shared" si="5"/>
        <v>0</v>
      </c>
      <c r="K52" s="23">
        <f t="shared" si="6"/>
        <v>0</v>
      </c>
      <c r="L52" s="24"/>
      <c r="M52" s="25">
        <f t="shared" si="3"/>
        <v>0</v>
      </c>
      <c r="N52" s="24"/>
      <c r="O52" s="24"/>
      <c r="P52" s="24"/>
      <c r="Q52" s="35">
        <f t="shared" si="7"/>
        <v>0</v>
      </c>
      <c r="R52" s="16" t="str">
        <f t="shared" si="4"/>
        <v>OK</v>
      </c>
      <c r="S52" s="145"/>
      <c r="T52" s="112"/>
      <c r="U52" s="112"/>
      <c r="V52" s="112"/>
      <c r="W52" s="112"/>
      <c r="X52" s="112"/>
      <c r="Y52" s="112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</row>
    <row r="53" spans="1:50" ht="24.75" customHeight="1" x14ac:dyDescent="0.25">
      <c r="A53" s="169"/>
      <c r="B53" s="170"/>
      <c r="C53" s="173"/>
      <c r="D53" s="65">
        <v>50</v>
      </c>
      <c r="E53" s="170"/>
      <c r="F53" s="64" t="s">
        <v>92</v>
      </c>
      <c r="G53" s="66" t="s">
        <v>113</v>
      </c>
      <c r="H53" s="67">
        <v>1492</v>
      </c>
      <c r="I53" s="69">
        <v>0</v>
      </c>
      <c r="J53" s="23">
        <f t="shared" si="5"/>
        <v>0</v>
      </c>
      <c r="K53" s="23">
        <f t="shared" si="6"/>
        <v>0</v>
      </c>
      <c r="L53" s="24"/>
      <c r="M53" s="25">
        <f t="shared" si="3"/>
        <v>0</v>
      </c>
      <c r="N53" s="24"/>
      <c r="O53" s="24"/>
      <c r="P53" s="24"/>
      <c r="Q53" s="35">
        <f t="shared" si="7"/>
        <v>0</v>
      </c>
      <c r="R53" s="16" t="str">
        <f t="shared" si="4"/>
        <v>OK</v>
      </c>
      <c r="S53" s="145"/>
      <c r="T53" s="112"/>
      <c r="U53" s="112"/>
      <c r="V53" s="112"/>
      <c r="W53" s="112"/>
      <c r="X53" s="112"/>
      <c r="Y53" s="112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</row>
    <row r="54" spans="1:50" ht="24.75" customHeight="1" x14ac:dyDescent="0.25">
      <c r="A54" s="169"/>
      <c r="B54" s="170" t="s">
        <v>106</v>
      </c>
      <c r="C54" s="173">
        <v>26</v>
      </c>
      <c r="D54" s="65">
        <v>51</v>
      </c>
      <c r="E54" s="170" t="s">
        <v>94</v>
      </c>
      <c r="F54" s="64" t="s">
        <v>91</v>
      </c>
      <c r="G54" s="66" t="s">
        <v>113</v>
      </c>
      <c r="H54" s="67">
        <v>11.1</v>
      </c>
      <c r="I54" s="69">
        <v>0</v>
      </c>
      <c r="J54" s="23">
        <f t="shared" si="5"/>
        <v>0</v>
      </c>
      <c r="K54" s="23">
        <f t="shared" si="6"/>
        <v>0</v>
      </c>
      <c r="L54" s="24"/>
      <c r="M54" s="25">
        <f t="shared" si="3"/>
        <v>0</v>
      </c>
      <c r="N54" s="24"/>
      <c r="O54" s="24"/>
      <c r="P54" s="24"/>
      <c r="Q54" s="35">
        <f t="shared" si="7"/>
        <v>0</v>
      </c>
      <c r="R54" s="16" t="str">
        <f t="shared" si="4"/>
        <v>OK</v>
      </c>
      <c r="S54" s="145"/>
      <c r="T54" s="112"/>
      <c r="U54" s="112"/>
      <c r="V54" s="112"/>
      <c r="W54" s="112"/>
      <c r="X54" s="112"/>
      <c r="Y54" s="112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</row>
    <row r="55" spans="1:50" ht="24.75" customHeight="1" x14ac:dyDescent="0.25">
      <c r="A55" s="169"/>
      <c r="B55" s="170"/>
      <c r="C55" s="173"/>
      <c r="D55" s="65">
        <v>52</v>
      </c>
      <c r="E55" s="170"/>
      <c r="F55" s="64" t="s">
        <v>92</v>
      </c>
      <c r="G55" s="66" t="s">
        <v>113</v>
      </c>
      <c r="H55" s="67">
        <v>1500</v>
      </c>
      <c r="I55" s="69">
        <v>0</v>
      </c>
      <c r="J55" s="23">
        <f t="shared" si="5"/>
        <v>0</v>
      </c>
      <c r="K55" s="23">
        <f t="shared" si="6"/>
        <v>0</v>
      </c>
      <c r="L55" s="24"/>
      <c r="M55" s="25">
        <f t="shared" si="3"/>
        <v>0</v>
      </c>
      <c r="N55" s="24"/>
      <c r="O55" s="24"/>
      <c r="P55" s="24"/>
      <c r="Q55" s="35">
        <f t="shared" si="7"/>
        <v>0</v>
      </c>
      <c r="R55" s="16" t="str">
        <f t="shared" si="4"/>
        <v>OK</v>
      </c>
      <c r="S55" s="145"/>
      <c r="T55" s="112"/>
      <c r="U55" s="112"/>
      <c r="V55" s="112"/>
      <c r="W55" s="112"/>
      <c r="X55" s="112"/>
      <c r="Y55" s="112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</row>
    <row r="56" spans="1:50" ht="24.75" customHeight="1" x14ac:dyDescent="0.25">
      <c r="A56" s="169"/>
      <c r="B56" s="170" t="s">
        <v>96</v>
      </c>
      <c r="C56" s="173">
        <v>27</v>
      </c>
      <c r="D56" s="65">
        <v>53</v>
      </c>
      <c r="E56" s="170" t="s">
        <v>95</v>
      </c>
      <c r="F56" s="64" t="s">
        <v>91</v>
      </c>
      <c r="G56" s="66" t="s">
        <v>113</v>
      </c>
      <c r="H56" s="67">
        <v>15.83</v>
      </c>
      <c r="I56" s="69">
        <v>0</v>
      </c>
      <c r="J56" s="23">
        <f t="shared" si="5"/>
        <v>0</v>
      </c>
      <c r="K56" s="23">
        <f t="shared" si="6"/>
        <v>0</v>
      </c>
      <c r="L56" s="24"/>
      <c r="M56" s="25">
        <f t="shared" si="3"/>
        <v>0</v>
      </c>
      <c r="N56" s="24"/>
      <c r="O56" s="24"/>
      <c r="P56" s="24"/>
      <c r="Q56" s="35">
        <f t="shared" si="7"/>
        <v>0</v>
      </c>
      <c r="R56" s="16" t="str">
        <f t="shared" si="4"/>
        <v>OK</v>
      </c>
      <c r="S56" s="145"/>
      <c r="T56" s="112"/>
      <c r="U56" s="112"/>
      <c r="V56" s="112"/>
      <c r="W56" s="112"/>
      <c r="X56" s="112"/>
      <c r="Y56" s="112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</row>
    <row r="57" spans="1:50" ht="24.75" customHeight="1" x14ac:dyDescent="0.25">
      <c r="A57" s="169"/>
      <c r="B57" s="170"/>
      <c r="C57" s="173"/>
      <c r="D57" s="65">
        <v>54</v>
      </c>
      <c r="E57" s="170"/>
      <c r="F57" s="64" t="s">
        <v>92</v>
      </c>
      <c r="G57" s="66" t="s">
        <v>113</v>
      </c>
      <c r="H57" s="67">
        <v>2251</v>
      </c>
      <c r="I57" s="69">
        <v>0</v>
      </c>
      <c r="J57" s="23">
        <f t="shared" si="5"/>
        <v>0</v>
      </c>
      <c r="K57" s="23">
        <f t="shared" si="6"/>
        <v>0</v>
      </c>
      <c r="L57" s="24"/>
      <c r="M57" s="25">
        <f t="shared" si="3"/>
        <v>0</v>
      </c>
      <c r="N57" s="24"/>
      <c r="O57" s="24"/>
      <c r="P57" s="24"/>
      <c r="Q57" s="35">
        <f t="shared" si="7"/>
        <v>0</v>
      </c>
      <c r="R57" s="16" t="str">
        <f t="shared" si="4"/>
        <v>OK</v>
      </c>
      <c r="S57" s="145"/>
      <c r="T57" s="112"/>
      <c r="U57" s="112"/>
      <c r="V57" s="112"/>
      <c r="W57" s="112"/>
      <c r="X57" s="112"/>
      <c r="Y57" s="112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</row>
    <row r="58" spans="1:50" ht="24.75" customHeight="1" x14ac:dyDescent="0.25">
      <c r="A58" s="169"/>
      <c r="B58" s="170" t="s">
        <v>89</v>
      </c>
      <c r="C58" s="173">
        <v>28</v>
      </c>
      <c r="D58" s="65">
        <v>55</v>
      </c>
      <c r="E58" s="170" t="s">
        <v>110</v>
      </c>
      <c r="F58" s="64" t="s">
        <v>91</v>
      </c>
      <c r="G58" s="66" t="s">
        <v>113</v>
      </c>
      <c r="H58" s="67">
        <v>17.600000000000001</v>
      </c>
      <c r="I58" s="69">
        <v>0</v>
      </c>
      <c r="J58" s="23">
        <f t="shared" si="5"/>
        <v>0</v>
      </c>
      <c r="K58" s="23">
        <f t="shared" si="6"/>
        <v>0</v>
      </c>
      <c r="L58" s="24"/>
      <c r="M58" s="25">
        <f t="shared" si="3"/>
        <v>0</v>
      </c>
      <c r="N58" s="24"/>
      <c r="O58" s="24"/>
      <c r="P58" s="24"/>
      <c r="Q58" s="35">
        <f t="shared" si="7"/>
        <v>0</v>
      </c>
      <c r="R58" s="16" t="str">
        <f t="shared" si="4"/>
        <v>OK</v>
      </c>
      <c r="S58" s="145"/>
      <c r="T58" s="112"/>
      <c r="U58" s="112"/>
      <c r="V58" s="112"/>
      <c r="W58" s="112"/>
      <c r="X58" s="112"/>
      <c r="Y58" s="112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</row>
    <row r="59" spans="1:50" ht="24.75" customHeight="1" x14ac:dyDescent="0.25">
      <c r="A59" s="169"/>
      <c r="B59" s="170"/>
      <c r="C59" s="173"/>
      <c r="D59" s="65">
        <v>56</v>
      </c>
      <c r="E59" s="170"/>
      <c r="F59" s="64" t="s">
        <v>92</v>
      </c>
      <c r="G59" s="66" t="s">
        <v>113</v>
      </c>
      <c r="H59" s="67">
        <v>2259.2399999999998</v>
      </c>
      <c r="I59" s="69">
        <v>0</v>
      </c>
      <c r="J59" s="23">
        <f t="shared" si="5"/>
        <v>0</v>
      </c>
      <c r="K59" s="23">
        <f t="shared" si="6"/>
        <v>0</v>
      </c>
      <c r="L59" s="24"/>
      <c r="M59" s="25">
        <f t="shared" si="3"/>
        <v>0</v>
      </c>
      <c r="N59" s="24"/>
      <c r="O59" s="24"/>
      <c r="P59" s="24"/>
      <c r="Q59" s="35">
        <f t="shared" si="7"/>
        <v>0</v>
      </c>
      <c r="R59" s="16" t="str">
        <f t="shared" si="4"/>
        <v>OK</v>
      </c>
      <c r="S59" s="145"/>
      <c r="T59" s="112"/>
      <c r="U59" s="112"/>
      <c r="V59" s="112"/>
      <c r="W59" s="112"/>
      <c r="X59" s="112"/>
      <c r="Y59" s="112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</row>
    <row r="60" spans="1:50" ht="24.75" customHeight="1" x14ac:dyDescent="0.25">
      <c r="A60" s="169"/>
      <c r="B60" s="170" t="s">
        <v>89</v>
      </c>
      <c r="C60" s="173">
        <v>29</v>
      </c>
      <c r="D60" s="65">
        <v>57</v>
      </c>
      <c r="E60" s="170" t="s">
        <v>97</v>
      </c>
      <c r="F60" s="64" t="s">
        <v>91</v>
      </c>
      <c r="G60" s="66" t="s">
        <v>113</v>
      </c>
      <c r="H60" s="67">
        <v>6.53</v>
      </c>
      <c r="I60" s="69">
        <v>0</v>
      </c>
      <c r="J60" s="23">
        <f t="shared" si="5"/>
        <v>0</v>
      </c>
      <c r="K60" s="23">
        <f t="shared" si="6"/>
        <v>0</v>
      </c>
      <c r="L60" s="24"/>
      <c r="M60" s="25">
        <f t="shared" si="3"/>
        <v>0</v>
      </c>
      <c r="N60" s="24"/>
      <c r="O60" s="24"/>
      <c r="P60" s="24"/>
      <c r="Q60" s="35">
        <f t="shared" si="7"/>
        <v>0</v>
      </c>
      <c r="R60" s="16" t="str">
        <f t="shared" si="4"/>
        <v>OK</v>
      </c>
      <c r="S60" s="145"/>
      <c r="T60" s="112"/>
      <c r="U60" s="112"/>
      <c r="V60" s="112"/>
      <c r="W60" s="112"/>
      <c r="X60" s="112"/>
      <c r="Y60" s="112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</row>
    <row r="61" spans="1:50" ht="24.75" customHeight="1" x14ac:dyDescent="0.25">
      <c r="A61" s="169"/>
      <c r="B61" s="170"/>
      <c r="C61" s="173"/>
      <c r="D61" s="65">
        <v>58</v>
      </c>
      <c r="E61" s="170"/>
      <c r="F61" s="64" t="s">
        <v>92</v>
      </c>
      <c r="G61" s="66" t="s">
        <v>113</v>
      </c>
      <c r="H61" s="67">
        <v>1094.21</v>
      </c>
      <c r="I61" s="69">
        <v>0</v>
      </c>
      <c r="J61" s="23">
        <f t="shared" si="5"/>
        <v>0</v>
      </c>
      <c r="K61" s="23">
        <f t="shared" si="6"/>
        <v>0</v>
      </c>
      <c r="L61" s="24"/>
      <c r="M61" s="25">
        <f t="shared" si="3"/>
        <v>0</v>
      </c>
      <c r="N61" s="24"/>
      <c r="O61" s="24"/>
      <c r="P61" s="24"/>
      <c r="Q61" s="35">
        <f t="shared" si="7"/>
        <v>0</v>
      </c>
      <c r="R61" s="16" t="str">
        <f t="shared" si="4"/>
        <v>OK</v>
      </c>
      <c r="S61" s="145"/>
      <c r="T61" s="112"/>
      <c r="U61" s="112"/>
      <c r="V61" s="112"/>
      <c r="W61" s="112"/>
      <c r="X61" s="112"/>
      <c r="Y61" s="112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</row>
    <row r="62" spans="1:50" ht="24.75" customHeight="1" x14ac:dyDescent="0.25">
      <c r="A62" s="169" t="s">
        <v>111</v>
      </c>
      <c r="B62" s="170" t="s">
        <v>89</v>
      </c>
      <c r="C62" s="173">
        <v>30</v>
      </c>
      <c r="D62" s="65">
        <v>59</v>
      </c>
      <c r="E62" s="170" t="s">
        <v>90</v>
      </c>
      <c r="F62" s="64" t="s">
        <v>91</v>
      </c>
      <c r="G62" s="66" t="s">
        <v>113</v>
      </c>
      <c r="H62" s="67">
        <v>9.09</v>
      </c>
      <c r="I62" s="69">
        <v>0</v>
      </c>
      <c r="J62" s="23">
        <f t="shared" si="5"/>
        <v>0</v>
      </c>
      <c r="K62" s="23">
        <f t="shared" si="6"/>
        <v>0</v>
      </c>
      <c r="L62" s="24"/>
      <c r="M62" s="25">
        <f t="shared" si="3"/>
        <v>0</v>
      </c>
      <c r="N62" s="24"/>
      <c r="O62" s="24"/>
      <c r="P62" s="24"/>
      <c r="Q62" s="35">
        <f t="shared" si="7"/>
        <v>0</v>
      </c>
      <c r="R62" s="16" t="str">
        <f t="shared" si="4"/>
        <v>OK</v>
      </c>
      <c r="S62" s="145"/>
      <c r="T62" s="112"/>
      <c r="U62" s="112"/>
      <c r="V62" s="112"/>
      <c r="W62" s="112"/>
      <c r="X62" s="112"/>
      <c r="Y62" s="112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</row>
    <row r="63" spans="1:50" ht="24.75" customHeight="1" x14ac:dyDescent="0.25">
      <c r="A63" s="169"/>
      <c r="B63" s="170"/>
      <c r="C63" s="173"/>
      <c r="D63" s="65">
        <v>60</v>
      </c>
      <c r="E63" s="170"/>
      <c r="F63" s="64" t="s">
        <v>92</v>
      </c>
      <c r="G63" s="66" t="s">
        <v>113</v>
      </c>
      <c r="H63" s="67">
        <v>1513.9</v>
      </c>
      <c r="I63" s="69">
        <v>0</v>
      </c>
      <c r="J63" s="23">
        <f t="shared" si="5"/>
        <v>0</v>
      </c>
      <c r="K63" s="23">
        <f t="shared" si="6"/>
        <v>0</v>
      </c>
      <c r="L63" s="24"/>
      <c r="M63" s="25">
        <f t="shared" si="3"/>
        <v>0</v>
      </c>
      <c r="N63" s="24"/>
      <c r="O63" s="24"/>
      <c r="P63" s="24"/>
      <c r="Q63" s="35">
        <f t="shared" si="7"/>
        <v>0</v>
      </c>
      <c r="R63" s="16" t="str">
        <f t="shared" si="4"/>
        <v>OK</v>
      </c>
      <c r="S63" s="145"/>
      <c r="T63" s="112"/>
      <c r="U63" s="112"/>
      <c r="V63" s="112"/>
      <c r="W63" s="112"/>
      <c r="X63" s="112"/>
      <c r="Y63" s="112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</row>
    <row r="64" spans="1:50" ht="24.75" customHeight="1" x14ac:dyDescent="0.25">
      <c r="A64" s="169"/>
      <c r="B64" s="170" t="s">
        <v>96</v>
      </c>
      <c r="C64" s="173">
        <v>31</v>
      </c>
      <c r="D64" s="65">
        <v>61</v>
      </c>
      <c r="E64" s="170" t="s">
        <v>93</v>
      </c>
      <c r="F64" s="64" t="s">
        <v>91</v>
      </c>
      <c r="G64" s="66" t="s">
        <v>113</v>
      </c>
      <c r="H64" s="67">
        <v>12.77</v>
      </c>
      <c r="I64" s="69">
        <v>0</v>
      </c>
      <c r="J64" s="23">
        <f t="shared" si="5"/>
        <v>0</v>
      </c>
      <c r="K64" s="23">
        <f t="shared" si="6"/>
        <v>0</v>
      </c>
      <c r="L64" s="24"/>
      <c r="M64" s="25">
        <f t="shared" si="3"/>
        <v>0</v>
      </c>
      <c r="N64" s="24"/>
      <c r="O64" s="24"/>
      <c r="P64" s="24"/>
      <c r="Q64" s="35">
        <f t="shared" si="7"/>
        <v>0</v>
      </c>
      <c r="R64" s="16" t="str">
        <f t="shared" si="4"/>
        <v>OK</v>
      </c>
      <c r="S64" s="145"/>
      <c r="T64" s="112"/>
      <c r="U64" s="112"/>
      <c r="V64" s="112"/>
      <c r="W64" s="112"/>
      <c r="X64" s="112"/>
      <c r="Y64" s="112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</row>
    <row r="65" spans="1:50" ht="24.75" customHeight="1" x14ac:dyDescent="0.25">
      <c r="A65" s="169"/>
      <c r="B65" s="170"/>
      <c r="C65" s="173"/>
      <c r="D65" s="65">
        <v>62</v>
      </c>
      <c r="E65" s="170"/>
      <c r="F65" s="64" t="s">
        <v>92</v>
      </c>
      <c r="G65" s="66" t="s">
        <v>113</v>
      </c>
      <c r="H65" s="67">
        <v>1492</v>
      </c>
      <c r="I65" s="69">
        <v>0</v>
      </c>
      <c r="J65" s="23">
        <f t="shared" si="5"/>
        <v>0</v>
      </c>
      <c r="K65" s="23">
        <f t="shared" si="6"/>
        <v>0</v>
      </c>
      <c r="L65" s="24"/>
      <c r="M65" s="25">
        <f t="shared" si="3"/>
        <v>0</v>
      </c>
      <c r="N65" s="24"/>
      <c r="O65" s="24"/>
      <c r="P65" s="24"/>
      <c r="Q65" s="35">
        <f t="shared" si="7"/>
        <v>0</v>
      </c>
      <c r="R65" s="16" t="str">
        <f t="shared" si="4"/>
        <v>OK</v>
      </c>
      <c r="S65" s="145"/>
      <c r="T65" s="112"/>
      <c r="U65" s="112"/>
      <c r="V65" s="112"/>
      <c r="W65" s="112"/>
      <c r="X65" s="112"/>
      <c r="Y65" s="112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</row>
    <row r="66" spans="1:50" ht="24.75" customHeight="1" x14ac:dyDescent="0.25">
      <c r="A66" s="169"/>
      <c r="B66" s="170" t="s">
        <v>96</v>
      </c>
      <c r="C66" s="173">
        <v>32</v>
      </c>
      <c r="D66" s="65">
        <v>63</v>
      </c>
      <c r="E66" s="170" t="s">
        <v>94</v>
      </c>
      <c r="F66" s="64" t="s">
        <v>91</v>
      </c>
      <c r="G66" s="66" t="s">
        <v>113</v>
      </c>
      <c r="H66" s="67">
        <v>15.93</v>
      </c>
      <c r="I66" s="69">
        <v>0</v>
      </c>
      <c r="J66" s="23">
        <f t="shared" si="5"/>
        <v>0</v>
      </c>
      <c r="K66" s="23">
        <f t="shared" si="6"/>
        <v>0</v>
      </c>
      <c r="L66" s="24"/>
      <c r="M66" s="25">
        <f t="shared" si="3"/>
        <v>0</v>
      </c>
      <c r="N66" s="24"/>
      <c r="O66" s="24"/>
      <c r="P66" s="24"/>
      <c r="Q66" s="35">
        <f t="shared" si="7"/>
        <v>0</v>
      </c>
      <c r="R66" s="16" t="str">
        <f t="shared" si="4"/>
        <v>OK</v>
      </c>
      <c r="S66" s="145"/>
      <c r="T66" s="112"/>
      <c r="U66" s="112"/>
      <c r="V66" s="112"/>
      <c r="W66" s="112"/>
      <c r="X66" s="112"/>
      <c r="Y66" s="112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</row>
    <row r="67" spans="1:50" ht="24.75" customHeight="1" x14ac:dyDescent="0.25">
      <c r="A67" s="169"/>
      <c r="B67" s="170"/>
      <c r="C67" s="173"/>
      <c r="D67" s="65">
        <v>64</v>
      </c>
      <c r="E67" s="170"/>
      <c r="F67" s="64" t="s">
        <v>92</v>
      </c>
      <c r="G67" s="66" t="s">
        <v>113</v>
      </c>
      <c r="H67" s="67">
        <v>2121</v>
      </c>
      <c r="I67" s="69">
        <v>0</v>
      </c>
      <c r="J67" s="23">
        <f t="shared" si="5"/>
        <v>0</v>
      </c>
      <c r="K67" s="23">
        <f t="shared" si="6"/>
        <v>0</v>
      </c>
      <c r="L67" s="24"/>
      <c r="M67" s="25">
        <f t="shared" si="3"/>
        <v>0</v>
      </c>
      <c r="N67" s="24"/>
      <c r="O67" s="24"/>
      <c r="P67" s="24"/>
      <c r="Q67" s="35">
        <f t="shared" si="7"/>
        <v>0</v>
      </c>
      <c r="R67" s="16" t="str">
        <f t="shared" si="4"/>
        <v>OK</v>
      </c>
      <c r="S67" s="145"/>
      <c r="T67" s="112"/>
      <c r="U67" s="112"/>
      <c r="V67" s="112"/>
      <c r="W67" s="112"/>
      <c r="X67" s="112"/>
      <c r="Y67" s="112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</row>
    <row r="68" spans="1:50" ht="24.75" customHeight="1" x14ac:dyDescent="0.25">
      <c r="A68" s="169"/>
      <c r="B68" s="170" t="s">
        <v>96</v>
      </c>
      <c r="C68" s="173">
        <v>33</v>
      </c>
      <c r="D68" s="65">
        <v>65</v>
      </c>
      <c r="E68" s="170" t="s">
        <v>95</v>
      </c>
      <c r="F68" s="64" t="s">
        <v>91</v>
      </c>
      <c r="G68" s="66" t="s">
        <v>113</v>
      </c>
      <c r="H68" s="67">
        <v>16.739999999999998</v>
      </c>
      <c r="I68" s="69">
        <v>0</v>
      </c>
      <c r="J68" s="23">
        <f t="shared" si="5"/>
        <v>0</v>
      </c>
      <c r="K68" s="23">
        <f t="shared" si="6"/>
        <v>0</v>
      </c>
      <c r="L68" s="24"/>
      <c r="M68" s="25">
        <f t="shared" si="3"/>
        <v>0</v>
      </c>
      <c r="N68" s="24"/>
      <c r="O68" s="24"/>
      <c r="P68" s="24"/>
      <c r="Q68" s="35">
        <f t="shared" si="7"/>
        <v>0</v>
      </c>
      <c r="R68" s="16" t="str">
        <f t="shared" si="4"/>
        <v>OK</v>
      </c>
      <c r="S68" s="145"/>
      <c r="T68" s="112"/>
      <c r="U68" s="112"/>
      <c r="V68" s="112"/>
      <c r="W68" s="112"/>
      <c r="X68" s="112"/>
      <c r="Y68" s="112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</row>
    <row r="69" spans="1:50" ht="24.75" customHeight="1" x14ac:dyDescent="0.25">
      <c r="A69" s="169"/>
      <c r="B69" s="170"/>
      <c r="C69" s="173"/>
      <c r="D69" s="65">
        <v>66</v>
      </c>
      <c r="E69" s="170"/>
      <c r="F69" s="64" t="s">
        <v>92</v>
      </c>
      <c r="G69" s="66" t="s">
        <v>113</v>
      </c>
      <c r="H69" s="67">
        <v>2252</v>
      </c>
      <c r="I69" s="69">
        <v>0</v>
      </c>
      <c r="J69" s="23">
        <f t="shared" si="5"/>
        <v>0</v>
      </c>
      <c r="K69" s="23">
        <f t="shared" si="6"/>
        <v>0</v>
      </c>
      <c r="L69" s="24"/>
      <c r="M69" s="25">
        <f t="shared" si="3"/>
        <v>0</v>
      </c>
      <c r="N69" s="24"/>
      <c r="O69" s="24"/>
      <c r="P69" s="24"/>
      <c r="Q69" s="35">
        <f t="shared" si="7"/>
        <v>0</v>
      </c>
      <c r="R69" s="16" t="str">
        <f t="shared" ref="R69:R73" si="8">IF(Q69&lt;0,"ATENÇÃO","OK")</f>
        <v>OK</v>
      </c>
      <c r="S69" s="145"/>
      <c r="T69" s="112"/>
      <c r="U69" s="112"/>
      <c r="V69" s="112"/>
      <c r="W69" s="112"/>
      <c r="X69" s="112"/>
      <c r="Y69" s="112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</row>
    <row r="70" spans="1:50" ht="24.75" customHeight="1" x14ac:dyDescent="0.25">
      <c r="A70" s="169"/>
      <c r="B70" s="170" t="s">
        <v>96</v>
      </c>
      <c r="C70" s="173">
        <v>34</v>
      </c>
      <c r="D70" s="65">
        <v>67</v>
      </c>
      <c r="E70" s="170" t="s">
        <v>110</v>
      </c>
      <c r="F70" s="64" t="s">
        <v>91</v>
      </c>
      <c r="G70" s="66" t="s">
        <v>113</v>
      </c>
      <c r="H70" s="67">
        <v>16.239999999999998</v>
      </c>
      <c r="I70" s="69">
        <v>0</v>
      </c>
      <c r="J70" s="23">
        <f t="shared" si="5"/>
        <v>0</v>
      </c>
      <c r="K70" s="23">
        <f t="shared" si="6"/>
        <v>0</v>
      </c>
      <c r="L70" s="24"/>
      <c r="M70" s="25">
        <f t="shared" si="3"/>
        <v>0</v>
      </c>
      <c r="N70" s="24"/>
      <c r="O70" s="24"/>
      <c r="P70" s="24"/>
      <c r="Q70" s="35">
        <f t="shared" si="7"/>
        <v>0</v>
      </c>
      <c r="R70" s="16" t="str">
        <f t="shared" si="8"/>
        <v>OK</v>
      </c>
      <c r="S70" s="145"/>
      <c r="T70" s="112"/>
      <c r="U70" s="112"/>
      <c r="V70" s="112"/>
      <c r="W70" s="112"/>
      <c r="X70" s="112"/>
      <c r="Y70" s="112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</row>
    <row r="71" spans="1:50" ht="24.75" customHeight="1" x14ac:dyDescent="0.25">
      <c r="A71" s="169"/>
      <c r="B71" s="170"/>
      <c r="C71" s="173"/>
      <c r="D71" s="65">
        <v>68</v>
      </c>
      <c r="E71" s="170"/>
      <c r="F71" s="64" t="s">
        <v>92</v>
      </c>
      <c r="G71" s="66" t="s">
        <v>113</v>
      </c>
      <c r="H71" s="67">
        <v>2076</v>
      </c>
      <c r="I71" s="69">
        <v>0</v>
      </c>
      <c r="J71" s="23">
        <f t="shared" si="5"/>
        <v>0</v>
      </c>
      <c r="K71" s="23">
        <f t="shared" si="6"/>
        <v>0</v>
      </c>
      <c r="L71" s="24"/>
      <c r="M71" s="25">
        <f t="shared" si="3"/>
        <v>0</v>
      </c>
      <c r="N71" s="24"/>
      <c r="O71" s="24"/>
      <c r="P71" s="24"/>
      <c r="Q71" s="35">
        <f t="shared" si="7"/>
        <v>0</v>
      </c>
      <c r="R71" s="16" t="str">
        <f t="shared" si="8"/>
        <v>OK</v>
      </c>
      <c r="S71" s="145"/>
      <c r="T71" s="112"/>
      <c r="U71" s="112"/>
      <c r="V71" s="112"/>
      <c r="W71" s="112"/>
      <c r="X71" s="112"/>
      <c r="Y71" s="112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</row>
    <row r="72" spans="1:50" ht="24.75" customHeight="1" x14ac:dyDescent="0.25">
      <c r="A72" s="169"/>
      <c r="B72" s="170" t="s">
        <v>96</v>
      </c>
      <c r="C72" s="173">
        <v>35</v>
      </c>
      <c r="D72" s="65">
        <v>69</v>
      </c>
      <c r="E72" s="170" t="s">
        <v>97</v>
      </c>
      <c r="F72" s="64" t="s">
        <v>91</v>
      </c>
      <c r="G72" s="66" t="s">
        <v>113</v>
      </c>
      <c r="H72" s="67">
        <v>6.31</v>
      </c>
      <c r="I72" s="69">
        <v>0</v>
      </c>
      <c r="J72" s="23">
        <f t="shared" si="5"/>
        <v>0</v>
      </c>
      <c r="K72" s="23">
        <f t="shared" si="6"/>
        <v>0</v>
      </c>
      <c r="L72" s="24"/>
      <c r="M72" s="25">
        <f t="shared" si="3"/>
        <v>0</v>
      </c>
      <c r="N72" s="24"/>
      <c r="O72" s="24"/>
      <c r="P72" s="24"/>
      <c r="Q72" s="35">
        <f t="shared" si="7"/>
        <v>0</v>
      </c>
      <c r="R72" s="16" t="str">
        <f t="shared" si="8"/>
        <v>OK</v>
      </c>
      <c r="S72" s="145"/>
      <c r="T72" s="112"/>
      <c r="U72" s="112"/>
      <c r="V72" s="112"/>
      <c r="W72" s="112"/>
      <c r="X72" s="112"/>
      <c r="Y72" s="112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</row>
    <row r="73" spans="1:50" ht="24.75" customHeight="1" x14ac:dyDescent="0.25">
      <c r="A73" s="169"/>
      <c r="B73" s="170"/>
      <c r="C73" s="173"/>
      <c r="D73" s="65">
        <v>70</v>
      </c>
      <c r="E73" s="170"/>
      <c r="F73" s="64" t="s">
        <v>92</v>
      </c>
      <c r="G73" s="66" t="s">
        <v>113</v>
      </c>
      <c r="H73" s="67">
        <v>1065.5999999999999</v>
      </c>
      <c r="I73" s="69">
        <v>0</v>
      </c>
      <c r="J73" s="23">
        <f t="shared" si="5"/>
        <v>0</v>
      </c>
      <c r="K73" s="23">
        <f t="shared" si="6"/>
        <v>0</v>
      </c>
      <c r="L73" s="24"/>
      <c r="M73" s="25">
        <f t="shared" si="3"/>
        <v>0</v>
      </c>
      <c r="N73" s="24"/>
      <c r="O73" s="24"/>
      <c r="P73" s="24"/>
      <c r="Q73" s="35">
        <f t="shared" si="7"/>
        <v>0</v>
      </c>
      <c r="R73" s="16" t="str">
        <f t="shared" si="8"/>
        <v>OK</v>
      </c>
      <c r="S73" s="145"/>
      <c r="T73" s="112"/>
      <c r="U73" s="112"/>
      <c r="V73" s="112"/>
      <c r="W73" s="112"/>
      <c r="X73" s="112"/>
      <c r="Y73" s="112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</row>
    <row r="74" spans="1:50" ht="16.5" customHeight="1" x14ac:dyDescent="0.25">
      <c r="I74" s="48">
        <f t="shared" ref="I74:Q74" si="9">SUM(I4:I73)</f>
        <v>12652</v>
      </c>
      <c r="J74" s="48">
        <f t="shared" si="9"/>
        <v>4</v>
      </c>
      <c r="K74" s="48">
        <f t="shared" si="9"/>
        <v>4</v>
      </c>
      <c r="L74" s="48">
        <f t="shared" si="9"/>
        <v>0</v>
      </c>
      <c r="M74" s="48">
        <f t="shared" si="9"/>
        <v>3162</v>
      </c>
      <c r="N74" s="48">
        <f t="shared" si="9"/>
        <v>0</v>
      </c>
      <c r="O74" s="48">
        <f t="shared" si="9"/>
        <v>0</v>
      </c>
      <c r="P74" s="48">
        <f t="shared" si="9"/>
        <v>0</v>
      </c>
      <c r="Q74" s="49">
        <f t="shared" si="9"/>
        <v>12648</v>
      </c>
      <c r="S74" s="149">
        <f>SUMPRODUCT($H$4:$H$73,S4:S73)</f>
        <v>3563.44</v>
      </c>
      <c r="T74" s="17">
        <f t="shared" ref="T74:AX74" si="10">SUMPRODUCT($H$4:$H$73,T4:T73)</f>
        <v>0</v>
      </c>
      <c r="U74" s="17">
        <f t="shared" si="10"/>
        <v>0</v>
      </c>
      <c r="V74" s="17">
        <f t="shared" si="10"/>
        <v>0</v>
      </c>
      <c r="W74" s="17">
        <f t="shared" si="10"/>
        <v>0</v>
      </c>
      <c r="X74" s="17">
        <f t="shared" si="10"/>
        <v>0</v>
      </c>
      <c r="Y74" s="17">
        <f t="shared" si="10"/>
        <v>0</v>
      </c>
      <c r="Z74" s="17">
        <f t="shared" si="10"/>
        <v>0</v>
      </c>
      <c r="AA74" s="17">
        <f t="shared" si="10"/>
        <v>0</v>
      </c>
      <c r="AB74" s="17">
        <f t="shared" si="10"/>
        <v>0</v>
      </c>
      <c r="AC74" s="17">
        <f t="shared" si="10"/>
        <v>0</v>
      </c>
      <c r="AD74" s="17">
        <f t="shared" si="10"/>
        <v>0</v>
      </c>
      <c r="AE74" s="17">
        <f t="shared" si="10"/>
        <v>0</v>
      </c>
      <c r="AF74" s="17">
        <f t="shared" si="10"/>
        <v>0</v>
      </c>
      <c r="AG74" s="17">
        <f t="shared" si="10"/>
        <v>0</v>
      </c>
      <c r="AH74" s="17">
        <f t="shared" si="10"/>
        <v>0</v>
      </c>
      <c r="AI74" s="17">
        <f t="shared" si="10"/>
        <v>0</v>
      </c>
      <c r="AJ74" s="17">
        <f t="shared" si="10"/>
        <v>0</v>
      </c>
      <c r="AK74" s="17">
        <f t="shared" si="10"/>
        <v>0</v>
      </c>
      <c r="AL74" s="17">
        <f t="shared" si="10"/>
        <v>0</v>
      </c>
      <c r="AM74" s="17">
        <f t="shared" si="10"/>
        <v>0</v>
      </c>
      <c r="AN74" s="17">
        <f t="shared" si="10"/>
        <v>0</v>
      </c>
      <c r="AO74" s="17">
        <f t="shared" si="10"/>
        <v>0</v>
      </c>
      <c r="AP74" s="17">
        <f t="shared" si="10"/>
        <v>0</v>
      </c>
      <c r="AQ74" s="17">
        <f t="shared" si="10"/>
        <v>0</v>
      </c>
      <c r="AR74" s="17">
        <f t="shared" si="10"/>
        <v>0</v>
      </c>
      <c r="AS74" s="17">
        <f t="shared" si="10"/>
        <v>0</v>
      </c>
      <c r="AT74" s="17">
        <f t="shared" si="10"/>
        <v>0</v>
      </c>
      <c r="AU74" s="17">
        <f t="shared" si="10"/>
        <v>0</v>
      </c>
      <c r="AV74" s="17">
        <f t="shared" si="10"/>
        <v>0</v>
      </c>
      <c r="AW74" s="17">
        <f t="shared" si="10"/>
        <v>0</v>
      </c>
      <c r="AX74" s="17">
        <f t="shared" si="10"/>
        <v>0</v>
      </c>
    </row>
    <row r="75" spans="1:50" ht="20.25" customHeight="1" x14ac:dyDescent="0.25">
      <c r="I75" s="55">
        <f t="shared" ref="I75:P75" si="11">SUMPRODUCT($H$4:$H$73,I4:I73)</f>
        <v>142090.12</v>
      </c>
      <c r="J75" s="55">
        <f t="shared" si="11"/>
        <v>3563.44</v>
      </c>
      <c r="K75" s="55">
        <f t="shared" si="11"/>
        <v>3563.44</v>
      </c>
      <c r="L75" s="55">
        <f t="shared" si="11"/>
        <v>0</v>
      </c>
      <c r="M75" s="55">
        <f t="shared" si="11"/>
        <v>34708</v>
      </c>
      <c r="N75" s="55">
        <f t="shared" si="11"/>
        <v>0</v>
      </c>
      <c r="O75" s="55">
        <f t="shared" si="11"/>
        <v>0</v>
      </c>
      <c r="P75" s="55">
        <f t="shared" si="11"/>
        <v>0</v>
      </c>
      <c r="S75" s="150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</row>
    <row r="76" spans="1:50" ht="17.25" customHeight="1" x14ac:dyDescent="0.25">
      <c r="B76" s="189" t="s">
        <v>48</v>
      </c>
      <c r="C76" s="190"/>
      <c r="D76" s="190"/>
      <c r="E76" s="190"/>
      <c r="F76" s="190"/>
      <c r="G76" s="191"/>
      <c r="H76" s="109"/>
      <c r="I76" s="109"/>
      <c r="J76" s="110"/>
      <c r="K76" s="28"/>
      <c r="L76" s="28"/>
      <c r="M76" s="28"/>
      <c r="N76" s="28"/>
      <c r="O76" s="28"/>
      <c r="P76" s="28"/>
      <c r="S76" s="150"/>
      <c r="T76" s="21"/>
      <c r="U76" s="21"/>
      <c r="V76" s="21"/>
    </row>
    <row r="77" spans="1:50" ht="16.5" customHeight="1" x14ac:dyDescent="0.25">
      <c r="B77" s="192" t="s">
        <v>85</v>
      </c>
      <c r="C77" s="193"/>
      <c r="D77" s="193"/>
      <c r="E77" s="193"/>
      <c r="F77" s="193"/>
      <c r="G77" s="194"/>
      <c r="H77" s="108"/>
      <c r="I77" s="108"/>
      <c r="J77" s="111"/>
      <c r="P77" s="22"/>
      <c r="S77" s="150"/>
      <c r="T77" s="21"/>
      <c r="U77" s="21"/>
      <c r="V77" s="21"/>
    </row>
    <row r="78" spans="1:50" ht="15.75" customHeight="1" x14ac:dyDescent="0.25">
      <c r="B78" s="180" t="s">
        <v>86</v>
      </c>
      <c r="C78" s="181"/>
      <c r="D78" s="181"/>
      <c r="E78" s="181"/>
      <c r="F78" s="181"/>
      <c r="G78" s="182"/>
      <c r="H78" s="108"/>
      <c r="I78" s="108"/>
      <c r="J78" s="111"/>
      <c r="P78" s="22"/>
      <c r="S78" s="150"/>
      <c r="T78" s="21"/>
      <c r="U78" s="21"/>
      <c r="V78" s="21"/>
    </row>
    <row r="79" spans="1:50" ht="16.5" customHeight="1" x14ac:dyDescent="0.25">
      <c r="S79" s="150"/>
    </row>
    <row r="80" spans="1:50" ht="24.75" customHeight="1" x14ac:dyDescent="0.25">
      <c r="B80" s="183" t="s">
        <v>116</v>
      </c>
      <c r="C80" s="184"/>
      <c r="D80" s="184"/>
      <c r="E80" s="184"/>
      <c r="F80" s="184"/>
      <c r="G80" s="185"/>
      <c r="S80" s="150"/>
    </row>
    <row r="81" spans="2:19" ht="24.75" customHeight="1" x14ac:dyDescent="0.25">
      <c r="B81" s="186"/>
      <c r="C81" s="187"/>
      <c r="D81" s="187"/>
      <c r="E81" s="187"/>
      <c r="F81" s="187"/>
      <c r="G81" s="188"/>
      <c r="S81" s="150"/>
    </row>
  </sheetData>
  <autoFilter ref="A3:AX3" xr:uid="{4A706EC8-95A1-439C-A27F-1B6F50C63BA4}"/>
  <mergeCells count="152">
    <mergeCell ref="B77:G77"/>
    <mergeCell ref="B78:G78"/>
    <mergeCell ref="B80:G81"/>
    <mergeCell ref="B70:B71"/>
    <mergeCell ref="C70:C71"/>
    <mergeCell ref="E70:E71"/>
    <mergeCell ref="B72:B73"/>
    <mergeCell ref="C72:C73"/>
    <mergeCell ref="E72:E73"/>
    <mergeCell ref="C66:C67"/>
    <mergeCell ref="E66:E67"/>
    <mergeCell ref="B68:B69"/>
    <mergeCell ref="C68:C69"/>
    <mergeCell ref="E68:E69"/>
    <mergeCell ref="B60:B61"/>
    <mergeCell ref="C60:C61"/>
    <mergeCell ref="E60:E61"/>
    <mergeCell ref="B76:G76"/>
    <mergeCell ref="A62:A73"/>
    <mergeCell ref="B62:B63"/>
    <mergeCell ref="C62:C63"/>
    <mergeCell ref="E62:E63"/>
    <mergeCell ref="B64:B65"/>
    <mergeCell ref="C64:C65"/>
    <mergeCell ref="E64:E65"/>
    <mergeCell ref="B56:B57"/>
    <mergeCell ref="C56:C57"/>
    <mergeCell ref="E56:E57"/>
    <mergeCell ref="B58:B59"/>
    <mergeCell ref="C58:C59"/>
    <mergeCell ref="E58:E59"/>
    <mergeCell ref="A50:A61"/>
    <mergeCell ref="B50:B51"/>
    <mergeCell ref="C50:C51"/>
    <mergeCell ref="E50:E51"/>
    <mergeCell ref="B52:B53"/>
    <mergeCell ref="C52:C53"/>
    <mergeCell ref="E52:E53"/>
    <mergeCell ref="B54:B55"/>
    <mergeCell ref="C54:C55"/>
    <mergeCell ref="E54:E55"/>
    <mergeCell ref="B66:B67"/>
    <mergeCell ref="A44:A49"/>
    <mergeCell ref="B44:B45"/>
    <mergeCell ref="C44:C45"/>
    <mergeCell ref="E44:E45"/>
    <mergeCell ref="B46:B47"/>
    <mergeCell ref="C46:C47"/>
    <mergeCell ref="E46:E47"/>
    <mergeCell ref="B48:B49"/>
    <mergeCell ref="C48:C49"/>
    <mergeCell ref="E48:E49"/>
    <mergeCell ref="A34:A4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C32:C33"/>
    <mergeCell ref="E32:E33"/>
    <mergeCell ref="B24:B25"/>
    <mergeCell ref="C24:C25"/>
    <mergeCell ref="E24:E25"/>
    <mergeCell ref="B40:B41"/>
    <mergeCell ref="C40:C41"/>
    <mergeCell ref="E40:E41"/>
    <mergeCell ref="B42:B43"/>
    <mergeCell ref="C42:C43"/>
    <mergeCell ref="E42:E43"/>
    <mergeCell ref="A16:A25"/>
    <mergeCell ref="B16:B17"/>
    <mergeCell ref="C16:C17"/>
    <mergeCell ref="E16:E17"/>
    <mergeCell ref="B18:B19"/>
    <mergeCell ref="C18:C19"/>
    <mergeCell ref="E18:E19"/>
    <mergeCell ref="A26:A33"/>
    <mergeCell ref="B26:B27"/>
    <mergeCell ref="C26:C27"/>
    <mergeCell ref="E26:E27"/>
    <mergeCell ref="B28:B29"/>
    <mergeCell ref="C28:C29"/>
    <mergeCell ref="E28:E29"/>
    <mergeCell ref="B20:B21"/>
    <mergeCell ref="C20:C21"/>
    <mergeCell ref="E20:E21"/>
    <mergeCell ref="B22:B23"/>
    <mergeCell ref="C22:C23"/>
    <mergeCell ref="E22:E23"/>
    <mergeCell ref="B30:B31"/>
    <mergeCell ref="C30:C31"/>
    <mergeCell ref="E30:E31"/>
    <mergeCell ref="B32:B33"/>
    <mergeCell ref="B10:B11"/>
    <mergeCell ref="C10:C11"/>
    <mergeCell ref="E10:E11"/>
    <mergeCell ref="B12:B13"/>
    <mergeCell ref="C12:C13"/>
    <mergeCell ref="E12:E13"/>
    <mergeCell ref="A4:A15"/>
    <mergeCell ref="B4:B5"/>
    <mergeCell ref="C4:C5"/>
    <mergeCell ref="E4:E5"/>
    <mergeCell ref="B6:B7"/>
    <mergeCell ref="C6:C7"/>
    <mergeCell ref="E6:E7"/>
    <mergeCell ref="B8:B9"/>
    <mergeCell ref="C8:C9"/>
    <mergeCell ref="E8:E9"/>
    <mergeCell ref="B14:B15"/>
    <mergeCell ref="C14:C15"/>
    <mergeCell ref="E14:E15"/>
    <mergeCell ref="AT1:AT2"/>
    <mergeCell ref="AU1:AU2"/>
    <mergeCell ref="AV1:AV2"/>
    <mergeCell ref="AW1:AW2"/>
    <mergeCell ref="AX1:AX2"/>
    <mergeCell ref="A2:R2"/>
    <mergeCell ref="AN1:AN2"/>
    <mergeCell ref="AO1:AO2"/>
    <mergeCell ref="AP1:AP2"/>
    <mergeCell ref="AQ1:AQ2"/>
    <mergeCell ref="AR1:AR2"/>
    <mergeCell ref="AS1:AS2"/>
    <mergeCell ref="AH1:AH2"/>
    <mergeCell ref="AI1:AI2"/>
    <mergeCell ref="AJ1:AJ2"/>
    <mergeCell ref="AK1:AK2"/>
    <mergeCell ref="AL1:AL2"/>
    <mergeCell ref="AM1:AM2"/>
    <mergeCell ref="AB1:AB2"/>
    <mergeCell ref="AC1:AC2"/>
    <mergeCell ref="AD1:AD2"/>
    <mergeCell ref="AE1:AE2"/>
    <mergeCell ref="AF1:AF2"/>
    <mergeCell ref="AG1:AG2"/>
    <mergeCell ref="V1:V2"/>
    <mergeCell ref="W1:W2"/>
    <mergeCell ref="X1:X2"/>
    <mergeCell ref="Y1:Y2"/>
    <mergeCell ref="Z1:Z2"/>
    <mergeCell ref="AA1:AA2"/>
    <mergeCell ref="A1:B1"/>
    <mergeCell ref="C1:H1"/>
    <mergeCell ref="I1:R1"/>
    <mergeCell ref="S1:S2"/>
    <mergeCell ref="T1:T2"/>
    <mergeCell ref="U1:U2"/>
  </mergeCells>
  <conditionalFormatting sqref="R1 R3:R1048576">
    <cfRule type="cellIs" dxfId="34" priority="4" operator="equal">
      <formula>"ATENÇÃO"</formula>
    </cfRule>
  </conditionalFormatting>
  <conditionalFormatting sqref="T4:AX73">
    <cfRule type="cellIs" dxfId="33" priority="3" operator="greaterThan">
      <formula>0</formula>
    </cfRule>
  </conditionalFormatting>
  <conditionalFormatting sqref="Q4:Q73">
    <cfRule type="cellIs" dxfId="32" priority="2" operator="lessThan">
      <formula>0</formula>
    </cfRule>
  </conditionalFormatting>
  <conditionalFormatting sqref="R4:R73">
    <cfRule type="containsText" dxfId="31" priority="1" operator="containsText" text="ATENÇÃO">
      <formula>NOT(ISERROR(SEARCH("ATENÇÃO",R4)))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2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17</vt:i4>
      </vt:variant>
    </vt:vector>
  </HeadingPairs>
  <TitlesOfParts>
    <vt:vector size="17" baseType="lpstr">
      <vt:lpstr>REIT.-SETRAN</vt:lpstr>
      <vt:lpstr>REIT.-PROEX</vt:lpstr>
      <vt:lpstr>ESAG</vt:lpstr>
      <vt:lpstr>CEART</vt:lpstr>
      <vt:lpstr>CEAD</vt:lpstr>
      <vt:lpstr>FAED</vt:lpstr>
      <vt:lpstr>CEFID</vt:lpstr>
      <vt:lpstr>CERES</vt:lpstr>
      <vt:lpstr>CESFI</vt:lpstr>
      <vt:lpstr>CEAVI</vt:lpstr>
      <vt:lpstr>CCT</vt:lpstr>
      <vt:lpstr>CEPLAN</vt:lpstr>
      <vt:lpstr>CAV</vt:lpstr>
      <vt:lpstr>CESMO</vt:lpstr>
      <vt:lpstr>CEO</vt:lpstr>
      <vt:lpstr>GESTOR</vt:lpstr>
      <vt:lpstr>(CARONA)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LETÍCIA-SEGECON/FPOLIS</cp:lastModifiedBy>
  <cp:lastPrinted>2017-02-14T17:35:15Z</cp:lastPrinted>
  <dcterms:created xsi:type="dcterms:W3CDTF">2010-06-19T20:43:11Z</dcterms:created>
  <dcterms:modified xsi:type="dcterms:W3CDTF">2026-03-17T13:51:51Z</dcterms:modified>
</cp:coreProperties>
</file>