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aveExternalLinkValues="0"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SRP\1. Atas UDESC\PE 1344.2025 SRP SGPE 28250.2025 - Licenças de Softwares (Relançamento) - VIG. 29.09.2026-ok\"/>
    </mc:Choice>
  </mc:AlternateContent>
  <xr:revisionPtr revIDLastSave="0" documentId="13_ncr:1_{2F60E864-C029-4CE0-8DBA-A4353D24F5C9}" xr6:coauthVersionLast="47" xr6:coauthVersionMax="47" xr10:uidLastSave="{00000000-0000-0000-0000-000000000000}"/>
  <bookViews>
    <workbookView xWindow="28680" yWindow="-120" windowWidth="29040" windowHeight="15720" tabRatio="667" activeTab="12" xr2:uid="{00000000-000D-0000-FFFF-FFFF00000000}"/>
  </bookViews>
  <sheets>
    <sheet name="REITORIA-SETIC" sheetId="1" r:id="rId1"/>
    <sheet name="ESAG" sheetId="61" r:id="rId2"/>
    <sheet name="CEART" sheetId="62" r:id="rId3"/>
    <sheet name="FAED" sheetId="63" r:id="rId4"/>
    <sheet name="CEAD" sheetId="64" r:id="rId5"/>
    <sheet name="CEFID" sheetId="65" r:id="rId6"/>
    <sheet name="CERES" sheetId="66" r:id="rId7"/>
    <sheet name="CESFI" sheetId="67" r:id="rId8"/>
    <sheet name="CCT" sheetId="68" r:id="rId9"/>
    <sheet name="CEAVI" sheetId="69" r:id="rId10"/>
    <sheet name="CEO" sheetId="70" r:id="rId11"/>
    <sheet name="CESMO" sheetId="71" r:id="rId12"/>
    <sheet name="GESTOR" sheetId="14" r:id="rId13"/>
    <sheet name="CARONA-uso excluvido do Gestor" sheetId="72" r:id="rId14"/>
  </sheets>
  <definedNames>
    <definedName name="_xlnm._FilterDatabase" localSheetId="13" hidden="1">'CARONA-uso excluvido do Gestor'!$A$3:$AR$19</definedName>
    <definedName name="_xlnm._FilterDatabase" localSheetId="8" hidden="1">CCT!$A$3:$AY$3</definedName>
    <definedName name="_xlnm._FilterDatabase" localSheetId="4" hidden="1">CEAD!$A$3:$AY$3</definedName>
    <definedName name="_xlnm._FilterDatabase" localSheetId="2" hidden="1">CEART!$A$3:$AY$3</definedName>
    <definedName name="_xlnm._FilterDatabase" localSheetId="9" hidden="1">CEAVI!$A$3:$AY$3</definedName>
    <definedName name="_xlnm._FilterDatabase" localSheetId="5" hidden="1">CEFID!$A$3:$AY$3</definedName>
    <definedName name="_xlnm._FilterDatabase" localSheetId="10" hidden="1">CEO!$A$3:$AY$3</definedName>
    <definedName name="_xlnm._FilterDatabase" localSheetId="6" hidden="1">CERES!$A$3:$AY$3</definedName>
    <definedName name="_xlnm._FilterDatabase" localSheetId="7" hidden="1">CESFI!$A$3:$AY$3</definedName>
    <definedName name="_xlnm._FilterDatabase" localSheetId="11" hidden="1">CESMO!$A$3:$AY$3</definedName>
    <definedName name="_xlnm._FilterDatabase" localSheetId="1" hidden="1">ESAG!$A$3:$AY$3</definedName>
    <definedName name="_xlnm._FilterDatabase" localSheetId="3" hidden="1">FAED!$A$3:$AY$3</definedName>
    <definedName name="_xlnm._FilterDatabase" localSheetId="0" hidden="1">'REITORIA-SETIC'!$A$3:$AX$29</definedName>
    <definedName name="CEO">#REF!</definedName>
    <definedName name="CEPLAN" localSheetId="12">#REF!</definedName>
    <definedName name="CEPLAN">#REF!</definedName>
    <definedName name="copia">#REF!</definedName>
    <definedName name="diasuteis" localSheetId="12">#REF!</definedName>
    <definedName name="diasuteis">#REF!</definedName>
    <definedName name="Ferias" localSheetId="12">#REF!</definedName>
    <definedName name="Ferias">#REF!</definedName>
    <definedName name="RD" localSheetId="12">OFFSET(#REF!,(MATCH(SMALL(#REF!,ROW()-10),#REF!,0)-1),0)</definedName>
    <definedName name="RD">OFFSET(#REF!,(MATCH(SMALL(#REF!,ROW()-10),#REF!,0)-1),0)</definedName>
  </definedNames>
  <calcPr calcId="191029"/>
  <customWorkbookViews>
    <customWorkbookView name="PAULO EDISON DE LIMA - Modo de exibição pessoal" guid="{B9C3DAFA-017A-49F7-AED8-93B14E732368}" mergeInterval="0" personalView="1" maximized="1" xWindow="1912" yWindow="-8" windowWidth="1936" windowHeight="1056" tabRatio="857" activeSheetId="1"/>
    <customWorkbookView name="MARCELO DARCI DE SOUZA - Modo de exibição pessoal" guid="{29377F80-2479-4EEE-B758-5B51FB237957}" mergeInterval="0" personalView="1" maximized="1" xWindow="-8" yWindow="-8" windowWidth="1936" windowHeight="1056" tabRatio="857" activeSheetId="3"/>
    <customWorkbookView name="CAMILA DE ALMEIDA LUCA - Modo de exibição pessoal" guid="{4F310B60-E7C4-463C-82E5-32855552E117}" mergeInterval="0" personalView="1" maximized="1" xWindow="-1288" yWindow="-423" windowWidth="1296" windowHeight="1040" tabRatio="857" activeSheetId="12" showComments="commIndAndComment"/>
    <customWorkbookView name="RAFAEL XAVIER DOS SANTOS MURARO - Modo de exibição pessoal" guid="{621D8238-5429-498F-AC6E-560DC77BBC2F}" mergeInterval="0" personalView="1" maximized="1" xWindow="-8" yWindow="-8" windowWidth="1936" windowHeight="1056" tabRatio="85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9" i="71" l="1"/>
  <c r="U19" i="69"/>
  <c r="V19" i="69"/>
  <c r="W19" i="69"/>
  <c r="X19" i="69"/>
  <c r="Y19" i="69"/>
  <c r="T19" i="69"/>
  <c r="U19" i="68"/>
  <c r="V19" i="68"/>
  <c r="W19" i="68"/>
  <c r="X19" i="68"/>
  <c r="T19" i="68"/>
  <c r="U19" i="65"/>
  <c r="V19" i="65"/>
  <c r="W19" i="65"/>
  <c r="X19" i="65"/>
  <c r="T19" i="65"/>
  <c r="T19" i="63" l="1"/>
  <c r="U19" i="63"/>
  <c r="U19" i="62"/>
  <c r="V19" i="62"/>
  <c r="T19" i="62"/>
  <c r="U19" i="61"/>
  <c r="V19" i="61"/>
  <c r="W19" i="61"/>
  <c r="X19" i="61"/>
  <c r="Y19" i="61"/>
  <c r="T19" i="61"/>
  <c r="V19" i="1"/>
  <c r="B23" i="72"/>
  <c r="B22" i="72"/>
  <c r="B21" i="72"/>
  <c r="AR19" i="72"/>
  <c r="AQ19" i="72"/>
  <c r="AP19" i="72"/>
  <c r="AO19" i="72"/>
  <c r="AN19" i="72"/>
  <c r="AM19" i="72"/>
  <c r="AL19" i="72"/>
  <c r="AK19" i="72"/>
  <c r="AJ19" i="72"/>
  <c r="AI19" i="72"/>
  <c r="AH19" i="72"/>
  <c r="AG19" i="72"/>
  <c r="AF19" i="72"/>
  <c r="AE19" i="72"/>
  <c r="AD19" i="72"/>
  <c r="AC19" i="72"/>
  <c r="AB19" i="72"/>
  <c r="AA19" i="72"/>
  <c r="Z19" i="72"/>
  <c r="Y19" i="72"/>
  <c r="U18" i="72"/>
  <c r="Q18" i="72"/>
  <c r="N18" i="72"/>
  <c r="K18" i="72"/>
  <c r="H18" i="72"/>
  <c r="U17" i="72"/>
  <c r="Q17" i="72"/>
  <c r="N17" i="72"/>
  <c r="K17" i="72"/>
  <c r="H17" i="72"/>
  <c r="U16" i="72"/>
  <c r="Q16" i="72"/>
  <c r="N16" i="72"/>
  <c r="K16" i="72"/>
  <c r="H16" i="72"/>
  <c r="U15" i="72"/>
  <c r="Q15" i="72"/>
  <c r="N15" i="72"/>
  <c r="K15" i="72"/>
  <c r="H15" i="72"/>
  <c r="U14" i="72"/>
  <c r="Q14" i="72"/>
  <c r="N14" i="72"/>
  <c r="K14" i="72"/>
  <c r="H14" i="72"/>
  <c r="U13" i="72"/>
  <c r="Q13" i="72"/>
  <c r="N13" i="72"/>
  <c r="K13" i="72"/>
  <c r="H13" i="72"/>
  <c r="U12" i="72"/>
  <c r="Q12" i="72"/>
  <c r="N12" i="72"/>
  <c r="K12" i="72"/>
  <c r="H12" i="72"/>
  <c r="U11" i="72"/>
  <c r="Q11" i="72"/>
  <c r="N11" i="72"/>
  <c r="K11" i="72"/>
  <c r="H11" i="72"/>
  <c r="U10" i="72"/>
  <c r="Q10" i="72"/>
  <c r="N10" i="72"/>
  <c r="K10" i="72"/>
  <c r="H10" i="72"/>
  <c r="U9" i="72"/>
  <c r="Q9" i="72"/>
  <c r="N9" i="72"/>
  <c r="K9" i="72"/>
  <c r="H9" i="72"/>
  <c r="U8" i="72"/>
  <c r="Q8" i="72"/>
  <c r="N8" i="72"/>
  <c r="K8" i="72"/>
  <c r="H8" i="72"/>
  <c r="U7" i="72"/>
  <c r="Q7" i="72"/>
  <c r="N7" i="72"/>
  <c r="K7" i="72"/>
  <c r="H7" i="72"/>
  <c r="U6" i="72"/>
  <c r="Q6" i="72"/>
  <c r="N6" i="72"/>
  <c r="K6" i="72"/>
  <c r="H6" i="72"/>
  <c r="U5" i="72"/>
  <c r="Q5" i="72"/>
  <c r="N5" i="72"/>
  <c r="K5" i="72"/>
  <c r="H5" i="72"/>
  <c r="U4" i="72"/>
  <c r="Q4" i="72"/>
  <c r="N4" i="72"/>
  <c r="K4" i="72"/>
  <c r="H4" i="72"/>
  <c r="E25" i="72" l="1"/>
  <c r="P35" i="14" l="1"/>
  <c r="P32" i="14"/>
  <c r="P31" i="14"/>
  <c r="P29" i="14"/>
  <c r="N36" i="14"/>
  <c r="N35" i="14"/>
  <c r="N34" i="14"/>
  <c r="N33" i="14"/>
  <c r="N32" i="14"/>
  <c r="N31" i="14"/>
  <c r="N30" i="14"/>
  <c r="N29" i="14"/>
  <c r="N28" i="14"/>
  <c r="N27" i="14"/>
  <c r="N26" i="14"/>
  <c r="M36" i="14"/>
  <c r="M35" i="14"/>
  <c r="M34" i="14"/>
  <c r="M33" i="14"/>
  <c r="M32" i="14"/>
  <c r="M31" i="14"/>
  <c r="M30" i="14"/>
  <c r="M29" i="14"/>
  <c r="M28" i="14"/>
  <c r="M27" i="14"/>
  <c r="M26" i="14"/>
  <c r="K35" i="14"/>
  <c r="K32" i="14"/>
  <c r="K31" i="14"/>
  <c r="K29" i="14"/>
  <c r="J36" i="14"/>
  <c r="J35" i="14"/>
  <c r="J34" i="14"/>
  <c r="J33" i="14"/>
  <c r="J32" i="14"/>
  <c r="J31" i="14"/>
  <c r="J30" i="14"/>
  <c r="J29" i="14"/>
  <c r="J28" i="14"/>
  <c r="J27" i="14"/>
  <c r="J26" i="14"/>
  <c r="N5" i="14" l="1"/>
  <c r="N6" i="14"/>
  <c r="N7" i="14"/>
  <c r="N8" i="14"/>
  <c r="N9" i="14"/>
  <c r="N10" i="14"/>
  <c r="N11" i="14"/>
  <c r="N12" i="14"/>
  <c r="N13" i="14"/>
  <c r="N14" i="14"/>
  <c r="N15" i="14"/>
  <c r="N16" i="14"/>
  <c r="N17" i="14"/>
  <c r="N18" i="14"/>
  <c r="N4" i="14"/>
  <c r="Q4" i="14" s="1"/>
  <c r="J5" i="14"/>
  <c r="F5" i="72" s="1"/>
  <c r="J6" i="14"/>
  <c r="F6" i="72" s="1"/>
  <c r="J7" i="14"/>
  <c r="F7" i="72" s="1"/>
  <c r="J8" i="14"/>
  <c r="F8" i="72" s="1"/>
  <c r="J9" i="14"/>
  <c r="F9" i="72" s="1"/>
  <c r="J10" i="14"/>
  <c r="F10" i="72" s="1"/>
  <c r="J11" i="14"/>
  <c r="F11" i="72" s="1"/>
  <c r="J12" i="14"/>
  <c r="F12" i="72" s="1"/>
  <c r="J13" i="14"/>
  <c r="F13" i="72" s="1"/>
  <c r="J14" i="14"/>
  <c r="F14" i="72" s="1"/>
  <c r="J15" i="14"/>
  <c r="F15" i="72" s="1"/>
  <c r="J16" i="14"/>
  <c r="F16" i="72" s="1"/>
  <c r="J17" i="14"/>
  <c r="F17" i="72" s="1"/>
  <c r="J18" i="14"/>
  <c r="F18" i="72" s="1"/>
  <c r="J4" i="14"/>
  <c r="F4" i="72" s="1"/>
  <c r="Q20" i="71"/>
  <c r="P20" i="71"/>
  <c r="O20" i="71"/>
  <c r="M20" i="71"/>
  <c r="J20" i="71"/>
  <c r="AY19" i="71"/>
  <c r="AX19" i="71"/>
  <c r="AW19" i="71"/>
  <c r="AV19" i="71"/>
  <c r="AU19" i="71"/>
  <c r="AT19" i="71"/>
  <c r="AS19" i="71"/>
  <c r="AR19" i="71"/>
  <c r="AQ19" i="71"/>
  <c r="AP19" i="71"/>
  <c r="AO19" i="71"/>
  <c r="AN19" i="71"/>
  <c r="AM19" i="71"/>
  <c r="AL19" i="71"/>
  <c r="AK19" i="71"/>
  <c r="AJ19" i="71"/>
  <c r="AI19" i="71"/>
  <c r="AH19" i="71"/>
  <c r="AG19" i="71"/>
  <c r="AF19" i="71"/>
  <c r="AE19" i="71"/>
  <c r="AD19" i="71"/>
  <c r="AC19" i="71"/>
  <c r="AB19" i="71"/>
  <c r="AA19" i="71"/>
  <c r="Z19" i="71"/>
  <c r="Y19" i="71"/>
  <c r="X19" i="71"/>
  <c r="W19" i="71"/>
  <c r="V19" i="71"/>
  <c r="U19" i="71"/>
  <c r="Q19" i="71"/>
  <c r="P19" i="71"/>
  <c r="O19" i="71"/>
  <c r="M19" i="71"/>
  <c r="J19" i="71"/>
  <c r="R18" i="71"/>
  <c r="S18" i="71" s="1"/>
  <c r="N18" i="71"/>
  <c r="L18" i="71"/>
  <c r="K18" i="71"/>
  <c r="R17" i="71"/>
  <c r="S17" i="71" s="1"/>
  <c r="N17" i="71"/>
  <c r="L17" i="71"/>
  <c r="K17" i="71"/>
  <c r="R16" i="71"/>
  <c r="S16" i="71" s="1"/>
  <c r="N16" i="71"/>
  <c r="L16" i="71"/>
  <c r="K16" i="71"/>
  <c r="R15" i="71"/>
  <c r="S15" i="71" s="1"/>
  <c r="N15" i="71"/>
  <c r="L15" i="71"/>
  <c r="K15" i="71"/>
  <c r="R14" i="71"/>
  <c r="S14" i="71" s="1"/>
  <c r="N14" i="71"/>
  <c r="L14" i="71"/>
  <c r="K14" i="71"/>
  <c r="R13" i="71"/>
  <c r="S13" i="71" s="1"/>
  <c r="N13" i="71"/>
  <c r="L13" i="71"/>
  <c r="K13" i="71"/>
  <c r="R12" i="71"/>
  <c r="S12" i="71" s="1"/>
  <c r="N12" i="71"/>
  <c r="L12" i="71"/>
  <c r="K12" i="71"/>
  <c r="R11" i="71"/>
  <c r="S11" i="71" s="1"/>
  <c r="N11" i="71"/>
  <c r="L11" i="71"/>
  <c r="K11" i="71"/>
  <c r="R10" i="71"/>
  <c r="S10" i="71" s="1"/>
  <c r="N10" i="71"/>
  <c r="L10" i="71"/>
  <c r="K10" i="71"/>
  <c r="R9" i="71"/>
  <c r="S9" i="71" s="1"/>
  <c r="N9" i="71"/>
  <c r="L9" i="71"/>
  <c r="K9" i="71"/>
  <c r="R8" i="71"/>
  <c r="S8" i="71" s="1"/>
  <c r="N8" i="71"/>
  <c r="L8" i="71"/>
  <c r="K8" i="71"/>
  <c r="R7" i="71"/>
  <c r="S7" i="71" s="1"/>
  <c r="N7" i="71"/>
  <c r="L7" i="71"/>
  <c r="K7" i="71"/>
  <c r="R6" i="71"/>
  <c r="S6" i="71" s="1"/>
  <c r="N6" i="71"/>
  <c r="L6" i="71"/>
  <c r="K6" i="71"/>
  <c r="R5" i="71"/>
  <c r="S5" i="71" s="1"/>
  <c r="N5" i="71"/>
  <c r="L5" i="71"/>
  <c r="K5" i="71"/>
  <c r="R4" i="71"/>
  <c r="S4" i="71" s="1"/>
  <c r="N4" i="71"/>
  <c r="L4" i="71"/>
  <c r="K4" i="71"/>
  <c r="Q20" i="70"/>
  <c r="P20" i="70"/>
  <c r="O20" i="70"/>
  <c r="M20" i="70"/>
  <c r="J20" i="70"/>
  <c r="AY19" i="70"/>
  <c r="AX19" i="70"/>
  <c r="AW19" i="70"/>
  <c r="AV19" i="70"/>
  <c r="AU19" i="70"/>
  <c r="AT19" i="70"/>
  <c r="AS19" i="70"/>
  <c r="AR19" i="70"/>
  <c r="AQ19" i="70"/>
  <c r="AP19" i="70"/>
  <c r="AO19" i="70"/>
  <c r="AN19" i="70"/>
  <c r="AM19" i="70"/>
  <c r="AL19" i="70"/>
  <c r="AK19" i="70"/>
  <c r="AJ19" i="70"/>
  <c r="AI19" i="70"/>
  <c r="AH19" i="70"/>
  <c r="AG19" i="70"/>
  <c r="AF19" i="70"/>
  <c r="AE19" i="70"/>
  <c r="AD19" i="70"/>
  <c r="AC19" i="70"/>
  <c r="AB19" i="70"/>
  <c r="AA19" i="70"/>
  <c r="Z19" i="70"/>
  <c r="Y19" i="70"/>
  <c r="X19" i="70"/>
  <c r="W19" i="70"/>
  <c r="V19" i="70"/>
  <c r="U19" i="70"/>
  <c r="T19" i="70"/>
  <c r="Q19" i="70"/>
  <c r="P19" i="70"/>
  <c r="O19" i="70"/>
  <c r="M19" i="70"/>
  <c r="J19" i="70"/>
  <c r="R18" i="70"/>
  <c r="S18" i="70" s="1"/>
  <c r="N18" i="70"/>
  <c r="L18" i="70"/>
  <c r="K18" i="70"/>
  <c r="R17" i="70"/>
  <c r="S17" i="70" s="1"/>
  <c r="N17" i="70"/>
  <c r="L17" i="70"/>
  <c r="K17" i="70"/>
  <c r="R16" i="70"/>
  <c r="S16" i="70" s="1"/>
  <c r="N16" i="70"/>
  <c r="L16" i="70"/>
  <c r="K16" i="70"/>
  <c r="R15" i="70"/>
  <c r="S15" i="70" s="1"/>
  <c r="N15" i="70"/>
  <c r="L15" i="70"/>
  <c r="K15" i="70"/>
  <c r="R14" i="70"/>
  <c r="S14" i="70" s="1"/>
  <c r="N14" i="70"/>
  <c r="L14" i="70"/>
  <c r="K14" i="70"/>
  <c r="R13" i="70"/>
  <c r="S13" i="70" s="1"/>
  <c r="N13" i="70"/>
  <c r="L13" i="70"/>
  <c r="K13" i="70"/>
  <c r="R12" i="70"/>
  <c r="S12" i="70" s="1"/>
  <c r="N12" i="70"/>
  <c r="L12" i="70"/>
  <c r="K12" i="70"/>
  <c r="R11" i="70"/>
  <c r="S11" i="70" s="1"/>
  <c r="N11" i="70"/>
  <c r="L11" i="70"/>
  <c r="K11" i="70"/>
  <c r="R10" i="70"/>
  <c r="S10" i="70" s="1"/>
  <c r="N10" i="70"/>
  <c r="L10" i="70"/>
  <c r="K10" i="70"/>
  <c r="R9" i="70"/>
  <c r="S9" i="70" s="1"/>
  <c r="N9" i="70"/>
  <c r="L9" i="70"/>
  <c r="K9" i="70"/>
  <c r="S8" i="70"/>
  <c r="R8" i="70"/>
  <c r="N8" i="70"/>
  <c r="L8" i="70"/>
  <c r="K8" i="70"/>
  <c r="R7" i="70"/>
  <c r="S7" i="70" s="1"/>
  <c r="N7" i="70"/>
  <c r="L7" i="70"/>
  <c r="L19" i="70" s="1"/>
  <c r="K7" i="70"/>
  <c r="R6" i="70"/>
  <c r="S6" i="70" s="1"/>
  <c r="N6" i="70"/>
  <c r="L6" i="70"/>
  <c r="K6" i="70"/>
  <c r="R5" i="70"/>
  <c r="S5" i="70" s="1"/>
  <c r="N5" i="70"/>
  <c r="L5" i="70"/>
  <c r="K5" i="70"/>
  <c r="R4" i="70"/>
  <c r="N4" i="70"/>
  <c r="L4" i="70"/>
  <c r="L20" i="70" s="1"/>
  <c r="K4" i="70"/>
  <c r="Q20" i="69"/>
  <c r="P20" i="69"/>
  <c r="O20" i="69"/>
  <c r="M20" i="69"/>
  <c r="J20" i="69"/>
  <c r="AY19" i="69"/>
  <c r="AX19" i="69"/>
  <c r="AW19" i="69"/>
  <c r="AV19" i="69"/>
  <c r="AU19" i="69"/>
  <c r="AT19" i="69"/>
  <c r="AS19" i="69"/>
  <c r="AR19" i="69"/>
  <c r="AQ19" i="69"/>
  <c r="AP19" i="69"/>
  <c r="AO19" i="69"/>
  <c r="AN19" i="69"/>
  <c r="AM19" i="69"/>
  <c r="AL19" i="69"/>
  <c r="AK19" i="69"/>
  <c r="AJ19" i="69"/>
  <c r="AI19" i="69"/>
  <c r="AH19" i="69"/>
  <c r="AG19" i="69"/>
  <c r="AF19" i="69"/>
  <c r="AE19" i="69"/>
  <c r="AD19" i="69"/>
  <c r="AC19" i="69"/>
  <c r="AB19" i="69"/>
  <c r="AA19" i="69"/>
  <c r="Z19" i="69"/>
  <c r="Q19" i="69"/>
  <c r="P19" i="69"/>
  <c r="O19" i="69"/>
  <c r="M19" i="69"/>
  <c r="J19" i="69"/>
  <c r="R18" i="69"/>
  <c r="S18" i="69" s="1"/>
  <c r="N18" i="69"/>
  <c r="L18" i="69"/>
  <c r="K18" i="69"/>
  <c r="R17" i="69"/>
  <c r="S17" i="69" s="1"/>
  <c r="N17" i="69"/>
  <c r="L17" i="69"/>
  <c r="K17" i="69"/>
  <c r="R16" i="69"/>
  <c r="S16" i="69" s="1"/>
  <c r="N16" i="69"/>
  <c r="L16" i="69"/>
  <c r="K16" i="69"/>
  <c r="R15" i="69"/>
  <c r="S15" i="69" s="1"/>
  <c r="N15" i="69"/>
  <c r="L15" i="69"/>
  <c r="K15" i="69"/>
  <c r="R14" i="69"/>
  <c r="S14" i="69" s="1"/>
  <c r="N14" i="69"/>
  <c r="L14" i="69"/>
  <c r="K14" i="69"/>
  <c r="R13" i="69"/>
  <c r="S13" i="69" s="1"/>
  <c r="N13" i="69"/>
  <c r="L13" i="69"/>
  <c r="K13" i="69"/>
  <c r="R12" i="69"/>
  <c r="S12" i="69" s="1"/>
  <c r="N12" i="69"/>
  <c r="L12" i="69"/>
  <c r="K12" i="69"/>
  <c r="R11" i="69"/>
  <c r="S11" i="69" s="1"/>
  <c r="N11" i="69"/>
  <c r="L11" i="69"/>
  <c r="K11" i="69"/>
  <c r="R10" i="69"/>
  <c r="S10" i="69" s="1"/>
  <c r="N10" i="69"/>
  <c r="L10" i="69"/>
  <c r="K10" i="69"/>
  <c r="R9" i="69"/>
  <c r="S9" i="69" s="1"/>
  <c r="N9" i="69"/>
  <c r="L9" i="69"/>
  <c r="K9" i="69"/>
  <c r="R8" i="69"/>
  <c r="S8" i="69" s="1"/>
  <c r="N8" i="69"/>
  <c r="L8" i="69"/>
  <c r="K8" i="69"/>
  <c r="R7" i="69"/>
  <c r="S7" i="69" s="1"/>
  <c r="N7" i="69"/>
  <c r="L7" i="69"/>
  <c r="K7" i="69"/>
  <c r="R6" i="69"/>
  <c r="S6" i="69" s="1"/>
  <c r="N6" i="69"/>
  <c r="L6" i="69"/>
  <c r="K6" i="69"/>
  <c r="R5" i="69"/>
  <c r="S5" i="69" s="1"/>
  <c r="N5" i="69"/>
  <c r="L5" i="69"/>
  <c r="K5" i="69"/>
  <c r="S4" i="69"/>
  <c r="R4" i="69"/>
  <c r="N4" i="69"/>
  <c r="L4" i="69"/>
  <c r="L20" i="69" s="1"/>
  <c r="P34" i="14" s="1"/>
  <c r="K4" i="69"/>
  <c r="Q20" i="68"/>
  <c r="P20" i="68"/>
  <c r="O20" i="68"/>
  <c r="M20" i="68"/>
  <c r="J20" i="68"/>
  <c r="AY19" i="68"/>
  <c r="AX19" i="68"/>
  <c r="AW19" i="68"/>
  <c r="AV19" i="68"/>
  <c r="AU19" i="68"/>
  <c r="AT19" i="68"/>
  <c r="AS19" i="68"/>
  <c r="AR19" i="68"/>
  <c r="AQ19" i="68"/>
  <c r="AP19" i="68"/>
  <c r="AO19" i="68"/>
  <c r="AN19" i="68"/>
  <c r="AM19" i="68"/>
  <c r="AL19" i="68"/>
  <c r="AK19" i="68"/>
  <c r="AJ19" i="68"/>
  <c r="AI19" i="68"/>
  <c r="AH19" i="68"/>
  <c r="AG19" i="68"/>
  <c r="AF19" i="68"/>
  <c r="AE19" i="68"/>
  <c r="AD19" i="68"/>
  <c r="AC19" i="68"/>
  <c r="AB19" i="68"/>
  <c r="AA19" i="68"/>
  <c r="Z19" i="68"/>
  <c r="Y19" i="68"/>
  <c r="Q19" i="68"/>
  <c r="P19" i="68"/>
  <c r="O19" i="68"/>
  <c r="M19" i="68"/>
  <c r="J19" i="68"/>
  <c r="R18" i="68"/>
  <c r="S18" i="68" s="1"/>
  <c r="N18" i="68"/>
  <c r="L18" i="68"/>
  <c r="K18" i="68"/>
  <c r="R17" i="68"/>
  <c r="S17" i="68" s="1"/>
  <c r="N17" i="68"/>
  <c r="L17" i="68"/>
  <c r="K17" i="68"/>
  <c r="R16" i="68"/>
  <c r="S16" i="68" s="1"/>
  <c r="N16" i="68"/>
  <c r="L16" i="68"/>
  <c r="K16" i="68"/>
  <c r="R15" i="68"/>
  <c r="S15" i="68" s="1"/>
  <c r="N15" i="68"/>
  <c r="L15" i="68"/>
  <c r="K15" i="68"/>
  <c r="S14" i="68"/>
  <c r="R14" i="68"/>
  <c r="N14" i="68"/>
  <c r="L14" i="68"/>
  <c r="K14" i="68"/>
  <c r="R13" i="68"/>
  <c r="S13" i="68" s="1"/>
  <c r="N13" i="68"/>
  <c r="L13" i="68"/>
  <c r="K13" i="68"/>
  <c r="R12" i="68"/>
  <c r="S12" i="68" s="1"/>
  <c r="N12" i="68"/>
  <c r="L12" i="68"/>
  <c r="K12" i="68"/>
  <c r="R11" i="68"/>
  <c r="S11" i="68" s="1"/>
  <c r="N11" i="68"/>
  <c r="L11" i="68"/>
  <c r="K11" i="68"/>
  <c r="R10" i="68"/>
  <c r="S10" i="68" s="1"/>
  <c r="N10" i="68"/>
  <c r="L10" i="68"/>
  <c r="K10" i="68"/>
  <c r="R9" i="68"/>
  <c r="S9" i="68" s="1"/>
  <c r="N9" i="68"/>
  <c r="L9" i="68"/>
  <c r="K9" i="68"/>
  <c r="R8" i="68"/>
  <c r="S8" i="68" s="1"/>
  <c r="N8" i="68"/>
  <c r="L8" i="68"/>
  <c r="K8" i="68"/>
  <c r="R7" i="68"/>
  <c r="S7" i="68" s="1"/>
  <c r="N7" i="68"/>
  <c r="L7" i="68"/>
  <c r="K7" i="68"/>
  <c r="R6" i="68"/>
  <c r="S6" i="68" s="1"/>
  <c r="N6" i="68"/>
  <c r="L6" i="68"/>
  <c r="K6" i="68"/>
  <c r="R5" i="68"/>
  <c r="S5" i="68" s="1"/>
  <c r="N5" i="68"/>
  <c r="L5" i="68"/>
  <c r="K5" i="68"/>
  <c r="R4" i="68"/>
  <c r="S4" i="68" s="1"/>
  <c r="N4" i="68"/>
  <c r="L4" i="68"/>
  <c r="K4" i="68"/>
  <c r="Q20" i="67"/>
  <c r="P20" i="67"/>
  <c r="O20" i="67"/>
  <c r="M20" i="67"/>
  <c r="J20" i="67"/>
  <c r="AY19" i="67"/>
  <c r="AX19" i="67"/>
  <c r="AW19" i="67"/>
  <c r="AV19" i="67"/>
  <c r="AU19" i="67"/>
  <c r="AT19" i="67"/>
  <c r="AS19" i="67"/>
  <c r="AR19" i="67"/>
  <c r="AQ19" i="67"/>
  <c r="AP19" i="67"/>
  <c r="AO19" i="67"/>
  <c r="AN19" i="67"/>
  <c r="AM19" i="67"/>
  <c r="AL19" i="67"/>
  <c r="AK19" i="67"/>
  <c r="AJ19" i="67"/>
  <c r="AI19" i="67"/>
  <c r="AH19" i="67"/>
  <c r="AG19" i="67"/>
  <c r="AF19" i="67"/>
  <c r="AE19" i="67"/>
  <c r="AD19" i="67"/>
  <c r="AC19" i="67"/>
  <c r="AB19" i="67"/>
  <c r="AA19" i="67"/>
  <c r="Z19" i="67"/>
  <c r="Y19" i="67"/>
  <c r="X19" i="67"/>
  <c r="W19" i="67"/>
  <c r="V19" i="67"/>
  <c r="U19" i="67"/>
  <c r="T19" i="67"/>
  <c r="Q19" i="67"/>
  <c r="P19" i="67"/>
  <c r="O19" i="67"/>
  <c r="M19" i="67"/>
  <c r="J19" i="67"/>
  <c r="R18" i="67"/>
  <c r="S18" i="67" s="1"/>
  <c r="N18" i="67"/>
  <c r="L18" i="67"/>
  <c r="K18" i="67"/>
  <c r="R17" i="67"/>
  <c r="S17" i="67" s="1"/>
  <c r="N17" i="67"/>
  <c r="L17" i="67"/>
  <c r="K17" i="67"/>
  <c r="R16" i="67"/>
  <c r="S16" i="67" s="1"/>
  <c r="N16" i="67"/>
  <c r="L16" i="67"/>
  <c r="K16" i="67"/>
  <c r="R15" i="67"/>
  <c r="S15" i="67" s="1"/>
  <c r="N15" i="67"/>
  <c r="L15" i="67"/>
  <c r="K15" i="67"/>
  <c r="R14" i="67"/>
  <c r="S14" i="67" s="1"/>
  <c r="N14" i="67"/>
  <c r="L14" i="67"/>
  <c r="K14" i="67"/>
  <c r="R13" i="67"/>
  <c r="S13" i="67" s="1"/>
  <c r="N13" i="67"/>
  <c r="L13" i="67"/>
  <c r="K13" i="67"/>
  <c r="R12" i="67"/>
  <c r="S12" i="67" s="1"/>
  <c r="N12" i="67"/>
  <c r="L12" i="67"/>
  <c r="K12" i="67"/>
  <c r="R11" i="67"/>
  <c r="S11" i="67" s="1"/>
  <c r="N11" i="67"/>
  <c r="L11" i="67"/>
  <c r="K11" i="67"/>
  <c r="R10" i="67"/>
  <c r="S10" i="67" s="1"/>
  <c r="N10" i="67"/>
  <c r="L10" i="67"/>
  <c r="K10" i="67"/>
  <c r="R9" i="67"/>
  <c r="S9" i="67" s="1"/>
  <c r="N9" i="67"/>
  <c r="L9" i="67"/>
  <c r="K9" i="67"/>
  <c r="R8" i="67"/>
  <c r="S8" i="67" s="1"/>
  <c r="N8" i="67"/>
  <c r="L8" i="67"/>
  <c r="K8" i="67"/>
  <c r="R7" i="67"/>
  <c r="S7" i="67" s="1"/>
  <c r="N7" i="67"/>
  <c r="L7" i="67"/>
  <c r="K7" i="67"/>
  <c r="R6" i="67"/>
  <c r="S6" i="67" s="1"/>
  <c r="N6" i="67"/>
  <c r="L6" i="67"/>
  <c r="K6" i="67"/>
  <c r="R5" i="67"/>
  <c r="S5" i="67" s="1"/>
  <c r="N5" i="67"/>
  <c r="L5" i="67"/>
  <c r="K5" i="67"/>
  <c r="R4" i="67"/>
  <c r="N4" i="67"/>
  <c r="L4" i="67"/>
  <c r="L20" i="67" s="1"/>
  <c r="K4" i="67"/>
  <c r="Q20" i="66"/>
  <c r="P20" i="66"/>
  <c r="O20" i="66"/>
  <c r="M20" i="66"/>
  <c r="J20" i="66"/>
  <c r="AY19" i="66"/>
  <c r="AX19" i="66"/>
  <c r="AW19" i="66"/>
  <c r="AV19" i="66"/>
  <c r="AU19" i="66"/>
  <c r="AT19" i="66"/>
  <c r="AS19" i="66"/>
  <c r="AR19" i="66"/>
  <c r="AQ19" i="66"/>
  <c r="AP19" i="66"/>
  <c r="AO19" i="66"/>
  <c r="AN19" i="66"/>
  <c r="AM19" i="66"/>
  <c r="AL19" i="66"/>
  <c r="AK19" i="66"/>
  <c r="AJ19" i="66"/>
  <c r="AI19" i="66"/>
  <c r="AH19" i="66"/>
  <c r="AG19" i="66"/>
  <c r="AF19" i="66"/>
  <c r="AE19" i="66"/>
  <c r="AD19" i="66"/>
  <c r="AC19" i="66"/>
  <c r="AB19" i="66"/>
  <c r="AA19" i="66"/>
  <c r="Z19" i="66"/>
  <c r="Y19" i="66"/>
  <c r="X19" i="66"/>
  <c r="W19" i="66"/>
  <c r="V19" i="66"/>
  <c r="U19" i="66"/>
  <c r="T19" i="66"/>
  <c r="Q19" i="66"/>
  <c r="P19" i="66"/>
  <c r="O19" i="66"/>
  <c r="M19" i="66"/>
  <c r="J19" i="66"/>
  <c r="R18" i="66"/>
  <c r="S18" i="66" s="1"/>
  <c r="N18" i="66"/>
  <c r="L18" i="66"/>
  <c r="K18" i="66"/>
  <c r="R17" i="66"/>
  <c r="S17" i="66" s="1"/>
  <c r="N17" i="66"/>
  <c r="L17" i="66"/>
  <c r="K17" i="66"/>
  <c r="R16" i="66"/>
  <c r="S16" i="66" s="1"/>
  <c r="N16" i="66"/>
  <c r="L16" i="66"/>
  <c r="K16" i="66"/>
  <c r="R15" i="66"/>
  <c r="S15" i="66" s="1"/>
  <c r="N15" i="66"/>
  <c r="L15" i="66"/>
  <c r="K15" i="66"/>
  <c r="R14" i="66"/>
  <c r="S14" i="66" s="1"/>
  <c r="N14" i="66"/>
  <c r="L14" i="66"/>
  <c r="K14" i="66"/>
  <c r="R13" i="66"/>
  <c r="S13" i="66" s="1"/>
  <c r="N13" i="66"/>
  <c r="L13" i="66"/>
  <c r="K13" i="66"/>
  <c r="R12" i="66"/>
  <c r="S12" i="66" s="1"/>
  <c r="N12" i="66"/>
  <c r="L12" i="66"/>
  <c r="K12" i="66"/>
  <c r="R11" i="66"/>
  <c r="S11" i="66" s="1"/>
  <c r="N11" i="66"/>
  <c r="L11" i="66"/>
  <c r="K11" i="66"/>
  <c r="R10" i="66"/>
  <c r="S10" i="66" s="1"/>
  <c r="N10" i="66"/>
  <c r="L10" i="66"/>
  <c r="K10" i="66"/>
  <c r="R9" i="66"/>
  <c r="S9" i="66" s="1"/>
  <c r="N9" i="66"/>
  <c r="L9" i="66"/>
  <c r="K9" i="66"/>
  <c r="S8" i="66"/>
  <c r="R8" i="66"/>
  <c r="N8" i="66"/>
  <c r="L8" i="66"/>
  <c r="K8" i="66"/>
  <c r="R7" i="66"/>
  <c r="S7" i="66" s="1"/>
  <c r="N7" i="66"/>
  <c r="L7" i="66"/>
  <c r="K7" i="66"/>
  <c r="R6" i="66"/>
  <c r="S6" i="66" s="1"/>
  <c r="N6" i="66"/>
  <c r="L6" i="66"/>
  <c r="K6" i="66"/>
  <c r="R5" i="66"/>
  <c r="S5" i="66" s="1"/>
  <c r="N5" i="66"/>
  <c r="L5" i="66"/>
  <c r="K5" i="66"/>
  <c r="R4" i="66"/>
  <c r="N4" i="66"/>
  <c r="L4" i="66"/>
  <c r="L20" i="66" s="1"/>
  <c r="K4" i="66"/>
  <c r="Q20" i="65"/>
  <c r="P20" i="65"/>
  <c r="O20" i="65"/>
  <c r="M20" i="65"/>
  <c r="J20" i="65"/>
  <c r="AY19" i="65"/>
  <c r="AX19" i="65"/>
  <c r="AW19" i="65"/>
  <c r="AV19" i="65"/>
  <c r="AU19" i="65"/>
  <c r="AT19" i="65"/>
  <c r="AS19" i="65"/>
  <c r="AR19" i="65"/>
  <c r="AQ19" i="65"/>
  <c r="AP19" i="65"/>
  <c r="AO19" i="65"/>
  <c r="AN19" i="65"/>
  <c r="AM19" i="65"/>
  <c r="AL19" i="65"/>
  <c r="AK19" i="65"/>
  <c r="AJ19" i="65"/>
  <c r="AI19" i="65"/>
  <c r="AH19" i="65"/>
  <c r="AG19" i="65"/>
  <c r="AF19" i="65"/>
  <c r="AE19" i="65"/>
  <c r="AD19" i="65"/>
  <c r="AC19" i="65"/>
  <c r="AB19" i="65"/>
  <c r="AA19" i="65"/>
  <c r="Z19" i="65"/>
  <c r="Y19" i="65"/>
  <c r="Q19" i="65"/>
  <c r="P19" i="65"/>
  <c r="O19" i="65"/>
  <c r="M19" i="65"/>
  <c r="J19" i="65"/>
  <c r="R18" i="65"/>
  <c r="S18" i="65" s="1"/>
  <c r="N18" i="65"/>
  <c r="L18" i="65"/>
  <c r="K18" i="65"/>
  <c r="R17" i="65"/>
  <c r="S17" i="65" s="1"/>
  <c r="N17" i="65"/>
  <c r="L17" i="65"/>
  <c r="K17" i="65"/>
  <c r="R16" i="65"/>
  <c r="S16" i="65" s="1"/>
  <c r="N16" i="65"/>
  <c r="L16" i="65"/>
  <c r="K16" i="65"/>
  <c r="R15" i="65"/>
  <c r="S15" i="65" s="1"/>
  <c r="N15" i="65"/>
  <c r="L15" i="65"/>
  <c r="K15" i="65"/>
  <c r="R14" i="65"/>
  <c r="S14" i="65" s="1"/>
  <c r="N14" i="65"/>
  <c r="L14" i="65"/>
  <c r="K14" i="65"/>
  <c r="R13" i="65"/>
  <c r="S13" i="65" s="1"/>
  <c r="N13" i="65"/>
  <c r="L13" i="65"/>
  <c r="K13" i="65"/>
  <c r="R12" i="65"/>
  <c r="S12" i="65" s="1"/>
  <c r="N12" i="65"/>
  <c r="L12" i="65"/>
  <c r="K12" i="65"/>
  <c r="R11" i="65"/>
  <c r="S11" i="65" s="1"/>
  <c r="N11" i="65"/>
  <c r="L11" i="65"/>
  <c r="K11" i="65"/>
  <c r="R10" i="65"/>
  <c r="S10" i="65" s="1"/>
  <c r="N10" i="65"/>
  <c r="L10" i="65"/>
  <c r="K10" i="65"/>
  <c r="R9" i="65"/>
  <c r="S9" i="65" s="1"/>
  <c r="N9" i="65"/>
  <c r="L9" i="65"/>
  <c r="K9" i="65"/>
  <c r="R8" i="65"/>
  <c r="S8" i="65" s="1"/>
  <c r="N8" i="65"/>
  <c r="L8" i="65"/>
  <c r="K8" i="65"/>
  <c r="R7" i="65"/>
  <c r="S7" i="65" s="1"/>
  <c r="N7" i="65"/>
  <c r="L7" i="65"/>
  <c r="K7" i="65"/>
  <c r="R6" i="65"/>
  <c r="S6" i="65" s="1"/>
  <c r="N6" i="65"/>
  <c r="L6" i="65"/>
  <c r="K6" i="65"/>
  <c r="R5" i="65"/>
  <c r="S5" i="65" s="1"/>
  <c r="N5" i="65"/>
  <c r="L5" i="65"/>
  <c r="K5" i="65"/>
  <c r="R4" i="65"/>
  <c r="N4" i="65"/>
  <c r="L4" i="65"/>
  <c r="L20" i="65" s="1"/>
  <c r="P30" i="14" s="1"/>
  <c r="K4" i="65"/>
  <c r="Q20" i="64"/>
  <c r="P20" i="64"/>
  <c r="O20" i="64"/>
  <c r="M20" i="64"/>
  <c r="J20" i="64"/>
  <c r="AY19" i="64"/>
  <c r="AX19" i="64"/>
  <c r="AW19" i="64"/>
  <c r="AV19" i="64"/>
  <c r="AU19" i="64"/>
  <c r="AT19" i="64"/>
  <c r="AS19" i="64"/>
  <c r="AR19" i="64"/>
  <c r="AQ19" i="64"/>
  <c r="AP19" i="64"/>
  <c r="AO19" i="64"/>
  <c r="AN19" i="64"/>
  <c r="AM19" i="64"/>
  <c r="AL19" i="64"/>
  <c r="AK19" i="64"/>
  <c r="AJ19" i="64"/>
  <c r="AI19" i="64"/>
  <c r="AH19" i="64"/>
  <c r="AG19" i="64"/>
  <c r="AF19" i="64"/>
  <c r="AE19" i="64"/>
  <c r="AD19" i="64"/>
  <c r="AC19" i="64"/>
  <c r="AB19" i="64"/>
  <c r="AA19" i="64"/>
  <c r="Z19" i="64"/>
  <c r="Y19" i="64"/>
  <c r="X19" i="64"/>
  <c r="W19" i="64"/>
  <c r="V19" i="64"/>
  <c r="U19" i="64"/>
  <c r="T19" i="64"/>
  <c r="Q19" i="64"/>
  <c r="P19" i="64"/>
  <c r="O19" i="64"/>
  <c r="M19" i="64"/>
  <c r="J19" i="64"/>
  <c r="R18" i="64"/>
  <c r="S18" i="64" s="1"/>
  <c r="N18" i="64"/>
  <c r="L18" i="64"/>
  <c r="K18" i="64"/>
  <c r="R17" i="64"/>
  <c r="S17" i="64" s="1"/>
  <c r="N17" i="64"/>
  <c r="L17" i="64"/>
  <c r="K17" i="64"/>
  <c r="R16" i="64"/>
  <c r="S16" i="64" s="1"/>
  <c r="N16" i="64"/>
  <c r="L16" i="64"/>
  <c r="K16" i="64"/>
  <c r="R15" i="64"/>
  <c r="S15" i="64" s="1"/>
  <c r="N15" i="64"/>
  <c r="L15" i="64"/>
  <c r="K15" i="64"/>
  <c r="R14" i="64"/>
  <c r="S14" i="64" s="1"/>
  <c r="N14" i="64"/>
  <c r="L14" i="64"/>
  <c r="K14" i="64"/>
  <c r="R13" i="64"/>
  <c r="S13" i="64" s="1"/>
  <c r="N13" i="64"/>
  <c r="L13" i="64"/>
  <c r="K13" i="64"/>
  <c r="R12" i="64"/>
  <c r="S12" i="64" s="1"/>
  <c r="N12" i="64"/>
  <c r="L12" i="64"/>
  <c r="K12" i="64"/>
  <c r="R11" i="64"/>
  <c r="S11" i="64" s="1"/>
  <c r="N11" i="64"/>
  <c r="L11" i="64"/>
  <c r="K11" i="64"/>
  <c r="R10" i="64"/>
  <c r="S10" i="64" s="1"/>
  <c r="N10" i="64"/>
  <c r="L10" i="64"/>
  <c r="K10" i="64"/>
  <c r="R9" i="64"/>
  <c r="S9" i="64" s="1"/>
  <c r="N9" i="64"/>
  <c r="L9" i="64"/>
  <c r="K9" i="64"/>
  <c r="R8" i="64"/>
  <c r="S8" i="64" s="1"/>
  <c r="N8" i="64"/>
  <c r="L8" i="64"/>
  <c r="K8" i="64"/>
  <c r="R7" i="64"/>
  <c r="S7" i="64" s="1"/>
  <c r="N7" i="64"/>
  <c r="L7" i="64"/>
  <c r="K7" i="64"/>
  <c r="R6" i="64"/>
  <c r="S6" i="64" s="1"/>
  <c r="N6" i="64"/>
  <c r="L6" i="64"/>
  <c r="K6" i="64"/>
  <c r="R5" i="64"/>
  <c r="S5" i="64" s="1"/>
  <c r="N5" i="64"/>
  <c r="L5" i="64"/>
  <c r="K5" i="64"/>
  <c r="R4" i="64"/>
  <c r="N4" i="64"/>
  <c r="L4" i="64"/>
  <c r="L20" i="64" s="1"/>
  <c r="K4" i="64"/>
  <c r="Q20" i="63"/>
  <c r="P20" i="63"/>
  <c r="O20" i="63"/>
  <c r="M20" i="63"/>
  <c r="J20" i="63"/>
  <c r="AY19" i="63"/>
  <c r="AX19" i="63"/>
  <c r="AW19" i="63"/>
  <c r="AV19" i="63"/>
  <c r="AU19" i="63"/>
  <c r="AT19" i="63"/>
  <c r="AS19" i="63"/>
  <c r="AR19" i="63"/>
  <c r="AQ19" i="63"/>
  <c r="AP19" i="63"/>
  <c r="AO19" i="63"/>
  <c r="AN19" i="63"/>
  <c r="AM19" i="63"/>
  <c r="AL19" i="63"/>
  <c r="AK19" i="63"/>
  <c r="AJ19" i="63"/>
  <c r="AI19" i="63"/>
  <c r="AH19" i="63"/>
  <c r="AG19" i="63"/>
  <c r="AF19" i="63"/>
  <c r="AE19" i="63"/>
  <c r="AD19" i="63"/>
  <c r="AC19" i="63"/>
  <c r="AB19" i="63"/>
  <c r="AA19" i="63"/>
  <c r="Z19" i="63"/>
  <c r="Y19" i="63"/>
  <c r="X19" i="63"/>
  <c r="W19" i="63"/>
  <c r="V19" i="63"/>
  <c r="Q19" i="63"/>
  <c r="P19" i="63"/>
  <c r="O19" i="63"/>
  <c r="M19" i="63"/>
  <c r="J19" i="63"/>
  <c r="R18" i="63"/>
  <c r="S18" i="63" s="1"/>
  <c r="N18" i="63"/>
  <c r="L18" i="63"/>
  <c r="K18" i="63"/>
  <c r="R17" i="63"/>
  <c r="S17" i="63" s="1"/>
  <c r="N17" i="63"/>
  <c r="L17" i="63"/>
  <c r="K17" i="63"/>
  <c r="R16" i="63"/>
  <c r="S16" i="63" s="1"/>
  <c r="N16" i="63"/>
  <c r="L16" i="63"/>
  <c r="K16" i="63"/>
  <c r="R15" i="63"/>
  <c r="S15" i="63" s="1"/>
  <c r="N15" i="63"/>
  <c r="L15" i="63"/>
  <c r="K15" i="63"/>
  <c r="R14" i="63"/>
  <c r="S14" i="63" s="1"/>
  <c r="N14" i="63"/>
  <c r="L14" i="63"/>
  <c r="K14" i="63"/>
  <c r="R13" i="63"/>
  <c r="S13" i="63" s="1"/>
  <c r="N13" i="63"/>
  <c r="L13" i="63"/>
  <c r="K13" i="63"/>
  <c r="R12" i="63"/>
  <c r="S12" i="63" s="1"/>
  <c r="N12" i="63"/>
  <c r="L12" i="63"/>
  <c r="K12" i="63"/>
  <c r="R11" i="63"/>
  <c r="S11" i="63" s="1"/>
  <c r="N11" i="63"/>
  <c r="L11" i="63"/>
  <c r="K11" i="63"/>
  <c r="R10" i="63"/>
  <c r="S10" i="63" s="1"/>
  <c r="N10" i="63"/>
  <c r="L10" i="63"/>
  <c r="K10" i="63"/>
  <c r="R9" i="63"/>
  <c r="S9" i="63" s="1"/>
  <c r="N9" i="63"/>
  <c r="L9" i="63"/>
  <c r="K9" i="63"/>
  <c r="R8" i="63"/>
  <c r="S8" i="63" s="1"/>
  <c r="N8" i="63"/>
  <c r="L8" i="63"/>
  <c r="K8" i="63"/>
  <c r="R7" i="63"/>
  <c r="S7" i="63" s="1"/>
  <c r="N7" i="63"/>
  <c r="L7" i="63"/>
  <c r="K7" i="63"/>
  <c r="R6" i="63"/>
  <c r="S6" i="63" s="1"/>
  <c r="N6" i="63"/>
  <c r="L6" i="63"/>
  <c r="K6" i="63"/>
  <c r="R5" i="63"/>
  <c r="S5" i="63" s="1"/>
  <c r="N5" i="63"/>
  <c r="L5" i="63"/>
  <c r="K5" i="63"/>
  <c r="R4" i="63"/>
  <c r="N4" i="63"/>
  <c r="L4" i="63"/>
  <c r="L20" i="63" s="1"/>
  <c r="P28" i="14" s="1"/>
  <c r="K4" i="63"/>
  <c r="Q20" i="62"/>
  <c r="P20" i="62"/>
  <c r="O20" i="62"/>
  <c r="M20" i="62"/>
  <c r="J20" i="62"/>
  <c r="AY19" i="62"/>
  <c r="AX19" i="62"/>
  <c r="AW19" i="62"/>
  <c r="AV19" i="62"/>
  <c r="AU19" i="62"/>
  <c r="AT19" i="62"/>
  <c r="AS19" i="62"/>
  <c r="AR19" i="62"/>
  <c r="AQ19" i="62"/>
  <c r="AP19" i="62"/>
  <c r="AO19" i="62"/>
  <c r="AN19" i="62"/>
  <c r="AM19" i="62"/>
  <c r="AL19" i="62"/>
  <c r="AK19" i="62"/>
  <c r="AJ19" i="62"/>
  <c r="AI19" i="62"/>
  <c r="AH19" i="62"/>
  <c r="AG19" i="62"/>
  <c r="AF19" i="62"/>
  <c r="AE19" i="62"/>
  <c r="AD19" i="62"/>
  <c r="AC19" i="62"/>
  <c r="AB19" i="62"/>
  <c r="AA19" i="62"/>
  <c r="Z19" i="62"/>
  <c r="Y19" i="62"/>
  <c r="X19" i="62"/>
  <c r="W19" i="62"/>
  <c r="Q19" i="62"/>
  <c r="P19" i="62"/>
  <c r="O19" i="62"/>
  <c r="M19" i="62"/>
  <c r="J19" i="62"/>
  <c r="R18" i="62"/>
  <c r="S18" i="62" s="1"/>
  <c r="N18" i="62"/>
  <c r="L18" i="62"/>
  <c r="K18" i="62"/>
  <c r="R17" i="62"/>
  <c r="S17" i="62" s="1"/>
  <c r="N17" i="62"/>
  <c r="L17" i="62"/>
  <c r="K17" i="62"/>
  <c r="R16" i="62"/>
  <c r="S16" i="62" s="1"/>
  <c r="N16" i="62"/>
  <c r="L16" i="62"/>
  <c r="K16" i="62"/>
  <c r="R15" i="62"/>
  <c r="S15" i="62" s="1"/>
  <c r="N15" i="62"/>
  <c r="L15" i="62"/>
  <c r="K15" i="62"/>
  <c r="R14" i="62"/>
  <c r="S14" i="62" s="1"/>
  <c r="N14" i="62"/>
  <c r="L14" i="62"/>
  <c r="K14" i="62"/>
  <c r="R13" i="62"/>
  <c r="S13" i="62" s="1"/>
  <c r="N13" i="62"/>
  <c r="L13" i="62"/>
  <c r="K13" i="62"/>
  <c r="R12" i="62"/>
  <c r="S12" i="62" s="1"/>
  <c r="N12" i="62"/>
  <c r="L12" i="62"/>
  <c r="K12" i="62"/>
  <c r="R11" i="62"/>
  <c r="S11" i="62" s="1"/>
  <c r="N11" i="62"/>
  <c r="L11" i="62"/>
  <c r="K11" i="62"/>
  <c r="R10" i="62"/>
  <c r="S10" i="62" s="1"/>
  <c r="N10" i="62"/>
  <c r="L10" i="62"/>
  <c r="K10" i="62"/>
  <c r="R9" i="62"/>
  <c r="S9" i="62" s="1"/>
  <c r="N9" i="62"/>
  <c r="L9" i="62"/>
  <c r="K9" i="62"/>
  <c r="R8" i="62"/>
  <c r="S8" i="62" s="1"/>
  <c r="N8" i="62"/>
  <c r="L8" i="62"/>
  <c r="K8" i="62"/>
  <c r="R7" i="62"/>
  <c r="S7" i="62" s="1"/>
  <c r="N7" i="62"/>
  <c r="L7" i="62"/>
  <c r="K7" i="62"/>
  <c r="R6" i="62"/>
  <c r="S6" i="62" s="1"/>
  <c r="N6" i="62"/>
  <c r="L6" i="62"/>
  <c r="K6" i="62"/>
  <c r="R5" i="62"/>
  <c r="S5" i="62" s="1"/>
  <c r="N5" i="62"/>
  <c r="L5" i="62"/>
  <c r="K5" i="62"/>
  <c r="R4" i="62"/>
  <c r="S4" i="62" s="1"/>
  <c r="N4" i="62"/>
  <c r="L4" i="62"/>
  <c r="L20" i="62" s="1"/>
  <c r="P27" i="14" s="1"/>
  <c r="K4" i="62"/>
  <c r="Q20" i="61"/>
  <c r="P20" i="61"/>
  <c r="O20" i="61"/>
  <c r="M20" i="61"/>
  <c r="J20" i="61"/>
  <c r="AY19" i="61"/>
  <c r="AX19" i="61"/>
  <c r="AW19" i="61"/>
  <c r="AV19" i="61"/>
  <c r="AU19" i="61"/>
  <c r="AT19" i="61"/>
  <c r="AS19" i="61"/>
  <c r="AR19" i="61"/>
  <c r="AQ19" i="61"/>
  <c r="AP19" i="61"/>
  <c r="AO19" i="61"/>
  <c r="AN19" i="61"/>
  <c r="AM19" i="61"/>
  <c r="AL19" i="61"/>
  <c r="AK19" i="61"/>
  <c r="AJ19" i="61"/>
  <c r="AI19" i="61"/>
  <c r="AH19" i="61"/>
  <c r="AG19" i="61"/>
  <c r="AF19" i="61"/>
  <c r="AE19" i="61"/>
  <c r="AD19" i="61"/>
  <c r="AC19" i="61"/>
  <c r="AB19" i="61"/>
  <c r="AA19" i="61"/>
  <c r="Z19" i="61"/>
  <c r="Q19" i="61"/>
  <c r="P19" i="61"/>
  <c r="O19" i="61"/>
  <c r="M19" i="61"/>
  <c r="J19" i="61"/>
  <c r="R18" i="61"/>
  <c r="S18" i="61" s="1"/>
  <c r="N18" i="61"/>
  <c r="L18" i="61"/>
  <c r="K18" i="61"/>
  <c r="R17" i="61"/>
  <c r="S17" i="61" s="1"/>
  <c r="N17" i="61"/>
  <c r="L17" i="61"/>
  <c r="K17" i="61"/>
  <c r="R16" i="61"/>
  <c r="S16" i="61" s="1"/>
  <c r="N16" i="61"/>
  <c r="L16" i="61"/>
  <c r="K16" i="61"/>
  <c r="R15" i="61"/>
  <c r="S15" i="61" s="1"/>
  <c r="N15" i="61"/>
  <c r="L15" i="61"/>
  <c r="K15" i="61"/>
  <c r="R14" i="61"/>
  <c r="S14" i="61" s="1"/>
  <c r="N14" i="61"/>
  <c r="L14" i="61"/>
  <c r="K14" i="61"/>
  <c r="R13" i="61"/>
  <c r="S13" i="61" s="1"/>
  <c r="N13" i="61"/>
  <c r="L13" i="61"/>
  <c r="K13" i="61"/>
  <c r="R12" i="61"/>
  <c r="S12" i="61" s="1"/>
  <c r="N12" i="61"/>
  <c r="L12" i="61"/>
  <c r="K12" i="61"/>
  <c r="R11" i="61"/>
  <c r="S11" i="61" s="1"/>
  <c r="N11" i="61"/>
  <c r="L11" i="61"/>
  <c r="K11" i="61"/>
  <c r="R10" i="61"/>
  <c r="S10" i="61" s="1"/>
  <c r="N10" i="61"/>
  <c r="L10" i="61"/>
  <c r="K10" i="61"/>
  <c r="R9" i="61"/>
  <c r="S9" i="61" s="1"/>
  <c r="N9" i="61"/>
  <c r="L9" i="61"/>
  <c r="K9" i="61"/>
  <c r="R8" i="61"/>
  <c r="S8" i="61" s="1"/>
  <c r="N8" i="61"/>
  <c r="L8" i="61"/>
  <c r="K8" i="61"/>
  <c r="R7" i="61"/>
  <c r="S7" i="61" s="1"/>
  <c r="N7" i="61"/>
  <c r="L7" i="61"/>
  <c r="K7" i="61"/>
  <c r="R6" i="61"/>
  <c r="S6" i="61" s="1"/>
  <c r="N6" i="61"/>
  <c r="L6" i="61"/>
  <c r="K6" i="61"/>
  <c r="R5" i="61"/>
  <c r="S5" i="61" s="1"/>
  <c r="N5" i="61"/>
  <c r="L5" i="61"/>
  <c r="K5" i="61"/>
  <c r="R4" i="61"/>
  <c r="N4" i="61"/>
  <c r="L4" i="61"/>
  <c r="K4" i="61"/>
  <c r="J20" i="1"/>
  <c r="J25" i="14" s="1"/>
  <c r="L20" i="68" l="1"/>
  <c r="P33" i="14" s="1"/>
  <c r="L20" i="61"/>
  <c r="P26" i="14" s="1"/>
  <c r="S18" i="72"/>
  <c r="V18" i="72" s="1"/>
  <c r="J18" i="72" s="1"/>
  <c r="L18" i="72" s="1"/>
  <c r="X18" i="72"/>
  <c r="X13" i="72"/>
  <c r="S13" i="72"/>
  <c r="V13" i="72" s="1"/>
  <c r="J13" i="72" s="1"/>
  <c r="L13" i="72" s="1"/>
  <c r="X5" i="72"/>
  <c r="S5" i="72"/>
  <c r="V5" i="72" s="1"/>
  <c r="P5" i="72" s="1"/>
  <c r="R5" i="72" s="1"/>
  <c r="S4" i="72"/>
  <c r="V4" i="72" s="1"/>
  <c r="J4" i="72" s="1"/>
  <c r="L4" i="72" s="1"/>
  <c r="X4" i="72"/>
  <c r="X12" i="72"/>
  <c r="S12" i="72"/>
  <c r="V12" i="72" s="1"/>
  <c r="P12" i="72" s="1"/>
  <c r="R12" i="72" s="1"/>
  <c r="S17" i="72"/>
  <c r="V17" i="72" s="1"/>
  <c r="G17" i="72" s="1"/>
  <c r="I17" i="72" s="1"/>
  <c r="X17" i="72"/>
  <c r="X9" i="72"/>
  <c r="S9" i="72"/>
  <c r="V9" i="72" s="1"/>
  <c r="P9" i="72" s="1"/>
  <c r="R9" i="72" s="1"/>
  <c r="X16" i="72"/>
  <c r="S16" i="72"/>
  <c r="V16" i="72" s="1"/>
  <c r="G16" i="72" s="1"/>
  <c r="I16" i="72" s="1"/>
  <c r="X15" i="72"/>
  <c r="S15" i="72"/>
  <c r="V15" i="72" s="1"/>
  <c r="M15" i="72" s="1"/>
  <c r="O15" i="72" s="1"/>
  <c r="S7" i="72"/>
  <c r="V7" i="72" s="1"/>
  <c r="M7" i="72" s="1"/>
  <c r="O7" i="72" s="1"/>
  <c r="X7" i="72"/>
  <c r="X11" i="72"/>
  <c r="S11" i="72"/>
  <c r="V11" i="72" s="1"/>
  <c r="P11" i="72" s="1"/>
  <c r="R11" i="72" s="1"/>
  <c r="X10" i="72"/>
  <c r="S10" i="72"/>
  <c r="V10" i="72" s="1"/>
  <c r="J10" i="72" s="1"/>
  <c r="L10" i="72" s="1"/>
  <c r="X8" i="72"/>
  <c r="S8" i="72"/>
  <c r="V8" i="72" s="1"/>
  <c r="J8" i="72" s="1"/>
  <c r="L8" i="72" s="1"/>
  <c r="X14" i="72"/>
  <c r="S14" i="72"/>
  <c r="V14" i="72" s="1"/>
  <c r="G14" i="72" s="1"/>
  <c r="I14" i="72" s="1"/>
  <c r="X6" i="72"/>
  <c r="S6" i="72"/>
  <c r="V6" i="72" s="1"/>
  <c r="J6" i="72" s="1"/>
  <c r="L6" i="72" s="1"/>
  <c r="L19" i="71"/>
  <c r="L20" i="71"/>
  <c r="P36" i="14" s="1"/>
  <c r="K20" i="71"/>
  <c r="K36" i="14" s="1"/>
  <c r="K19" i="71"/>
  <c r="N20" i="71"/>
  <c r="R19" i="71"/>
  <c r="N19" i="71"/>
  <c r="N20" i="70"/>
  <c r="R19" i="70"/>
  <c r="S4" i="70"/>
  <c r="K20" i="70"/>
  <c r="K19" i="70"/>
  <c r="N19" i="70"/>
  <c r="K20" i="69"/>
  <c r="K34" i="14" s="1"/>
  <c r="N20" i="69"/>
  <c r="R19" i="69"/>
  <c r="K19" i="69"/>
  <c r="L19" i="69"/>
  <c r="N19" i="69"/>
  <c r="K20" i="68"/>
  <c r="K33" i="14" s="1"/>
  <c r="N20" i="68"/>
  <c r="R19" i="68"/>
  <c r="K19" i="68"/>
  <c r="L19" i="68"/>
  <c r="N19" i="68"/>
  <c r="K20" i="67"/>
  <c r="N20" i="67"/>
  <c r="R19" i="67"/>
  <c r="S4" i="67"/>
  <c r="K19" i="67"/>
  <c r="L19" i="67"/>
  <c r="N19" i="67"/>
  <c r="N20" i="66"/>
  <c r="R19" i="66"/>
  <c r="K20" i="66"/>
  <c r="S4" i="66"/>
  <c r="K19" i="66"/>
  <c r="L19" i="66"/>
  <c r="N19" i="66"/>
  <c r="N19" i="65"/>
  <c r="N20" i="65"/>
  <c r="K20" i="65"/>
  <c r="K30" i="14" s="1"/>
  <c r="R19" i="65"/>
  <c r="S4" i="65"/>
  <c r="K19" i="65"/>
  <c r="L19" i="65"/>
  <c r="N20" i="64"/>
  <c r="R19" i="64"/>
  <c r="K20" i="64"/>
  <c r="S4" i="64"/>
  <c r="K19" i="64"/>
  <c r="L19" i="64"/>
  <c r="N19" i="64"/>
  <c r="R19" i="63"/>
  <c r="S4" i="63"/>
  <c r="K20" i="63"/>
  <c r="K28" i="14" s="1"/>
  <c r="N20" i="63"/>
  <c r="K19" i="63"/>
  <c r="L19" i="63"/>
  <c r="N19" i="63"/>
  <c r="K19" i="62"/>
  <c r="N20" i="62"/>
  <c r="L19" i="62"/>
  <c r="K20" i="62"/>
  <c r="K27" i="14" s="1"/>
  <c r="R19" i="62"/>
  <c r="N19" i="62"/>
  <c r="K20" i="61"/>
  <c r="K26" i="14" s="1"/>
  <c r="R19" i="61"/>
  <c r="N20" i="61"/>
  <c r="K19" i="61"/>
  <c r="S4" i="61"/>
  <c r="L19" i="61"/>
  <c r="N19" i="61"/>
  <c r="T19" i="1"/>
  <c r="P8" i="72" l="1"/>
  <c r="R8" i="72" s="1"/>
  <c r="G12" i="72"/>
  <c r="I12" i="72" s="1"/>
  <c r="J12" i="72"/>
  <c r="L12" i="72" s="1"/>
  <c r="G10" i="72"/>
  <c r="I10" i="72" s="1"/>
  <c r="G15" i="72"/>
  <c r="I15" i="72" s="1"/>
  <c r="M11" i="72"/>
  <c r="O11" i="72" s="1"/>
  <c r="P14" i="72"/>
  <c r="R14" i="72" s="1"/>
  <c r="J5" i="72"/>
  <c r="L5" i="72" s="1"/>
  <c r="J15" i="72"/>
  <c r="L15" i="72" s="1"/>
  <c r="M9" i="72"/>
  <c r="O9" i="72" s="1"/>
  <c r="M18" i="72"/>
  <c r="O18" i="72" s="1"/>
  <c r="P15" i="72"/>
  <c r="R15" i="72" s="1"/>
  <c r="G18" i="72"/>
  <c r="I18" i="72" s="1"/>
  <c r="G11" i="72"/>
  <c r="I11" i="72" s="1"/>
  <c r="M13" i="72"/>
  <c r="O13" i="72" s="1"/>
  <c r="M6" i="72"/>
  <c r="O6" i="72" s="1"/>
  <c r="P6" i="72"/>
  <c r="R6" i="72" s="1"/>
  <c r="M5" i="72"/>
  <c r="O5" i="72" s="1"/>
  <c r="G6" i="72"/>
  <c r="I6" i="72" s="1"/>
  <c r="J16" i="72"/>
  <c r="L16" i="72" s="1"/>
  <c r="M10" i="72"/>
  <c r="O10" i="72" s="1"/>
  <c r="J17" i="72"/>
  <c r="L17" i="72" s="1"/>
  <c r="M14" i="72"/>
  <c r="O14" i="72" s="1"/>
  <c r="P10" i="72"/>
  <c r="R10" i="72" s="1"/>
  <c r="M16" i="72"/>
  <c r="O16" i="72" s="1"/>
  <c r="M17" i="72"/>
  <c r="O17" i="72" s="1"/>
  <c r="G5" i="72"/>
  <c r="I5" i="72" s="1"/>
  <c r="P17" i="72"/>
  <c r="R17" i="72" s="1"/>
  <c r="P7" i="72"/>
  <c r="R7" i="72" s="1"/>
  <c r="P4" i="72"/>
  <c r="R4" i="72" s="1"/>
  <c r="M8" i="72"/>
  <c r="O8" i="72" s="1"/>
  <c r="G4" i="72"/>
  <c r="I4" i="72" s="1"/>
  <c r="P18" i="72"/>
  <c r="R18" i="72" s="1"/>
  <c r="G7" i="72"/>
  <c r="I7" i="72" s="1"/>
  <c r="G9" i="72"/>
  <c r="I9" i="72" s="1"/>
  <c r="G8" i="72"/>
  <c r="I8" i="72" s="1"/>
  <c r="J7" i="72"/>
  <c r="L7" i="72" s="1"/>
  <c r="J9" i="72"/>
  <c r="L9" i="72" s="1"/>
  <c r="M4" i="72"/>
  <c r="O4" i="72" s="1"/>
  <c r="P13" i="72"/>
  <c r="R13" i="72" s="1"/>
  <c r="J14" i="72"/>
  <c r="L14" i="72" s="1"/>
  <c r="J11" i="72"/>
  <c r="L11" i="72" s="1"/>
  <c r="P16" i="72"/>
  <c r="R16" i="72" s="1"/>
  <c r="M12" i="72"/>
  <c r="O12" i="72" s="1"/>
  <c r="X19" i="72"/>
  <c r="E24" i="72" s="1"/>
  <c r="F26" i="72" s="1"/>
  <c r="G13" i="72"/>
  <c r="I13" i="72" s="1"/>
  <c r="R26" i="14"/>
  <c r="R27" i="14"/>
  <c r="R28" i="14"/>
  <c r="R29" i="14"/>
  <c r="R30" i="14"/>
  <c r="R31" i="14"/>
  <c r="R32" i="14"/>
  <c r="R33" i="14"/>
  <c r="R34" i="14"/>
  <c r="R35" i="14"/>
  <c r="R36" i="14"/>
  <c r="Q26" i="14"/>
  <c r="Q27" i="14"/>
  <c r="Q28" i="14"/>
  <c r="Q29" i="14"/>
  <c r="Q30" i="14"/>
  <c r="Q31" i="14"/>
  <c r="Q32" i="14"/>
  <c r="Q33" i="14"/>
  <c r="Q34" i="14"/>
  <c r="Q35" i="14"/>
  <c r="Q36" i="14"/>
  <c r="O26" i="14"/>
  <c r="O27" i="14"/>
  <c r="O28" i="14"/>
  <c r="O29" i="14"/>
  <c r="O30" i="14"/>
  <c r="O31" i="14"/>
  <c r="O32" i="14"/>
  <c r="O33" i="14"/>
  <c r="O34" i="14"/>
  <c r="O35" i="14"/>
  <c r="O36" i="14"/>
  <c r="L26" i="14"/>
  <c r="L27" i="14"/>
  <c r="L28" i="14"/>
  <c r="L29" i="14"/>
  <c r="L30" i="14"/>
  <c r="L31" i="14"/>
  <c r="L32" i="14"/>
  <c r="L33" i="14"/>
  <c r="L34" i="14"/>
  <c r="L35" i="14"/>
  <c r="L36" i="14"/>
  <c r="M20" i="1"/>
  <c r="M25" i="14" s="1"/>
  <c r="O20" i="1"/>
  <c r="P20" i="1"/>
  <c r="Q20" i="1"/>
  <c r="N25" i="14" l="1"/>
  <c r="R25" i="14" s="1"/>
  <c r="O25" i="14" l="1"/>
  <c r="M19" i="1"/>
  <c r="O19" i="1"/>
  <c r="P19" i="1"/>
  <c r="Q19" i="1"/>
  <c r="R18" i="1"/>
  <c r="N18" i="1"/>
  <c r="M4" i="14" l="1"/>
  <c r="AN19" i="1"/>
  <c r="AO19" i="1"/>
  <c r="AP19" i="1"/>
  <c r="AQ19" i="1"/>
  <c r="AR19" i="1"/>
  <c r="AS19" i="1"/>
  <c r="AT19" i="1"/>
  <c r="AU19" i="1"/>
  <c r="AV19" i="1"/>
  <c r="R4" i="1"/>
  <c r="M37" i="14" l="1"/>
  <c r="J37" i="14"/>
  <c r="N37" i="14"/>
  <c r="R37" i="14" l="1"/>
  <c r="R5" i="1" l="1"/>
  <c r="R6" i="1"/>
  <c r="R7" i="1"/>
  <c r="R8" i="1"/>
  <c r="R9" i="1"/>
  <c r="R10" i="1"/>
  <c r="R11" i="1"/>
  <c r="R12" i="1"/>
  <c r="R13" i="1"/>
  <c r="R14" i="1"/>
  <c r="R15" i="1"/>
  <c r="R16" i="1"/>
  <c r="R17" i="1"/>
  <c r="AX19" i="1"/>
  <c r="AW19" i="1"/>
  <c r="AM19" i="1"/>
  <c r="AL19" i="1"/>
  <c r="AF19" i="1"/>
  <c r="AG19" i="1"/>
  <c r="AH19" i="1"/>
  <c r="AI19" i="1"/>
  <c r="AJ19" i="1"/>
  <c r="AK19" i="1"/>
  <c r="K9" i="1"/>
  <c r="K9" i="14" s="1"/>
  <c r="K10" i="1"/>
  <c r="K10" i="14" s="1"/>
  <c r="K11" i="1"/>
  <c r="K11" i="14" s="1"/>
  <c r="K12" i="1"/>
  <c r="K12" i="14" s="1"/>
  <c r="R19" i="1" l="1"/>
  <c r="Q5" i="14"/>
  <c r="Q6" i="14"/>
  <c r="Q7" i="14"/>
  <c r="Q8" i="14"/>
  <c r="Q9" i="14"/>
  <c r="R9" i="14" s="1"/>
  <c r="Q10" i="14"/>
  <c r="R10" i="14" s="1"/>
  <c r="Q11" i="14"/>
  <c r="R11" i="14" s="1"/>
  <c r="Q12" i="14"/>
  <c r="R12" i="14" s="1"/>
  <c r="Q13" i="14"/>
  <c r="Q14" i="14"/>
  <c r="Q15" i="14"/>
  <c r="Q16" i="14"/>
  <c r="Q17" i="14"/>
  <c r="L5" i="1"/>
  <c r="L5" i="14" s="1"/>
  <c r="L6" i="1"/>
  <c r="L6" i="14" s="1"/>
  <c r="L7" i="1"/>
  <c r="L7" i="14" s="1"/>
  <c r="L8" i="1"/>
  <c r="L8" i="14" s="1"/>
  <c r="L9" i="1"/>
  <c r="L9" i="14" s="1"/>
  <c r="N9" i="1"/>
  <c r="L10" i="1"/>
  <c r="L10" i="14" s="1"/>
  <c r="N10" i="1"/>
  <c r="L11" i="1"/>
  <c r="L11" i="14" s="1"/>
  <c r="N11" i="1"/>
  <c r="L12" i="1"/>
  <c r="L12" i="14" s="1"/>
  <c r="N12" i="1"/>
  <c r="L13" i="1"/>
  <c r="L13" i="14" s="1"/>
  <c r="L14" i="1"/>
  <c r="L14" i="14" s="1"/>
  <c r="L15" i="1"/>
  <c r="L15" i="14" s="1"/>
  <c r="L16" i="1"/>
  <c r="L16" i="14" s="1"/>
  <c r="L17" i="1"/>
  <c r="L17" i="14" s="1"/>
  <c r="L18" i="1"/>
  <c r="L18" i="14" s="1"/>
  <c r="L4" i="1"/>
  <c r="L4" i="14" s="1"/>
  <c r="L20" i="1" l="1"/>
  <c r="P25" i="14" s="1"/>
  <c r="Q25" i="14" s="1"/>
  <c r="L19" i="1"/>
  <c r="Q18" i="14"/>
  <c r="Q19" i="14" s="1"/>
  <c r="AA19" i="1"/>
  <c r="P37" i="14" l="1"/>
  <c r="K8" i="1" l="1"/>
  <c r="K8" i="14" s="1"/>
  <c r="R8" i="14" s="1"/>
  <c r="N8" i="1"/>
  <c r="K5" i="1"/>
  <c r="K5" i="14" s="1"/>
  <c r="R5" i="14" s="1"/>
  <c r="N5" i="1"/>
  <c r="K14" i="1"/>
  <c r="K14" i="14" s="1"/>
  <c r="R14" i="14" s="1"/>
  <c r="N14" i="1"/>
  <c r="K6" i="1"/>
  <c r="K6" i="14" s="1"/>
  <c r="R6" i="14" s="1"/>
  <c r="N6" i="1"/>
  <c r="K16" i="1"/>
  <c r="K16" i="14" s="1"/>
  <c r="R16" i="14" s="1"/>
  <c r="N16" i="1"/>
  <c r="K7" i="1"/>
  <c r="K7" i="14" s="1"/>
  <c r="R7" i="14" s="1"/>
  <c r="N7" i="1"/>
  <c r="K17" i="1"/>
  <c r="K17" i="14" s="1"/>
  <c r="R17" i="14" s="1"/>
  <c r="N17" i="1"/>
  <c r="K13" i="1"/>
  <c r="K13" i="14" s="1"/>
  <c r="R13" i="14" s="1"/>
  <c r="N13" i="1"/>
  <c r="K15" i="1"/>
  <c r="K15" i="14" s="1"/>
  <c r="R15" i="14" s="1"/>
  <c r="N15" i="1"/>
  <c r="K18" i="1"/>
  <c r="K18" i="14" s="1"/>
  <c r="R18" i="14" s="1"/>
  <c r="J19" i="1"/>
  <c r="K4" i="1"/>
  <c r="K4" i="14" s="1"/>
  <c r="R4" i="14" s="1"/>
  <c r="N4" i="1"/>
  <c r="S18" i="1"/>
  <c r="M17" i="14"/>
  <c r="M14" i="14"/>
  <c r="M8" i="14"/>
  <c r="M13" i="14"/>
  <c r="M10" i="14"/>
  <c r="M7" i="14"/>
  <c r="M5" i="14"/>
  <c r="M16" i="14"/>
  <c r="M6" i="14"/>
  <c r="M18" i="14"/>
  <c r="M12" i="14"/>
  <c r="M11" i="14"/>
  <c r="M9" i="14"/>
  <c r="M15" i="14"/>
  <c r="U19" i="1"/>
  <c r="W19" i="1"/>
  <c r="X19" i="1"/>
  <c r="Y19" i="1"/>
  <c r="Z19" i="1"/>
  <c r="AB19" i="1"/>
  <c r="AC19" i="1"/>
  <c r="AD19" i="1"/>
  <c r="AE19" i="1"/>
  <c r="N20" i="1" l="1"/>
  <c r="K20" i="1"/>
  <c r="K25" i="14" s="1"/>
  <c r="N19" i="1"/>
  <c r="K19" i="1"/>
  <c r="P18" i="14"/>
  <c r="L25" i="14" l="1"/>
  <c r="K37" i="14"/>
  <c r="O18" i="14"/>
  <c r="S13" i="1"/>
  <c r="S15" i="1"/>
  <c r="S11" i="1"/>
  <c r="O12" i="14"/>
  <c r="S6" i="1"/>
  <c r="O6" i="14"/>
  <c r="O17" i="14"/>
  <c r="O11" i="14"/>
  <c r="S5" i="1"/>
  <c r="O5" i="14"/>
  <c r="S14" i="1"/>
  <c r="O16" i="14"/>
  <c r="S10" i="1"/>
  <c r="O10" i="14"/>
  <c r="S4" i="1"/>
  <c r="O15" i="14"/>
  <c r="S9" i="1"/>
  <c r="O9" i="14"/>
  <c r="S17" i="1"/>
  <c r="S8" i="1"/>
  <c r="O8" i="14"/>
  <c r="O14" i="14"/>
  <c r="S16" i="1"/>
  <c r="S12" i="1"/>
  <c r="O13" i="14"/>
  <c r="S7" i="1"/>
  <c r="O7" i="14"/>
  <c r="P11" i="14"/>
  <c r="L37" i="14" l="1"/>
  <c r="Q37" i="14"/>
  <c r="O37" i="14"/>
  <c r="P13" i="14" l="1"/>
  <c r="P14" i="14"/>
  <c r="P15" i="14"/>
  <c r="P16" i="14"/>
  <c r="P17" i="14" l="1"/>
  <c r="P8" i="14" l="1"/>
  <c r="P7" i="14"/>
  <c r="P6" i="14"/>
  <c r="P12" i="14"/>
  <c r="P5" i="14"/>
  <c r="P10" i="14"/>
  <c r="P9" i="14"/>
  <c r="I22" i="14" l="1"/>
  <c r="I21" i="14"/>
  <c r="R19" i="14" l="1"/>
  <c r="P4" i="14" l="1"/>
  <c r="P19" i="14" s="1"/>
  <c r="J19" i="14"/>
  <c r="O4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J1" authorId="0" shapeId="0" xr:uid="{63B93E9F-BEE2-47E4-A31C-3B58AF8FDC33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DATA LIMITE PARA ABRIR O EMPENHO; PORÉM, O RECEBIMENTO DA AF É ATÉ 31/12/2025.</t>
        </r>
      </text>
    </comment>
    <comment ref="T1" authorId="0" shapeId="0" xr:uid="{B5014EEE-BC3A-4883-894A-80346473BA74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ATIVAR NO SICON (APÓS EMPENHO E AF ASSINADOS).</t>
        </r>
      </text>
    </comment>
    <comment ref="J2" authorId="0" shapeId="0" xr:uid="{7C66DDBF-78E0-49C8-9FC7-6251FA069930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Conforme item 6.2.2 do Termo de Referência - anexo I do Edital.</t>
        </r>
      </text>
    </comment>
    <comment ref="M3" authorId="0" shapeId="0" xr:uid="{9152A6E1-03A7-4699-824B-2F1F3EAED51E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INSERIR CADA CEDÊNCIA OU RECEBIMENTO DE QUANTITATIVO: 
EXEMPLO 1: =+02+03 (PARA ITENS RECEBIDOS).
EXEMPLO 2: =-05-01 (PARA ITENS CEDIDOS).
EXEMPLO 3: =+04-06 (PARA ITENS RECEBIDOS E CEDIDOS).</t>
        </r>
      </text>
    </comment>
    <comment ref="R3" authorId="0" shapeId="0" xr:uid="{C0118C73-A6C8-4A7E-845C-864ACC4EAAF2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QUANTIDADE DISPONÍVEL PARA AF.</t>
        </r>
      </text>
    </comment>
    <comment ref="T3" authorId="0" shapeId="0" xr:uid="{BDAC56C3-FFF0-4D59-9E0D-83C58FC6E62F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CAMPO PARA DATA DA EMISSÃO DA AF.</t>
        </r>
      </text>
    </comment>
    <comment ref="E4" authorId="0" shapeId="0" xr:uid="{495F5884-7F78-4652-8A31-224EBCB0CDF3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14/10/2025 SOFTWARE EM </t>
        </r>
        <r>
          <rPr>
            <b/>
            <sz val="10"/>
            <color indexed="81"/>
            <rFont val="Segoe UI"/>
            <family val="2"/>
          </rPr>
          <t>NUVEM</t>
        </r>
        <r>
          <rPr>
            <sz val="10"/>
            <color indexed="81"/>
            <rFont val="Segoe UI"/>
            <family val="2"/>
          </rPr>
          <t>.</t>
        </r>
      </text>
    </comment>
    <comment ref="G4" authorId="0" shapeId="0" xr:uid="{B5AAE2AD-E2FB-4DC1-8E48-F2979AEC3313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14/10/2025 SOFTWARE EM </t>
        </r>
        <r>
          <rPr>
            <b/>
            <sz val="10"/>
            <color indexed="81"/>
            <rFont val="Segoe UI"/>
            <family val="2"/>
          </rPr>
          <t>NUVEM</t>
        </r>
        <r>
          <rPr>
            <sz val="10"/>
            <color indexed="81"/>
            <rFont val="Segoe UI"/>
            <family val="2"/>
          </rPr>
          <t>.</t>
        </r>
      </text>
    </comment>
    <comment ref="U4" authorId="0" shapeId="0" xr:uid="{122EAA8C-8412-4B9C-84A7-4D0B62020656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14/10/2025: OBS:</t>
        </r>
        <r>
          <rPr>
            <sz val="10"/>
            <color indexed="81"/>
            <rFont val="Segoe UI"/>
            <family val="2"/>
          </rPr>
          <t xml:space="preserve">
01 SECOM
01 CDH
01 SETIC
R$ 3.184,14 - Órgãos suplementares
R$ 1.592,07 - Reitoria
</t>
        </r>
      </text>
    </comment>
    <comment ref="W6" authorId="0" shapeId="0" xr:uid="{26521F38-527B-460F-AC1D-42EC5EC7B679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14/10/2025: 
01 SECOM 
02 SETIC</t>
        </r>
      </text>
    </comment>
    <comment ref="G8" authorId="0" shapeId="0" xr:uid="{A17832BB-B6AD-450D-B964-CEACC690EA14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23/10/2025: SOFTWARE EM NUVEM.</t>
        </r>
      </text>
    </comment>
    <comment ref="G10" authorId="0" shapeId="0" xr:uid="{A2EA8FB3-DBDD-4CCE-8D6A-CB0B150C4263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14/10/2025 SOFTWARE EM </t>
        </r>
        <r>
          <rPr>
            <b/>
            <sz val="10"/>
            <color indexed="81"/>
            <rFont val="Segoe UI"/>
            <family val="2"/>
          </rPr>
          <t>NUVEM</t>
        </r>
        <r>
          <rPr>
            <sz val="10"/>
            <color indexed="81"/>
            <rFont val="Segoe UI"/>
            <family val="2"/>
          </rPr>
          <t>.</t>
        </r>
      </text>
    </comment>
    <comment ref="V10" authorId="0" shapeId="0" xr:uid="{B3949D08-B945-476A-B19C-1A86C598F682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14/10/2025: 
01 SECOM - Órgãos suplementares.</t>
        </r>
      </text>
    </comment>
    <comment ref="X18" authorId="0" shapeId="0" xr:uid="{CBE014AF-AB28-4C96-9DCC-4493E23D351A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14/10/2025:
05 NAE (PROEN)
Reitoria 3201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J1" authorId="0" shapeId="0" xr:uid="{5935222A-77B3-4ED6-82CA-BB6B8207CC0E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DATA LIMITE PARA ABRIR O EMPENHO; PORÉM, O RECEBIMENTO DA AF É ATÉ 31/12/2025.</t>
        </r>
      </text>
    </comment>
    <comment ref="T1" authorId="0" shapeId="0" xr:uid="{FE7724CE-726D-42F4-9B88-D3508A7B278F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ATIVAR NO SICON (APÓS EMPENHO E AF ASSINADOS).</t>
        </r>
      </text>
    </comment>
    <comment ref="J2" authorId="0" shapeId="0" xr:uid="{88E0EA3F-5DD5-4133-A11A-73214E889781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Conforme item 6.2.2 do Termo de Referência - anexo I do Edital.</t>
        </r>
      </text>
    </comment>
    <comment ref="M3" authorId="0" shapeId="0" xr:uid="{68DE2B87-69F6-4BFC-B76A-5E607F19B092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INSERIR CADA CEDÊNCIA OU RECEBIMENTO DE QUANTITATIVO: 
EXEMPLO 1: =+02+03 (PARA ITENS RECEBIDOS).
EXEMPLO 2: =-05-01 (PARA ITENS CEDIDOS).
EXEMPLO 3: =+04-06 (PARA ITENS RECEBIDOS E CEDIDOS).</t>
        </r>
      </text>
    </comment>
    <comment ref="R3" authorId="0" shapeId="0" xr:uid="{A2EF6EF1-5D6E-4B6F-A69E-DDA5AE6F5517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QUANTIDADE DISPONÍVEL PARA AF.</t>
        </r>
      </text>
    </comment>
    <comment ref="T3" authorId="0" shapeId="0" xr:uid="{CC32B87F-4822-4FFC-A9F3-251BE3FCBB51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CAMPO PARA DATA DA EMISSÃO DA AF.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J1" authorId="0" shapeId="0" xr:uid="{D47DBF6A-F226-4426-A07A-3ACE3849439B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DATA LIMITE PARA ABRIR O EMPENHO; PORÉM, O RECEBIMENTO DA AF É ATÉ 31/12/2025.</t>
        </r>
      </text>
    </comment>
    <comment ref="T1" authorId="0" shapeId="0" xr:uid="{670F408B-2CF9-4DEB-BB83-91DBA9A1DEC2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ATIVAR NO SICON (APÓS EMPENHO E AF ASSINADOS).</t>
        </r>
      </text>
    </comment>
    <comment ref="J2" authorId="0" shapeId="0" xr:uid="{3265971E-2705-458F-A0C4-58BB3AABD35C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Conforme item 6.2.2 do Termo de Referência - anexo I do Edital.</t>
        </r>
      </text>
    </comment>
    <comment ref="M3" authorId="0" shapeId="0" xr:uid="{E3188528-636E-4184-AE8C-623F4B5F5B96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INSERIR CADA CEDÊNCIA OU RECEBIMENTO DE QUANTITATIVO: 
EXEMPLO 1: =+02+03 (PARA ITENS RECEBIDOS).
EXEMPLO 2: =-05-01 (PARA ITENS CEDIDOS).
EXEMPLO 3: =+04-06 (PARA ITENS RECEBIDOS E CEDIDOS).</t>
        </r>
      </text>
    </comment>
    <comment ref="R3" authorId="0" shapeId="0" xr:uid="{B92C6102-2230-4E14-8ADE-F8E4468767E7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QUANTIDADE DISPONÍVEL PARA AF.</t>
        </r>
      </text>
    </comment>
    <comment ref="T3" authorId="0" shapeId="0" xr:uid="{90EE9859-E5B1-48FE-92FC-C610FE0E51E0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CAMPO PARA DATA DA EMISSÃO DA AF.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J1" authorId="0" shapeId="0" xr:uid="{3B973EC7-F55E-4CE0-9475-58D13A1D5549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DATA LIMITE PARA ABRIR O EMPENHO; PORÉM, O RECEBIMENTO DA AF É ATÉ 31/12/2025.</t>
        </r>
      </text>
    </comment>
    <comment ref="T1" authorId="0" shapeId="0" xr:uid="{73D02BA8-5F86-4320-8DD3-5B8FB82819BC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ATIVAR NO SICON (APÓS EMPENHO E AF ASSINADOS).</t>
        </r>
      </text>
    </comment>
    <comment ref="J2" authorId="0" shapeId="0" xr:uid="{1D320AD3-34B7-47AB-ACBF-8657E75E6178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Conforme item 6.2.2 do Termo de Referência - anexo I do Edital.</t>
        </r>
      </text>
    </comment>
    <comment ref="M3" authorId="0" shapeId="0" xr:uid="{2D18B7EC-61BF-42EA-B947-9C8A22BEBE8E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INSERIR CADA CEDÊNCIA OU RECEBIMENTO DE QUANTITATIVO: 
EXEMPLO 1: =+02+03 (PARA ITENS RECEBIDOS).
EXEMPLO 2: =-05-01 (PARA ITENS CEDIDOS).
EXEMPLO 3: =+04-06 (PARA ITENS RECEBIDOS E CEDIDOS).</t>
        </r>
      </text>
    </comment>
    <comment ref="R3" authorId="0" shapeId="0" xr:uid="{94ADB78B-0E97-47EF-96D3-68E4903CF19F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QUANTIDADE DISPONÍVEL PARA AF.</t>
        </r>
      </text>
    </comment>
    <comment ref="T3" authorId="0" shapeId="0" xr:uid="{F12D69FA-AAFE-4FA8-88CB-C3CB50960393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CAMPO PARA DATA DA EMISSÃO DA AF.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- SEGECON FPOLIS</author>
  </authors>
  <commentList>
    <comment ref="F3" authorId="0" shapeId="0" xr:uid="{CC11C50F-E771-41AE-9EA9-92600164BFB8}">
      <text>
        <r>
          <rPr>
            <b/>
            <sz val="9"/>
            <color indexed="81"/>
            <rFont val="Segoe UI"/>
            <family val="2"/>
          </rPr>
          <t>LETICIA - SEGECON: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u/>
            <sz val="9"/>
            <color indexed="81"/>
            <rFont val="Segoe UI"/>
            <family val="2"/>
          </rPr>
          <t>CUIDAR</t>
        </r>
        <r>
          <rPr>
            <sz val="9"/>
            <color indexed="81"/>
            <rFont val="Segoe UI"/>
            <family val="2"/>
          </rPr>
          <t xml:space="preserve"> -</t>
        </r>
        <r>
          <rPr>
            <b/>
            <sz val="9"/>
            <color indexed="81"/>
            <rFont val="Segoe UI"/>
            <family val="2"/>
          </rPr>
          <t xml:space="preserve"> MÁXIMO</t>
        </r>
        <r>
          <rPr>
            <sz val="9"/>
            <color indexed="81"/>
            <rFont val="Segoe UI"/>
            <family val="2"/>
          </rPr>
          <t xml:space="preserve"> </t>
        </r>
        <r>
          <rPr>
            <b/>
            <sz val="9"/>
            <color indexed="81"/>
            <rFont val="Segoe UI"/>
            <family val="2"/>
          </rPr>
          <t>50%</t>
        </r>
        <r>
          <rPr>
            <sz val="9"/>
            <color indexed="81"/>
            <rFont val="Segoe UI"/>
            <family val="2"/>
          </rPr>
          <t xml:space="preserve"> </t>
        </r>
        <r>
          <rPr>
            <u/>
            <sz val="9"/>
            <color indexed="81"/>
            <rFont val="Segoe UI"/>
            <family val="2"/>
          </rPr>
          <t>POR ÓRGÃO</t>
        </r>
        <r>
          <rPr>
            <sz val="9"/>
            <color indexed="81"/>
            <rFont val="Segoe UI"/>
            <family val="2"/>
          </rPr>
          <t>!!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J1" authorId="0" shapeId="0" xr:uid="{A8DD6AAF-008F-4C06-9F9B-BFA8A2E38507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DATA LIMITE PARA ABRIR O EMPENHO; PORÉM, O RECEBIMENTO DA AF É ATÉ 31/12/2025.</t>
        </r>
      </text>
    </comment>
    <comment ref="T1" authorId="0" shapeId="0" xr:uid="{7A38E1F2-F136-4584-B7F4-15310284B1E0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ATIVAR NO SICON (APÓS EMPENHO E AF ASSINADOS).</t>
        </r>
      </text>
    </comment>
    <comment ref="J2" authorId="0" shapeId="0" xr:uid="{4AA18924-6CCA-4C84-89AC-B873CF7AF917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Conforme item 6.2.2 do Termo de Referência - anexo I do Edital.</t>
        </r>
      </text>
    </comment>
    <comment ref="M3" authorId="0" shapeId="0" xr:uid="{33D47BDF-4A88-4507-A5A8-883C25AF1443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INSERIR CADA CEDÊNCIA OU RECEBIMENTO DE QUANTITATIVO: 
EXEMPLO 1: =+02+03 (PARA ITENS RECEBIDOS).
EXEMPLO 2: =-05-01 (PARA ITENS CEDIDOS).
EXEMPLO 3: =+04-06 (PARA ITENS RECEBIDOS E CEDIDOS).</t>
        </r>
      </text>
    </comment>
    <comment ref="R3" authorId="0" shapeId="0" xr:uid="{E249FA43-6750-4E10-8B8E-FCB86B19E232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QUANTIDADE DISPONÍVEL PARA AF.</t>
        </r>
      </text>
    </comment>
    <comment ref="T3" authorId="0" shapeId="0" xr:uid="{BBE71344-6E78-4451-B00F-FD15607484DE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CAMPO PARA DATA DA EMISSÃO DA AF.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J1" authorId="0" shapeId="0" xr:uid="{25970E6F-C7D5-4C91-B59B-EC6B1DEC7C32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DATA LIMITE PARA ABRIR O EMPENHO; PORÉM, O RECEBIMENTO DA AF É ATÉ 31/12/2025.</t>
        </r>
      </text>
    </comment>
    <comment ref="T1" authorId="0" shapeId="0" xr:uid="{9C6F3BC9-C949-4176-A475-AEBEE9FDD5DD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ATIVAR NO SICON (APÓS EMPENHO E AF ASSINADOS).</t>
        </r>
      </text>
    </comment>
    <comment ref="J2" authorId="0" shapeId="0" xr:uid="{82760F3F-E8D5-4AB9-BF23-2828427E9EEA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Conforme item 6.2.2 do Termo de Referência - anexo I do Edital.</t>
        </r>
      </text>
    </comment>
    <comment ref="M3" authorId="0" shapeId="0" xr:uid="{951B1658-515D-4B9A-B6BE-11902116204B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INSERIR CADA CEDÊNCIA OU RECEBIMENTO DE QUANTITATIVO: 
EXEMPLO 1: =+02+03 (PARA ITENS RECEBIDOS).
EXEMPLO 2: =-05-01 (PARA ITENS CEDIDOS).
EXEMPLO 3: =+04-06 (PARA ITENS RECEBIDOS E CEDIDOS).</t>
        </r>
      </text>
    </comment>
    <comment ref="R3" authorId="0" shapeId="0" xr:uid="{4228341A-EA9C-4E47-ACF4-F83865FDBD4E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QUANTIDADE DISPONÍVEL PARA AF.</t>
        </r>
      </text>
    </comment>
    <comment ref="T3" authorId="0" shapeId="0" xr:uid="{2BD862FB-6DC8-469F-B49D-229CBF6BC9BB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CAMPO PARA DATA DA EMISSÃO DA AF.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J1" authorId="0" shapeId="0" xr:uid="{4B1F3474-B274-4191-8854-1F970ADC5A1D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DATA LIMITE PARA ABRIR O EMPENHO; PORÉM, O RECEBIMENTO DA AF É ATÉ 31/12/2025.</t>
        </r>
      </text>
    </comment>
    <comment ref="T1" authorId="0" shapeId="0" xr:uid="{1EEB87F4-D47D-492B-8706-11E3BD7CDB77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ATIVAR NO SICON (APÓS EMPENHO E AF ASSINADOS).</t>
        </r>
      </text>
    </comment>
    <comment ref="J2" authorId="0" shapeId="0" xr:uid="{1539E9DC-38A0-4220-83B9-5BA0BC4D7EDF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Conforme item 6.2.2 do Termo de Referência - anexo I do Edital.</t>
        </r>
      </text>
    </comment>
    <comment ref="M3" authorId="0" shapeId="0" xr:uid="{B029747C-F4C8-432B-9295-95163BA68CE1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INSERIR CADA CEDÊNCIA OU RECEBIMENTO DE QUANTITATIVO: 
EXEMPLO 1: =+02+03 (PARA ITENS RECEBIDOS).
EXEMPLO 2: =-05-01 (PARA ITENS CEDIDOS).
EXEMPLO 3: =+04-06 (PARA ITENS RECEBIDOS E CEDIDOS).</t>
        </r>
      </text>
    </comment>
    <comment ref="R3" authorId="0" shapeId="0" xr:uid="{695B85C1-883D-422C-9C88-3CBB4173003E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QUANTIDADE DISPONÍVEL PARA AF.</t>
        </r>
      </text>
    </comment>
    <comment ref="T3" authorId="0" shapeId="0" xr:uid="{83AD8D37-80E6-4D3E-A1A9-78369CFE7B4D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CAMPO PARA DATA DA EMISSÃO DA AF.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J1" authorId="0" shapeId="0" xr:uid="{9C630D38-755C-4EEB-9D71-A2AA3EFA6230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DATA LIMITE PARA ABRIR O EMPENHO; PORÉM, O RECEBIMENTO DA AF É ATÉ 31/12/2025.</t>
        </r>
      </text>
    </comment>
    <comment ref="T1" authorId="0" shapeId="0" xr:uid="{19EB3A99-5D7F-4DFA-9A39-8135E788774C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ATIVAR NO SICON (APÓS EMPENHO E AF ASSINADOS).</t>
        </r>
      </text>
    </comment>
    <comment ref="J2" authorId="0" shapeId="0" xr:uid="{FD5FCFB6-AD7C-4196-9C59-6A275F40E99E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Conforme item 6.2.2 do Termo de Referência - anexo I do Edital.</t>
        </r>
      </text>
    </comment>
    <comment ref="M3" authorId="0" shapeId="0" xr:uid="{1F15BE18-5925-4AE1-9A49-E935678B218C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INSERIR CADA CEDÊNCIA OU RECEBIMENTO DE QUANTITATIVO: 
EXEMPLO 1: =+02+03 (PARA ITENS RECEBIDOS).
EXEMPLO 2: =-05-01 (PARA ITENS CEDIDOS).
EXEMPLO 3: =+04-06 (PARA ITENS RECEBIDOS E CEDIDOS).</t>
        </r>
      </text>
    </comment>
    <comment ref="R3" authorId="0" shapeId="0" xr:uid="{AED5A375-4690-465D-BE44-882D77114C2B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QUANTIDADE DISPONÍVEL PARA AF.</t>
        </r>
      </text>
    </comment>
    <comment ref="T3" authorId="0" shapeId="0" xr:uid="{907A244E-0AEF-46D8-9739-5A9E22D438E1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CAMPO PARA DATA DA EMISSÃO DA AF.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J1" authorId="0" shapeId="0" xr:uid="{7AE85167-90DC-47B6-99E9-AA5A0179FE27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DATA LIMITE PARA ABRIR O EMPENHO; PORÉM, O RECEBIMENTO DA AF É ATÉ 31/12/2025.</t>
        </r>
      </text>
    </comment>
    <comment ref="T1" authorId="0" shapeId="0" xr:uid="{D2001521-D401-445A-B417-805E123C8A20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ATIVAR NO SICON (APÓS EMPENHO E AF ASSINADOS).</t>
        </r>
      </text>
    </comment>
    <comment ref="J2" authorId="0" shapeId="0" xr:uid="{0D9D1E7D-4B1A-4A44-93DE-FBF1037C0271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Conforme item 6.2.2 do Termo de Referência - anexo I do Edital.</t>
        </r>
      </text>
    </comment>
    <comment ref="M3" authorId="0" shapeId="0" xr:uid="{8A7DD0FC-D9F3-4842-A04F-3124D83F10B7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INSERIR CADA CEDÊNCIA OU RECEBIMENTO DE QUANTITATIVO: 
EXEMPLO 1: =+02+03 (PARA ITENS RECEBIDOS).
EXEMPLO 2: =-05-01 (PARA ITENS CEDIDOS).
EXEMPLO 3: =+04-06 (PARA ITENS RECEBIDOS E CEDIDOS).</t>
        </r>
      </text>
    </comment>
    <comment ref="R3" authorId="0" shapeId="0" xr:uid="{73634A42-9DEB-4F8F-A802-103B4EFE809F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QUANTIDADE DISPONÍVEL PARA AF.</t>
        </r>
      </text>
    </comment>
    <comment ref="T3" authorId="0" shapeId="0" xr:uid="{ACEE087B-D403-4D1C-90E4-2EE56254FD3D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CAMPO PARA DATA DA EMISSÃO DA AF.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J1" authorId="0" shapeId="0" xr:uid="{E6B0BFCF-C4CC-4490-8706-7A6DF2F48744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DATA LIMITE PARA ABRIR O EMPENHO; PORÉM, O RECEBIMENTO DA AF É ATÉ 31/12/2025.</t>
        </r>
      </text>
    </comment>
    <comment ref="T1" authorId="0" shapeId="0" xr:uid="{D85EAD7D-F000-432D-97AB-1D963DA6A78F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ATIVAR NO SICON (APÓS EMPENHO E AF ASSINADOS).</t>
        </r>
      </text>
    </comment>
    <comment ref="J2" authorId="0" shapeId="0" xr:uid="{179CE999-5C2F-4180-B752-B381C05DB367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Conforme item 6.2.2 do Termo de Referência - anexo I do Edital.</t>
        </r>
      </text>
    </comment>
    <comment ref="M3" authorId="0" shapeId="0" xr:uid="{EA9C90B5-A18D-4F7B-A582-179952FB3DBE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INSERIR CADA CEDÊNCIA OU RECEBIMENTO DE QUANTITATIVO: 
EXEMPLO 1: =+02+03 (PARA ITENS RECEBIDOS).
EXEMPLO 2: =-05-01 (PARA ITENS CEDIDOS).
EXEMPLO 3: =+04-06 (PARA ITENS RECEBIDOS E CEDIDOS).</t>
        </r>
      </text>
    </comment>
    <comment ref="R3" authorId="0" shapeId="0" xr:uid="{60F3EB33-E8E3-46B0-960C-5CB4F90E0AED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QUANTIDADE DISPONÍVEL PARA AF.</t>
        </r>
      </text>
    </comment>
    <comment ref="T3" authorId="0" shapeId="0" xr:uid="{8E618D9A-9C7D-4DE0-9C9F-E8B5A9F5E099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CAMPO PARA DATA DA EMISSÃO DA AF.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J1" authorId="0" shapeId="0" xr:uid="{5A67CB4F-976F-4893-B06D-21711473FCFF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DATA LIMITE PARA ABRIR O EMPENHO; PORÉM, O RECEBIMENTO DA AF É ATÉ 31/12/2025.</t>
        </r>
      </text>
    </comment>
    <comment ref="T1" authorId="0" shapeId="0" xr:uid="{A30411A3-4FEA-4E88-8652-8D0602EA1F69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ATIVAR NO SICON (APÓS EMPENHO E AF ASSINADOS).</t>
        </r>
      </text>
    </comment>
    <comment ref="J2" authorId="0" shapeId="0" xr:uid="{579B66A8-68E7-4B06-8039-A88FF2CBADEF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Conforme item 6.2.2 do Termo de Referência - anexo I do Edital.</t>
        </r>
      </text>
    </comment>
    <comment ref="M3" authorId="0" shapeId="0" xr:uid="{F0129DDC-5BD0-4783-A183-F34CE477081B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INSERIR CADA CEDÊNCIA OU RECEBIMENTO DE QUANTITATIVO: 
EXEMPLO 1: =+02+03 (PARA ITENS RECEBIDOS).
EXEMPLO 2: =-05-01 (PARA ITENS CEDIDOS).
EXEMPLO 3: =+04-06 (PARA ITENS RECEBIDOS E CEDIDOS).</t>
        </r>
      </text>
    </comment>
    <comment ref="R3" authorId="0" shapeId="0" xr:uid="{1097E554-25A8-4931-92E3-CA0E5D2A2639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QUANTIDADE DISPONÍVEL PARA AF.</t>
        </r>
      </text>
    </comment>
    <comment ref="T3" authorId="0" shapeId="0" xr:uid="{63760CA9-E95B-4CAE-A68E-9EDCF0667817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CAMPO PARA DATA DA EMISSÃO DA AF.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J1" authorId="0" shapeId="0" xr:uid="{43CDCFB2-AE04-4BED-A616-2158FB0A1197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DATA LIMITE PARA ABRIR O EMPENHO; PORÉM, O RECEBIMENTO DA AF É ATÉ 31/12/2025.</t>
        </r>
      </text>
    </comment>
    <comment ref="T1" authorId="0" shapeId="0" xr:uid="{A762EC9E-D429-4F49-A64A-8A6113F449C3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ATIVAR NO SICON (APÓS EMPENHO E AF ASSINADOS).</t>
        </r>
      </text>
    </comment>
    <comment ref="J2" authorId="0" shapeId="0" xr:uid="{AC0CFBD3-CAAB-4E01-A0DA-DB1CE1E53B47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Conforme item 6.2.2 do Termo de Referência - anexo I do Edital.</t>
        </r>
      </text>
    </comment>
    <comment ref="M3" authorId="0" shapeId="0" xr:uid="{E08E723F-70D7-4E06-A49E-6772E99AB664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INSERIR CADA CEDÊNCIA OU RECEBIMENTO DE QUANTITATIVO: 
EXEMPLO 1: =+02+03 (PARA ITENS RECEBIDOS).
EXEMPLO 2: =-05-01 (PARA ITENS CEDIDOS).
EXEMPLO 3: =+04-06 (PARA ITENS RECEBIDOS E CEDIDOS).</t>
        </r>
      </text>
    </comment>
    <comment ref="R3" authorId="0" shapeId="0" xr:uid="{D017C2FB-BA24-429D-AD53-F7FE0A8A1293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QUANTIDADE DISPONÍVEL PARA AF.</t>
        </r>
      </text>
    </comment>
    <comment ref="T3" authorId="0" shapeId="0" xr:uid="{CBEC3957-4FE0-4C0F-8706-A7A0E9AE92B0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CAMPO PARA DATA DA EMISSÃO DA AF.</t>
        </r>
      </text>
    </comment>
  </commentList>
</comments>
</file>

<file path=xl/sharedStrings.xml><?xml version="1.0" encoding="utf-8"?>
<sst xmlns="http://schemas.openxmlformats.org/spreadsheetml/2006/main" count="2478" uniqueCount="211">
  <si>
    <t>Saldo / Automático</t>
  </si>
  <si>
    <t>ALERTA</t>
  </si>
  <si>
    <t>Lote</t>
  </si>
  <si>
    <t>Qtde Registrada</t>
  </si>
  <si>
    <t>Código NUC</t>
  </si>
  <si>
    <t>TOTAL</t>
  </si>
  <si>
    <t>Preço UNITÁRIO</t>
  </si>
  <si>
    <t>Item</t>
  </si>
  <si>
    <t>Empresa</t>
  </si>
  <si>
    <t>Descrição</t>
  </si>
  <si>
    <t>Marca/Modelo</t>
  </si>
  <si>
    <t>Unidade</t>
  </si>
  <si>
    <t>Detalhamento</t>
  </si>
  <si>
    <t xml:space="preserve">QUANTIDADE UTILIZADA da Ata </t>
  </si>
  <si>
    <t>QUANTIDADE UTILIZADA Total</t>
  </si>
  <si>
    <t>Quantidade Receb/Cedida</t>
  </si>
  <si>
    <t>QUANTIDADE DISPONÍVEL PARA ADITIVAR</t>
  </si>
  <si>
    <t>Quantidade Aditivada Própria</t>
  </si>
  <si>
    <t>Quantidade Aditivos Recebidos</t>
  </si>
  <si>
    <t>Quantidade Aditivos Cedidos</t>
  </si>
  <si>
    <t>Valor Total Aditivado</t>
  </si>
  <si>
    <t>Qtde Utilizada Ata</t>
  </si>
  <si>
    <t>Qtde Utilizada Total</t>
  </si>
  <si>
    <t>Quantidade disponível para aditivar</t>
  </si>
  <si>
    <t>Qtde Aditivada</t>
  </si>
  <si>
    <t>SALDO</t>
  </si>
  <si>
    <t xml:space="preserve">Total Registrado </t>
  </si>
  <si>
    <t>Centro</t>
  </si>
  <si>
    <t>Total Registrado</t>
  </si>
  <si>
    <t>Total Gasto da Ata</t>
  </si>
  <si>
    <t>% Gasto da Ata</t>
  </si>
  <si>
    <t>Total Aditivado</t>
  </si>
  <si>
    <t>% Aditivado</t>
  </si>
  <si>
    <t>Total Gasto Com Aditivo</t>
  </si>
  <si>
    <t>% Gasto com Aditivos</t>
  </si>
  <si>
    <t>Total Registado + Aditivo</t>
  </si>
  <si>
    <t>CESFI</t>
  </si>
  <si>
    <t>ESAG</t>
  </si>
  <si>
    <t>CEART</t>
  </si>
  <si>
    <t>FAED</t>
  </si>
  <si>
    <t>CEAD</t>
  </si>
  <si>
    <t>CEFID</t>
  </si>
  <si>
    <t>CERES</t>
  </si>
  <si>
    <t>CCT</t>
  </si>
  <si>
    <t>CEAVI</t>
  </si>
  <si>
    <t>CEO</t>
  </si>
  <si>
    <t>CESMO</t>
  </si>
  <si>
    <t>Total Cedência Recebida</t>
  </si>
  <si>
    <t>___/___/____</t>
  </si>
  <si>
    <r>
      <rPr>
        <u/>
        <sz val="11"/>
        <rFont val="Calibri"/>
        <family val="2"/>
        <scheme val="minor"/>
      </rPr>
      <t>Prazo de pagamento:</t>
    </r>
    <r>
      <rPr>
        <sz val="11"/>
        <rFont val="Calibri"/>
        <family val="2"/>
        <scheme val="minor"/>
      </rPr>
      <t xml:space="preserve"> 30 dias</t>
    </r>
  </si>
  <si>
    <r>
      <rPr>
        <b/>
        <u/>
        <sz val="11"/>
        <rFont val="Calibri"/>
        <family val="2"/>
        <scheme val="minor"/>
      </rPr>
      <t>OBS</t>
    </r>
    <r>
      <rPr>
        <b/>
        <sz val="11"/>
        <rFont val="Calibri"/>
        <family val="2"/>
        <scheme val="minor"/>
      </rPr>
      <t>:</t>
    </r>
  </si>
  <si>
    <t>CONTROLE DO GESTOR:</t>
  </si>
  <si>
    <r>
      <rPr>
        <u/>
        <sz val="11"/>
        <rFont val="Calibri"/>
        <family val="2"/>
        <scheme val="minor"/>
      </rPr>
      <t>Prazo de entrega:</t>
    </r>
    <r>
      <rPr>
        <sz val="11"/>
        <rFont val="Calibri"/>
        <family val="2"/>
        <scheme val="minor"/>
      </rPr>
      <t xml:space="preserve"> materiais: 30 dias corridos</t>
    </r>
  </si>
  <si>
    <t xml:space="preserve">AF nº xxxx/2025 (Quantidade)                                                                                                                       </t>
  </si>
  <si>
    <t>REIT/SETIC</t>
  </si>
  <si>
    <r>
      <rPr>
        <b/>
        <sz val="11"/>
        <rFont val="Calibri"/>
        <family val="2"/>
        <scheme val="minor"/>
      </rPr>
      <t>PE 1344/2025 SRP</t>
    </r>
    <r>
      <rPr>
        <sz val="11"/>
        <rFont val="Calibri"/>
        <family val="2"/>
        <scheme val="minor"/>
      </rPr>
      <t xml:space="preserve"> - (SGPE DE ORIGEM: 28250/2025)</t>
    </r>
  </si>
  <si>
    <t>LOTES: 07, 11, 13 - FRACASSADOS</t>
  </si>
  <si>
    <t>OBJETO: AQUISIÇÃO DE LICENÇAS DE SOFTWARES PARA A UDESC - RELANÇAMENTO</t>
  </si>
  <si>
    <r>
      <rPr>
        <b/>
        <sz val="11"/>
        <rFont val="Calibri"/>
        <family val="2"/>
        <scheme val="minor"/>
      </rPr>
      <t>OBJETO:</t>
    </r>
    <r>
      <rPr>
        <sz val="11"/>
        <rFont val="Calibri"/>
        <family val="2"/>
        <scheme val="minor"/>
      </rPr>
      <t xml:space="preserve"> AQUISIÇÃO DE LICENÇAS DE SOFTWARES PARA A UDESC - RELANÇAMENTO</t>
    </r>
  </si>
  <si>
    <r>
      <rPr>
        <b/>
        <sz val="11"/>
        <rFont val="Calibri"/>
        <family val="2"/>
        <scheme val="minor"/>
      </rPr>
      <t>VIGÊNCIA DA ATA:</t>
    </r>
    <r>
      <rPr>
        <sz val="11"/>
        <rFont val="Calibri"/>
        <family val="2"/>
        <scheme val="minor"/>
      </rPr>
      <t xml:space="preserve"> 29/09/2025 </t>
    </r>
    <r>
      <rPr>
        <b/>
        <sz val="11"/>
        <rFont val="Calibri"/>
        <family val="2"/>
        <scheme val="minor"/>
      </rPr>
      <t>até 29/09/2026</t>
    </r>
  </si>
  <si>
    <r>
      <t xml:space="preserve">CENTRO PARTICIPANTE: </t>
    </r>
    <r>
      <rPr>
        <b/>
        <sz val="11"/>
        <rFont val="Calibri"/>
        <family val="2"/>
        <scheme val="minor"/>
      </rPr>
      <t>REITORIA-SETIC</t>
    </r>
  </si>
  <si>
    <t>Canva Pro (Equipes 5 Usuários / subscrição 12 meses)</t>
  </si>
  <si>
    <t>CANVA/SOFTWARE</t>
  </si>
  <si>
    <t xml:space="preserve">Simula ENADE (50 usuários / subscrição 12 meses) </t>
  </si>
  <si>
    <t>SIMULA ENADE /ENADE</t>
  </si>
  <si>
    <t>THC ASSESSORIA E TECNOLOGIA LTDA - CNPJ 37.912.883/0001-16</t>
  </si>
  <si>
    <t>CorelDraw Graphics Suite 2024 (Licença permanente)</t>
  </si>
  <si>
    <t xml:space="preserve">COREL/Graphics suíte perpétua </t>
  </si>
  <si>
    <t>Solidworks EDU Edition Network - 45 Users Service Renewal - (3 Anos)</t>
  </si>
  <si>
    <t xml:space="preserve">Dassault /Solidworks Edu Edition </t>
  </si>
  <si>
    <t>StreamYard Advanced - Licença Anual</t>
  </si>
  <si>
    <t xml:space="preserve">streamyard /Advanced </t>
  </si>
  <si>
    <t>StreamYard Core- Licença Anual</t>
  </si>
  <si>
    <t>streamyard /core</t>
  </si>
  <si>
    <t>LICITAPRO CONSULTORIA LTDA - CNPJ 60.342.095/0001-53</t>
  </si>
  <si>
    <t>Freepik - Plano PREMIUM (licença 12 meses)</t>
  </si>
  <si>
    <t>Freepik /Premium</t>
  </si>
  <si>
    <t>NVivo Academic Perpetual License, Win/Mac (licença Perpétua)</t>
  </si>
  <si>
    <t>NVIVO /ACADEMIC</t>
  </si>
  <si>
    <t>Trello Premium (1 usuário/subscrição 12 meses)</t>
  </si>
  <si>
    <t>TRELLO /PREMUM</t>
  </si>
  <si>
    <t>SIMULARE SISTEMAS DE INFORMAÇÕES LTDA - CNPJ 09.529.916/0001-08</t>
  </si>
  <si>
    <t>Jogos de Empresas - Software simulador gerencial (Jogo de Empresas). Sistema que auxilie o professor e o aluno, tanto no suporte técnico como no metodológico, estilo de um Sistema de Apoio a decisão (SAD); Material  de  apoio  (Manuais,  vídeos  e  slides  de  apresentação,  guia  para professor  e  aluno)  para  melhor  conhecimento  da  simulação  e  ajuda  sobre possíveis dificuldades básicas da mesma; Simuladores personalizados com no mínimo opções de cenários dos setores Industrial e Comercial; Treinamento on-line para pelo menos 8 professores; Toda a simulação deverá ocorrer via WEB, sem a necessidade de instalação de qualquer aplicativo na ESAG; Toda informação, suporte e módulo necessário para a execução do jogo deverá estar incluso na proposta. Total de dezesseis (16) simulações a serem executadas que possibilite a execução de jogos para no mínimo sete (7) empresas com até cinco alunos cada, possibilitando no mínimo 8 rodadas por simulação.</t>
  </si>
  <si>
    <t xml:space="preserve">Simulare/Simulweb </t>
  </si>
  <si>
    <t>RH Enterprise Linux Workstation - Red Hat, Standard, por 36 meses</t>
  </si>
  <si>
    <t xml:space="preserve">REDHAT/ENTERPRISE LINUX WORKSTATION </t>
  </si>
  <si>
    <t>Autodesk AutoCad Revit LT Suite - por 36 meses</t>
  </si>
  <si>
    <t xml:space="preserve">Autodesk/AutoCad Revit LT Suite - por 36 meses </t>
  </si>
  <si>
    <t xml:space="preserve">Jaws For Windows 11 ou superior (Leitor de Telas) - idioma português Brasil </t>
  </si>
  <si>
    <t>Freedom / Jaws</t>
  </si>
  <si>
    <t>Serviço de SMA (Software Maintenance Agreement) para leitor de telas Jaws for Windows - atualização para duas versões futuras.</t>
  </si>
  <si>
    <t>Freedom /SMA</t>
  </si>
  <si>
    <t>ABBYY FineReader PDF – assinatura de 12 meses versão com todas as funcionalidades disponíveis, suporte, atualizações e gerenciador de licenças incluso.</t>
  </si>
  <si>
    <t xml:space="preserve">ABBY/FINEREADER PDF </t>
  </si>
  <si>
    <t>00473-1-090</t>
  </si>
  <si>
    <t>00473-1-193</t>
  </si>
  <si>
    <t>07109-9-031</t>
  </si>
  <si>
    <t>QUANTIDADE REGISTRADA</t>
  </si>
  <si>
    <r>
      <rPr>
        <b/>
        <sz val="10"/>
        <color rgb="FFC00000"/>
        <rFont val="Calibri"/>
        <family val="2"/>
        <scheme val="minor"/>
      </rPr>
      <t>OBS:</t>
    </r>
    <r>
      <rPr>
        <sz val="10"/>
        <color rgb="FFC00000"/>
        <rFont val="Calibri"/>
        <family val="2"/>
        <scheme val="minor"/>
      </rPr>
      <t xml:space="preserve"> </t>
    </r>
    <r>
      <rPr>
        <b/>
        <u/>
        <sz val="10"/>
        <rFont val="Calibri"/>
        <family val="2"/>
        <scheme val="minor"/>
      </rPr>
      <t>VALOR MÍNIMO</t>
    </r>
    <r>
      <rPr>
        <sz val="10"/>
        <rFont val="Calibri"/>
        <family val="2"/>
        <scheme val="minor"/>
      </rPr>
      <t xml:space="preserve"> DA AF:</t>
    </r>
    <r>
      <rPr>
        <b/>
        <sz val="10"/>
        <rFont val="Calibri"/>
        <family val="2"/>
        <scheme val="minor"/>
      </rPr>
      <t xml:space="preserve"> </t>
    </r>
    <r>
      <rPr>
        <b/>
        <u/>
        <sz val="10"/>
        <rFont val="Calibri"/>
        <family val="2"/>
        <scheme val="minor"/>
      </rPr>
      <t>R$ 500,00</t>
    </r>
    <r>
      <rPr>
        <b/>
        <sz val="10"/>
        <rFont val="Calibri"/>
        <family val="2"/>
        <scheme val="minor"/>
      </rPr>
      <t xml:space="preserve">    </t>
    </r>
  </si>
  <si>
    <t>KELLY CRISTINA RIBEIRO - CNPJ 45.108.563/0001-36 [LYBE EMPREENDIMENTOS LTDA]</t>
  </si>
  <si>
    <t>SOLUGOV COMÉRCIO E SERVIÇOS LTDA - CNPJ 51.487.626/0001-05</t>
  </si>
  <si>
    <t>PW - SOLUÇÕES EM TECNOLOGIA DA INFORMAÇÃO LTDA - CNPJ 29.781.167/0001-19</t>
  </si>
  <si>
    <t>PRÁTIKA SOLUÇÕES LTDA - CNPJ 41.387.558/0001-59</t>
  </si>
  <si>
    <t>38.323.446 ADEMAR PEREIRA SIQUEIRA JÚNIOR - CNPJ 38.323.446/0001-20</t>
  </si>
  <si>
    <t>VIRTUAL AUTOMAÇÃO LTDA - CNPJ 00.250.388/0001-89</t>
  </si>
  <si>
    <t>BRASIL BRAILLE INFORMÁTICA LTDA - CNPJ 46.760.974/0001-74</t>
  </si>
  <si>
    <r>
      <t xml:space="preserve">CENTRO PARTICIPANTE: </t>
    </r>
    <r>
      <rPr>
        <b/>
        <sz val="11"/>
        <rFont val="Calibri"/>
        <family val="2"/>
        <scheme val="minor"/>
      </rPr>
      <t>ESAG</t>
    </r>
  </si>
  <si>
    <r>
      <t xml:space="preserve">CENTRO PARTICIPANTE: </t>
    </r>
    <r>
      <rPr>
        <b/>
        <sz val="11"/>
        <rFont val="Calibri"/>
        <family val="2"/>
        <scheme val="minor"/>
      </rPr>
      <t>CEART</t>
    </r>
  </si>
  <si>
    <r>
      <t xml:space="preserve">CENTRO PARTICIPANTE: </t>
    </r>
    <r>
      <rPr>
        <b/>
        <sz val="11"/>
        <rFont val="Calibri"/>
        <family val="2"/>
        <scheme val="minor"/>
      </rPr>
      <t>FAED</t>
    </r>
  </si>
  <si>
    <r>
      <t xml:space="preserve">CENTRO PARTICIPANTE: </t>
    </r>
    <r>
      <rPr>
        <b/>
        <sz val="11"/>
        <rFont val="Calibri"/>
        <family val="2"/>
        <scheme val="minor"/>
      </rPr>
      <t>CEAD</t>
    </r>
  </si>
  <si>
    <r>
      <t xml:space="preserve">CENTRO PARTICIPANTE: </t>
    </r>
    <r>
      <rPr>
        <b/>
        <sz val="11"/>
        <rFont val="Calibri"/>
        <family val="2"/>
        <scheme val="minor"/>
      </rPr>
      <t>CEFID</t>
    </r>
  </si>
  <si>
    <r>
      <t xml:space="preserve">CENTRO PARTICIPANTE: </t>
    </r>
    <r>
      <rPr>
        <b/>
        <sz val="11"/>
        <rFont val="Calibri"/>
        <family val="2"/>
        <scheme val="minor"/>
      </rPr>
      <t>CERES</t>
    </r>
  </si>
  <si>
    <r>
      <t xml:space="preserve">CENTRO PARTICIPANTE: </t>
    </r>
    <r>
      <rPr>
        <b/>
        <sz val="11"/>
        <rFont val="Calibri"/>
        <family val="2"/>
        <scheme val="minor"/>
      </rPr>
      <t>CESFI</t>
    </r>
  </si>
  <si>
    <r>
      <t xml:space="preserve">CENTRO PARTICIPANTE: </t>
    </r>
    <r>
      <rPr>
        <b/>
        <sz val="11"/>
        <rFont val="Calibri"/>
        <family val="2"/>
        <scheme val="minor"/>
      </rPr>
      <t>CCT</t>
    </r>
  </si>
  <si>
    <r>
      <t xml:space="preserve">CENTRO PARTICIPANTE: </t>
    </r>
    <r>
      <rPr>
        <b/>
        <sz val="11"/>
        <rFont val="Calibri"/>
        <family val="2"/>
        <scheme val="minor"/>
      </rPr>
      <t>CEAVI</t>
    </r>
  </si>
  <si>
    <r>
      <t xml:space="preserve">CENTRO PARTICIPANTE: </t>
    </r>
    <r>
      <rPr>
        <b/>
        <sz val="11"/>
        <rFont val="Calibri"/>
        <family val="2"/>
        <scheme val="minor"/>
      </rPr>
      <t>CEO</t>
    </r>
  </si>
  <si>
    <r>
      <t xml:space="preserve">CENTRO PARTICIPANTE: </t>
    </r>
    <r>
      <rPr>
        <b/>
        <sz val="11"/>
        <rFont val="Calibri"/>
        <family val="2"/>
        <scheme val="minor"/>
      </rPr>
      <t>CESMO</t>
    </r>
  </si>
  <si>
    <t>]</t>
  </si>
  <si>
    <t>Esmpresa</t>
  </si>
  <si>
    <t>PE 1344/2025 SRP - (SGPE DE ORIGEM: 28250/2025)</t>
  </si>
  <si>
    <t>VIGÊNCIA DA ATA: 29/09/2025 até 29/09/2026</t>
  </si>
  <si>
    <r>
      <t xml:space="preserve">VIGÊNCIA DA ATA: 29/09/2025 até </t>
    </r>
    <r>
      <rPr>
        <b/>
        <sz val="11"/>
        <rFont val="Calibri"/>
        <family val="2"/>
        <scheme val="minor"/>
      </rPr>
      <t>29/09/2026</t>
    </r>
  </si>
  <si>
    <r>
      <rPr>
        <b/>
        <sz val="11"/>
        <rFont val="Calibri"/>
        <family val="2"/>
        <scheme val="minor"/>
      </rPr>
      <t xml:space="preserve">OBJETO: </t>
    </r>
    <r>
      <rPr>
        <sz val="11"/>
        <rFont val="Calibri"/>
        <family val="2"/>
        <scheme val="minor"/>
      </rPr>
      <t>AQUISIÇÃO DE LICENÇAS DE SOFTWARES PARA A UDESC - RELANÇAMENTO</t>
    </r>
  </si>
  <si>
    <r>
      <rPr>
        <b/>
        <sz val="11"/>
        <rFont val="Calibri"/>
        <family val="2"/>
        <scheme val="minor"/>
      </rPr>
      <t xml:space="preserve">PE 1344/2025 SRP </t>
    </r>
    <r>
      <rPr>
        <sz val="11"/>
        <rFont val="Calibri"/>
        <family val="2"/>
        <scheme val="minor"/>
      </rPr>
      <t>- (SGPE DE ORIGEM: 28250/2025)</t>
    </r>
  </si>
  <si>
    <t>[TOTAL J20]</t>
  </si>
  <si>
    <t>[TOTAL K20]</t>
  </si>
  <si>
    <t>[TOTAL M20]</t>
  </si>
  <si>
    <t>[total O20+P20]</t>
  </si>
  <si>
    <t>[TOTAL L20]</t>
  </si>
  <si>
    <r>
      <t xml:space="preserve"> </t>
    </r>
    <r>
      <rPr>
        <u/>
        <sz val="11"/>
        <rFont val="Calibri"/>
        <family val="2"/>
        <scheme val="minor"/>
      </rPr>
      <t>Quantidade cedida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por Solicitação</t>
    </r>
  </si>
  <si>
    <t>ÓRGÃO B</t>
  </si>
  <si>
    <t>ÓRGÃO C</t>
  </si>
  <si>
    <t>ÓRGÃO D</t>
  </si>
  <si>
    <t>PREÇOS</t>
  </si>
  <si>
    <t>INSERIR ÓRGÃO</t>
  </si>
  <si>
    <t>Descrição (conforme especificação em edital)</t>
  </si>
  <si>
    <t>Qtde Registrada UDESC</t>
  </si>
  <si>
    <t xml:space="preserve">Passível de Carona </t>
  </si>
  <si>
    <t xml:space="preserve">Quantidade utilizada Carona </t>
  </si>
  <si>
    <t xml:space="preserve">Saldo RESTANTE para CARONA </t>
  </si>
  <si>
    <t>Quantidade Aditivada</t>
  </si>
  <si>
    <t xml:space="preserve">Quantidade TOTAL Carona </t>
  </si>
  <si>
    <t xml:space="preserve">Valor Unitário </t>
  </si>
  <si>
    <t>SGPe (ÓRGÃO) XXX/202X - (Ofício nº XX)</t>
  </si>
  <si>
    <t xml:space="preserve">Valor Total da Ata </t>
  </si>
  <si>
    <t>Valor cedido para carona</t>
  </si>
  <si>
    <t>% cedido para carona</t>
  </si>
  <si>
    <t>Resumo Atualizado em 30/09/2025</t>
  </si>
  <si>
    <t>Jaws For Windows 11 ou superior (Leitor de Telas) - idioma português Brasil - Licença permanente</t>
  </si>
  <si>
    <t>Serviço de SMA (Software Maintenance Agreement) para leitor de telas Jaws for Windows - atualização para duas versões futuras - Licença permanente</t>
  </si>
  <si>
    <t>Jogos de Empresas - Software simulador gerencial (Jogo de Empresas). Sistema que auxilie o professor e o aluno, tanto no suporte técnico como no metodológico, estilo de um Sistema de Apoio a decisão (SAD); Material  de  apoio  (Manuais,  vídeos  e  slides  de  apresentação,  guia  para professor  e  aluno)  para  melhor  conhecimento  da  simulação  e  ajuda  sobre possíveis dificuldades básicas da mesma; Simuladores personalizados com no mínimo opções de cenários dos setores Industrial e Comercial; Treinamento on-line para pelo menos 8 professores; Toda a simulação deverá ocorrer via WEB, sem a necessidade de instalação de qualquer aplicativo na ESAG; Toda informação, suporte e módulo necessário para a execução do jogo deverá estar incluso na proposta. Total de dezesseis (16) simulações a serem executadas que possibilite a execução de jogos para no mínimo sete (7) empresas com até cinco alunos cada, possibilitando no mínimo 8 rodadas por simulação. - Licença de 12 meses</t>
  </si>
  <si>
    <t>Licença - 12 meses</t>
  </si>
  <si>
    <t>Licença - permanente</t>
  </si>
  <si>
    <t>Licença - 3 anos</t>
  </si>
  <si>
    <t>Licenças até 02 anos</t>
  </si>
  <si>
    <t>339030.47</t>
  </si>
  <si>
    <t>449030.47</t>
  </si>
  <si>
    <t>Licenças acima de 02 anos</t>
  </si>
  <si>
    <r>
      <rPr>
        <strike/>
        <sz val="11"/>
        <color rgb="FFC00000"/>
        <rFont val="Calibri"/>
        <family val="2"/>
        <scheme val="minor"/>
      </rPr>
      <t>449040.94</t>
    </r>
    <r>
      <rPr>
        <strike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339030.47</t>
    </r>
  </si>
  <si>
    <r>
      <rPr>
        <strike/>
        <sz val="11"/>
        <color rgb="FFC00000"/>
        <rFont val="Calibri"/>
        <family val="2"/>
        <scheme val="minor"/>
      </rPr>
      <t>449040.94</t>
    </r>
    <r>
      <rPr>
        <strike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449030.47</t>
    </r>
  </si>
  <si>
    <t>OBS:</t>
  </si>
  <si>
    <r>
      <rPr>
        <b/>
        <sz val="14"/>
        <color rgb="FFC00000"/>
        <rFont val="Calibri"/>
        <family val="2"/>
        <scheme val="minor"/>
      </rPr>
      <t>USO EXCLUSIVO DO GESTOR</t>
    </r>
    <r>
      <rPr>
        <b/>
        <sz val="14"/>
        <rFont val="Calibri"/>
        <family val="2"/>
        <scheme val="minor"/>
      </rPr>
      <t xml:space="preserve"> - 'REGISTRO DE CARONA PARA OUTROS ÓRGÃOS:  </t>
    </r>
    <r>
      <rPr>
        <sz val="11"/>
        <rFont val="Calibri"/>
        <family val="2"/>
        <scheme val="minor"/>
      </rPr>
      <t>(</t>
    </r>
    <r>
      <rPr>
        <u/>
        <sz val="11"/>
        <rFont val="Calibri"/>
        <family val="2"/>
        <scheme val="minor"/>
      </rPr>
      <t xml:space="preserve">Obs: Itens com só </t>
    </r>
    <r>
      <rPr>
        <u/>
        <sz val="11"/>
        <color rgb="FFFF0000"/>
        <rFont val="Calibri"/>
        <family val="2"/>
        <scheme val="minor"/>
      </rPr>
      <t>01 unidade</t>
    </r>
    <r>
      <rPr>
        <u/>
        <sz val="11"/>
        <rFont val="Calibri"/>
        <family val="2"/>
        <scheme val="minor"/>
      </rPr>
      <t xml:space="preserve"> registrada - </t>
    </r>
    <r>
      <rPr>
        <u/>
        <sz val="11"/>
        <color rgb="FFFF0000"/>
        <rFont val="Calibri"/>
        <family val="2"/>
        <scheme val="minor"/>
      </rPr>
      <t>INDISPONÍVEIS PARA CARONA</t>
    </r>
    <r>
      <rPr>
        <sz val="11"/>
        <rFont val="Calibri"/>
        <family val="2"/>
        <scheme val="minor"/>
      </rPr>
      <t>!)</t>
    </r>
  </si>
  <si>
    <t xml:space="preserve">AF nº 2059/2025 (Quantidade)                                                                                                                       </t>
  </si>
  <si>
    <t xml:space="preserve">AF nº  2118/2025 (Quantidade)                                                                                                                       </t>
  </si>
  <si>
    <t xml:space="preserve">AF nº 2119/2025 (Quantidade)                                                                                                                       </t>
  </si>
  <si>
    <t xml:space="preserve">AF nº 2121/2025 (Quantidade)                                                                                                                       </t>
  </si>
  <si>
    <t xml:space="preserve">AF nº 2122/2025 (Quantidade)                                                                                                                       </t>
  </si>
  <si>
    <t>[EMPRESA]</t>
  </si>
  <si>
    <t>BRASIL BRAILLE</t>
  </si>
  <si>
    <t xml:space="preserve"> [LYBE EMPREENDIMENTOS LTDA] KELLY CRISTINA RIBEIRO - CNPJ 45.108.563/0001-36</t>
  </si>
  <si>
    <t>LYBE</t>
  </si>
  <si>
    <t>LICITAPRO</t>
  </si>
  <si>
    <t>THC</t>
  </si>
  <si>
    <t>SOLUGOV</t>
  </si>
  <si>
    <t>339040-11</t>
  </si>
  <si>
    <t>software em nuvem</t>
  </si>
  <si>
    <r>
      <rPr>
        <sz val="11"/>
        <color rgb="FF0066FF"/>
        <rFont val="Calibri"/>
        <family val="2"/>
        <scheme val="minor"/>
      </rPr>
      <t>339040-11</t>
    </r>
    <r>
      <rPr>
        <strike/>
        <sz val="11"/>
        <color rgb="FFC00000"/>
        <rFont val="Calibri"/>
        <family val="2"/>
        <scheme val="minor"/>
      </rPr>
      <t xml:space="preserve"> 449040.94</t>
    </r>
    <r>
      <rPr>
        <strike/>
        <sz val="11"/>
        <rFont val="Calibri"/>
        <family val="2"/>
        <scheme val="minor"/>
      </rPr>
      <t xml:space="preserve"> </t>
    </r>
    <r>
      <rPr>
        <strike/>
        <sz val="11"/>
        <color rgb="FFC00000"/>
        <rFont val="Calibri"/>
        <family val="2"/>
        <scheme val="minor"/>
      </rPr>
      <t>339030.47</t>
    </r>
    <r>
      <rPr>
        <strike/>
        <sz val="11"/>
        <rFont val="Calibri"/>
        <family val="2"/>
        <scheme val="minor"/>
      </rPr>
      <t xml:space="preserve"> </t>
    </r>
  </si>
  <si>
    <t xml:space="preserve"> </t>
  </si>
  <si>
    <r>
      <rPr>
        <strike/>
        <sz val="11"/>
        <color rgb="FFC00000"/>
        <rFont val="Calibri"/>
        <family val="2"/>
        <scheme val="minor"/>
      </rPr>
      <t>449040.94</t>
    </r>
    <r>
      <rPr>
        <strike/>
        <sz val="11"/>
        <rFont val="Calibri"/>
        <family val="2"/>
        <scheme val="minor"/>
      </rPr>
      <t xml:space="preserve"> </t>
    </r>
    <r>
      <rPr>
        <sz val="11"/>
        <color rgb="FF0066FF"/>
        <rFont val="Calibri"/>
        <family val="2"/>
        <scheme val="minor"/>
      </rPr>
      <t>449030.47</t>
    </r>
  </si>
  <si>
    <r>
      <rPr>
        <strike/>
        <sz val="11"/>
        <color rgb="FFC00000"/>
        <rFont val="Calibri"/>
        <family val="2"/>
        <scheme val="minor"/>
      </rPr>
      <t>449040.94</t>
    </r>
    <r>
      <rPr>
        <strike/>
        <sz val="11"/>
        <rFont val="Calibri"/>
        <family val="2"/>
        <scheme val="minor"/>
      </rPr>
      <t xml:space="preserve"> </t>
    </r>
    <r>
      <rPr>
        <sz val="11"/>
        <color rgb="FF0066FF"/>
        <rFont val="Calibri"/>
        <family val="2"/>
        <scheme val="minor"/>
      </rPr>
      <t>339030.47</t>
    </r>
  </si>
  <si>
    <t xml:space="preserve">AF nº 2282/2025 (Quantidade)                                                                                                                       </t>
  </si>
  <si>
    <t>PRÁTIKA</t>
  </si>
  <si>
    <r>
      <rPr>
        <strike/>
        <sz val="11"/>
        <color rgb="FFC00000"/>
        <rFont val="Calibri"/>
        <family val="2"/>
        <scheme val="minor"/>
      </rPr>
      <t>449040.94</t>
    </r>
    <r>
      <rPr>
        <strike/>
        <sz val="11"/>
        <rFont val="Calibri"/>
        <family val="2"/>
        <scheme val="minor"/>
      </rPr>
      <t xml:space="preserve"> 339030.47 </t>
    </r>
    <r>
      <rPr>
        <sz val="11"/>
        <color rgb="FF0066FF"/>
        <rFont val="Calibri"/>
        <family val="2"/>
        <scheme val="minor"/>
      </rPr>
      <t>339040-11</t>
    </r>
  </si>
  <si>
    <t>ALESC</t>
  </si>
  <si>
    <t>SGPe UDESC 42742/2025 (Ofício nº 56/25)</t>
  </si>
  <si>
    <t>Valor Total Utilizado (com aditivo)</t>
  </si>
  <si>
    <t xml:space="preserve">AF nº xxxx/2026 (Quantidade)                                                                                                                       </t>
  </si>
  <si>
    <t>VIRTUAL</t>
  </si>
  <si>
    <t xml:space="preserve">AF nº 164/2026 (Quantidade)                                                                                                                       </t>
  </si>
  <si>
    <r>
      <rPr>
        <strike/>
        <sz val="11"/>
        <color rgb="FFC00000"/>
        <rFont val="Calibri"/>
        <family val="2"/>
        <scheme val="minor"/>
      </rPr>
      <t>449040.94</t>
    </r>
    <r>
      <rPr>
        <strike/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449030.47</t>
    </r>
  </si>
  <si>
    <t>339040.11</t>
  </si>
  <si>
    <t xml:space="preserve">AF nº 2168/2025 PRATIKA                                                                                                                       </t>
  </si>
  <si>
    <t xml:space="preserve">AF nº 2169/2025   LYBE                                                                                                                       </t>
  </si>
  <si>
    <t xml:space="preserve">AF nº 2170/2025 SIMULARE                                                                                                                       </t>
  </si>
  <si>
    <t>AF nº 2410/2025</t>
  </si>
  <si>
    <t>ADEMAR</t>
  </si>
  <si>
    <t>AF nº</t>
  </si>
  <si>
    <t>52/2026</t>
  </si>
  <si>
    <t xml:space="preserve">AF nº 2151/2025 PW  SGPE 41187/2025                                                                                                                     </t>
  </si>
  <si>
    <t xml:space="preserve">AF nº 2613/2025 PRATIKA   SGPE 45731/2025                                                                                                     </t>
  </si>
  <si>
    <t xml:space="preserve">AF nº 2617/2025           KELLY  SGPE 45419/2025                                                                                                          </t>
  </si>
  <si>
    <t xml:space="preserve">AF nº 1955/2025                                                                                                                      </t>
  </si>
  <si>
    <t xml:space="preserve">AF nº 104/2026                                                                                                              </t>
  </si>
  <si>
    <t xml:space="preserve">AF nº 2098/2025 (Quantidade)                                                                                                                       </t>
  </si>
  <si>
    <t xml:space="preserve">AF nº 2108/2025 (Quantidade)                                                                                                                       </t>
  </si>
  <si>
    <t xml:space="preserve">AF nº 2109/2025 (Quantidade)                                                                                                                       </t>
  </si>
  <si>
    <t xml:space="preserve">AF nº 2144/2025 (Quantidade)                                                                                                                       </t>
  </si>
  <si>
    <t xml:space="preserve">AF nº 2421/2025 (Quantidade)                                                                                                                       </t>
  </si>
  <si>
    <t xml:space="preserve">AF nº 2814/2025 (Quantidade)                                                                                                                       </t>
  </si>
  <si>
    <t xml:space="preserve">AF nº 1948/2025 (Quantidade)                                                                                                                       </t>
  </si>
  <si>
    <t>Atualizado em 17/03/2026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</si>
</sst>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&quot;R$&quot;\ #,##0.00"/>
    <numFmt numFmtId="170" formatCode="#,##0_ ;[Red]\-#,##0\ 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color indexed="81"/>
      <name val="Segoe UI"/>
      <family val="2"/>
    </font>
    <font>
      <b/>
      <sz val="10"/>
      <color indexed="81"/>
      <name val="Segoe UI"/>
      <family val="2"/>
    </font>
    <font>
      <sz val="11"/>
      <color rgb="FF0066FF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u/>
      <sz val="9"/>
      <color indexed="81"/>
      <name val="Segoe UI"/>
      <family val="2"/>
    </font>
    <font>
      <strike/>
      <sz val="11"/>
      <name val="Calibri"/>
      <family val="2"/>
      <scheme val="minor"/>
    </font>
    <font>
      <strike/>
      <sz val="11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99"/>
        <bgColor indexed="26"/>
      </patternFill>
    </fill>
    <fill>
      <patternFill patternType="solid">
        <fgColor rgb="FFFFCD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000000"/>
      </patternFill>
    </fill>
    <fill>
      <patternFill patternType="solid">
        <fgColor rgb="FFFFFF66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62">
    <xf numFmtId="0" fontId="0" fillId="0" borderId="0"/>
    <xf numFmtId="0" fontId="2" fillId="0" borderId="0"/>
    <xf numFmtId="164" fontId="2" fillId="0" borderId="0" applyFill="0" applyBorder="0" applyAlignment="0" applyProtection="0"/>
    <xf numFmtId="165" fontId="2" fillId="0" borderId="0" applyFill="0" applyBorder="0" applyAlignment="0" applyProtection="0"/>
    <xf numFmtId="0" fontId="3" fillId="0" borderId="0" applyNumberFormat="0" applyFill="0" applyBorder="0" applyAlignment="0" applyProtection="0"/>
    <xf numFmtId="167" fontId="5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9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9" fontId="9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0" fontId="2" fillId="0" borderId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9" fontId="11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</cellStyleXfs>
  <cellXfs count="233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0" fontId="4" fillId="0" borderId="0" xfId="1" applyFont="1" applyFill="1" applyAlignment="1" applyProtection="1">
      <alignment wrapText="1"/>
      <protection locked="0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3" applyFont="1" applyFill="1" applyBorder="1" applyAlignment="1" applyProtection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166" fontId="4" fillId="4" borderId="1" xfId="0" applyNumberFormat="1" applyFont="1" applyFill="1" applyBorder="1" applyAlignment="1">
      <alignment horizontal="center" vertical="center" wrapText="1"/>
    </xf>
    <xf numFmtId="0" fontId="4" fillId="3" borderId="1" xfId="13" applyNumberFormat="1" applyFont="1" applyFill="1" applyBorder="1" applyAlignment="1" applyProtection="1">
      <alignment horizontal="center" vertical="center" wrapText="1"/>
      <protection locked="0"/>
    </xf>
    <xf numFmtId="3" fontId="4" fillId="6" borderId="6" xfId="1" applyNumberFormat="1" applyFont="1" applyFill="1" applyBorder="1" applyAlignment="1" applyProtection="1">
      <alignment horizontal="center" vertical="center" wrapText="1"/>
      <protection locked="0"/>
    </xf>
    <xf numFmtId="44" fontId="4" fillId="5" borderId="1" xfId="14" applyFont="1" applyFill="1" applyBorder="1" applyAlignment="1">
      <alignment vertical="center" wrapText="1"/>
    </xf>
    <xf numFmtId="44" fontId="4" fillId="0" borderId="11" xfId="1" applyNumberFormat="1" applyFont="1" applyBorder="1" applyAlignment="1">
      <alignment wrapText="1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0" fontId="10" fillId="0" borderId="1" xfId="1" applyFont="1" applyFill="1" applyBorder="1" applyAlignment="1" applyProtection="1">
      <alignment horizontal="center" vertical="center" wrapText="1"/>
      <protection locked="0"/>
    </xf>
    <xf numFmtId="3" fontId="4" fillId="8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0" borderId="1" xfId="13" applyNumberFormat="1" applyFont="1" applyFill="1" applyBorder="1" applyAlignment="1" applyProtection="1">
      <alignment horizontal="center" vertical="center" wrapText="1"/>
      <protection locked="0"/>
    </xf>
    <xf numFmtId="169" fontId="10" fillId="0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0" borderId="0" xfId="14" applyFont="1" applyAlignment="1" applyProtection="1">
      <alignment wrapText="1"/>
      <protection locked="0"/>
    </xf>
    <xf numFmtId="0" fontId="4" fillId="0" borderId="1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1" xfId="1" applyFont="1" applyFill="1" applyBorder="1" applyAlignment="1" applyProtection="1">
      <alignment wrapText="1"/>
      <protection locked="0"/>
    </xf>
    <xf numFmtId="0" fontId="15" fillId="13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10" fillId="0" borderId="0" xfId="1" applyFont="1" applyAlignment="1" applyProtection="1">
      <alignment wrapText="1"/>
      <protection locked="0"/>
    </xf>
    <xf numFmtId="166" fontId="4" fillId="0" borderId="0" xfId="13" applyNumberFormat="1" applyFont="1" applyFill="1" applyBorder="1" applyAlignment="1" applyProtection="1">
      <alignment horizontal="center" vertical="center" wrapText="1"/>
      <protection locked="0"/>
    </xf>
    <xf numFmtId="3" fontId="4" fillId="15" borderId="1" xfId="0" applyNumberFormat="1" applyFont="1" applyFill="1" applyBorder="1" applyAlignment="1">
      <alignment horizontal="center" vertical="center" wrapText="1"/>
    </xf>
    <xf numFmtId="3" fontId="4" fillId="16" borderId="1" xfId="0" applyNumberFormat="1" applyFont="1" applyFill="1" applyBorder="1" applyAlignment="1">
      <alignment horizontal="center" vertical="center" wrapText="1"/>
    </xf>
    <xf numFmtId="3" fontId="4" fillId="6" borderId="1" xfId="0" applyNumberFormat="1" applyFont="1" applyFill="1" applyBorder="1" applyAlignment="1">
      <alignment horizontal="center" vertical="center" wrapText="1"/>
    </xf>
    <xf numFmtId="166" fontId="10" fillId="13" borderId="1" xfId="1" applyNumberFormat="1" applyFont="1" applyFill="1" applyBorder="1" applyAlignment="1">
      <alignment horizontal="center" vertical="center" wrapText="1"/>
    </xf>
    <xf numFmtId="0" fontId="10" fillId="13" borderId="1" xfId="1" applyFont="1" applyFill="1" applyBorder="1" applyAlignment="1" applyProtection="1">
      <alignment horizontal="center" vertical="center" wrapText="1"/>
      <protection locked="0"/>
    </xf>
    <xf numFmtId="169" fontId="4" fillId="0" borderId="0" xfId="14" applyNumberFormat="1" applyFont="1" applyFill="1" applyAlignment="1" applyProtection="1">
      <alignment wrapText="1"/>
      <protection locked="0"/>
    </xf>
    <xf numFmtId="1" fontId="4" fillId="17" borderId="6" xfId="0" applyNumberFormat="1" applyFont="1" applyFill="1" applyBorder="1" applyAlignment="1">
      <alignment horizontal="center" vertical="center" wrapText="1"/>
    </xf>
    <xf numFmtId="3" fontId="4" fillId="18" borderId="6" xfId="0" applyNumberFormat="1" applyFont="1" applyFill="1" applyBorder="1" applyAlignment="1">
      <alignment horizontal="center" vertical="center" wrapText="1"/>
    </xf>
    <xf numFmtId="168" fontId="4" fillId="2" borderId="1" xfId="3" applyNumberFormat="1" applyFont="1" applyFill="1" applyBorder="1" applyAlignment="1" applyProtection="1">
      <alignment horizontal="center" vertical="center" wrapText="1"/>
    </xf>
    <xf numFmtId="166" fontId="4" fillId="19" borderId="1" xfId="0" applyNumberFormat="1" applyFont="1" applyFill="1" applyBorder="1" applyAlignment="1">
      <alignment horizontal="center" vertical="center" wrapText="1"/>
    </xf>
    <xf numFmtId="1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1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Alignment="1">
      <alignment wrapText="1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0" fontId="10" fillId="0" borderId="1" xfId="1" applyFont="1" applyFill="1" applyBorder="1" applyAlignment="1" applyProtection="1">
      <alignment horizontal="center" vertical="center" wrapText="1"/>
      <protection locked="0"/>
    </xf>
    <xf numFmtId="170" fontId="4" fillId="9" borderId="1" xfId="0" applyNumberFormat="1" applyFont="1" applyFill="1" applyBorder="1" applyAlignment="1">
      <alignment horizontal="center" vertical="center" wrapText="1"/>
    </xf>
    <xf numFmtId="10" fontId="20" fillId="20" borderId="9" xfId="24" applyNumberFormat="1" applyFont="1" applyFill="1" applyBorder="1" applyAlignment="1" applyProtection="1">
      <alignment horizontal="center" vertical="center"/>
      <protection locked="0"/>
    </xf>
    <xf numFmtId="44" fontId="6" fillId="20" borderId="4" xfId="1" applyNumberFormat="1" applyFont="1" applyFill="1" applyBorder="1" applyAlignment="1" applyProtection="1">
      <alignment horizontal="center" vertical="center"/>
      <protection locked="0"/>
    </xf>
    <xf numFmtId="10" fontId="6" fillId="20" borderId="4" xfId="24" applyNumberFormat="1" applyFont="1" applyFill="1" applyBorder="1" applyAlignment="1" applyProtection="1">
      <alignment horizontal="center" vertical="center"/>
      <protection locked="0"/>
    </xf>
    <xf numFmtId="168" fontId="6" fillId="20" borderId="4" xfId="1" applyNumberFormat="1" applyFont="1" applyFill="1" applyBorder="1" applyAlignment="1" applyProtection="1">
      <alignment horizontal="center" vertical="center"/>
      <protection locked="0"/>
    </xf>
    <xf numFmtId="0" fontId="20" fillId="20" borderId="1" xfId="1" applyFont="1" applyFill="1" applyBorder="1" applyAlignment="1" applyProtection="1">
      <alignment horizontal="center" vertical="center"/>
      <protection locked="0"/>
    </xf>
    <xf numFmtId="44" fontId="20" fillId="20" borderId="1" xfId="1" applyNumberFormat="1" applyFont="1" applyFill="1" applyBorder="1" applyAlignment="1" applyProtection="1">
      <alignment horizontal="center" vertical="center"/>
      <protection locked="0"/>
    </xf>
    <xf numFmtId="44" fontId="20" fillId="20" borderId="1" xfId="410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horizontal="center" wrapText="1"/>
      <protection locked="0"/>
    </xf>
    <xf numFmtId="44" fontId="20" fillId="20" borderId="1" xfId="24" applyNumberFormat="1" applyFont="1" applyFill="1" applyBorder="1" applyAlignment="1" applyProtection="1">
      <alignment horizontal="center" vertical="center"/>
      <protection locked="0"/>
    </xf>
    <xf numFmtId="10" fontId="6" fillId="20" borderId="7" xfId="24" applyNumberFormat="1" applyFont="1" applyFill="1" applyBorder="1" applyAlignment="1" applyProtection="1">
      <alignment horizontal="center" vertical="center"/>
      <protection locked="0"/>
    </xf>
    <xf numFmtId="44" fontId="20" fillId="20" borderId="5" xfId="1" applyNumberFormat="1" applyFont="1" applyFill="1" applyBorder="1" applyAlignment="1" applyProtection="1">
      <alignment horizontal="center" vertical="center"/>
      <protection locked="0"/>
    </xf>
    <xf numFmtId="168" fontId="6" fillId="20" borderId="5" xfId="1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vertical="center" wrapText="1"/>
    </xf>
    <xf numFmtId="0" fontId="21" fillId="0" borderId="0" xfId="1" applyFont="1" applyFill="1" applyAlignment="1" applyProtection="1">
      <alignment wrapText="1"/>
      <protection locked="0"/>
    </xf>
    <xf numFmtId="166" fontId="21" fillId="0" borderId="0" xfId="0" applyNumberFormat="1" applyFont="1" applyFill="1" applyAlignment="1">
      <alignment horizontal="center" vertical="center" wrapText="1"/>
    </xf>
    <xf numFmtId="169" fontId="4" fillId="0" borderId="0" xfId="1" applyNumberFormat="1" applyFont="1" applyFill="1" applyAlignment="1">
      <alignment vertical="center" wrapText="1"/>
    </xf>
    <xf numFmtId="166" fontId="4" fillId="14" borderId="1" xfId="1" applyNumberFormat="1" applyFont="1" applyFill="1" applyBorder="1" applyAlignment="1">
      <alignment horizontal="center" vertical="center" wrapText="1"/>
    </xf>
    <xf numFmtId="169" fontId="4" fillId="0" borderId="1" xfId="0" applyNumberFormat="1" applyFont="1" applyFill="1" applyBorder="1" applyAlignment="1">
      <alignment horizontal="right" vertical="center" wrapText="1"/>
    </xf>
    <xf numFmtId="44" fontId="6" fillId="20" borderId="0" xfId="1" applyNumberFormat="1" applyFont="1" applyFill="1" applyBorder="1" applyAlignment="1" applyProtection="1">
      <alignment horizontal="center" vertical="center"/>
      <protection locked="0"/>
    </xf>
    <xf numFmtId="0" fontId="6" fillId="20" borderId="7" xfId="1" applyFont="1" applyFill="1" applyBorder="1" applyAlignment="1" applyProtection="1">
      <alignment horizontal="center" vertical="center"/>
      <protection locked="0"/>
    </xf>
    <xf numFmtId="0" fontId="6" fillId="20" borderId="7" xfId="1" applyFont="1" applyFill="1" applyBorder="1" applyAlignment="1">
      <alignment horizontal="center" vertical="center" wrapText="1"/>
    </xf>
    <xf numFmtId="44" fontId="6" fillId="20" borderId="10" xfId="1" applyNumberFormat="1" applyFont="1" applyFill="1" applyBorder="1" applyAlignment="1" applyProtection="1">
      <alignment horizontal="center" vertical="center"/>
      <protection locked="0"/>
    </xf>
    <xf numFmtId="44" fontId="21" fillId="0" borderId="0" xfId="14" applyFont="1" applyFill="1" applyAlignment="1" applyProtection="1">
      <alignment wrapText="1"/>
      <protection locked="0"/>
    </xf>
    <xf numFmtId="44" fontId="6" fillId="20" borderId="10" xfId="24" applyNumberFormat="1" applyFont="1" applyFill="1" applyBorder="1" applyAlignment="1" applyProtection="1">
      <alignment horizontal="center" vertical="center"/>
      <protection locked="0"/>
    </xf>
    <xf numFmtId="10" fontId="20" fillId="20" borderId="5" xfId="24" applyNumberFormat="1" applyFont="1" applyFill="1" applyBorder="1" applyAlignment="1" applyProtection="1">
      <alignment horizontal="center" vertical="center"/>
      <protection locked="0"/>
    </xf>
    <xf numFmtId="10" fontId="6" fillId="20" borderId="5" xfId="24" applyNumberFormat="1" applyFont="1" applyFill="1" applyBorder="1" applyAlignment="1" applyProtection="1">
      <alignment horizontal="center" vertical="center"/>
      <protection locked="0"/>
    </xf>
    <xf numFmtId="44" fontId="6" fillId="20" borderId="7" xfId="410" applyFont="1" applyFill="1" applyBorder="1" applyAlignment="1" applyProtection="1">
      <alignment horizontal="center" vertical="center"/>
      <protection locked="0"/>
    </xf>
    <xf numFmtId="0" fontId="6" fillId="22" borderId="1" xfId="1" applyFont="1" applyFill="1" applyBorder="1" applyAlignment="1">
      <alignment horizontal="center" vertical="center" wrapText="1"/>
    </xf>
    <xf numFmtId="0" fontId="6" fillId="23" borderId="1" xfId="1" applyFont="1" applyFill="1" applyBorder="1" applyAlignment="1">
      <alignment horizontal="center" vertical="center" wrapText="1"/>
    </xf>
    <xf numFmtId="0" fontId="17" fillId="23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20" borderId="9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wrapText="1"/>
    </xf>
    <xf numFmtId="0" fontId="26" fillId="0" borderId="1" xfId="0" applyFont="1" applyFill="1" applyBorder="1" applyAlignment="1">
      <alignment horizontal="center" vertical="center" wrapText="1"/>
    </xf>
    <xf numFmtId="44" fontId="4" fillId="0" borderId="1" xfId="14" applyFont="1" applyFill="1" applyBorder="1" applyAlignment="1">
      <alignment vertical="center" wrapText="1"/>
    </xf>
    <xf numFmtId="0" fontId="17" fillId="20" borderId="1" xfId="1" applyFont="1" applyFill="1" applyBorder="1" applyAlignment="1">
      <alignment horizontal="center" vertical="center" wrapText="1"/>
    </xf>
    <xf numFmtId="0" fontId="6" fillId="20" borderId="1" xfId="1" applyFont="1" applyFill="1" applyBorder="1" applyAlignment="1">
      <alignment horizontal="center" vertical="center" wrapText="1"/>
    </xf>
    <xf numFmtId="3" fontId="4" fillId="25" borderId="1" xfId="1" applyNumberFormat="1" applyFont="1" applyFill="1" applyBorder="1" applyAlignment="1" applyProtection="1">
      <alignment horizontal="center" vertical="center" wrapText="1"/>
      <protection locked="0"/>
    </xf>
    <xf numFmtId="3" fontId="4" fillId="31" borderId="5" xfId="1" applyNumberFormat="1" applyFont="1" applyFill="1" applyBorder="1" applyAlignment="1" applyProtection="1">
      <alignment horizontal="center" vertical="center" wrapText="1"/>
      <protection locked="0"/>
    </xf>
    <xf numFmtId="0" fontId="1" fillId="13" borderId="1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26" borderId="1" xfId="1" applyFont="1" applyFill="1" applyBorder="1" applyAlignment="1">
      <alignment horizontal="center" vertical="center" wrapText="1"/>
    </xf>
    <xf numFmtId="0" fontId="4" fillId="27" borderId="1" xfId="1" applyFont="1" applyFill="1" applyBorder="1" applyAlignment="1">
      <alignment horizontal="center" vertical="center" wrapText="1"/>
    </xf>
    <xf numFmtId="0" fontId="4" fillId="28" borderId="1" xfId="1" applyFont="1" applyFill="1" applyBorder="1" applyAlignment="1">
      <alignment horizontal="center" vertical="center" wrapText="1"/>
    </xf>
    <xf numFmtId="0" fontId="4" fillId="29" borderId="1" xfId="1" applyFont="1" applyFill="1" applyBorder="1" applyAlignment="1">
      <alignment horizontal="center" vertical="center" wrapText="1"/>
    </xf>
    <xf numFmtId="0" fontId="4" fillId="30" borderId="1" xfId="1" applyFont="1" applyFill="1" applyBorder="1" applyAlignment="1">
      <alignment horizontal="center" vertical="center" wrapText="1"/>
    </xf>
    <xf numFmtId="0" fontId="10" fillId="30" borderId="1" xfId="1" applyFont="1" applyFill="1" applyBorder="1" applyAlignment="1">
      <alignment horizontal="center" vertical="center" wrapText="1"/>
    </xf>
    <xf numFmtId="168" fontId="10" fillId="2" borderId="1" xfId="3" applyNumberFormat="1" applyFont="1" applyFill="1" applyBorder="1" applyAlignment="1" applyProtection="1">
      <alignment horizontal="center" vertical="center" wrapText="1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488" applyNumberFormat="1" applyFont="1" applyFill="1" applyBorder="1" applyAlignment="1" applyProtection="1">
      <alignment horizontal="center" vertical="center" wrapText="1"/>
      <protection locked="0"/>
    </xf>
    <xf numFmtId="0" fontId="4" fillId="26" borderId="1" xfId="0" applyFont="1" applyFill="1" applyBorder="1" applyAlignment="1">
      <alignment horizontal="center" vertical="center" wrapText="1"/>
    </xf>
    <xf numFmtId="0" fontId="4" fillId="27" borderId="1" xfId="0" applyFont="1" applyFill="1" applyBorder="1" applyAlignment="1">
      <alignment horizontal="center" vertical="center" wrapText="1"/>
    </xf>
    <xf numFmtId="0" fontId="4" fillId="28" borderId="1" xfId="0" applyFont="1" applyFill="1" applyBorder="1" applyAlignment="1">
      <alignment horizontal="center" vertical="center" wrapText="1"/>
    </xf>
    <xf numFmtId="0" fontId="4" fillId="29" borderId="1" xfId="0" applyFont="1" applyFill="1" applyBorder="1" applyAlignment="1">
      <alignment horizontal="center" vertical="center" wrapText="1"/>
    </xf>
    <xf numFmtId="0" fontId="4" fillId="30" borderId="1" xfId="0" applyFont="1" applyFill="1" applyBorder="1" applyAlignment="1">
      <alignment horizontal="center" vertical="center" wrapText="1"/>
    </xf>
    <xf numFmtId="44" fontId="4" fillId="7" borderId="1" xfId="1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4" fillId="0" borderId="1" xfId="17" applyNumberFormat="1" applyFont="1" applyBorder="1" applyAlignment="1" applyProtection="1">
      <alignment horizontal="center" vertical="center" wrapText="1"/>
      <protection locked="0"/>
    </xf>
    <xf numFmtId="0" fontId="4" fillId="22" borderId="1" xfId="0" applyFont="1" applyFill="1" applyBorder="1" applyAlignment="1">
      <alignment horizontal="center" vertical="center" wrapText="1"/>
    </xf>
    <xf numFmtId="0" fontId="4" fillId="22" borderId="1" xfId="0" applyFont="1" applyFill="1" applyBorder="1" applyAlignment="1">
      <alignment horizontal="center" vertical="center"/>
    </xf>
    <xf numFmtId="4" fontId="4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center" wrapText="1"/>
    </xf>
    <xf numFmtId="44" fontId="4" fillId="0" borderId="0" xfId="1" applyNumberFormat="1" applyFont="1" applyAlignment="1">
      <alignment wrapText="1"/>
    </xf>
    <xf numFmtId="44" fontId="4" fillId="0" borderId="0" xfId="410" applyFont="1" applyAlignment="1" applyProtection="1">
      <alignment wrapText="1"/>
      <protection locked="0"/>
    </xf>
    <xf numFmtId="0" fontId="4" fillId="22" borderId="1" xfId="0" applyFont="1" applyFill="1" applyBorder="1" applyAlignment="1">
      <alignment horizontal="center" vertical="top" wrapText="1"/>
    </xf>
    <xf numFmtId="0" fontId="4" fillId="22" borderId="1" xfId="0" applyFont="1" applyFill="1" applyBorder="1" applyAlignment="1">
      <alignment vertical="top" wrapText="1"/>
    </xf>
    <xf numFmtId="0" fontId="4" fillId="22" borderId="1" xfId="0" applyFont="1" applyFill="1" applyBorder="1" applyAlignment="1">
      <alignment vertical="center" wrapText="1"/>
    </xf>
    <xf numFmtId="0" fontId="4" fillId="4" borderId="0" xfId="1" applyFont="1" applyFill="1" applyAlignment="1" applyProtection="1">
      <alignment horizontal="left" wrapText="1"/>
      <protection locked="0"/>
    </xf>
    <xf numFmtId="10" fontId="4" fillId="4" borderId="22" xfId="12" applyNumberFormat="1" applyFont="1" applyFill="1" applyBorder="1" applyAlignment="1" applyProtection="1">
      <alignment horizontal="right" wrapText="1"/>
      <protection locked="0"/>
    </xf>
    <xf numFmtId="44" fontId="21" fillId="0" borderId="0" xfId="1" applyNumberFormat="1" applyFont="1" applyAlignment="1">
      <alignment wrapText="1"/>
    </xf>
    <xf numFmtId="0" fontId="26" fillId="22" borderId="1" xfId="0" applyFont="1" applyFill="1" applyBorder="1" applyAlignment="1">
      <alignment vertical="top" wrapText="1"/>
    </xf>
    <xf numFmtId="0" fontId="26" fillId="0" borderId="1" xfId="0" applyFont="1" applyFill="1" applyBorder="1" applyAlignment="1">
      <alignment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26" fillId="22" borderId="1" xfId="0" applyFont="1" applyFill="1" applyBorder="1" applyAlignment="1">
      <alignment horizontal="center" vertical="center" wrapText="1"/>
    </xf>
    <xf numFmtId="0" fontId="4" fillId="22" borderId="1" xfId="0" applyFont="1" applyFill="1" applyBorder="1" applyAlignment="1">
      <alignment horizontal="justify" vertical="top" wrapText="1"/>
    </xf>
    <xf numFmtId="169" fontId="4" fillId="22" borderId="1" xfId="0" applyNumberFormat="1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 wrapText="1"/>
    </xf>
    <xf numFmtId="169" fontId="4" fillId="0" borderId="0" xfId="1" applyNumberFormat="1" applyFont="1" applyAlignment="1" applyProtection="1">
      <alignment wrapText="1"/>
      <protection locked="0"/>
    </xf>
    <xf numFmtId="14" fontId="12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14" fillId="10" borderId="5" xfId="1" applyNumberFormat="1" applyFont="1" applyFill="1" applyBorder="1" applyAlignment="1" applyProtection="1">
      <alignment horizontal="center" vertical="center" wrapText="1"/>
      <protection locked="0"/>
    </xf>
    <xf numFmtId="3" fontId="12" fillId="10" borderId="5" xfId="1" applyNumberFormat="1" applyFont="1" applyFill="1" applyBorder="1" applyAlignment="1" applyProtection="1">
      <alignment horizontal="center" vertical="center" wrapText="1"/>
      <protection locked="0"/>
    </xf>
    <xf numFmtId="3" fontId="12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32" borderId="0" xfId="1" applyFont="1" applyFill="1" applyBorder="1" applyAlignment="1">
      <alignment horizontal="right" vertical="center" wrapText="1"/>
    </xf>
    <xf numFmtId="0" fontId="4" fillId="32" borderId="0" xfId="1" applyFont="1" applyFill="1" applyBorder="1" applyAlignment="1">
      <alignment horizontal="center" vertical="center" wrapText="1"/>
    </xf>
    <xf numFmtId="0" fontId="10" fillId="32" borderId="0" xfId="1" applyFont="1" applyFill="1" applyBorder="1" applyAlignment="1">
      <alignment horizontal="right" vertical="center" wrapText="1"/>
    </xf>
    <xf numFmtId="0" fontId="10" fillId="32" borderId="0" xfId="1" applyFont="1" applyFill="1" applyBorder="1" applyAlignment="1">
      <alignment horizontal="center" vertical="center" wrapText="1"/>
    </xf>
    <xf numFmtId="0" fontId="32" fillId="22" borderId="1" xfId="0" applyFont="1" applyFill="1" applyBorder="1" applyAlignment="1">
      <alignment horizontal="center" vertical="center" wrapText="1"/>
    </xf>
    <xf numFmtId="3" fontId="14" fillId="10" borderId="3" xfId="1" applyNumberFormat="1" applyFont="1" applyFill="1" applyBorder="1" applyAlignment="1" applyProtection="1">
      <alignment horizontal="center" vertical="center" wrapText="1"/>
      <protection locked="0"/>
    </xf>
    <xf numFmtId="0" fontId="35" fillId="33" borderId="3" xfId="0" applyFont="1" applyFill="1" applyBorder="1" applyAlignment="1">
      <alignment horizontal="center" vertical="center" wrapText="1"/>
    </xf>
    <xf numFmtId="0" fontId="35" fillId="33" borderId="4" xfId="0" applyFont="1" applyFill="1" applyBorder="1" applyAlignment="1">
      <alignment horizontal="center" vertical="center" wrapText="1"/>
    </xf>
    <xf numFmtId="14" fontId="35" fillId="34" borderId="1" xfId="0" applyNumberFormat="1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7" fillId="35" borderId="1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6" fillId="35" borderId="1" xfId="0" applyFont="1" applyFill="1" applyBorder="1" applyAlignment="1">
      <alignment horizontal="center" vertical="center" wrapText="1"/>
    </xf>
    <xf numFmtId="8" fontId="36" fillId="0" borderId="0" xfId="0" applyNumberFormat="1" applyFont="1" applyAlignment="1">
      <alignment wrapText="1"/>
    </xf>
    <xf numFmtId="0" fontId="36" fillId="0" borderId="0" xfId="0" applyFont="1" applyAlignment="1">
      <alignment wrapText="1"/>
    </xf>
    <xf numFmtId="0" fontId="37" fillId="0" borderId="0" xfId="0" applyFont="1" applyAlignment="1">
      <alignment wrapText="1"/>
    </xf>
    <xf numFmtId="0" fontId="10" fillId="32" borderId="0" xfId="1" applyFont="1" applyFill="1" applyBorder="1" applyAlignment="1">
      <alignment horizontal="center" vertical="center" wrapText="1"/>
    </xf>
    <xf numFmtId="0" fontId="4" fillId="22" borderId="3" xfId="0" applyFont="1" applyFill="1" applyBorder="1" applyAlignment="1">
      <alignment horizontal="center" vertical="top" wrapText="1"/>
    </xf>
    <xf numFmtId="0" fontId="4" fillId="22" borderId="5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7" borderId="6" xfId="0" applyNumberFormat="1" applyFont="1" applyFill="1" applyBorder="1" applyAlignment="1">
      <alignment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4" fillId="7" borderId="9" xfId="0" applyNumberFormat="1" applyFont="1" applyFill="1" applyBorder="1" applyAlignment="1">
      <alignment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18" xfId="1" applyFont="1" applyFill="1" applyBorder="1" applyAlignment="1">
      <alignment horizontal="center" vertical="center" wrapText="1"/>
    </xf>
    <xf numFmtId="0" fontId="10" fillId="21" borderId="19" xfId="1" applyFont="1" applyFill="1" applyBorder="1" applyAlignment="1">
      <alignment horizontal="center" vertical="center" wrapText="1"/>
    </xf>
    <xf numFmtId="0" fontId="4" fillId="21" borderId="20" xfId="1" applyFont="1" applyFill="1" applyBorder="1" applyAlignment="1">
      <alignment horizontal="center" vertical="center" wrapText="1"/>
    </xf>
    <xf numFmtId="0" fontId="4" fillId="21" borderId="21" xfId="1" applyFont="1" applyFill="1" applyBorder="1" applyAlignment="1">
      <alignment horizontal="center" vertical="center" wrapText="1"/>
    </xf>
    <xf numFmtId="0" fontId="4" fillId="7" borderId="1" xfId="0" applyNumberFormat="1" applyFont="1" applyFill="1" applyBorder="1" applyAlignment="1">
      <alignment horizontal="left" vertical="center" wrapText="1"/>
    </xf>
    <xf numFmtId="0" fontId="4" fillId="7" borderId="6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horizontal="center" vertical="center" wrapText="1"/>
    </xf>
    <xf numFmtId="0" fontId="4" fillId="7" borderId="9" xfId="0" applyNumberFormat="1" applyFont="1" applyFill="1" applyBorder="1" applyAlignment="1">
      <alignment horizontal="center" vertical="center" wrapText="1"/>
    </xf>
    <xf numFmtId="0" fontId="12" fillId="11" borderId="6" xfId="0" applyFont="1" applyFill="1" applyBorder="1" applyAlignment="1">
      <alignment horizontal="center" vertical="center" wrapText="1"/>
    </xf>
    <xf numFmtId="0" fontId="12" fillId="11" borderId="8" xfId="0" applyFont="1" applyFill="1" applyBorder="1" applyAlignment="1">
      <alignment horizontal="center" vertical="center" wrapText="1"/>
    </xf>
    <xf numFmtId="0" fontId="12" fillId="11" borderId="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0" fillId="0" borderId="13" xfId="1" applyFont="1" applyFill="1" applyBorder="1" applyAlignment="1">
      <alignment horizontal="center" vertical="center" wrapText="1"/>
    </xf>
    <xf numFmtId="0" fontId="10" fillId="0" borderId="14" xfId="1" applyFont="1" applyFill="1" applyBorder="1" applyAlignment="1">
      <alignment horizontal="center" vertical="center" wrapText="1"/>
    </xf>
    <xf numFmtId="0" fontId="10" fillId="0" borderId="15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16" xfId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3" fontId="14" fillId="10" borderId="3" xfId="1" applyNumberFormat="1" applyFont="1" applyFill="1" applyBorder="1" applyAlignment="1" applyProtection="1">
      <alignment horizontal="center" vertical="center" wrapText="1"/>
      <protection locked="0"/>
    </xf>
    <xf numFmtId="3" fontId="14" fillId="10" borderId="5" xfId="1" applyNumberFormat="1" applyFont="1" applyFill="1" applyBorder="1" applyAlignment="1" applyProtection="1">
      <alignment horizontal="center" vertical="center" wrapText="1"/>
      <protection locked="0"/>
    </xf>
    <xf numFmtId="0" fontId="35" fillId="33" borderId="3" xfId="0" applyFont="1" applyFill="1" applyBorder="1" applyAlignment="1">
      <alignment horizontal="center" vertical="center" wrapText="1"/>
    </xf>
    <xf numFmtId="0" fontId="35" fillId="33" borderId="5" xfId="0" applyFont="1" applyFill="1" applyBorder="1" applyAlignment="1">
      <alignment horizontal="center" vertical="center" wrapText="1"/>
    </xf>
    <xf numFmtId="0" fontId="10" fillId="20" borderId="6" xfId="1" applyFont="1" applyFill="1" applyBorder="1" applyAlignment="1">
      <alignment vertical="center" wrapText="1"/>
    </xf>
    <xf numFmtId="0" fontId="10" fillId="20" borderId="8" xfId="1" applyFont="1" applyFill="1" applyBorder="1" applyAlignment="1">
      <alignment vertical="center" wrapText="1"/>
    </xf>
    <xf numFmtId="0" fontId="10" fillId="20" borderId="9" xfId="1" applyFont="1" applyFill="1" applyBorder="1" applyAlignment="1">
      <alignment vertical="center" wrapText="1"/>
    </xf>
    <xf numFmtId="0" fontId="6" fillId="20" borderId="6" xfId="1" applyFont="1" applyFill="1" applyBorder="1" applyAlignment="1">
      <alignment horizontal="center" vertical="center" wrapText="1"/>
    </xf>
    <xf numFmtId="0" fontId="6" fillId="20" borderId="8" xfId="1" applyFont="1" applyFill="1" applyBorder="1" applyAlignment="1">
      <alignment horizontal="center" vertical="center" wrapText="1"/>
    </xf>
    <xf numFmtId="0" fontId="6" fillId="20" borderId="9" xfId="1" applyFont="1" applyFill="1" applyBorder="1" applyAlignment="1">
      <alignment horizontal="center" vertical="center" wrapText="1"/>
    </xf>
    <xf numFmtId="0" fontId="4" fillId="12" borderId="6" xfId="0" applyNumberFormat="1" applyFont="1" applyFill="1" applyBorder="1" applyAlignment="1">
      <alignment vertical="center" wrapText="1"/>
    </xf>
    <xf numFmtId="0" fontId="4" fillId="12" borderId="8" xfId="0" applyNumberFormat="1" applyFont="1" applyFill="1" applyBorder="1" applyAlignment="1">
      <alignment vertical="center" wrapText="1"/>
    </xf>
    <xf numFmtId="0" fontId="19" fillId="12" borderId="6" xfId="0" applyNumberFormat="1" applyFont="1" applyFill="1" applyBorder="1" applyAlignment="1">
      <alignment horizontal="center" vertical="center" wrapText="1"/>
    </xf>
    <xf numFmtId="0" fontId="19" fillId="12" borderId="8" xfId="0" applyNumberFormat="1" applyFont="1" applyFill="1" applyBorder="1" applyAlignment="1">
      <alignment horizontal="center" vertical="center" wrapText="1"/>
    </xf>
    <xf numFmtId="0" fontId="19" fillId="12" borderId="9" xfId="0" applyNumberFormat="1" applyFont="1" applyFill="1" applyBorder="1" applyAlignment="1">
      <alignment horizontal="center" vertical="center" wrapText="1"/>
    </xf>
    <xf numFmtId="0" fontId="4" fillId="12" borderId="6" xfId="0" applyNumberFormat="1" applyFont="1" applyFill="1" applyBorder="1" applyAlignment="1">
      <alignment horizontal="center" vertical="center" wrapText="1"/>
    </xf>
    <xf numFmtId="0" fontId="4" fillId="12" borderId="8" xfId="0" applyNumberFormat="1" applyFont="1" applyFill="1" applyBorder="1" applyAlignment="1">
      <alignment horizontal="center" vertical="center" wrapText="1"/>
    </xf>
    <xf numFmtId="0" fontId="4" fillId="12" borderId="9" xfId="0" applyNumberFormat="1" applyFont="1" applyFill="1" applyBorder="1" applyAlignment="1">
      <alignment vertical="center" wrapText="1"/>
    </xf>
    <xf numFmtId="0" fontId="10" fillId="4" borderId="23" xfId="1" applyFont="1" applyFill="1" applyBorder="1" applyAlignment="1" applyProtection="1">
      <alignment horizontal="left" wrapText="1"/>
      <protection locked="0"/>
    </xf>
    <xf numFmtId="0" fontId="10" fillId="4" borderId="2" xfId="1" applyFont="1" applyFill="1" applyBorder="1" applyAlignment="1" applyProtection="1">
      <alignment horizontal="left" wrapText="1"/>
      <protection locked="0"/>
    </xf>
    <xf numFmtId="0" fontId="10" fillId="4" borderId="22" xfId="1" applyFont="1" applyFill="1" applyBorder="1" applyAlignment="1" applyProtection="1">
      <alignment horizontal="left" wrapText="1"/>
      <protection locked="0"/>
    </xf>
    <xf numFmtId="0" fontId="4" fillId="4" borderId="23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4" borderId="22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 applyProtection="1">
      <alignment horizontal="left" wrapText="1"/>
      <protection locked="0"/>
    </xf>
    <xf numFmtId="0" fontId="4" fillId="4" borderId="0" xfId="1" applyFont="1" applyFill="1" applyAlignment="1" applyProtection="1">
      <alignment horizontal="left" wrapText="1"/>
      <protection locked="0"/>
    </xf>
    <xf numFmtId="44" fontId="4" fillId="4" borderId="0" xfId="410" applyFont="1" applyFill="1" applyBorder="1" applyAlignment="1" applyProtection="1">
      <alignment horizontal="left" wrapText="1"/>
      <protection locked="0"/>
    </xf>
    <xf numFmtId="44" fontId="4" fillId="4" borderId="10" xfId="410" applyFont="1" applyFill="1" applyBorder="1" applyAlignment="1" applyProtection="1">
      <alignment horizontal="left" wrapText="1"/>
      <protection locked="0"/>
    </xf>
    <xf numFmtId="44" fontId="10" fillId="4" borderId="0" xfId="410" applyFont="1" applyFill="1" applyBorder="1" applyAlignment="1" applyProtection="1">
      <alignment horizontal="left" wrapText="1"/>
      <protection locked="0"/>
    </xf>
    <xf numFmtId="44" fontId="10" fillId="4" borderId="10" xfId="410" applyFont="1" applyFill="1" applyBorder="1" applyAlignment="1" applyProtection="1">
      <alignment horizontal="left" wrapText="1"/>
      <protection locked="0"/>
    </xf>
    <xf numFmtId="0" fontId="4" fillId="4" borderId="23" xfId="1" applyFont="1" applyFill="1" applyBorder="1" applyAlignment="1" applyProtection="1">
      <alignment horizontal="left" wrapText="1"/>
      <protection locked="0"/>
    </xf>
    <xf numFmtId="0" fontId="4" fillId="4" borderId="2" xfId="1" applyFont="1" applyFill="1" applyBorder="1" applyAlignment="1" applyProtection="1">
      <alignment horizontal="left" wrapText="1"/>
      <protection locked="0"/>
    </xf>
    <xf numFmtId="0" fontId="4" fillId="4" borderId="6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4" borderId="9" xfId="1" applyFont="1" applyFill="1" applyBorder="1" applyAlignment="1">
      <alignment horizontal="center" vertical="center" wrapText="1"/>
    </xf>
    <xf numFmtId="0" fontId="10" fillId="24" borderId="2" xfId="0" applyFont="1" applyFill="1" applyBorder="1" applyAlignment="1">
      <alignment horizontal="center" vertical="center" wrapText="1"/>
    </xf>
    <xf numFmtId="0" fontId="10" fillId="24" borderId="22" xfId="0" applyFont="1" applyFill="1" applyBorder="1" applyAlignment="1">
      <alignment horizontal="center" vertical="center" wrapText="1"/>
    </xf>
    <xf numFmtId="0" fontId="10" fillId="24" borderId="23" xfId="0" applyFont="1" applyFill="1" applyBorder="1" applyAlignment="1">
      <alignment vertical="center" wrapText="1"/>
    </xf>
    <xf numFmtId="0" fontId="10" fillId="24" borderId="2" xfId="0" applyFont="1" applyFill="1" applyBorder="1" applyAlignment="1">
      <alignment vertical="center" wrapText="1"/>
    </xf>
    <xf numFmtId="0" fontId="10" fillId="24" borderId="6" xfId="0" applyFont="1" applyFill="1" applyBorder="1" applyAlignment="1">
      <alignment horizontal="left" vertical="center" wrapText="1"/>
    </xf>
    <xf numFmtId="0" fontId="10" fillId="24" borderId="8" xfId="0" applyFont="1" applyFill="1" applyBorder="1" applyAlignment="1">
      <alignment horizontal="left" vertical="center" wrapText="1"/>
    </xf>
    <xf numFmtId="0" fontId="10" fillId="24" borderId="9" xfId="0" applyFont="1" applyFill="1" applyBorder="1" applyAlignment="1">
      <alignment horizontal="left" vertical="center" wrapText="1"/>
    </xf>
    <xf numFmtId="0" fontId="20" fillId="24" borderId="6" xfId="0" quotePrefix="1" applyFont="1" applyFill="1" applyBorder="1" applyAlignment="1">
      <alignment horizontal="center" vertical="center" wrapText="1"/>
    </xf>
    <xf numFmtId="0" fontId="20" fillId="24" borderId="8" xfId="0" quotePrefix="1" applyFont="1" applyFill="1" applyBorder="1" applyAlignment="1">
      <alignment horizontal="center" vertical="center" wrapText="1"/>
    </xf>
    <xf numFmtId="0" fontId="20" fillId="24" borderId="9" xfId="0" quotePrefix="1" applyFont="1" applyFill="1" applyBorder="1" applyAlignment="1">
      <alignment horizontal="center" vertical="center" wrapText="1"/>
    </xf>
    <xf numFmtId="0" fontId="20" fillId="26" borderId="1" xfId="0" quotePrefix="1" applyFont="1" applyFill="1" applyBorder="1" applyAlignment="1">
      <alignment horizontal="center" vertical="center" wrapText="1"/>
    </xf>
    <xf numFmtId="0" fontId="20" fillId="27" borderId="1" xfId="0" quotePrefix="1" applyFont="1" applyFill="1" applyBorder="1" applyAlignment="1">
      <alignment horizontal="center" vertical="center" wrapText="1"/>
    </xf>
    <xf numFmtId="0" fontId="20" fillId="28" borderId="1" xfId="0" quotePrefix="1" applyFont="1" applyFill="1" applyBorder="1" applyAlignment="1">
      <alignment horizontal="center" vertical="center" wrapText="1"/>
    </xf>
    <xf numFmtId="0" fontId="20" fillId="29" borderId="1" xfId="0" quotePrefix="1" applyFont="1" applyFill="1" applyBorder="1" applyAlignment="1">
      <alignment horizontal="center" vertical="center" wrapText="1"/>
    </xf>
    <xf numFmtId="0" fontId="28" fillId="30" borderId="1" xfId="0" quotePrefix="1" applyFont="1" applyFill="1" applyBorder="1" applyAlignment="1">
      <alignment horizontal="center" vertical="center" wrapText="1"/>
    </xf>
    <xf numFmtId="0" fontId="28" fillId="24" borderId="8" xfId="0" quotePrefix="1" applyFont="1" applyFill="1" applyBorder="1" applyAlignment="1">
      <alignment horizontal="center" vertical="center" wrapText="1"/>
    </xf>
    <xf numFmtId="0" fontId="28" fillId="24" borderId="9" xfId="0" quotePrefix="1" applyFont="1" applyFill="1" applyBorder="1" applyAlignment="1">
      <alignment horizontal="center" vertical="center" wrapText="1"/>
    </xf>
  </cellXfs>
  <cellStyles count="1662">
    <cellStyle name="Moeda" xfId="14" builtinId="4"/>
    <cellStyle name="Moeda 10" xfId="410" xr:uid="{00000000-0005-0000-0000-0000BF010000}"/>
    <cellStyle name="Moeda 10 2" xfId="961" xr:uid="{372ACDED-0377-4803-95AD-98DB583CD6A9}"/>
    <cellStyle name="Moeda 10 3" xfId="1511" xr:uid="{1637500B-6B32-447B-B962-60A7A4609F50}"/>
    <cellStyle name="Moeda 11" xfId="567" xr:uid="{8970EA90-0213-4782-B477-05C8E27909ED}"/>
    <cellStyle name="Moeda 12" xfId="1118" xr:uid="{C276CAB7-9723-495F-9A48-BE80D922959A}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10" xfId="406" xr:uid="{00000000-0005-0000-0000-000003000000}"/>
    <cellStyle name="Moeda 3 10 2" xfId="957" xr:uid="{98E3FAD0-4FB7-4000-94F3-14195994039F}"/>
    <cellStyle name="Moeda 3 10 3" xfId="1507" xr:uid="{9D2F4267-0250-462B-93CE-A522D05BA893}"/>
    <cellStyle name="Moeda 3 11" xfId="485" xr:uid="{00000000-0005-0000-0000-000003000000}"/>
    <cellStyle name="Moeda 3 11 2" xfId="1036" xr:uid="{8503AE0D-1E41-4515-A043-5BA97BBA4B8A}"/>
    <cellStyle name="Moeda 3 11 3" xfId="1586" xr:uid="{8CC08879-74DA-4EFF-92BD-585FFB10B2BF}"/>
    <cellStyle name="Moeda 3 12" xfId="563" xr:uid="{4445D727-53FC-473C-9458-839E5BD3BD5C}"/>
    <cellStyle name="Moeda 3 13" xfId="1114" xr:uid="{F4CC42E8-BD9E-4943-BB4C-E793BE22D8D1}"/>
    <cellStyle name="Moeda 3 2" xfId="17" xr:uid="{00000000-0005-0000-0000-000004000000}"/>
    <cellStyle name="Moeda 3 2 10" xfId="491" xr:uid="{00000000-0005-0000-0000-000004000000}"/>
    <cellStyle name="Moeda 3 2 10 2" xfId="1042" xr:uid="{C002378C-1ADD-4D18-8F5C-ADED7D9BBE32}"/>
    <cellStyle name="Moeda 3 2 10 3" xfId="1592" xr:uid="{B7A7B88B-911C-4BFF-AD29-33D3F496E28E}"/>
    <cellStyle name="Moeda 3 2 11" xfId="570" xr:uid="{E665BEA5-71CE-41F0-9E08-1C78D18F7186}"/>
    <cellStyle name="Moeda 3 2 12" xfId="1121" xr:uid="{DBCFA150-1875-47BA-AAD3-6461C9D2E290}"/>
    <cellStyle name="Moeda 3 2 2" xfId="34" xr:uid="{00000000-0005-0000-0000-000004000000}"/>
    <cellStyle name="Moeda 3 2 2 10" xfId="1137" xr:uid="{C9A42A79-607B-4DFD-9A90-0E47358D0169}"/>
    <cellStyle name="Moeda 3 2 2 2" xfId="66" xr:uid="{00000000-0005-0000-0000-000005000000}"/>
    <cellStyle name="Moeda 3 2 2 2 2" xfId="145" xr:uid="{00000000-0005-0000-0000-000005000000}"/>
    <cellStyle name="Moeda 3 2 2 2 2 2" xfId="696" xr:uid="{0BD2AA81-2507-4068-97CF-42D55C46DE30}"/>
    <cellStyle name="Moeda 3 2 2 2 2 3" xfId="1247" xr:uid="{2736C385-8748-42E1-9B52-DA4436C95AD0}"/>
    <cellStyle name="Moeda 3 2 2 2 3" xfId="224" xr:uid="{00000000-0005-0000-0000-000005000000}"/>
    <cellStyle name="Moeda 3 2 2 2 3 2" xfId="775" xr:uid="{2368D2C8-9C17-41ED-B9C5-A92EC6786F21}"/>
    <cellStyle name="Moeda 3 2 2 2 3 3" xfId="1326" xr:uid="{1DF8A9A2-F335-43E0-844A-0526FA2B5BA5}"/>
    <cellStyle name="Moeda 3 2 2 2 4" xfId="304" xr:uid="{00000000-0005-0000-0000-000005000000}"/>
    <cellStyle name="Moeda 3 2 2 2 4 2" xfId="855" xr:uid="{0E92BE46-9BDB-4938-8005-85140CA07586}"/>
    <cellStyle name="Moeda 3 2 2 2 4 3" xfId="1405" xr:uid="{0AE684FD-40AD-4E30-981A-331291D0CBDC}"/>
    <cellStyle name="Moeda 3 2 2 2 5" xfId="382" xr:uid="{00000000-0005-0000-0000-000005000000}"/>
    <cellStyle name="Moeda 3 2 2 2 5 2" xfId="933" xr:uid="{0813E732-FFE1-4D65-B5D7-9A3A2B281692}"/>
    <cellStyle name="Moeda 3 2 2 2 5 3" xfId="1483" xr:uid="{54E5882C-FF12-4118-AE85-EABED9F7ABBF}"/>
    <cellStyle name="Moeda 3 2 2 2 6" xfId="461" xr:uid="{00000000-0005-0000-0000-000005000000}"/>
    <cellStyle name="Moeda 3 2 2 2 6 2" xfId="1012" xr:uid="{02F1BF25-6F4F-4B1E-8AF8-46AFBBF22980}"/>
    <cellStyle name="Moeda 3 2 2 2 6 3" xfId="1562" xr:uid="{67AC4289-B365-4FCF-9D8F-983FCB177521}"/>
    <cellStyle name="Moeda 3 2 2 2 7" xfId="539" xr:uid="{00000000-0005-0000-0000-000005000000}"/>
    <cellStyle name="Moeda 3 2 2 2 7 2" xfId="1090" xr:uid="{3F39858E-5498-4123-84AF-3B180CC251C8}"/>
    <cellStyle name="Moeda 3 2 2 2 7 3" xfId="1640" xr:uid="{262C9F84-D2E3-4704-B2DF-876DC41FA1FA}"/>
    <cellStyle name="Moeda 3 2 2 2 8" xfId="618" xr:uid="{82CD1FCF-EF36-409F-82DB-B21D1E44EECE}"/>
    <cellStyle name="Moeda 3 2 2 2 9" xfId="1169" xr:uid="{6CF73062-B2AF-4E99-9CEF-B6560CF5B88E}"/>
    <cellStyle name="Moeda 3 2 2 3" xfId="113" xr:uid="{00000000-0005-0000-0000-000004000000}"/>
    <cellStyle name="Moeda 3 2 2 3 2" xfId="664" xr:uid="{693F20B1-D35B-4B18-89A4-E92D77B28E78}"/>
    <cellStyle name="Moeda 3 2 2 3 3" xfId="1215" xr:uid="{70052CB0-C670-4F04-B2F6-017F569C4E38}"/>
    <cellStyle name="Moeda 3 2 2 4" xfId="192" xr:uid="{00000000-0005-0000-0000-000004000000}"/>
    <cellStyle name="Moeda 3 2 2 4 2" xfId="743" xr:uid="{54AADB86-75CA-4B06-9375-4BF4EF488AD6}"/>
    <cellStyle name="Moeda 3 2 2 4 3" xfId="1294" xr:uid="{5694B147-2792-4991-B4D4-DDDA1D81A36D}"/>
    <cellStyle name="Moeda 3 2 2 5" xfId="272" xr:uid="{00000000-0005-0000-0000-000004000000}"/>
    <cellStyle name="Moeda 3 2 2 5 2" xfId="823" xr:uid="{14CD74A2-9396-410F-AA08-F845A1A02C48}"/>
    <cellStyle name="Moeda 3 2 2 5 3" xfId="1373" xr:uid="{F43E6CB1-6D8E-44E2-BFA2-F5198D9CEF7B}"/>
    <cellStyle name="Moeda 3 2 2 6" xfId="350" xr:uid="{00000000-0005-0000-0000-000004000000}"/>
    <cellStyle name="Moeda 3 2 2 6 2" xfId="901" xr:uid="{B3EB5C28-8116-4654-A925-57A726AB4009}"/>
    <cellStyle name="Moeda 3 2 2 6 3" xfId="1451" xr:uid="{452C793F-B09C-4192-8748-614C92D5DC21}"/>
    <cellStyle name="Moeda 3 2 2 7" xfId="429" xr:uid="{00000000-0005-0000-0000-000004000000}"/>
    <cellStyle name="Moeda 3 2 2 7 2" xfId="980" xr:uid="{44DB9D8D-C211-4A42-82CC-AD32B26C54DF}"/>
    <cellStyle name="Moeda 3 2 2 7 3" xfId="1530" xr:uid="{DC04E9E2-6696-499F-83F9-0A559A2205CD}"/>
    <cellStyle name="Moeda 3 2 2 8" xfId="507" xr:uid="{00000000-0005-0000-0000-000004000000}"/>
    <cellStyle name="Moeda 3 2 2 8 2" xfId="1058" xr:uid="{7774D03F-DDC0-49FE-8B33-731A4E0BCDD8}"/>
    <cellStyle name="Moeda 3 2 2 8 3" xfId="1608" xr:uid="{EA324A2D-7DEB-475F-A5E2-777EAE5E26D4}"/>
    <cellStyle name="Moeda 3 2 2 9" xfId="586" xr:uid="{97E62318-43F6-4067-9ED6-EEC5E70AE8F9}"/>
    <cellStyle name="Moeda 3 2 3" xfId="50" xr:uid="{00000000-0005-0000-0000-000004000000}"/>
    <cellStyle name="Moeda 3 2 3 2" xfId="129" xr:uid="{00000000-0005-0000-0000-000004000000}"/>
    <cellStyle name="Moeda 3 2 3 2 2" xfId="680" xr:uid="{DB2422EC-9F03-403F-9BB2-D575A83CC835}"/>
    <cellStyle name="Moeda 3 2 3 2 3" xfId="1231" xr:uid="{7FFCD633-F52E-4F23-B245-0928B33A9A2F}"/>
    <cellStyle name="Moeda 3 2 3 3" xfId="208" xr:uid="{00000000-0005-0000-0000-000004000000}"/>
    <cellStyle name="Moeda 3 2 3 3 2" xfId="759" xr:uid="{01EDE516-8B81-4E67-B458-B13761599D0D}"/>
    <cellStyle name="Moeda 3 2 3 3 3" xfId="1310" xr:uid="{3121B867-884A-48E0-9DD8-E782C8840464}"/>
    <cellStyle name="Moeda 3 2 3 4" xfId="288" xr:uid="{00000000-0005-0000-0000-000004000000}"/>
    <cellStyle name="Moeda 3 2 3 4 2" xfId="839" xr:uid="{B9352B41-8BD9-4883-8D66-1A584A7B8DCE}"/>
    <cellStyle name="Moeda 3 2 3 4 3" xfId="1389" xr:uid="{692E42A2-E01A-479A-B406-054EAED0EC1C}"/>
    <cellStyle name="Moeda 3 2 3 5" xfId="366" xr:uid="{00000000-0005-0000-0000-000004000000}"/>
    <cellStyle name="Moeda 3 2 3 5 2" xfId="917" xr:uid="{E958D5A9-745C-49E6-8AC8-5B36246FADA5}"/>
    <cellStyle name="Moeda 3 2 3 5 3" xfId="1467" xr:uid="{55DE986C-D693-435D-A53F-5303A31F7C8C}"/>
    <cellStyle name="Moeda 3 2 3 6" xfId="445" xr:uid="{00000000-0005-0000-0000-000004000000}"/>
    <cellStyle name="Moeda 3 2 3 6 2" xfId="996" xr:uid="{93A5A168-6B06-480D-A709-E9F2C9C72B24}"/>
    <cellStyle name="Moeda 3 2 3 6 3" xfId="1546" xr:uid="{871EA7FA-3D85-4879-A835-F8CDBC910905}"/>
    <cellStyle name="Moeda 3 2 3 7" xfId="523" xr:uid="{00000000-0005-0000-0000-000004000000}"/>
    <cellStyle name="Moeda 3 2 3 7 2" xfId="1074" xr:uid="{F5E42D49-759E-4131-B27A-083B653C5B26}"/>
    <cellStyle name="Moeda 3 2 3 7 3" xfId="1624" xr:uid="{E791495C-6E8A-40AE-843E-ACE7EAD08204}"/>
    <cellStyle name="Moeda 3 2 3 8" xfId="602" xr:uid="{21837706-9C91-46F0-BBFC-BFA6B3481D6F}"/>
    <cellStyle name="Moeda 3 2 3 9" xfId="1153" xr:uid="{641C994D-0472-4D11-8FB2-769688349EAD}"/>
    <cellStyle name="Moeda 3 2 4" xfId="81" xr:uid="{00000000-0005-0000-0000-000003000000}"/>
    <cellStyle name="Moeda 3 2 4 2" xfId="160" xr:uid="{00000000-0005-0000-0000-000003000000}"/>
    <cellStyle name="Moeda 3 2 4 2 2" xfId="711" xr:uid="{FBECDEDF-801D-4E8C-A4CA-A6979F48A2E2}"/>
    <cellStyle name="Moeda 3 2 4 2 3" xfId="1262" xr:uid="{528F6DDB-85A6-4BD5-A10C-1ABAD46414FF}"/>
    <cellStyle name="Moeda 3 2 4 3" xfId="239" xr:uid="{00000000-0005-0000-0000-000003000000}"/>
    <cellStyle name="Moeda 3 2 4 3 2" xfId="790" xr:uid="{98E7A0A5-62BC-4708-B574-84E31CF12D4A}"/>
    <cellStyle name="Moeda 3 2 4 3 3" xfId="1341" xr:uid="{88655ADA-EE36-42D5-9821-D13EE783D2DD}"/>
    <cellStyle name="Moeda 3 2 4 4" xfId="319" xr:uid="{00000000-0005-0000-0000-000003000000}"/>
    <cellStyle name="Moeda 3 2 4 4 2" xfId="870" xr:uid="{205E174E-6419-400F-9DB1-47287C21384A}"/>
    <cellStyle name="Moeda 3 2 4 4 3" xfId="1420" xr:uid="{5B11C179-5DB5-43C0-98E8-2EBBECAA11D2}"/>
    <cellStyle name="Moeda 3 2 4 5" xfId="397" xr:uid="{00000000-0005-0000-0000-000003000000}"/>
    <cellStyle name="Moeda 3 2 4 5 2" xfId="948" xr:uid="{AC228859-F4BE-4417-BF3E-2A3AB4CEAF06}"/>
    <cellStyle name="Moeda 3 2 4 5 3" xfId="1498" xr:uid="{D526235A-87F6-46EF-BA22-601239499448}"/>
    <cellStyle name="Moeda 3 2 4 6" xfId="476" xr:uid="{00000000-0005-0000-0000-000003000000}"/>
    <cellStyle name="Moeda 3 2 4 6 2" xfId="1027" xr:uid="{E9332E71-16E6-4700-9E91-E698A976B33B}"/>
    <cellStyle name="Moeda 3 2 4 6 3" xfId="1577" xr:uid="{8AF97379-0AEF-40B5-8757-EC07D7497E0D}"/>
    <cellStyle name="Moeda 3 2 4 7" xfId="554" xr:uid="{00000000-0005-0000-0000-000003000000}"/>
    <cellStyle name="Moeda 3 2 4 7 2" xfId="1105" xr:uid="{5BF80701-E8CE-4E17-B64E-E38B781BC3ED}"/>
    <cellStyle name="Moeda 3 2 4 7 3" xfId="1655" xr:uid="{C2F03476-F9C2-43E3-B160-A9AAFEF34C13}"/>
    <cellStyle name="Moeda 3 2 4 8" xfId="633" xr:uid="{9421FEDB-DC21-409B-8CC2-CE1C950C5CA2}"/>
    <cellStyle name="Moeda 3 2 4 9" xfId="1184" xr:uid="{D5692A34-0B00-4AF8-A525-997C85AFCF78}"/>
    <cellStyle name="Moeda 3 2 5" xfId="97" xr:uid="{00000000-0005-0000-0000-000004000000}"/>
    <cellStyle name="Moeda 3 2 5 2" xfId="648" xr:uid="{7F2DE087-540D-444E-82C3-670D3B6C9FF8}"/>
    <cellStyle name="Moeda 3 2 5 3" xfId="1199" xr:uid="{BA67FB64-2CF9-45D7-B4F1-F98B32607D69}"/>
    <cellStyle name="Moeda 3 2 6" xfId="176" xr:uid="{00000000-0005-0000-0000-000004000000}"/>
    <cellStyle name="Moeda 3 2 6 2" xfId="727" xr:uid="{12319B5B-32EC-4911-AFDE-9C85AA2A69BE}"/>
    <cellStyle name="Moeda 3 2 6 3" xfId="1278" xr:uid="{D142C584-9319-4F55-96BE-FD2B56A8AE10}"/>
    <cellStyle name="Moeda 3 2 7" xfId="255" xr:uid="{00000000-0005-0000-0000-000004000000}"/>
    <cellStyle name="Moeda 3 2 7 2" xfId="806" xr:uid="{ECFD2D0D-E1C1-45EA-AB61-121803818243}"/>
    <cellStyle name="Moeda 3 2 7 3" xfId="1357" xr:uid="{432011E9-B578-4B42-8002-1F8DD3A56BEF}"/>
    <cellStyle name="Moeda 3 2 8" xfId="334" xr:uid="{00000000-0005-0000-0000-000004000000}"/>
    <cellStyle name="Moeda 3 2 8 2" xfId="885" xr:uid="{1BAE1DC3-3A9E-4EDF-8133-9457D1CA6288}"/>
    <cellStyle name="Moeda 3 2 8 3" xfId="1435" xr:uid="{D2300CD9-44D4-4BB0-A13D-DD62EEDA908B}"/>
    <cellStyle name="Moeda 3 2 9" xfId="413" xr:uid="{00000000-0005-0000-0000-000004000000}"/>
    <cellStyle name="Moeda 3 2 9 2" xfId="964" xr:uid="{08CB3881-8808-42AE-AD43-BFE8525B25FA}"/>
    <cellStyle name="Moeda 3 2 9 3" xfId="1514" xr:uid="{57475FB9-2A5C-409E-9732-919B6BD74234}"/>
    <cellStyle name="Moeda 3 3" xfId="27" xr:uid="{00000000-0005-0000-0000-000003000000}"/>
    <cellStyle name="Moeda 3 3 10" xfId="1130" xr:uid="{627B0C53-AAB4-45EB-83CA-83C605C575DF}"/>
    <cellStyle name="Moeda 3 3 2" xfId="59" xr:uid="{00000000-0005-0000-0000-000006000000}"/>
    <cellStyle name="Moeda 3 3 2 2" xfId="138" xr:uid="{00000000-0005-0000-0000-000006000000}"/>
    <cellStyle name="Moeda 3 3 2 2 2" xfId="689" xr:uid="{4927573B-786B-47A3-9427-93D760DE1F8B}"/>
    <cellStyle name="Moeda 3 3 2 2 3" xfId="1240" xr:uid="{F9B9BA24-CCC0-4C28-B870-89F7DE4DE420}"/>
    <cellStyle name="Moeda 3 3 2 3" xfId="217" xr:uid="{00000000-0005-0000-0000-000006000000}"/>
    <cellStyle name="Moeda 3 3 2 3 2" xfId="768" xr:uid="{F34A329D-DA7A-4098-A68D-ECF87C8CBC67}"/>
    <cellStyle name="Moeda 3 3 2 3 3" xfId="1319" xr:uid="{7C33E801-F0BA-4CAD-A3CE-75238D4C730C}"/>
    <cellStyle name="Moeda 3 3 2 4" xfId="297" xr:uid="{00000000-0005-0000-0000-000006000000}"/>
    <cellStyle name="Moeda 3 3 2 4 2" xfId="848" xr:uid="{6DBE0D8D-1703-47DB-8C67-DA1E1C5474B3}"/>
    <cellStyle name="Moeda 3 3 2 4 3" xfId="1398" xr:uid="{F660FA81-3B5C-496F-B4FC-B56760DECB5E}"/>
    <cellStyle name="Moeda 3 3 2 5" xfId="375" xr:uid="{00000000-0005-0000-0000-000006000000}"/>
    <cellStyle name="Moeda 3 3 2 5 2" xfId="926" xr:uid="{2D0DF9B8-B865-4DA6-926B-2F38E5FA58AC}"/>
    <cellStyle name="Moeda 3 3 2 5 3" xfId="1476" xr:uid="{1A5D5524-50AD-49DF-A21E-DA181B219A75}"/>
    <cellStyle name="Moeda 3 3 2 6" xfId="454" xr:uid="{00000000-0005-0000-0000-000006000000}"/>
    <cellStyle name="Moeda 3 3 2 6 2" xfId="1005" xr:uid="{DCB7D21C-01AC-4473-904E-40A211C3CB64}"/>
    <cellStyle name="Moeda 3 3 2 6 3" xfId="1555" xr:uid="{372785D1-C5C2-4F1E-873B-99C98E131B09}"/>
    <cellStyle name="Moeda 3 3 2 7" xfId="532" xr:uid="{00000000-0005-0000-0000-000006000000}"/>
    <cellStyle name="Moeda 3 3 2 7 2" xfId="1083" xr:uid="{99676368-8047-422C-81B8-24C768850D0C}"/>
    <cellStyle name="Moeda 3 3 2 7 3" xfId="1633" xr:uid="{2A08718D-BE2E-410B-B1D6-6678CE5F63FA}"/>
    <cellStyle name="Moeda 3 3 2 8" xfId="611" xr:uid="{8AC41DA6-1D8B-4C36-90B4-4029D245E4EB}"/>
    <cellStyle name="Moeda 3 3 2 9" xfId="1162" xr:uid="{F4E1289D-4F5E-4F91-B1A4-8E91B94CC7F7}"/>
    <cellStyle name="Moeda 3 3 3" xfId="106" xr:uid="{00000000-0005-0000-0000-000003000000}"/>
    <cellStyle name="Moeda 3 3 3 2" xfId="657" xr:uid="{9FCF479B-DBD5-4693-A8D0-AC4AEE7E4696}"/>
    <cellStyle name="Moeda 3 3 3 3" xfId="1208" xr:uid="{170B701E-0DFC-4039-85A2-2B613751F1D1}"/>
    <cellStyle name="Moeda 3 3 4" xfId="185" xr:uid="{00000000-0005-0000-0000-000003000000}"/>
    <cellStyle name="Moeda 3 3 4 2" xfId="736" xr:uid="{17FE90F3-DF74-4C68-B938-F1C3280B713B}"/>
    <cellStyle name="Moeda 3 3 4 3" xfId="1287" xr:uid="{967AD4D8-01FD-4A54-BB84-441335158C31}"/>
    <cellStyle name="Moeda 3 3 5" xfId="265" xr:uid="{00000000-0005-0000-0000-000003000000}"/>
    <cellStyle name="Moeda 3 3 5 2" xfId="816" xr:uid="{5D465F64-02A0-4233-94E0-BBE4CB182FEF}"/>
    <cellStyle name="Moeda 3 3 5 3" xfId="1366" xr:uid="{75276DE0-93A1-4675-8BDA-7E4D3501B2CB}"/>
    <cellStyle name="Moeda 3 3 6" xfId="343" xr:uid="{00000000-0005-0000-0000-000003000000}"/>
    <cellStyle name="Moeda 3 3 6 2" xfId="894" xr:uid="{F14E4E5F-19AE-4A26-8BA8-783924F8A298}"/>
    <cellStyle name="Moeda 3 3 6 3" xfId="1444" xr:uid="{160252B9-315A-4CD2-B232-D3B1CB1F21FC}"/>
    <cellStyle name="Moeda 3 3 7" xfId="422" xr:uid="{00000000-0005-0000-0000-000003000000}"/>
    <cellStyle name="Moeda 3 3 7 2" xfId="973" xr:uid="{51FCA755-64CC-461C-B399-66F0F6BE6FAA}"/>
    <cellStyle name="Moeda 3 3 7 3" xfId="1523" xr:uid="{5DE02FAC-134F-4398-8170-43EC851D19FE}"/>
    <cellStyle name="Moeda 3 3 8" xfId="500" xr:uid="{00000000-0005-0000-0000-000003000000}"/>
    <cellStyle name="Moeda 3 3 8 2" xfId="1051" xr:uid="{CC38870E-5444-4907-BEA2-5703F0039E2C}"/>
    <cellStyle name="Moeda 3 3 8 3" xfId="1601" xr:uid="{46B66E79-4950-486E-A15B-8F8884C99321}"/>
    <cellStyle name="Moeda 3 3 9" xfId="579" xr:uid="{2BDEB628-224B-432E-B2E2-B023B4A10009}"/>
    <cellStyle name="Moeda 3 4" xfId="43" xr:uid="{00000000-0005-0000-0000-000003000000}"/>
    <cellStyle name="Moeda 3 4 2" xfId="122" xr:uid="{00000000-0005-0000-0000-000003000000}"/>
    <cellStyle name="Moeda 3 4 2 2" xfId="673" xr:uid="{6E0E310F-691A-40E5-9D97-12459CD49EDD}"/>
    <cellStyle name="Moeda 3 4 2 3" xfId="1224" xr:uid="{1B9AD943-F02B-4A36-9636-B097EBC95EB8}"/>
    <cellStyle name="Moeda 3 4 3" xfId="201" xr:uid="{00000000-0005-0000-0000-000003000000}"/>
    <cellStyle name="Moeda 3 4 3 2" xfId="752" xr:uid="{8B63E9E8-77CD-4A30-A29B-1C535A46F68B}"/>
    <cellStyle name="Moeda 3 4 3 3" xfId="1303" xr:uid="{F715D131-AE7F-4876-9DB6-9DD0936DA28E}"/>
    <cellStyle name="Moeda 3 4 4" xfId="281" xr:uid="{00000000-0005-0000-0000-000003000000}"/>
    <cellStyle name="Moeda 3 4 4 2" xfId="832" xr:uid="{B4841E9B-5725-4F4A-B0F6-6315876F9355}"/>
    <cellStyle name="Moeda 3 4 4 3" xfId="1382" xr:uid="{A42B38CE-D216-4E0D-AE07-7B42E34EE6F3}"/>
    <cellStyle name="Moeda 3 4 5" xfId="359" xr:uid="{00000000-0005-0000-0000-000003000000}"/>
    <cellStyle name="Moeda 3 4 5 2" xfId="910" xr:uid="{A547CBA7-8027-4ED1-B754-86FCD024035E}"/>
    <cellStyle name="Moeda 3 4 5 3" xfId="1460" xr:uid="{2886840D-6667-402C-8836-E6B7E5465692}"/>
    <cellStyle name="Moeda 3 4 6" xfId="438" xr:uid="{00000000-0005-0000-0000-000003000000}"/>
    <cellStyle name="Moeda 3 4 6 2" xfId="989" xr:uid="{6D41A123-188D-4420-AAF5-7FFDEFEA207E}"/>
    <cellStyle name="Moeda 3 4 6 3" xfId="1539" xr:uid="{68E3E746-E82A-493C-9773-91EAC785718A}"/>
    <cellStyle name="Moeda 3 4 7" xfId="516" xr:uid="{00000000-0005-0000-0000-000003000000}"/>
    <cellStyle name="Moeda 3 4 7 2" xfId="1067" xr:uid="{1F6580A2-22DB-4FC3-9589-E990E2A27C36}"/>
    <cellStyle name="Moeda 3 4 7 3" xfId="1617" xr:uid="{0B51DEF6-7B01-4C0C-9EDB-BC94B6A1B5E5}"/>
    <cellStyle name="Moeda 3 4 8" xfId="595" xr:uid="{6327E19C-ABB5-47EB-8F5E-9FC0E97EC691}"/>
    <cellStyle name="Moeda 3 4 9" xfId="1146" xr:uid="{CD980B90-66FA-42D6-9D42-CF700A866BA9}"/>
    <cellStyle name="Moeda 3 5" xfId="75" xr:uid="{00000000-0005-0000-0000-000002000000}"/>
    <cellStyle name="Moeda 3 5 2" xfId="154" xr:uid="{00000000-0005-0000-0000-000002000000}"/>
    <cellStyle name="Moeda 3 5 2 2" xfId="705" xr:uid="{DB633012-C18B-4A99-B725-9B88AEB04AF3}"/>
    <cellStyle name="Moeda 3 5 2 3" xfId="1256" xr:uid="{F6BCBF32-6E38-4AB4-9920-E61B018712EB}"/>
    <cellStyle name="Moeda 3 5 3" xfId="233" xr:uid="{00000000-0005-0000-0000-000002000000}"/>
    <cellStyle name="Moeda 3 5 3 2" xfId="784" xr:uid="{560285CD-DF92-40BA-B6F6-FBC761AED581}"/>
    <cellStyle name="Moeda 3 5 3 3" xfId="1335" xr:uid="{6B5D3B29-4C36-45BB-AF11-FBA9D4052CD4}"/>
    <cellStyle name="Moeda 3 5 4" xfId="313" xr:uid="{00000000-0005-0000-0000-000002000000}"/>
    <cellStyle name="Moeda 3 5 4 2" xfId="864" xr:uid="{1B63E3CB-6BBE-4E6A-B153-7C182749D781}"/>
    <cellStyle name="Moeda 3 5 4 3" xfId="1414" xr:uid="{2473931F-3250-480F-8F7A-4B93CC2A655F}"/>
    <cellStyle name="Moeda 3 5 5" xfId="391" xr:uid="{00000000-0005-0000-0000-000002000000}"/>
    <cellStyle name="Moeda 3 5 5 2" xfId="942" xr:uid="{97B6130C-C9A1-4098-A359-E7F938F91C9A}"/>
    <cellStyle name="Moeda 3 5 5 3" xfId="1492" xr:uid="{203FDDF6-789B-40D3-9608-4A304C3D8B10}"/>
    <cellStyle name="Moeda 3 5 6" xfId="470" xr:uid="{00000000-0005-0000-0000-000002000000}"/>
    <cellStyle name="Moeda 3 5 6 2" xfId="1021" xr:uid="{2EB16B90-B721-4E28-8D50-EEFBA938F55D}"/>
    <cellStyle name="Moeda 3 5 6 3" xfId="1571" xr:uid="{FEA99F48-D708-483B-97DD-5A8F79346485}"/>
    <cellStyle name="Moeda 3 5 7" xfId="548" xr:uid="{00000000-0005-0000-0000-000002000000}"/>
    <cellStyle name="Moeda 3 5 7 2" xfId="1099" xr:uid="{6007CCB6-C7BF-4B3C-8452-F1AF140DA475}"/>
    <cellStyle name="Moeda 3 5 7 3" xfId="1649" xr:uid="{739D4610-A0C6-4387-925F-9E59DCC32594}"/>
    <cellStyle name="Moeda 3 5 8" xfId="627" xr:uid="{074E8D30-E5FC-4746-BE4E-427A6296C740}"/>
    <cellStyle name="Moeda 3 5 9" xfId="1178" xr:uid="{8E332C92-09D2-4A6C-A422-98A0184F8336}"/>
    <cellStyle name="Moeda 3 6" xfId="91" xr:uid="{00000000-0005-0000-0000-000003000000}"/>
    <cellStyle name="Moeda 3 6 2" xfId="642" xr:uid="{FF40312A-9B8D-4D86-9BDF-2C0016740E1B}"/>
    <cellStyle name="Moeda 3 6 3" xfId="1193" xr:uid="{26DA4B23-AFA3-4D18-83A1-B900AA127127}"/>
    <cellStyle name="Moeda 3 7" xfId="169" xr:uid="{00000000-0005-0000-0000-000003000000}"/>
    <cellStyle name="Moeda 3 7 2" xfId="720" xr:uid="{A13FB6D3-DD63-48A6-AF30-0420D08916DB}"/>
    <cellStyle name="Moeda 3 7 3" xfId="1271" xr:uid="{5C7A7CFB-0CB1-4A46-9C37-3E3B88BF7ED3}"/>
    <cellStyle name="Moeda 3 8" xfId="248" xr:uid="{00000000-0005-0000-0000-000003000000}"/>
    <cellStyle name="Moeda 3 8 2" xfId="799" xr:uid="{37E27892-0E48-4CFF-A054-6FCD1B26C7A2}"/>
    <cellStyle name="Moeda 3 8 3" xfId="1350" xr:uid="{E2F9FBD9-0B9F-44B5-8721-B3051552587F}"/>
    <cellStyle name="Moeda 3 9" xfId="328" xr:uid="{00000000-0005-0000-0000-000003000000}"/>
    <cellStyle name="Moeda 3 9 2" xfId="879" xr:uid="{A06B3816-E154-415D-A1C3-FBF466E1D412}"/>
    <cellStyle name="Moeda 3 9 3" xfId="1429" xr:uid="{3FA2B28D-1EFA-4F38-A617-A863EBAABF14}"/>
    <cellStyle name="Moeda 4" xfId="21" xr:uid="{00000000-0005-0000-0000-000005000000}"/>
    <cellStyle name="Moeda 4 10" xfId="495" xr:uid="{00000000-0005-0000-0000-000005000000}"/>
    <cellStyle name="Moeda 4 10 2" xfId="1046" xr:uid="{ACAC98EE-3B1B-465C-9F60-16C37A9CC142}"/>
    <cellStyle name="Moeda 4 10 3" xfId="1596" xr:uid="{525B10D3-1F67-4826-9D19-BAAF3E72F226}"/>
    <cellStyle name="Moeda 4 11" xfId="574" xr:uid="{31D13986-E849-47AA-9965-715D0AAF9502}"/>
    <cellStyle name="Moeda 4 12" xfId="1125" xr:uid="{8523A14A-DEE0-43BE-A222-D77F47E36CFD}"/>
    <cellStyle name="Moeda 4 2" xfId="38" xr:uid="{00000000-0005-0000-0000-000005000000}"/>
    <cellStyle name="Moeda 4 2 10" xfId="1141" xr:uid="{5747E6E6-A6DC-4405-8BAD-5C4FA8BFB4C6}"/>
    <cellStyle name="Moeda 4 2 2" xfId="70" xr:uid="{00000000-0005-0000-0000-000008000000}"/>
    <cellStyle name="Moeda 4 2 2 2" xfId="149" xr:uid="{00000000-0005-0000-0000-000008000000}"/>
    <cellStyle name="Moeda 4 2 2 2 2" xfId="700" xr:uid="{95AD7656-DA71-4EA6-95D6-D21075B83E7F}"/>
    <cellStyle name="Moeda 4 2 2 2 3" xfId="1251" xr:uid="{E6CA614C-CAFE-4A69-8E3F-52E3F9AC51C6}"/>
    <cellStyle name="Moeda 4 2 2 3" xfId="228" xr:uid="{00000000-0005-0000-0000-000008000000}"/>
    <cellStyle name="Moeda 4 2 2 3 2" xfId="779" xr:uid="{2D5E2342-EAEE-4C15-BE4E-F43E303BA0FE}"/>
    <cellStyle name="Moeda 4 2 2 3 3" xfId="1330" xr:uid="{F963685B-FC62-4DB1-9CB4-9BEF8251B1AB}"/>
    <cellStyle name="Moeda 4 2 2 4" xfId="308" xr:uid="{00000000-0005-0000-0000-000008000000}"/>
    <cellStyle name="Moeda 4 2 2 4 2" xfId="859" xr:uid="{D89F9FDD-B7B0-4416-B845-A4673CA78150}"/>
    <cellStyle name="Moeda 4 2 2 4 3" xfId="1409" xr:uid="{0BC88A9E-FB07-4C56-A42E-B2BB83E21D63}"/>
    <cellStyle name="Moeda 4 2 2 5" xfId="386" xr:uid="{00000000-0005-0000-0000-000008000000}"/>
    <cellStyle name="Moeda 4 2 2 5 2" xfId="937" xr:uid="{087025C0-88B4-479F-B13D-1372F36F1028}"/>
    <cellStyle name="Moeda 4 2 2 5 3" xfId="1487" xr:uid="{D7123789-7AB4-4A24-A979-73A3F5174815}"/>
    <cellStyle name="Moeda 4 2 2 6" xfId="465" xr:uid="{00000000-0005-0000-0000-000008000000}"/>
    <cellStyle name="Moeda 4 2 2 6 2" xfId="1016" xr:uid="{82B75EE6-5220-4C92-964A-392958AE66A3}"/>
    <cellStyle name="Moeda 4 2 2 6 3" xfId="1566" xr:uid="{BF0CD999-C48A-431D-BE81-8E52DCF9F1A9}"/>
    <cellStyle name="Moeda 4 2 2 7" xfId="543" xr:uid="{00000000-0005-0000-0000-000008000000}"/>
    <cellStyle name="Moeda 4 2 2 7 2" xfId="1094" xr:uid="{EF8EBC1F-C465-4AFD-9EEE-DF4DEB7B8E71}"/>
    <cellStyle name="Moeda 4 2 2 7 3" xfId="1644" xr:uid="{1DA89194-52F3-4F9E-8A21-D3908E24B936}"/>
    <cellStyle name="Moeda 4 2 2 8" xfId="622" xr:uid="{1ADCCAAB-4850-4091-898C-5B4EF6348EF8}"/>
    <cellStyle name="Moeda 4 2 2 9" xfId="1173" xr:uid="{A4FB40D4-9BA9-4D86-B988-8EE375929282}"/>
    <cellStyle name="Moeda 4 2 3" xfId="117" xr:uid="{00000000-0005-0000-0000-000005000000}"/>
    <cellStyle name="Moeda 4 2 3 2" xfId="668" xr:uid="{7AFC46E7-3245-4E02-BC73-89D1D79B4767}"/>
    <cellStyle name="Moeda 4 2 3 3" xfId="1219" xr:uid="{DF7BFEE8-8AF5-4308-8638-A09A11B61833}"/>
    <cellStyle name="Moeda 4 2 4" xfId="196" xr:uid="{00000000-0005-0000-0000-000005000000}"/>
    <cellStyle name="Moeda 4 2 4 2" xfId="747" xr:uid="{60F5AA36-6ADD-4927-A0A9-3E36400E5625}"/>
    <cellStyle name="Moeda 4 2 4 3" xfId="1298" xr:uid="{331DD559-352A-4CC1-8A50-6E099E7EA170}"/>
    <cellStyle name="Moeda 4 2 5" xfId="276" xr:uid="{00000000-0005-0000-0000-000005000000}"/>
    <cellStyle name="Moeda 4 2 5 2" xfId="827" xr:uid="{D07F3000-B25C-493A-8FB7-37F6CD043F68}"/>
    <cellStyle name="Moeda 4 2 5 3" xfId="1377" xr:uid="{0062B54B-8C8E-4E0D-A2DE-29151AEDEBBD}"/>
    <cellStyle name="Moeda 4 2 6" xfId="354" xr:uid="{00000000-0005-0000-0000-000005000000}"/>
    <cellStyle name="Moeda 4 2 6 2" xfId="905" xr:uid="{CB4579AA-48B8-4ABA-9FD6-B4F72C3FF9C2}"/>
    <cellStyle name="Moeda 4 2 6 3" xfId="1455" xr:uid="{BCBA1C07-33AA-4453-B5CC-E8E3D911C078}"/>
    <cellStyle name="Moeda 4 2 7" xfId="433" xr:uid="{00000000-0005-0000-0000-000005000000}"/>
    <cellStyle name="Moeda 4 2 7 2" xfId="984" xr:uid="{0ECD66C1-3FE3-41F8-9558-E9617B22B0FE}"/>
    <cellStyle name="Moeda 4 2 7 3" xfId="1534" xr:uid="{CB315E09-E301-4BCA-BCE4-0575A81F778D}"/>
    <cellStyle name="Moeda 4 2 8" xfId="511" xr:uid="{00000000-0005-0000-0000-000005000000}"/>
    <cellStyle name="Moeda 4 2 8 2" xfId="1062" xr:uid="{2229E085-F2CE-47C9-AE45-0E5AE74FED14}"/>
    <cellStyle name="Moeda 4 2 8 3" xfId="1612" xr:uid="{0B092FF8-E2DB-4038-BC9C-2F198D6C5414}"/>
    <cellStyle name="Moeda 4 2 9" xfId="590" xr:uid="{F805F682-47EF-4D51-B703-CBBF4D6D31D7}"/>
    <cellStyle name="Moeda 4 3" xfId="54" xr:uid="{00000000-0005-0000-0000-000005000000}"/>
    <cellStyle name="Moeda 4 3 2" xfId="133" xr:uid="{00000000-0005-0000-0000-000005000000}"/>
    <cellStyle name="Moeda 4 3 2 2" xfId="684" xr:uid="{41AB77D7-B4A0-40F5-BCD6-BFDC9A02D133}"/>
    <cellStyle name="Moeda 4 3 2 3" xfId="1235" xr:uid="{EFE3401D-C6F3-44CD-881F-1947CC2990E9}"/>
    <cellStyle name="Moeda 4 3 3" xfId="212" xr:uid="{00000000-0005-0000-0000-000005000000}"/>
    <cellStyle name="Moeda 4 3 3 2" xfId="763" xr:uid="{B6F01163-D5DC-4E40-B30B-54DC1DFF9962}"/>
    <cellStyle name="Moeda 4 3 3 3" xfId="1314" xr:uid="{8939FAAA-4D5F-4910-B7B2-111ECFDB6F25}"/>
    <cellStyle name="Moeda 4 3 4" xfId="292" xr:uid="{00000000-0005-0000-0000-000005000000}"/>
    <cellStyle name="Moeda 4 3 4 2" xfId="843" xr:uid="{61B30D03-68FF-4076-AB14-67322E961389}"/>
    <cellStyle name="Moeda 4 3 4 3" xfId="1393" xr:uid="{FE382850-4074-46FF-982B-68B97E5F7048}"/>
    <cellStyle name="Moeda 4 3 5" xfId="370" xr:uid="{00000000-0005-0000-0000-000005000000}"/>
    <cellStyle name="Moeda 4 3 5 2" xfId="921" xr:uid="{776092BC-E0F0-48B7-BBB6-491E294047A4}"/>
    <cellStyle name="Moeda 4 3 5 3" xfId="1471" xr:uid="{8B7E46F0-DF4E-427A-AA8B-2C6CFEB37627}"/>
    <cellStyle name="Moeda 4 3 6" xfId="449" xr:uid="{00000000-0005-0000-0000-000005000000}"/>
    <cellStyle name="Moeda 4 3 6 2" xfId="1000" xr:uid="{71501DF9-051A-4E50-86FB-C95AFED2DF3A}"/>
    <cellStyle name="Moeda 4 3 6 3" xfId="1550" xr:uid="{CF26A5FB-5F56-4442-92FF-2316D01EA256}"/>
    <cellStyle name="Moeda 4 3 7" xfId="527" xr:uid="{00000000-0005-0000-0000-000005000000}"/>
    <cellStyle name="Moeda 4 3 7 2" xfId="1078" xr:uid="{9FE3A3AA-06D7-43E9-86A8-F7DC506A36E6}"/>
    <cellStyle name="Moeda 4 3 7 3" xfId="1628" xr:uid="{EBF76EFE-1A75-41CC-8F7D-149CE10B7604}"/>
    <cellStyle name="Moeda 4 3 8" xfId="606" xr:uid="{5ED7AD0D-41D0-4BDB-A054-03992FD56FF2}"/>
    <cellStyle name="Moeda 4 3 9" xfId="1157" xr:uid="{CBB2361A-FD3E-40E2-9DC8-59BE2C574CFA}"/>
    <cellStyle name="Moeda 4 4" xfId="85" xr:uid="{00000000-0005-0000-0000-000004000000}"/>
    <cellStyle name="Moeda 4 4 2" xfId="164" xr:uid="{00000000-0005-0000-0000-000004000000}"/>
    <cellStyle name="Moeda 4 4 2 2" xfId="715" xr:uid="{367C3043-8BF2-450F-BD68-50542B7CA74E}"/>
    <cellStyle name="Moeda 4 4 2 3" xfId="1266" xr:uid="{3253E120-90DC-480E-93F8-0B75DD77AB41}"/>
    <cellStyle name="Moeda 4 4 3" xfId="243" xr:uid="{00000000-0005-0000-0000-000004000000}"/>
    <cellStyle name="Moeda 4 4 3 2" xfId="794" xr:uid="{5DF85F17-4BCB-419F-A0E6-8722AE922E68}"/>
    <cellStyle name="Moeda 4 4 3 3" xfId="1345" xr:uid="{F173CDB3-8BB6-4559-9B11-75CA1C73E950}"/>
    <cellStyle name="Moeda 4 4 4" xfId="323" xr:uid="{00000000-0005-0000-0000-000004000000}"/>
    <cellStyle name="Moeda 4 4 4 2" xfId="874" xr:uid="{D8DCD62A-62A0-4C04-977E-3DA72A73CE22}"/>
    <cellStyle name="Moeda 4 4 4 3" xfId="1424" xr:uid="{632667F1-2BDC-48F3-863A-FF5C0E6588D2}"/>
    <cellStyle name="Moeda 4 4 5" xfId="401" xr:uid="{00000000-0005-0000-0000-000004000000}"/>
    <cellStyle name="Moeda 4 4 5 2" xfId="952" xr:uid="{D8ADEE33-987E-41D6-9FD0-EC96E127AE63}"/>
    <cellStyle name="Moeda 4 4 5 3" xfId="1502" xr:uid="{C5F5E69C-F662-438E-BD5B-60872A9F7D03}"/>
    <cellStyle name="Moeda 4 4 6" xfId="480" xr:uid="{00000000-0005-0000-0000-000004000000}"/>
    <cellStyle name="Moeda 4 4 6 2" xfId="1031" xr:uid="{78E82BF6-0DDD-40F8-A23A-89D7A25F52C8}"/>
    <cellStyle name="Moeda 4 4 6 3" xfId="1581" xr:uid="{8F616370-C53E-4025-B4B0-B10D60F2DE22}"/>
    <cellStyle name="Moeda 4 4 7" xfId="558" xr:uid="{00000000-0005-0000-0000-000004000000}"/>
    <cellStyle name="Moeda 4 4 7 2" xfId="1109" xr:uid="{4F8DC78A-AE1C-4E8A-9888-445569BE0AA3}"/>
    <cellStyle name="Moeda 4 4 7 3" xfId="1659" xr:uid="{163EB97F-D832-4175-A9D0-631FA88B5F16}"/>
    <cellStyle name="Moeda 4 4 8" xfId="637" xr:uid="{EDBDDA14-38DE-43F2-8B13-3CC5818D3433}"/>
    <cellStyle name="Moeda 4 4 9" xfId="1188" xr:uid="{6938E842-D159-4F00-A2C4-F9D13A16C82B}"/>
    <cellStyle name="Moeda 4 5" xfId="101" xr:uid="{00000000-0005-0000-0000-000005000000}"/>
    <cellStyle name="Moeda 4 5 2" xfId="652" xr:uid="{1BE933C5-4DA1-44A7-8132-7C7D6CCA7323}"/>
    <cellStyle name="Moeda 4 5 3" xfId="1203" xr:uid="{EC12A23C-0F07-4B24-8A0B-1F5DBE14CD75}"/>
    <cellStyle name="Moeda 4 6" xfId="180" xr:uid="{00000000-0005-0000-0000-000005000000}"/>
    <cellStyle name="Moeda 4 6 2" xfId="731" xr:uid="{D2A56DA3-861D-4FA5-8432-ED74A59E600C}"/>
    <cellStyle name="Moeda 4 6 3" xfId="1282" xr:uid="{62CE7BED-5989-4E33-BD42-0D3614598722}"/>
    <cellStyle name="Moeda 4 7" xfId="259" xr:uid="{00000000-0005-0000-0000-000005000000}"/>
    <cellStyle name="Moeda 4 7 2" xfId="810" xr:uid="{46B62AB6-53F7-4E4B-9869-81AD3AB45789}"/>
    <cellStyle name="Moeda 4 7 3" xfId="1361" xr:uid="{FA3D0FE6-935F-4FFD-A0AF-4AA6FAA0AE19}"/>
    <cellStyle name="Moeda 4 8" xfId="338" xr:uid="{00000000-0005-0000-0000-000005000000}"/>
    <cellStyle name="Moeda 4 8 2" xfId="889" xr:uid="{152B5722-B3E5-49CF-A37B-5F8E0A581D07}"/>
    <cellStyle name="Moeda 4 8 3" xfId="1439" xr:uid="{E232204E-8922-4335-AA35-60B536BCC6D5}"/>
    <cellStyle name="Moeda 4 9" xfId="417" xr:uid="{00000000-0005-0000-0000-000005000000}"/>
    <cellStyle name="Moeda 4 9 2" xfId="968" xr:uid="{FBDBA00E-C775-4F99-B426-616B77B7272C}"/>
    <cellStyle name="Moeda 4 9 3" xfId="1518" xr:uid="{EDC1A8E7-1448-4067-A8F3-2B5FBC9640C2}"/>
    <cellStyle name="Moeda 5" xfId="20" xr:uid="{00000000-0005-0000-0000-000006000000}"/>
    <cellStyle name="Moeda 5 10" xfId="494" xr:uid="{00000000-0005-0000-0000-000006000000}"/>
    <cellStyle name="Moeda 5 10 2" xfId="1045" xr:uid="{2B171AC1-C142-4183-A12D-03AFC5A3EA15}"/>
    <cellStyle name="Moeda 5 10 3" xfId="1595" xr:uid="{3433A978-2391-42AD-8EC9-98683956BC84}"/>
    <cellStyle name="Moeda 5 11" xfId="573" xr:uid="{869A6C22-1ADF-4F5D-8526-C3D4ADB011C7}"/>
    <cellStyle name="Moeda 5 12" xfId="1124" xr:uid="{81ED4FE7-3EF5-4683-B636-CECDE02872C1}"/>
    <cellStyle name="Moeda 5 2" xfId="37" xr:uid="{00000000-0005-0000-0000-000006000000}"/>
    <cellStyle name="Moeda 5 2 10" xfId="1140" xr:uid="{DA50FA87-3DB4-490A-BD4D-0AFEA6750F89}"/>
    <cellStyle name="Moeda 5 2 2" xfId="69" xr:uid="{00000000-0005-0000-0000-00000A000000}"/>
    <cellStyle name="Moeda 5 2 2 2" xfId="148" xr:uid="{00000000-0005-0000-0000-00000A000000}"/>
    <cellStyle name="Moeda 5 2 2 2 2" xfId="699" xr:uid="{9626E107-6B04-4B5B-A005-B828A13F4437}"/>
    <cellStyle name="Moeda 5 2 2 2 3" xfId="1250" xr:uid="{400AA91C-BBE2-419A-AFF8-C357AC81F34A}"/>
    <cellStyle name="Moeda 5 2 2 3" xfId="227" xr:uid="{00000000-0005-0000-0000-00000A000000}"/>
    <cellStyle name="Moeda 5 2 2 3 2" xfId="778" xr:uid="{E37397F3-2980-4DBA-8A20-80ECC1EA9A98}"/>
    <cellStyle name="Moeda 5 2 2 3 3" xfId="1329" xr:uid="{535D5662-8221-4812-BE29-377341A570FC}"/>
    <cellStyle name="Moeda 5 2 2 4" xfId="307" xr:uid="{00000000-0005-0000-0000-00000A000000}"/>
    <cellStyle name="Moeda 5 2 2 4 2" xfId="858" xr:uid="{B9D4B44D-ED5D-4921-AA35-94430C1CBD41}"/>
    <cellStyle name="Moeda 5 2 2 4 3" xfId="1408" xr:uid="{4B456F6E-2D66-4049-B7A3-1BA9D8C1A28A}"/>
    <cellStyle name="Moeda 5 2 2 5" xfId="385" xr:uid="{00000000-0005-0000-0000-00000A000000}"/>
    <cellStyle name="Moeda 5 2 2 5 2" xfId="936" xr:uid="{3186EAE4-2C2B-46E8-A545-A4833E14C555}"/>
    <cellStyle name="Moeda 5 2 2 5 3" xfId="1486" xr:uid="{4537D3D3-F571-43FC-980F-B47D9D324957}"/>
    <cellStyle name="Moeda 5 2 2 6" xfId="464" xr:uid="{00000000-0005-0000-0000-00000A000000}"/>
    <cellStyle name="Moeda 5 2 2 6 2" xfId="1015" xr:uid="{A95DC028-35EE-4E42-8729-3FA992BD3389}"/>
    <cellStyle name="Moeda 5 2 2 6 3" xfId="1565" xr:uid="{EC8B30D8-A2ED-4187-98F4-1D7F2584EAC1}"/>
    <cellStyle name="Moeda 5 2 2 7" xfId="542" xr:uid="{00000000-0005-0000-0000-00000A000000}"/>
    <cellStyle name="Moeda 5 2 2 7 2" xfId="1093" xr:uid="{918513A6-3B29-471C-8FCC-DCF200AB2EF0}"/>
    <cellStyle name="Moeda 5 2 2 7 3" xfId="1643" xr:uid="{7E573B43-A8A3-4106-8DA2-1C8AC677E137}"/>
    <cellStyle name="Moeda 5 2 2 8" xfId="621" xr:uid="{0D165BD5-CC87-4AF5-88B7-C87E9CB7BC21}"/>
    <cellStyle name="Moeda 5 2 2 9" xfId="1172" xr:uid="{601EF50E-AB25-4EA8-A70F-F4028E2F180B}"/>
    <cellStyle name="Moeda 5 2 3" xfId="116" xr:uid="{00000000-0005-0000-0000-000006000000}"/>
    <cellStyle name="Moeda 5 2 3 2" xfId="667" xr:uid="{B4857442-148D-4B58-B62D-F2544D747B9C}"/>
    <cellStyle name="Moeda 5 2 3 3" xfId="1218" xr:uid="{7593FE4E-8068-4FE4-998E-654853BA2C88}"/>
    <cellStyle name="Moeda 5 2 4" xfId="195" xr:uid="{00000000-0005-0000-0000-000006000000}"/>
    <cellStyle name="Moeda 5 2 4 2" xfId="746" xr:uid="{C4AB207E-4491-488A-8D8F-690AE9867813}"/>
    <cellStyle name="Moeda 5 2 4 3" xfId="1297" xr:uid="{22222A59-AF5B-4FB8-BACF-83863C05818F}"/>
    <cellStyle name="Moeda 5 2 5" xfId="275" xr:uid="{00000000-0005-0000-0000-000006000000}"/>
    <cellStyle name="Moeda 5 2 5 2" xfId="826" xr:uid="{3AE428D7-478C-4139-BDC5-38341B8BE01B}"/>
    <cellStyle name="Moeda 5 2 5 3" xfId="1376" xr:uid="{EA4EDCBE-C60C-4F1C-ADBF-ECE36D3C95A1}"/>
    <cellStyle name="Moeda 5 2 6" xfId="353" xr:uid="{00000000-0005-0000-0000-000006000000}"/>
    <cellStyle name="Moeda 5 2 6 2" xfId="904" xr:uid="{70AC69FC-346A-472E-93B0-15EB1ED39453}"/>
    <cellStyle name="Moeda 5 2 6 3" xfId="1454" xr:uid="{B229D7FC-EB77-41FE-B853-6A45426C9566}"/>
    <cellStyle name="Moeda 5 2 7" xfId="432" xr:uid="{00000000-0005-0000-0000-000006000000}"/>
    <cellStyle name="Moeda 5 2 7 2" xfId="983" xr:uid="{C85EA350-1B59-4625-9D8D-330CB0ADFC99}"/>
    <cellStyle name="Moeda 5 2 7 3" xfId="1533" xr:uid="{F4DF02A0-FA08-4651-8045-B77DDF5A9F39}"/>
    <cellStyle name="Moeda 5 2 8" xfId="510" xr:uid="{00000000-0005-0000-0000-000006000000}"/>
    <cellStyle name="Moeda 5 2 8 2" xfId="1061" xr:uid="{01FC4A5F-A442-4AA8-8222-44547740E629}"/>
    <cellStyle name="Moeda 5 2 8 3" xfId="1611" xr:uid="{9CD60797-0A4D-4E61-A13E-ABD178C3491D}"/>
    <cellStyle name="Moeda 5 2 9" xfId="589" xr:uid="{26DAC8A9-3C0C-4AA7-9812-57437BA5CEA8}"/>
    <cellStyle name="Moeda 5 3" xfId="53" xr:uid="{00000000-0005-0000-0000-000006000000}"/>
    <cellStyle name="Moeda 5 3 2" xfId="132" xr:uid="{00000000-0005-0000-0000-000006000000}"/>
    <cellStyle name="Moeda 5 3 2 2" xfId="683" xr:uid="{F8E67218-8CE4-4984-A361-6F4AC566B0A5}"/>
    <cellStyle name="Moeda 5 3 2 3" xfId="1234" xr:uid="{D7FD0A0D-5726-46D9-855F-59B3CF70BC9E}"/>
    <cellStyle name="Moeda 5 3 3" xfId="211" xr:uid="{00000000-0005-0000-0000-000006000000}"/>
    <cellStyle name="Moeda 5 3 3 2" xfId="762" xr:uid="{8BD3869D-0BAF-4E72-AD09-C4E2018A4A45}"/>
    <cellStyle name="Moeda 5 3 3 3" xfId="1313" xr:uid="{E4E856FB-8679-46D7-B302-220FCF9D68A2}"/>
    <cellStyle name="Moeda 5 3 4" xfId="291" xr:uid="{00000000-0005-0000-0000-000006000000}"/>
    <cellStyle name="Moeda 5 3 4 2" xfId="842" xr:uid="{16E92BB2-0E6D-466F-8028-E25C51A51283}"/>
    <cellStyle name="Moeda 5 3 4 3" xfId="1392" xr:uid="{35EBE065-FDE5-46AB-92BB-C3062FA0D02B}"/>
    <cellStyle name="Moeda 5 3 5" xfId="369" xr:uid="{00000000-0005-0000-0000-000006000000}"/>
    <cellStyle name="Moeda 5 3 5 2" xfId="920" xr:uid="{9878298E-56AF-4C63-A974-E4C3FDAC3A88}"/>
    <cellStyle name="Moeda 5 3 5 3" xfId="1470" xr:uid="{C81902D4-2F1D-49D8-B3D4-770DFB823010}"/>
    <cellStyle name="Moeda 5 3 6" xfId="448" xr:uid="{00000000-0005-0000-0000-000006000000}"/>
    <cellStyle name="Moeda 5 3 6 2" xfId="999" xr:uid="{5BC5C473-5C12-41C6-9DF9-55A1483B0928}"/>
    <cellStyle name="Moeda 5 3 6 3" xfId="1549" xr:uid="{97919A4E-783D-4B42-8FE2-A3AE98AF51B5}"/>
    <cellStyle name="Moeda 5 3 7" xfId="526" xr:uid="{00000000-0005-0000-0000-000006000000}"/>
    <cellStyle name="Moeda 5 3 7 2" xfId="1077" xr:uid="{1812D707-D032-4D4A-941B-387D9D556879}"/>
    <cellStyle name="Moeda 5 3 7 3" xfId="1627" xr:uid="{84FF702D-D00F-4A77-BB9B-18C74A4093FD}"/>
    <cellStyle name="Moeda 5 3 8" xfId="605" xr:uid="{23C69CDC-9E17-48CE-AC8C-C34E21A9CBBD}"/>
    <cellStyle name="Moeda 5 3 9" xfId="1156" xr:uid="{49ABA1CD-1A6C-4CBB-8113-657E85EB4654}"/>
    <cellStyle name="Moeda 5 4" xfId="84" xr:uid="{00000000-0005-0000-0000-000005000000}"/>
    <cellStyle name="Moeda 5 4 2" xfId="163" xr:uid="{00000000-0005-0000-0000-000005000000}"/>
    <cellStyle name="Moeda 5 4 2 2" xfId="714" xr:uid="{915753C8-2457-4B29-B15C-390898923DA9}"/>
    <cellStyle name="Moeda 5 4 2 3" xfId="1265" xr:uid="{4170D45B-F021-41B7-9207-1A42FDA85551}"/>
    <cellStyle name="Moeda 5 4 3" xfId="242" xr:uid="{00000000-0005-0000-0000-000005000000}"/>
    <cellStyle name="Moeda 5 4 3 2" xfId="793" xr:uid="{1AF1B2EF-92A8-45F3-9B4E-4C07FC9DD74A}"/>
    <cellStyle name="Moeda 5 4 3 3" xfId="1344" xr:uid="{263D13E7-CA85-447A-8DE0-AD0706D9ACF5}"/>
    <cellStyle name="Moeda 5 4 4" xfId="322" xr:uid="{00000000-0005-0000-0000-000005000000}"/>
    <cellStyle name="Moeda 5 4 4 2" xfId="873" xr:uid="{E2E67791-75E1-4932-8880-91072153CF66}"/>
    <cellStyle name="Moeda 5 4 4 3" xfId="1423" xr:uid="{3314B5BF-1B64-40E9-9D71-2D8785508163}"/>
    <cellStyle name="Moeda 5 4 5" xfId="400" xr:uid="{00000000-0005-0000-0000-000005000000}"/>
    <cellStyle name="Moeda 5 4 5 2" xfId="951" xr:uid="{EEE0BF53-E175-4685-B82F-C98779347F15}"/>
    <cellStyle name="Moeda 5 4 5 3" xfId="1501" xr:uid="{6F7ADCCD-5391-47A8-A2DD-DB8A5B8ADFDF}"/>
    <cellStyle name="Moeda 5 4 6" xfId="479" xr:uid="{00000000-0005-0000-0000-000005000000}"/>
    <cellStyle name="Moeda 5 4 6 2" xfId="1030" xr:uid="{A95A1B15-0311-4718-867B-1F534C63FB62}"/>
    <cellStyle name="Moeda 5 4 6 3" xfId="1580" xr:uid="{FAD091F5-4465-466C-8568-F13B9AEFEAEC}"/>
    <cellStyle name="Moeda 5 4 7" xfId="557" xr:uid="{00000000-0005-0000-0000-000005000000}"/>
    <cellStyle name="Moeda 5 4 7 2" xfId="1108" xr:uid="{FDEB47CB-4944-43FC-B491-8AED190CEA0A}"/>
    <cellStyle name="Moeda 5 4 7 3" xfId="1658" xr:uid="{64EAF8B3-AB75-41EA-9ADD-C429ACBCAD7B}"/>
    <cellStyle name="Moeda 5 4 8" xfId="636" xr:uid="{200EEED9-26A1-43EE-9C85-21FD75D38513}"/>
    <cellStyle name="Moeda 5 4 9" xfId="1187" xr:uid="{3B2B2C92-CE10-4447-B235-13583A731314}"/>
    <cellStyle name="Moeda 5 5" xfId="100" xr:uid="{00000000-0005-0000-0000-000006000000}"/>
    <cellStyle name="Moeda 5 5 2" xfId="651" xr:uid="{71749536-62ED-44AE-BB75-8D471234C006}"/>
    <cellStyle name="Moeda 5 5 3" xfId="1202" xr:uid="{378B2F7A-1ACC-4675-B1BB-4C8A16BD7E00}"/>
    <cellStyle name="Moeda 5 6" xfId="179" xr:uid="{00000000-0005-0000-0000-000006000000}"/>
    <cellStyle name="Moeda 5 6 2" xfId="730" xr:uid="{4387D5C4-462E-43EE-96A1-16A14FC974BD}"/>
    <cellStyle name="Moeda 5 6 3" xfId="1281" xr:uid="{9479132A-A7BE-4647-9F14-4D8365A07E93}"/>
    <cellStyle name="Moeda 5 7" xfId="258" xr:uid="{00000000-0005-0000-0000-000006000000}"/>
    <cellStyle name="Moeda 5 7 2" xfId="809" xr:uid="{F8C80A40-20E0-4C5F-9A48-E6BD946055D1}"/>
    <cellStyle name="Moeda 5 7 3" xfId="1360" xr:uid="{7BD8078E-3D48-4084-8DAE-0919E47DDB3C}"/>
    <cellStyle name="Moeda 5 8" xfId="337" xr:uid="{00000000-0005-0000-0000-000006000000}"/>
    <cellStyle name="Moeda 5 8 2" xfId="888" xr:uid="{C7526934-B1CD-4F72-9FCE-F97825BB4359}"/>
    <cellStyle name="Moeda 5 8 3" xfId="1438" xr:uid="{1628D8E9-C599-47AA-8EA3-DF2A9C19604B}"/>
    <cellStyle name="Moeda 5 9" xfId="416" xr:uid="{00000000-0005-0000-0000-000006000000}"/>
    <cellStyle name="Moeda 5 9 2" xfId="967" xr:uid="{30570A34-94F8-452C-A281-8D859CE971B8}"/>
    <cellStyle name="Moeda 5 9 3" xfId="1517" xr:uid="{0394FC28-5ED1-4A0F-A6BE-5A81BEC62518}"/>
    <cellStyle name="Moeda 6" xfId="31" xr:uid="{00000000-0005-0000-0000-000044000000}"/>
    <cellStyle name="Moeda 6 10" xfId="1134" xr:uid="{E226062E-27D0-47A4-B054-C45138E62344}"/>
    <cellStyle name="Moeda 6 2" xfId="63" xr:uid="{00000000-0005-0000-0000-00000B000000}"/>
    <cellStyle name="Moeda 6 2 2" xfId="142" xr:uid="{00000000-0005-0000-0000-00000B000000}"/>
    <cellStyle name="Moeda 6 2 2 2" xfId="693" xr:uid="{AAD9E3CD-B763-4472-BADE-D946ADD3AB57}"/>
    <cellStyle name="Moeda 6 2 2 3" xfId="1244" xr:uid="{71AD4FA7-68D2-4030-AC8A-06A670DA49D9}"/>
    <cellStyle name="Moeda 6 2 3" xfId="221" xr:uid="{00000000-0005-0000-0000-00000B000000}"/>
    <cellStyle name="Moeda 6 2 3 2" xfId="772" xr:uid="{4C5C564F-A955-45FC-8891-6FD5B7574563}"/>
    <cellStyle name="Moeda 6 2 3 3" xfId="1323" xr:uid="{71AFDC5F-89D0-4060-B49D-6B529E23630C}"/>
    <cellStyle name="Moeda 6 2 4" xfId="301" xr:uid="{00000000-0005-0000-0000-00000B000000}"/>
    <cellStyle name="Moeda 6 2 4 2" xfId="852" xr:uid="{8F5FCF8D-0522-4B0A-BFF9-146A120C827A}"/>
    <cellStyle name="Moeda 6 2 4 3" xfId="1402" xr:uid="{C5F494F0-650B-4EDD-A57E-2BE794B345DB}"/>
    <cellStyle name="Moeda 6 2 5" xfId="379" xr:uid="{00000000-0005-0000-0000-00000B000000}"/>
    <cellStyle name="Moeda 6 2 5 2" xfId="930" xr:uid="{3DF0AD70-D802-48E1-B031-6C9A0EC7FCDD}"/>
    <cellStyle name="Moeda 6 2 5 3" xfId="1480" xr:uid="{319B8E3D-8908-4A60-9044-34B402B18F9E}"/>
    <cellStyle name="Moeda 6 2 6" xfId="458" xr:uid="{00000000-0005-0000-0000-00000B000000}"/>
    <cellStyle name="Moeda 6 2 6 2" xfId="1009" xr:uid="{70F6F51A-E416-46AC-8FE4-E4EA22807A87}"/>
    <cellStyle name="Moeda 6 2 6 3" xfId="1559" xr:uid="{9363240E-2548-44C8-A58F-98F9ED32B976}"/>
    <cellStyle name="Moeda 6 2 7" xfId="536" xr:uid="{00000000-0005-0000-0000-00000B000000}"/>
    <cellStyle name="Moeda 6 2 7 2" xfId="1087" xr:uid="{834A0514-61A8-4B43-9915-AC1C83739E17}"/>
    <cellStyle name="Moeda 6 2 7 3" xfId="1637" xr:uid="{51C5317A-4BEA-4B24-9FB1-9ADF6DD5F1D1}"/>
    <cellStyle name="Moeda 6 2 8" xfId="615" xr:uid="{9C61EE76-6328-422B-8E25-93E25079B078}"/>
    <cellStyle name="Moeda 6 2 9" xfId="1166" xr:uid="{07951C86-1EBF-44B8-8C06-5420C2CF52A7}"/>
    <cellStyle name="Moeda 6 3" xfId="110" xr:uid="{00000000-0005-0000-0000-000044000000}"/>
    <cellStyle name="Moeda 6 3 2" xfId="661" xr:uid="{DED90CE5-BD24-451C-82DF-1D0CA04859F8}"/>
    <cellStyle name="Moeda 6 3 3" xfId="1212" xr:uid="{B7ACF662-EA64-4C22-BFC9-087C2D95654A}"/>
    <cellStyle name="Moeda 6 4" xfId="189" xr:uid="{00000000-0005-0000-0000-000044000000}"/>
    <cellStyle name="Moeda 6 4 2" xfId="740" xr:uid="{F716F49C-154C-420F-AA38-B06886588C44}"/>
    <cellStyle name="Moeda 6 4 3" xfId="1291" xr:uid="{788DC667-4D10-4C99-B02A-D62CC4E9FE30}"/>
    <cellStyle name="Moeda 6 5" xfId="269" xr:uid="{00000000-0005-0000-0000-000044000000}"/>
    <cellStyle name="Moeda 6 5 2" xfId="820" xr:uid="{9F0F00B3-29D6-4EF5-B8FE-AC7BF898D9D0}"/>
    <cellStyle name="Moeda 6 5 3" xfId="1370" xr:uid="{3E5ECDF4-1A18-41E5-AB9F-50CDC30B3490}"/>
    <cellStyle name="Moeda 6 6" xfId="347" xr:uid="{00000000-0005-0000-0000-000044000000}"/>
    <cellStyle name="Moeda 6 6 2" xfId="898" xr:uid="{BE4D4DB6-CE2C-41F7-B170-232AC52BC957}"/>
    <cellStyle name="Moeda 6 6 3" xfId="1448" xr:uid="{A20A4054-4AE8-471B-A9C2-55B757FB6670}"/>
    <cellStyle name="Moeda 6 7" xfId="426" xr:uid="{00000000-0005-0000-0000-000044000000}"/>
    <cellStyle name="Moeda 6 7 2" xfId="977" xr:uid="{6174E63F-5C43-4C78-87A8-2B12E21AED5E}"/>
    <cellStyle name="Moeda 6 7 3" xfId="1527" xr:uid="{0503E062-9570-4CA4-A074-CE3ACB6210D6}"/>
    <cellStyle name="Moeda 6 8" xfId="504" xr:uid="{00000000-0005-0000-0000-000044000000}"/>
    <cellStyle name="Moeda 6 8 2" xfId="1055" xr:uid="{259F7117-D8F2-4A11-98A4-71A502C25B06}"/>
    <cellStyle name="Moeda 6 8 3" xfId="1605" xr:uid="{221F9DF2-561B-44DE-85A7-E24900A7B706}"/>
    <cellStyle name="Moeda 6 9" xfId="583" xr:uid="{BAE65583-EF0E-46B3-B09B-65391A9D34E3}"/>
    <cellStyle name="Moeda 7" xfId="47" xr:uid="{00000000-0005-0000-0000-000054000000}"/>
    <cellStyle name="Moeda 7 2" xfId="126" xr:uid="{00000000-0005-0000-0000-000054000000}"/>
    <cellStyle name="Moeda 7 2 2" xfId="677" xr:uid="{0765EA7B-5900-46D7-9E82-3659AB224663}"/>
    <cellStyle name="Moeda 7 2 3" xfId="1228" xr:uid="{71C15342-F171-40E0-9103-60C842FB9039}"/>
    <cellStyle name="Moeda 7 3" xfId="205" xr:uid="{00000000-0005-0000-0000-000054000000}"/>
    <cellStyle name="Moeda 7 3 2" xfId="756" xr:uid="{A79185EC-42F7-41FE-B3BA-C8C3DF023BC1}"/>
    <cellStyle name="Moeda 7 3 3" xfId="1307" xr:uid="{2D0CA30A-84C6-4059-BCD6-717BED168F9E}"/>
    <cellStyle name="Moeda 7 4" xfId="285" xr:uid="{00000000-0005-0000-0000-000054000000}"/>
    <cellStyle name="Moeda 7 4 2" xfId="836" xr:uid="{2916F2B1-EA60-49D8-B146-1027B38CB67E}"/>
    <cellStyle name="Moeda 7 4 3" xfId="1386" xr:uid="{E9B50338-3FA5-4BB8-AC8C-5844FCA0B643}"/>
    <cellStyle name="Moeda 7 5" xfId="363" xr:uid="{00000000-0005-0000-0000-000054000000}"/>
    <cellStyle name="Moeda 7 5 2" xfId="914" xr:uid="{CD2CD5D6-F22B-4941-B5E5-00B40329E44A}"/>
    <cellStyle name="Moeda 7 5 3" xfId="1464" xr:uid="{343C174D-BBA2-4F07-8247-69C1E2260C65}"/>
    <cellStyle name="Moeda 7 6" xfId="442" xr:uid="{00000000-0005-0000-0000-000054000000}"/>
    <cellStyle name="Moeda 7 6 2" xfId="993" xr:uid="{8F228927-CF59-4307-A2BE-3F455A522108}"/>
    <cellStyle name="Moeda 7 6 3" xfId="1543" xr:uid="{ABC90750-4E9D-4395-8281-8C2FAFB69983}"/>
    <cellStyle name="Moeda 7 7" xfId="520" xr:uid="{00000000-0005-0000-0000-000054000000}"/>
    <cellStyle name="Moeda 7 7 2" xfId="1071" xr:uid="{2CF75CAA-7116-4F87-92B8-6B26427CEC3C}"/>
    <cellStyle name="Moeda 7 7 3" xfId="1621" xr:uid="{BAC1C0BB-CDF3-444D-B770-63EB5AC50004}"/>
    <cellStyle name="Moeda 7 8" xfId="599" xr:uid="{084689FC-91F7-43F7-A10B-2044031D9C3D}"/>
    <cellStyle name="Moeda 7 9" xfId="1150" xr:uid="{FE6F45BA-461E-415B-9AFC-F3CAF9BBB6A6}"/>
    <cellStyle name="Moeda 8" xfId="173" xr:uid="{00000000-0005-0000-0000-0000D2000000}"/>
    <cellStyle name="Moeda 8 2" xfId="724" xr:uid="{08F2C760-C0A1-4D5C-A0A6-C231C5C98209}"/>
    <cellStyle name="Moeda 8 3" xfId="1275" xr:uid="{F46D9667-1B7C-4896-9EB4-485C4F19A359}"/>
    <cellStyle name="Moeda 9" xfId="252" xr:uid="{00000000-0005-0000-0000-000021010000}"/>
    <cellStyle name="Moeda 9 2" xfId="803" xr:uid="{30AA553E-D73D-4744-A882-5D357DA8CACB}"/>
    <cellStyle name="Moeda 9 3" xfId="1354" xr:uid="{A59AB2F3-4119-4AA3-917E-B984AA12EB9F}"/>
    <cellStyle name="Normal" xfId="0" builtinId="0"/>
    <cellStyle name="Normal 2" xfId="1" xr:uid="{00000000-0005-0000-0000-000008000000}"/>
    <cellStyle name="Normal 2 2" xfId="88" xr:uid="{4C514277-CCFA-41D3-B4F0-CFE60B14EC40}"/>
    <cellStyle name="Porcentagem" xfId="24" builtinId="5"/>
    <cellStyle name="Porcentagem 2" xfId="12" xr:uid="{00000000-0005-0000-0000-000009000000}"/>
    <cellStyle name="Porcentagem 3" xfId="262" xr:uid="{00000000-0005-0000-0000-000039010000}"/>
    <cellStyle name="Porcentagem 3 2" xfId="813" xr:uid="{AAED6366-85BF-4B0D-A9EF-A52B4ABD04D4}"/>
    <cellStyle name="Separador de milhares 2" xfId="2" xr:uid="{00000000-0005-0000-0000-00000A000000}"/>
    <cellStyle name="Separador de milhares 2 2" xfId="7" xr:uid="{00000000-0005-0000-0000-00000B000000}"/>
    <cellStyle name="Separador de milhares 2 2 10" xfId="247" xr:uid="{00000000-0005-0000-0000-00000B000000}"/>
    <cellStyle name="Separador de milhares 2 2 10 2" xfId="798" xr:uid="{DE35C3DB-65E8-4D86-BFD1-548947341B0D}"/>
    <cellStyle name="Separador de milhares 2 2 10 3" xfId="1349" xr:uid="{A2DAC899-D7DA-4E37-B46B-4CC08D9B395B}"/>
    <cellStyle name="Separador de milhares 2 2 11" xfId="327" xr:uid="{00000000-0005-0000-0000-00000B000000}"/>
    <cellStyle name="Separador de milhares 2 2 11 2" xfId="878" xr:uid="{D7555DE3-9C17-4587-A127-E736FB9D9289}"/>
    <cellStyle name="Separador de milhares 2 2 11 3" xfId="1428" xr:uid="{2BBB2F71-75B6-4B00-98D2-598FA0DFCE00}"/>
    <cellStyle name="Separador de milhares 2 2 12" xfId="405" xr:uid="{00000000-0005-0000-0000-00000B000000}"/>
    <cellStyle name="Separador de milhares 2 2 12 2" xfId="956" xr:uid="{63A527CC-081B-475A-8BF4-9E384D2BE283}"/>
    <cellStyle name="Separador de milhares 2 2 12 3" xfId="1506" xr:uid="{E63113BE-5741-4120-86EE-B45968054F16}"/>
    <cellStyle name="Separador de milhares 2 2 13" xfId="484" xr:uid="{00000000-0005-0000-0000-00000B000000}"/>
    <cellStyle name="Separador de milhares 2 2 13 2" xfId="1035" xr:uid="{B65FBC2A-74F9-4864-87B7-90912829047E}"/>
    <cellStyle name="Separador de milhares 2 2 13 3" xfId="1585" xr:uid="{DA239C19-ED76-4643-AD2E-8855552590B1}"/>
    <cellStyle name="Separador de milhares 2 2 14" xfId="562" xr:uid="{DB1DE1ED-44FF-462D-AA5B-3433133977CA}"/>
    <cellStyle name="Separador de milhares 2 2 15" xfId="1113" xr:uid="{B3AD85BE-E89B-4348-8200-1CE2F03F8B8D}"/>
    <cellStyle name="Separador de milhares 2 2 2" xfId="11" xr:uid="{00000000-0005-0000-0000-00000C000000}"/>
    <cellStyle name="Separador de milhares 2 2 2 10" xfId="408" xr:uid="{00000000-0005-0000-0000-00000C000000}"/>
    <cellStyle name="Separador de milhares 2 2 2 10 2" xfId="959" xr:uid="{6D8C763F-6E0A-4E75-82A0-CF05663609AA}"/>
    <cellStyle name="Separador de milhares 2 2 2 10 3" xfId="1509" xr:uid="{4B2B6251-92FB-4A57-A5BB-801931E4FCCD}"/>
    <cellStyle name="Separador de milhares 2 2 2 11" xfId="487" xr:uid="{00000000-0005-0000-0000-00000C000000}"/>
    <cellStyle name="Separador de milhares 2 2 2 11 2" xfId="1038" xr:uid="{94C3DACE-D7EC-412E-9E2C-8EFD74232044}"/>
    <cellStyle name="Separador de milhares 2 2 2 11 3" xfId="1588" xr:uid="{86E403E4-D724-40A5-BFF3-3E66A35FAAAB}"/>
    <cellStyle name="Separador de milhares 2 2 2 12" xfId="565" xr:uid="{3F84F49C-E10D-46AB-8FE5-305BFD3C51C5}"/>
    <cellStyle name="Separador de milhares 2 2 2 13" xfId="1116" xr:uid="{C2BFCB79-373C-4702-A21E-1F7C18F6929F}"/>
    <cellStyle name="Separador de milhares 2 2 2 2" xfId="19" xr:uid="{00000000-0005-0000-0000-00000D000000}"/>
    <cellStyle name="Separador de milhares 2 2 2 2 10" xfId="493" xr:uid="{00000000-0005-0000-0000-00000D000000}"/>
    <cellStyle name="Separador de milhares 2 2 2 2 10 2" xfId="1044" xr:uid="{27BF2B17-A8C2-40FE-9929-FDE4FD2AF7E1}"/>
    <cellStyle name="Separador de milhares 2 2 2 2 10 3" xfId="1594" xr:uid="{9F062016-0E23-4D7A-BAC0-8B8C27B67D86}"/>
    <cellStyle name="Separador de milhares 2 2 2 2 11" xfId="572" xr:uid="{C1947B39-6A7D-4257-8AEB-7CAD37B0D226}"/>
    <cellStyle name="Separador de milhares 2 2 2 2 12" xfId="1123" xr:uid="{441D3E46-A76D-49C9-B2FF-3F123A221B8A}"/>
    <cellStyle name="Separador de milhares 2 2 2 2 2" xfId="36" xr:uid="{00000000-0005-0000-0000-00000D000000}"/>
    <cellStyle name="Separador de milhares 2 2 2 2 2 10" xfId="1139" xr:uid="{B74DC9C6-BE19-4B69-8830-14D1613BD6C9}"/>
    <cellStyle name="Separador de milhares 2 2 2 2 2 2" xfId="68" xr:uid="{00000000-0005-0000-0000-000014000000}"/>
    <cellStyle name="Separador de milhares 2 2 2 2 2 2 2" xfId="147" xr:uid="{00000000-0005-0000-0000-000014000000}"/>
    <cellStyle name="Separador de milhares 2 2 2 2 2 2 2 2" xfId="698" xr:uid="{F28C307B-1F8E-4000-B3FE-B9F529E7E47F}"/>
    <cellStyle name="Separador de milhares 2 2 2 2 2 2 2 3" xfId="1249" xr:uid="{79F0C795-BF8B-409A-8980-7A0FE5D76E5A}"/>
    <cellStyle name="Separador de milhares 2 2 2 2 2 2 3" xfId="226" xr:uid="{00000000-0005-0000-0000-000014000000}"/>
    <cellStyle name="Separador de milhares 2 2 2 2 2 2 3 2" xfId="777" xr:uid="{371E5C80-5D27-4D75-B53C-36D5CFCBBF9B}"/>
    <cellStyle name="Separador de milhares 2 2 2 2 2 2 3 3" xfId="1328" xr:uid="{7C33DF03-D163-4143-9D81-C8FDB01A0E72}"/>
    <cellStyle name="Separador de milhares 2 2 2 2 2 2 4" xfId="306" xr:uid="{00000000-0005-0000-0000-000014000000}"/>
    <cellStyle name="Separador de milhares 2 2 2 2 2 2 4 2" xfId="857" xr:uid="{903CD614-BA1D-42C4-8B48-56161A6547ED}"/>
    <cellStyle name="Separador de milhares 2 2 2 2 2 2 4 3" xfId="1407" xr:uid="{35F8C7E1-1970-4991-B655-3BFA77151C7E}"/>
    <cellStyle name="Separador de milhares 2 2 2 2 2 2 5" xfId="384" xr:uid="{00000000-0005-0000-0000-000014000000}"/>
    <cellStyle name="Separador de milhares 2 2 2 2 2 2 5 2" xfId="935" xr:uid="{E51B0160-1244-4AC7-A071-A22716ACB77A}"/>
    <cellStyle name="Separador de milhares 2 2 2 2 2 2 5 3" xfId="1485" xr:uid="{41DEFAD0-CDF5-43EE-9AFA-0791B779111D}"/>
    <cellStyle name="Separador de milhares 2 2 2 2 2 2 6" xfId="463" xr:uid="{00000000-0005-0000-0000-000014000000}"/>
    <cellStyle name="Separador de milhares 2 2 2 2 2 2 6 2" xfId="1014" xr:uid="{37B2CF09-3BFF-4C3E-9886-824CB5984933}"/>
    <cellStyle name="Separador de milhares 2 2 2 2 2 2 6 3" xfId="1564" xr:uid="{1E261905-4C42-49ED-A2D6-ED4CC0AF949A}"/>
    <cellStyle name="Separador de milhares 2 2 2 2 2 2 7" xfId="541" xr:uid="{00000000-0005-0000-0000-000014000000}"/>
    <cellStyle name="Separador de milhares 2 2 2 2 2 2 7 2" xfId="1092" xr:uid="{A1344349-5B3B-4F4C-9169-F3B9923BC6E6}"/>
    <cellStyle name="Separador de milhares 2 2 2 2 2 2 7 3" xfId="1642" xr:uid="{B886D977-8939-4570-9C22-E9399124B128}"/>
    <cellStyle name="Separador de milhares 2 2 2 2 2 2 8" xfId="620" xr:uid="{6468C2EC-BF86-40BD-A433-8AEB580C04A2}"/>
    <cellStyle name="Separador de milhares 2 2 2 2 2 2 9" xfId="1171" xr:uid="{E77A5161-5434-4C04-8B25-07AEE57F0043}"/>
    <cellStyle name="Separador de milhares 2 2 2 2 2 3" xfId="115" xr:uid="{00000000-0005-0000-0000-00000D000000}"/>
    <cellStyle name="Separador de milhares 2 2 2 2 2 3 2" xfId="666" xr:uid="{DE424B04-1B97-4961-BE30-9859D22D7C37}"/>
    <cellStyle name="Separador de milhares 2 2 2 2 2 3 3" xfId="1217" xr:uid="{DE2C718F-4FCB-4FB2-9610-9BD6D490864B}"/>
    <cellStyle name="Separador de milhares 2 2 2 2 2 4" xfId="194" xr:uid="{00000000-0005-0000-0000-00000D000000}"/>
    <cellStyle name="Separador de milhares 2 2 2 2 2 4 2" xfId="745" xr:uid="{679EB809-65B3-4DD7-A78D-61F4288ACF79}"/>
    <cellStyle name="Separador de milhares 2 2 2 2 2 4 3" xfId="1296" xr:uid="{4B99DC31-A28F-4543-9BFC-4698F097B392}"/>
    <cellStyle name="Separador de milhares 2 2 2 2 2 5" xfId="274" xr:uid="{00000000-0005-0000-0000-00000D000000}"/>
    <cellStyle name="Separador de milhares 2 2 2 2 2 5 2" xfId="825" xr:uid="{89E9EFBA-2B7C-49FD-BBF4-8911F80FC1E7}"/>
    <cellStyle name="Separador de milhares 2 2 2 2 2 5 3" xfId="1375" xr:uid="{F374D38E-2816-476B-B49E-846F9BBA1B74}"/>
    <cellStyle name="Separador de milhares 2 2 2 2 2 6" xfId="352" xr:uid="{00000000-0005-0000-0000-00000D000000}"/>
    <cellStyle name="Separador de milhares 2 2 2 2 2 6 2" xfId="903" xr:uid="{00A8FF65-D527-4B51-9C2C-4E1634ADA3E6}"/>
    <cellStyle name="Separador de milhares 2 2 2 2 2 6 3" xfId="1453" xr:uid="{B5400D7A-2384-46FC-A908-49CE036BAC6B}"/>
    <cellStyle name="Separador de milhares 2 2 2 2 2 7" xfId="431" xr:uid="{00000000-0005-0000-0000-00000D000000}"/>
    <cellStyle name="Separador de milhares 2 2 2 2 2 7 2" xfId="982" xr:uid="{0D754DCC-FB24-4C01-8B35-0D5C34D820F8}"/>
    <cellStyle name="Separador de milhares 2 2 2 2 2 7 3" xfId="1532" xr:uid="{FDF05496-8607-4AF1-B64C-77D29E2CD402}"/>
    <cellStyle name="Separador de milhares 2 2 2 2 2 8" xfId="509" xr:uid="{00000000-0005-0000-0000-00000D000000}"/>
    <cellStyle name="Separador de milhares 2 2 2 2 2 8 2" xfId="1060" xr:uid="{64C6504B-B5DD-4D70-A986-B682DFCF78D7}"/>
    <cellStyle name="Separador de milhares 2 2 2 2 2 8 3" xfId="1610" xr:uid="{B00F9931-4459-4C46-8E3D-CF7AC32065DC}"/>
    <cellStyle name="Separador de milhares 2 2 2 2 2 9" xfId="588" xr:uid="{3D96F5F4-23C2-4390-8552-7B3C0DA24850}"/>
    <cellStyle name="Separador de milhares 2 2 2 2 3" xfId="52" xr:uid="{00000000-0005-0000-0000-00000D000000}"/>
    <cellStyle name="Separador de milhares 2 2 2 2 3 2" xfId="131" xr:uid="{00000000-0005-0000-0000-00000D000000}"/>
    <cellStyle name="Separador de milhares 2 2 2 2 3 2 2" xfId="682" xr:uid="{CD0C43F8-B042-41AC-89F9-50B1353C13B5}"/>
    <cellStyle name="Separador de milhares 2 2 2 2 3 2 3" xfId="1233" xr:uid="{337E273E-2377-43E4-ABB1-CB29423DB265}"/>
    <cellStyle name="Separador de milhares 2 2 2 2 3 3" xfId="210" xr:uid="{00000000-0005-0000-0000-00000D000000}"/>
    <cellStyle name="Separador de milhares 2 2 2 2 3 3 2" xfId="761" xr:uid="{CD25B2CD-82E4-4736-9775-3B1648A3E7DF}"/>
    <cellStyle name="Separador de milhares 2 2 2 2 3 3 3" xfId="1312" xr:uid="{1EDD90F0-D316-4739-B143-C14891F7B117}"/>
    <cellStyle name="Separador de milhares 2 2 2 2 3 4" xfId="290" xr:uid="{00000000-0005-0000-0000-00000D000000}"/>
    <cellStyle name="Separador de milhares 2 2 2 2 3 4 2" xfId="841" xr:uid="{A6C510C3-2DD2-4F02-AE14-5FF1AFDF3564}"/>
    <cellStyle name="Separador de milhares 2 2 2 2 3 4 3" xfId="1391" xr:uid="{79745F95-995B-482B-AE39-02720B4B1C51}"/>
    <cellStyle name="Separador de milhares 2 2 2 2 3 5" xfId="368" xr:uid="{00000000-0005-0000-0000-00000D000000}"/>
    <cellStyle name="Separador de milhares 2 2 2 2 3 5 2" xfId="919" xr:uid="{032310B0-538B-48A4-BF4D-631BD30F7A0F}"/>
    <cellStyle name="Separador de milhares 2 2 2 2 3 5 3" xfId="1469" xr:uid="{B687F1A0-C756-4717-A514-36EC6365E51C}"/>
    <cellStyle name="Separador de milhares 2 2 2 2 3 6" xfId="447" xr:uid="{00000000-0005-0000-0000-00000D000000}"/>
    <cellStyle name="Separador de milhares 2 2 2 2 3 6 2" xfId="998" xr:uid="{DDA2E8F5-C44B-47F2-8FCF-C349E3773D05}"/>
    <cellStyle name="Separador de milhares 2 2 2 2 3 6 3" xfId="1548" xr:uid="{B3827D28-3B4A-4FC2-8213-61098BD8C768}"/>
    <cellStyle name="Separador de milhares 2 2 2 2 3 7" xfId="525" xr:uid="{00000000-0005-0000-0000-00000D000000}"/>
    <cellStyle name="Separador de milhares 2 2 2 2 3 7 2" xfId="1076" xr:uid="{65CD4EA3-AD59-4992-9D26-3525E027A786}"/>
    <cellStyle name="Separador de milhares 2 2 2 2 3 7 3" xfId="1626" xr:uid="{C5443F69-62C8-4A02-A373-94E21D86E03A}"/>
    <cellStyle name="Separador de milhares 2 2 2 2 3 8" xfId="604" xr:uid="{EC493E5F-459E-4539-9BD3-1C2B76C3B212}"/>
    <cellStyle name="Separador de milhares 2 2 2 2 3 9" xfId="1155" xr:uid="{644664AC-01F9-46AA-83A3-84A0FCDD96FE}"/>
    <cellStyle name="Separador de milhares 2 2 2 2 4" xfId="83" xr:uid="{00000000-0005-0000-0000-00000C000000}"/>
    <cellStyle name="Separador de milhares 2 2 2 2 4 2" xfId="162" xr:uid="{00000000-0005-0000-0000-00000C000000}"/>
    <cellStyle name="Separador de milhares 2 2 2 2 4 2 2" xfId="713" xr:uid="{F14601D3-3D56-4990-9A6F-41A6B6CB6275}"/>
    <cellStyle name="Separador de milhares 2 2 2 2 4 2 3" xfId="1264" xr:uid="{DA0317FE-3D0F-4D3C-8989-E1FF37B46001}"/>
    <cellStyle name="Separador de milhares 2 2 2 2 4 3" xfId="241" xr:uid="{00000000-0005-0000-0000-00000C000000}"/>
    <cellStyle name="Separador de milhares 2 2 2 2 4 3 2" xfId="792" xr:uid="{9C5DC444-8BA8-4723-81C4-3D644384BF78}"/>
    <cellStyle name="Separador de milhares 2 2 2 2 4 3 3" xfId="1343" xr:uid="{C307F8AB-0B20-4F71-94C2-B1A24E3C3C9C}"/>
    <cellStyle name="Separador de milhares 2 2 2 2 4 4" xfId="321" xr:uid="{00000000-0005-0000-0000-00000C000000}"/>
    <cellStyle name="Separador de milhares 2 2 2 2 4 4 2" xfId="872" xr:uid="{EF5ED699-472F-4B77-87FC-FE375A5BC2A2}"/>
    <cellStyle name="Separador de milhares 2 2 2 2 4 4 3" xfId="1422" xr:uid="{29B669BB-FCD0-4A04-AE0E-4CE6E94049E0}"/>
    <cellStyle name="Separador de milhares 2 2 2 2 4 5" xfId="399" xr:uid="{00000000-0005-0000-0000-00000C000000}"/>
    <cellStyle name="Separador de milhares 2 2 2 2 4 5 2" xfId="950" xr:uid="{75E95B04-CB20-417A-84E0-B38A04E529BB}"/>
    <cellStyle name="Separador de milhares 2 2 2 2 4 5 3" xfId="1500" xr:uid="{8CB8DC54-323C-44BF-980F-999FE7F13918}"/>
    <cellStyle name="Separador de milhares 2 2 2 2 4 6" xfId="478" xr:uid="{00000000-0005-0000-0000-00000C000000}"/>
    <cellStyle name="Separador de milhares 2 2 2 2 4 6 2" xfId="1029" xr:uid="{8947155E-F138-4340-8AC2-F7B724BEFA51}"/>
    <cellStyle name="Separador de milhares 2 2 2 2 4 6 3" xfId="1579" xr:uid="{3EA1EB66-922F-4377-A834-56B9C90D22F2}"/>
    <cellStyle name="Separador de milhares 2 2 2 2 4 7" xfId="556" xr:uid="{00000000-0005-0000-0000-00000C000000}"/>
    <cellStyle name="Separador de milhares 2 2 2 2 4 7 2" xfId="1107" xr:uid="{73BA7566-B63B-4E5D-8F1F-7845EEF39191}"/>
    <cellStyle name="Separador de milhares 2 2 2 2 4 7 3" xfId="1657" xr:uid="{2EA74D52-D11C-4541-9CB4-3CB86FC33851}"/>
    <cellStyle name="Separador de milhares 2 2 2 2 4 8" xfId="635" xr:uid="{5E5EE5C4-0F65-44ED-8E9C-DD464441A90D}"/>
    <cellStyle name="Separador de milhares 2 2 2 2 4 9" xfId="1186" xr:uid="{7D1BEA6A-CCE1-4D2D-9315-85701565ED7E}"/>
    <cellStyle name="Separador de milhares 2 2 2 2 5" xfId="99" xr:uid="{00000000-0005-0000-0000-00000D000000}"/>
    <cellStyle name="Separador de milhares 2 2 2 2 5 2" xfId="650" xr:uid="{1A0F8FAB-3F54-47CF-A224-C0EFA2ED1544}"/>
    <cellStyle name="Separador de milhares 2 2 2 2 5 3" xfId="1201" xr:uid="{F524B07B-29E8-43F7-9922-17D37927C6FA}"/>
    <cellStyle name="Separador de milhares 2 2 2 2 6" xfId="178" xr:uid="{00000000-0005-0000-0000-00000D000000}"/>
    <cellStyle name="Separador de milhares 2 2 2 2 6 2" xfId="729" xr:uid="{6CAF03AF-F446-4CD9-9F06-D5445D191D68}"/>
    <cellStyle name="Separador de milhares 2 2 2 2 6 3" xfId="1280" xr:uid="{ECC6931B-C6B8-4F38-95C2-6BB11981DA5D}"/>
    <cellStyle name="Separador de milhares 2 2 2 2 7" xfId="257" xr:uid="{00000000-0005-0000-0000-00000D000000}"/>
    <cellStyle name="Separador de milhares 2 2 2 2 7 2" xfId="808" xr:uid="{CBFDE2F7-6B1A-4F4A-A542-F396C2D1F7B6}"/>
    <cellStyle name="Separador de milhares 2 2 2 2 7 3" xfId="1359" xr:uid="{D6A8C8CC-2DDD-478E-956E-B2EAD0DD423C}"/>
    <cellStyle name="Separador de milhares 2 2 2 2 8" xfId="336" xr:uid="{00000000-0005-0000-0000-00000D000000}"/>
    <cellStyle name="Separador de milhares 2 2 2 2 8 2" xfId="887" xr:uid="{EDC880E9-74AB-498E-A24F-83FA4A3029C9}"/>
    <cellStyle name="Separador de milhares 2 2 2 2 8 3" xfId="1437" xr:uid="{BCF2CC9D-4733-4D80-96F3-2329530CE8AE}"/>
    <cellStyle name="Separador de milhares 2 2 2 2 9" xfId="415" xr:uid="{00000000-0005-0000-0000-00000D000000}"/>
    <cellStyle name="Separador de milhares 2 2 2 2 9 2" xfId="966" xr:uid="{10257E9D-16CD-4217-9DCD-9BC7CEF5A577}"/>
    <cellStyle name="Separador de milhares 2 2 2 2 9 3" xfId="1516" xr:uid="{586D294D-3B36-44BF-BA91-3DED52553065}"/>
    <cellStyle name="Separador de milhares 2 2 2 3" xfId="29" xr:uid="{00000000-0005-0000-0000-00000C000000}"/>
    <cellStyle name="Separador de milhares 2 2 2 3 10" xfId="1132" xr:uid="{7AAF66B2-86CB-4DEC-A33D-D2125ABBB158}"/>
    <cellStyle name="Separador de milhares 2 2 2 3 2" xfId="61" xr:uid="{00000000-0005-0000-0000-000015000000}"/>
    <cellStyle name="Separador de milhares 2 2 2 3 2 2" xfId="140" xr:uid="{00000000-0005-0000-0000-000015000000}"/>
    <cellStyle name="Separador de milhares 2 2 2 3 2 2 2" xfId="691" xr:uid="{F406ED7C-1C1D-405C-97D2-AB71FD279F10}"/>
    <cellStyle name="Separador de milhares 2 2 2 3 2 2 3" xfId="1242" xr:uid="{9A4FD6C1-387A-416C-A980-B715F91E3DBF}"/>
    <cellStyle name="Separador de milhares 2 2 2 3 2 3" xfId="219" xr:uid="{00000000-0005-0000-0000-000015000000}"/>
    <cellStyle name="Separador de milhares 2 2 2 3 2 3 2" xfId="770" xr:uid="{2438696F-D065-47A8-BDAA-18EFF67CD3D6}"/>
    <cellStyle name="Separador de milhares 2 2 2 3 2 3 3" xfId="1321" xr:uid="{71132926-8972-4CCE-A241-EC19A7F6D9BB}"/>
    <cellStyle name="Separador de milhares 2 2 2 3 2 4" xfId="299" xr:uid="{00000000-0005-0000-0000-000015000000}"/>
    <cellStyle name="Separador de milhares 2 2 2 3 2 4 2" xfId="850" xr:uid="{3CE2228E-0691-4A07-8D6B-7F5CFD04A17F}"/>
    <cellStyle name="Separador de milhares 2 2 2 3 2 4 3" xfId="1400" xr:uid="{62235D77-CC33-4F46-90F9-D20DA80E921D}"/>
    <cellStyle name="Separador de milhares 2 2 2 3 2 5" xfId="377" xr:uid="{00000000-0005-0000-0000-000015000000}"/>
    <cellStyle name="Separador de milhares 2 2 2 3 2 5 2" xfId="928" xr:uid="{25D96996-0044-4F6A-AF07-4EB4D64469D4}"/>
    <cellStyle name="Separador de milhares 2 2 2 3 2 5 3" xfId="1478" xr:uid="{F2F4EC46-35EC-4E70-B3F6-92B3B34551B4}"/>
    <cellStyle name="Separador de milhares 2 2 2 3 2 6" xfId="456" xr:uid="{00000000-0005-0000-0000-000015000000}"/>
    <cellStyle name="Separador de milhares 2 2 2 3 2 6 2" xfId="1007" xr:uid="{D8D4F9D5-890F-4302-9C16-FCF3054D0CD5}"/>
    <cellStyle name="Separador de milhares 2 2 2 3 2 6 3" xfId="1557" xr:uid="{46960F74-7E00-483F-9746-B4FB55654BC3}"/>
    <cellStyle name="Separador de milhares 2 2 2 3 2 7" xfId="534" xr:uid="{00000000-0005-0000-0000-000015000000}"/>
    <cellStyle name="Separador de milhares 2 2 2 3 2 7 2" xfId="1085" xr:uid="{87E1067A-B03A-4905-93A6-B74A110E15A7}"/>
    <cellStyle name="Separador de milhares 2 2 2 3 2 7 3" xfId="1635" xr:uid="{D2D5549B-9F48-4A52-9166-26714FE6F766}"/>
    <cellStyle name="Separador de milhares 2 2 2 3 2 8" xfId="613" xr:uid="{DC5C3BE6-2479-428F-AAB8-CC826A932B9A}"/>
    <cellStyle name="Separador de milhares 2 2 2 3 2 9" xfId="1164" xr:uid="{EA531482-CEAF-4850-8F2B-ECA4DAD8D421}"/>
    <cellStyle name="Separador de milhares 2 2 2 3 3" xfId="108" xr:uid="{00000000-0005-0000-0000-00000C000000}"/>
    <cellStyle name="Separador de milhares 2 2 2 3 3 2" xfId="659" xr:uid="{5A2732DB-04D5-4BA7-92D3-88DC6ECC871D}"/>
    <cellStyle name="Separador de milhares 2 2 2 3 3 3" xfId="1210" xr:uid="{5D3875BB-62CF-4200-A264-B5E96E9FEA21}"/>
    <cellStyle name="Separador de milhares 2 2 2 3 4" xfId="187" xr:uid="{00000000-0005-0000-0000-00000C000000}"/>
    <cellStyle name="Separador de milhares 2 2 2 3 4 2" xfId="738" xr:uid="{67A010BF-1524-43E2-B4C3-E1F2425BC8C5}"/>
    <cellStyle name="Separador de milhares 2 2 2 3 4 3" xfId="1289" xr:uid="{E6E1FE32-26FA-4E0D-8D01-5EE76A8A5C80}"/>
    <cellStyle name="Separador de milhares 2 2 2 3 5" xfId="267" xr:uid="{00000000-0005-0000-0000-00000C000000}"/>
    <cellStyle name="Separador de milhares 2 2 2 3 5 2" xfId="818" xr:uid="{741B6C8F-C008-4525-B707-538596F095C0}"/>
    <cellStyle name="Separador de milhares 2 2 2 3 5 3" xfId="1368" xr:uid="{F70FAEDA-78E0-458F-B4A1-223046BE7036}"/>
    <cellStyle name="Separador de milhares 2 2 2 3 6" xfId="345" xr:uid="{00000000-0005-0000-0000-00000C000000}"/>
    <cellStyle name="Separador de milhares 2 2 2 3 6 2" xfId="896" xr:uid="{AFB75890-0EED-4476-8C3A-6E0620F42FF0}"/>
    <cellStyle name="Separador de milhares 2 2 2 3 6 3" xfId="1446" xr:uid="{54160D4D-3554-4ECA-9465-7E24B941F815}"/>
    <cellStyle name="Separador de milhares 2 2 2 3 7" xfId="424" xr:uid="{00000000-0005-0000-0000-00000C000000}"/>
    <cellStyle name="Separador de milhares 2 2 2 3 7 2" xfId="975" xr:uid="{AC7503AE-322A-497D-BF95-2C961C4F6A5D}"/>
    <cellStyle name="Separador de milhares 2 2 2 3 7 3" xfId="1525" xr:uid="{951F6B1B-2EED-4AB3-9EA3-016816B48B0A}"/>
    <cellStyle name="Separador de milhares 2 2 2 3 8" xfId="502" xr:uid="{00000000-0005-0000-0000-00000C000000}"/>
    <cellStyle name="Separador de milhares 2 2 2 3 8 2" xfId="1053" xr:uid="{EBE37FAB-7DE6-48EA-9897-B4AE8B3DC444}"/>
    <cellStyle name="Separador de milhares 2 2 2 3 8 3" xfId="1603" xr:uid="{84407B1F-3439-4D67-B1E5-8E334D44710A}"/>
    <cellStyle name="Separador de milhares 2 2 2 3 9" xfId="581" xr:uid="{2791C5E9-173D-4BBB-87DA-49965199E0C8}"/>
    <cellStyle name="Separador de milhares 2 2 2 4" xfId="45" xr:uid="{00000000-0005-0000-0000-00000C000000}"/>
    <cellStyle name="Separador de milhares 2 2 2 4 2" xfId="124" xr:uid="{00000000-0005-0000-0000-00000C000000}"/>
    <cellStyle name="Separador de milhares 2 2 2 4 2 2" xfId="675" xr:uid="{A2D2A614-B569-444B-B457-0F26432DD1A5}"/>
    <cellStyle name="Separador de milhares 2 2 2 4 2 3" xfId="1226" xr:uid="{E07D1DE0-1B32-4502-98EC-7D512DF19586}"/>
    <cellStyle name="Separador de milhares 2 2 2 4 3" xfId="203" xr:uid="{00000000-0005-0000-0000-00000C000000}"/>
    <cellStyle name="Separador de milhares 2 2 2 4 3 2" xfId="754" xr:uid="{0B4EEAC9-E400-46AE-B0C5-6B33F61D7244}"/>
    <cellStyle name="Separador de milhares 2 2 2 4 3 3" xfId="1305" xr:uid="{EDA25321-784D-42A7-A1A8-9FA010783EA9}"/>
    <cellStyle name="Separador de milhares 2 2 2 4 4" xfId="283" xr:uid="{00000000-0005-0000-0000-00000C000000}"/>
    <cellStyle name="Separador de milhares 2 2 2 4 4 2" xfId="834" xr:uid="{02D345B4-1F5B-454D-9C12-5EC469FAEFE3}"/>
    <cellStyle name="Separador de milhares 2 2 2 4 4 3" xfId="1384" xr:uid="{EAE08CD9-3F1B-4D46-A6FD-1627326E82A1}"/>
    <cellStyle name="Separador de milhares 2 2 2 4 5" xfId="361" xr:uid="{00000000-0005-0000-0000-00000C000000}"/>
    <cellStyle name="Separador de milhares 2 2 2 4 5 2" xfId="912" xr:uid="{F613B5B2-9632-4A48-BD23-6C3184C204A9}"/>
    <cellStyle name="Separador de milhares 2 2 2 4 5 3" xfId="1462" xr:uid="{64759AFA-9685-48C5-8C3D-91643243EEDC}"/>
    <cellStyle name="Separador de milhares 2 2 2 4 6" xfId="440" xr:uid="{00000000-0005-0000-0000-00000C000000}"/>
    <cellStyle name="Separador de milhares 2 2 2 4 6 2" xfId="991" xr:uid="{E208D35B-D4B0-4A68-9EA5-F7386829691E}"/>
    <cellStyle name="Separador de milhares 2 2 2 4 6 3" xfId="1541" xr:uid="{66835437-0E89-47DE-A7BE-8563519AEA31}"/>
    <cellStyle name="Separador de milhares 2 2 2 4 7" xfId="518" xr:uid="{00000000-0005-0000-0000-00000C000000}"/>
    <cellStyle name="Separador de milhares 2 2 2 4 7 2" xfId="1069" xr:uid="{3C221A8F-0F2C-4DE1-8F85-C061B1763C48}"/>
    <cellStyle name="Separador de milhares 2 2 2 4 7 3" xfId="1619" xr:uid="{BE579C25-CFAD-420A-9ED3-5E618ADB3FDB}"/>
    <cellStyle name="Separador de milhares 2 2 2 4 8" xfId="597" xr:uid="{73E580EB-E309-4EE0-9F2C-CD6B8382CBA3}"/>
    <cellStyle name="Separador de milhares 2 2 2 4 9" xfId="1148" xr:uid="{9116B9F4-7986-404B-9A3C-C025F8742C34}"/>
    <cellStyle name="Separador de milhares 2 2 2 5" xfId="77" xr:uid="{00000000-0005-0000-0000-00000B000000}"/>
    <cellStyle name="Separador de milhares 2 2 2 5 2" xfId="156" xr:uid="{00000000-0005-0000-0000-00000B000000}"/>
    <cellStyle name="Separador de milhares 2 2 2 5 2 2" xfId="707" xr:uid="{FE780033-312F-406F-81FB-55394584124E}"/>
    <cellStyle name="Separador de milhares 2 2 2 5 2 3" xfId="1258" xr:uid="{FDF7EBFF-7572-4551-BC9A-BA33912C97D6}"/>
    <cellStyle name="Separador de milhares 2 2 2 5 3" xfId="235" xr:uid="{00000000-0005-0000-0000-00000B000000}"/>
    <cellStyle name="Separador de milhares 2 2 2 5 3 2" xfId="786" xr:uid="{118D5012-D2F6-4B5E-84E4-AB4F467C3C63}"/>
    <cellStyle name="Separador de milhares 2 2 2 5 3 3" xfId="1337" xr:uid="{5CAA4E3B-BE52-4F92-ABAA-B34746CB7FBB}"/>
    <cellStyle name="Separador de milhares 2 2 2 5 4" xfId="315" xr:uid="{00000000-0005-0000-0000-00000B000000}"/>
    <cellStyle name="Separador de milhares 2 2 2 5 4 2" xfId="866" xr:uid="{CD9E0FE3-8490-4AA9-8AC9-CCE5BADEE859}"/>
    <cellStyle name="Separador de milhares 2 2 2 5 4 3" xfId="1416" xr:uid="{0E405B27-1F78-4287-BC3A-1986C8F46E67}"/>
    <cellStyle name="Separador de milhares 2 2 2 5 5" xfId="393" xr:uid="{00000000-0005-0000-0000-00000B000000}"/>
    <cellStyle name="Separador de milhares 2 2 2 5 5 2" xfId="944" xr:uid="{E6DE904B-1706-450E-BC4E-34F14CC3BA58}"/>
    <cellStyle name="Separador de milhares 2 2 2 5 5 3" xfId="1494" xr:uid="{5FF8450B-7BA8-493E-9F29-280559FE8B5A}"/>
    <cellStyle name="Separador de milhares 2 2 2 5 6" xfId="472" xr:uid="{00000000-0005-0000-0000-00000B000000}"/>
    <cellStyle name="Separador de milhares 2 2 2 5 6 2" xfId="1023" xr:uid="{F0A0B50B-D9A3-470E-B023-BE765443BF05}"/>
    <cellStyle name="Separador de milhares 2 2 2 5 6 3" xfId="1573" xr:uid="{40523526-53B0-428A-804C-2DAC75961407}"/>
    <cellStyle name="Separador de milhares 2 2 2 5 7" xfId="550" xr:uid="{00000000-0005-0000-0000-00000B000000}"/>
    <cellStyle name="Separador de milhares 2 2 2 5 7 2" xfId="1101" xr:uid="{3E45C047-9299-42B6-9212-AAA3EDDC8404}"/>
    <cellStyle name="Separador de milhares 2 2 2 5 7 3" xfId="1651" xr:uid="{94F9FA36-C427-4E61-8B62-4FC2DA3F83E3}"/>
    <cellStyle name="Separador de milhares 2 2 2 5 8" xfId="629" xr:uid="{CEBD6F9D-67A6-4D16-81BF-5DE0F7656850}"/>
    <cellStyle name="Separador de milhares 2 2 2 5 9" xfId="1180" xr:uid="{B069EA89-1A10-47AE-AEC4-A5D6D2288C01}"/>
    <cellStyle name="Separador de milhares 2 2 2 6" xfId="93" xr:uid="{00000000-0005-0000-0000-00000C000000}"/>
    <cellStyle name="Separador de milhares 2 2 2 6 2" xfId="644" xr:uid="{D29186E9-9C33-4E8E-8BE4-52B41D510B5C}"/>
    <cellStyle name="Separador de milhares 2 2 2 6 3" xfId="1195" xr:uid="{83F1D35E-8C5D-4549-9E12-6B4C64D9C742}"/>
    <cellStyle name="Separador de milhares 2 2 2 7" xfId="171" xr:uid="{00000000-0005-0000-0000-00000C000000}"/>
    <cellStyle name="Separador de milhares 2 2 2 7 2" xfId="722" xr:uid="{37646C4A-DBB4-4218-B886-7FABC5153AC5}"/>
    <cellStyle name="Separador de milhares 2 2 2 7 3" xfId="1273" xr:uid="{17535150-B8CD-47E0-823F-CE2F6743A690}"/>
    <cellStyle name="Separador de milhares 2 2 2 8" xfId="250" xr:uid="{00000000-0005-0000-0000-00000C000000}"/>
    <cellStyle name="Separador de milhares 2 2 2 8 2" xfId="801" xr:uid="{1F6CCC0E-6171-48DA-A3D1-B07E96CB18C1}"/>
    <cellStyle name="Separador de milhares 2 2 2 8 3" xfId="1352" xr:uid="{7A820FC7-644F-44E0-B696-A54544CC4F74}"/>
    <cellStyle name="Separador de milhares 2 2 2 9" xfId="330" xr:uid="{00000000-0005-0000-0000-00000C000000}"/>
    <cellStyle name="Separador de milhares 2 2 2 9 2" xfId="881" xr:uid="{CD930CEC-1DED-4A6D-BB73-CF46EE80378F}"/>
    <cellStyle name="Separador de milhares 2 2 2 9 3" xfId="1431" xr:uid="{F5DA04E6-8C2C-4E75-926B-5619F4A104C6}"/>
    <cellStyle name="Separador de milhares 2 2 3" xfId="23" xr:uid="{00000000-0005-0000-0000-00000E000000}"/>
    <cellStyle name="Separador de milhares 2 2 3 10" xfId="497" xr:uid="{00000000-0005-0000-0000-00000E000000}"/>
    <cellStyle name="Separador de milhares 2 2 3 10 2" xfId="1048" xr:uid="{7A150080-73F2-4CDC-9D43-7FC94FE65C7F}"/>
    <cellStyle name="Separador de milhares 2 2 3 10 3" xfId="1598" xr:uid="{0B146458-1DBD-4632-A738-1EE65EC5EB68}"/>
    <cellStyle name="Separador de milhares 2 2 3 11" xfId="576" xr:uid="{85D176B4-6772-460D-9358-6998E44E947E}"/>
    <cellStyle name="Separador de milhares 2 2 3 12" xfId="1127" xr:uid="{6F2173B4-6382-4532-BE1E-AD82E5CBA2B5}"/>
    <cellStyle name="Separador de milhares 2 2 3 2" xfId="40" xr:uid="{00000000-0005-0000-0000-00000E000000}"/>
    <cellStyle name="Separador de milhares 2 2 3 2 10" xfId="1143" xr:uid="{4BF42D2C-716C-4D40-90E4-E98B735E8756}"/>
    <cellStyle name="Separador de milhares 2 2 3 2 2" xfId="72" xr:uid="{00000000-0005-0000-0000-000017000000}"/>
    <cellStyle name="Separador de milhares 2 2 3 2 2 2" xfId="151" xr:uid="{00000000-0005-0000-0000-000017000000}"/>
    <cellStyle name="Separador de milhares 2 2 3 2 2 2 2" xfId="702" xr:uid="{DA91FF7B-432E-4A28-A1A7-A0B33FBF33FF}"/>
    <cellStyle name="Separador de milhares 2 2 3 2 2 2 3" xfId="1253" xr:uid="{703B4C7D-9054-47C6-8151-07FF88DD86AF}"/>
    <cellStyle name="Separador de milhares 2 2 3 2 2 3" xfId="230" xr:uid="{00000000-0005-0000-0000-000017000000}"/>
    <cellStyle name="Separador de milhares 2 2 3 2 2 3 2" xfId="781" xr:uid="{35D1C36D-2735-4D70-AA06-5C666A195D10}"/>
    <cellStyle name="Separador de milhares 2 2 3 2 2 3 3" xfId="1332" xr:uid="{ABA5E436-26EF-4D0B-A0DE-2AECE46B9996}"/>
    <cellStyle name="Separador de milhares 2 2 3 2 2 4" xfId="310" xr:uid="{00000000-0005-0000-0000-000017000000}"/>
    <cellStyle name="Separador de milhares 2 2 3 2 2 4 2" xfId="861" xr:uid="{CD1A41F5-007A-4F08-B617-A2E811FAB3DD}"/>
    <cellStyle name="Separador de milhares 2 2 3 2 2 4 3" xfId="1411" xr:uid="{C91F7BA5-6C84-42D1-95F6-576E168B4ACA}"/>
    <cellStyle name="Separador de milhares 2 2 3 2 2 5" xfId="388" xr:uid="{00000000-0005-0000-0000-000017000000}"/>
    <cellStyle name="Separador de milhares 2 2 3 2 2 5 2" xfId="939" xr:uid="{60A6135D-9847-45FE-9BA0-9F02A406EB80}"/>
    <cellStyle name="Separador de milhares 2 2 3 2 2 5 3" xfId="1489" xr:uid="{73E9C565-F8BC-401D-9D64-FC5B382AB213}"/>
    <cellStyle name="Separador de milhares 2 2 3 2 2 6" xfId="467" xr:uid="{00000000-0005-0000-0000-000017000000}"/>
    <cellStyle name="Separador de milhares 2 2 3 2 2 6 2" xfId="1018" xr:uid="{B74303A9-A04F-449B-BF81-E78E9421B3C2}"/>
    <cellStyle name="Separador de milhares 2 2 3 2 2 6 3" xfId="1568" xr:uid="{6E8208B2-112F-4106-9D29-41616AB9FD4D}"/>
    <cellStyle name="Separador de milhares 2 2 3 2 2 7" xfId="545" xr:uid="{00000000-0005-0000-0000-000017000000}"/>
    <cellStyle name="Separador de milhares 2 2 3 2 2 7 2" xfId="1096" xr:uid="{D159C693-2F83-411A-B3D8-3C08992B0F8F}"/>
    <cellStyle name="Separador de milhares 2 2 3 2 2 7 3" xfId="1646" xr:uid="{4BB5F4F3-875B-49A3-B1DE-D1D768029BB8}"/>
    <cellStyle name="Separador de milhares 2 2 3 2 2 8" xfId="624" xr:uid="{29719FC0-5DC1-4735-A4FE-83693D309F9B}"/>
    <cellStyle name="Separador de milhares 2 2 3 2 2 9" xfId="1175" xr:uid="{569EB656-420D-46C9-B216-D4023816A96A}"/>
    <cellStyle name="Separador de milhares 2 2 3 2 3" xfId="119" xr:uid="{00000000-0005-0000-0000-00000E000000}"/>
    <cellStyle name="Separador de milhares 2 2 3 2 3 2" xfId="670" xr:uid="{B13093C7-71B7-433E-8BAC-7F5BBCE2CB58}"/>
    <cellStyle name="Separador de milhares 2 2 3 2 3 3" xfId="1221" xr:uid="{DE5C70D6-EC1A-451F-90F6-41B6BF91B92C}"/>
    <cellStyle name="Separador de milhares 2 2 3 2 4" xfId="198" xr:uid="{00000000-0005-0000-0000-00000E000000}"/>
    <cellStyle name="Separador de milhares 2 2 3 2 4 2" xfId="749" xr:uid="{AEE6908A-FA46-424B-A75D-AC3992ECFE84}"/>
    <cellStyle name="Separador de milhares 2 2 3 2 4 3" xfId="1300" xr:uid="{1E1DAC92-75A9-4D54-8FA6-F13D52F364A5}"/>
    <cellStyle name="Separador de milhares 2 2 3 2 5" xfId="278" xr:uid="{00000000-0005-0000-0000-00000E000000}"/>
    <cellStyle name="Separador de milhares 2 2 3 2 5 2" xfId="829" xr:uid="{025A6228-DF7F-47F3-97D0-35F03F555CA7}"/>
    <cellStyle name="Separador de milhares 2 2 3 2 5 3" xfId="1379" xr:uid="{ED55FF92-C4AD-4D95-B1E6-E261862409BE}"/>
    <cellStyle name="Separador de milhares 2 2 3 2 6" xfId="356" xr:uid="{00000000-0005-0000-0000-00000E000000}"/>
    <cellStyle name="Separador de milhares 2 2 3 2 6 2" xfId="907" xr:uid="{5AE8D6A4-16FE-462B-BD48-FAE68905FFEE}"/>
    <cellStyle name="Separador de milhares 2 2 3 2 6 3" xfId="1457" xr:uid="{35D0011B-21A8-4736-B884-3DA4D61309F9}"/>
    <cellStyle name="Separador de milhares 2 2 3 2 7" xfId="435" xr:uid="{00000000-0005-0000-0000-00000E000000}"/>
    <cellStyle name="Separador de milhares 2 2 3 2 7 2" xfId="986" xr:uid="{F26A5BDC-7CEB-408D-A75C-7652931CD444}"/>
    <cellStyle name="Separador de milhares 2 2 3 2 7 3" xfId="1536" xr:uid="{52A4D215-AE06-4430-82BD-EC798DF52A18}"/>
    <cellStyle name="Separador de milhares 2 2 3 2 8" xfId="513" xr:uid="{00000000-0005-0000-0000-00000E000000}"/>
    <cellStyle name="Separador de milhares 2 2 3 2 8 2" xfId="1064" xr:uid="{45562941-2956-4F5F-B425-F985B96BF950}"/>
    <cellStyle name="Separador de milhares 2 2 3 2 8 3" xfId="1614" xr:uid="{9018DDC8-F82D-4EFF-81A0-44E874265C10}"/>
    <cellStyle name="Separador de milhares 2 2 3 2 9" xfId="592" xr:uid="{3984D4E7-8303-4940-AD49-85D59C81DE2A}"/>
    <cellStyle name="Separador de milhares 2 2 3 3" xfId="56" xr:uid="{00000000-0005-0000-0000-00000E000000}"/>
    <cellStyle name="Separador de milhares 2 2 3 3 2" xfId="135" xr:uid="{00000000-0005-0000-0000-00000E000000}"/>
    <cellStyle name="Separador de milhares 2 2 3 3 2 2" xfId="686" xr:uid="{81055F30-3009-4206-8403-4879FEAF28B5}"/>
    <cellStyle name="Separador de milhares 2 2 3 3 2 3" xfId="1237" xr:uid="{486B7B53-3B75-4716-983D-1A628E198E8C}"/>
    <cellStyle name="Separador de milhares 2 2 3 3 3" xfId="214" xr:uid="{00000000-0005-0000-0000-00000E000000}"/>
    <cellStyle name="Separador de milhares 2 2 3 3 3 2" xfId="765" xr:uid="{7E69DFDA-0F17-4A91-BCC4-7C358D78A8A6}"/>
    <cellStyle name="Separador de milhares 2 2 3 3 3 3" xfId="1316" xr:uid="{FDBBC944-968E-45B1-A11D-E863510A666E}"/>
    <cellStyle name="Separador de milhares 2 2 3 3 4" xfId="294" xr:uid="{00000000-0005-0000-0000-00000E000000}"/>
    <cellStyle name="Separador de milhares 2 2 3 3 4 2" xfId="845" xr:uid="{8399DEFB-4520-4CE5-B23F-71CDD07373AE}"/>
    <cellStyle name="Separador de milhares 2 2 3 3 4 3" xfId="1395" xr:uid="{13DA944D-CC38-492E-898B-B7A010DBAAAA}"/>
    <cellStyle name="Separador de milhares 2 2 3 3 5" xfId="372" xr:uid="{00000000-0005-0000-0000-00000E000000}"/>
    <cellStyle name="Separador de milhares 2 2 3 3 5 2" xfId="923" xr:uid="{5794613F-53DB-4966-BBF8-BC3A7E1428BD}"/>
    <cellStyle name="Separador de milhares 2 2 3 3 5 3" xfId="1473" xr:uid="{EF5AA547-4B01-4867-952B-C84B1F79B803}"/>
    <cellStyle name="Separador de milhares 2 2 3 3 6" xfId="451" xr:uid="{00000000-0005-0000-0000-00000E000000}"/>
    <cellStyle name="Separador de milhares 2 2 3 3 6 2" xfId="1002" xr:uid="{E6BC9207-27C2-48F4-9C3D-C8441B7B36F0}"/>
    <cellStyle name="Separador de milhares 2 2 3 3 6 3" xfId="1552" xr:uid="{FF983D81-291C-4D89-8D86-B23C0236C491}"/>
    <cellStyle name="Separador de milhares 2 2 3 3 7" xfId="529" xr:uid="{00000000-0005-0000-0000-00000E000000}"/>
    <cellStyle name="Separador de milhares 2 2 3 3 7 2" xfId="1080" xr:uid="{800AC037-A2E9-46B4-8F80-4B3C56395E16}"/>
    <cellStyle name="Separador de milhares 2 2 3 3 7 3" xfId="1630" xr:uid="{EC1488A6-59F2-47AB-864F-B320DE78EABA}"/>
    <cellStyle name="Separador de milhares 2 2 3 3 8" xfId="608" xr:uid="{B4D87EB6-4833-40AF-961F-F3823F1A0D28}"/>
    <cellStyle name="Separador de milhares 2 2 3 3 9" xfId="1159" xr:uid="{38409112-E841-445A-A596-1608FFBE33C2}"/>
    <cellStyle name="Separador de milhares 2 2 3 4" xfId="87" xr:uid="{00000000-0005-0000-0000-00000D000000}"/>
    <cellStyle name="Separador de milhares 2 2 3 4 2" xfId="166" xr:uid="{00000000-0005-0000-0000-00000D000000}"/>
    <cellStyle name="Separador de milhares 2 2 3 4 2 2" xfId="717" xr:uid="{1D5C1F91-C758-4A61-A5E1-FAA4F026F786}"/>
    <cellStyle name="Separador de milhares 2 2 3 4 2 3" xfId="1268" xr:uid="{B23915FA-ED8E-4079-8D34-52315A71189B}"/>
    <cellStyle name="Separador de milhares 2 2 3 4 3" xfId="245" xr:uid="{00000000-0005-0000-0000-00000D000000}"/>
    <cellStyle name="Separador de milhares 2 2 3 4 3 2" xfId="796" xr:uid="{5002EC87-2354-4AD0-9C01-4220B5D51440}"/>
    <cellStyle name="Separador de milhares 2 2 3 4 3 3" xfId="1347" xr:uid="{E65726F4-2D74-402C-A154-8405A1303EA0}"/>
    <cellStyle name="Separador de milhares 2 2 3 4 4" xfId="325" xr:uid="{00000000-0005-0000-0000-00000D000000}"/>
    <cellStyle name="Separador de milhares 2 2 3 4 4 2" xfId="876" xr:uid="{06B49FF0-D66E-47A6-9AF2-DF637A020FB3}"/>
    <cellStyle name="Separador de milhares 2 2 3 4 4 3" xfId="1426" xr:uid="{5FDE04AF-5743-45FD-8EB8-79A204F4060A}"/>
    <cellStyle name="Separador de milhares 2 2 3 4 5" xfId="403" xr:uid="{00000000-0005-0000-0000-00000D000000}"/>
    <cellStyle name="Separador de milhares 2 2 3 4 5 2" xfId="954" xr:uid="{85165D36-8AC6-4833-B299-712DB3BAF8B4}"/>
    <cellStyle name="Separador de milhares 2 2 3 4 5 3" xfId="1504" xr:uid="{E998A9AD-2211-4DEE-BE66-82762C03B272}"/>
    <cellStyle name="Separador de milhares 2 2 3 4 6" xfId="482" xr:uid="{00000000-0005-0000-0000-00000D000000}"/>
    <cellStyle name="Separador de milhares 2 2 3 4 6 2" xfId="1033" xr:uid="{841263E6-D850-441B-8DD7-B8D8A6AAAA21}"/>
    <cellStyle name="Separador de milhares 2 2 3 4 6 3" xfId="1583" xr:uid="{00792AD2-AAAE-42A1-A0B8-4274CD031AEC}"/>
    <cellStyle name="Separador de milhares 2 2 3 4 7" xfId="560" xr:uid="{00000000-0005-0000-0000-00000D000000}"/>
    <cellStyle name="Separador de milhares 2 2 3 4 7 2" xfId="1111" xr:uid="{C9B8494C-B8E5-48D5-AF1D-A4EDD2E1A0D9}"/>
    <cellStyle name="Separador de milhares 2 2 3 4 7 3" xfId="1661" xr:uid="{8F127B69-ECF2-46DB-8E52-72FFF7A7FCB3}"/>
    <cellStyle name="Separador de milhares 2 2 3 4 8" xfId="639" xr:uid="{8644184C-D336-43D0-876C-8C20EDEA764A}"/>
    <cellStyle name="Separador de milhares 2 2 3 4 9" xfId="1190" xr:uid="{8B505271-740F-422D-92AC-DB5BC43D154D}"/>
    <cellStyle name="Separador de milhares 2 2 3 5" xfId="103" xr:uid="{00000000-0005-0000-0000-00000E000000}"/>
    <cellStyle name="Separador de milhares 2 2 3 5 2" xfId="654" xr:uid="{4FBDF732-A24B-4A1F-8A24-22936956A4D7}"/>
    <cellStyle name="Separador de milhares 2 2 3 5 3" xfId="1205" xr:uid="{1F28BB00-19D0-40C3-8B45-6212574D77E0}"/>
    <cellStyle name="Separador de milhares 2 2 3 6" xfId="182" xr:uid="{00000000-0005-0000-0000-00000E000000}"/>
    <cellStyle name="Separador de milhares 2 2 3 6 2" xfId="733" xr:uid="{64E1C478-6309-4EBC-ACAC-750FEADDCAF0}"/>
    <cellStyle name="Separador de milhares 2 2 3 6 3" xfId="1284" xr:uid="{009ECAD0-408B-4225-81B4-A21542A62AE2}"/>
    <cellStyle name="Separador de milhares 2 2 3 7" xfId="261" xr:uid="{00000000-0005-0000-0000-00000E000000}"/>
    <cellStyle name="Separador de milhares 2 2 3 7 2" xfId="812" xr:uid="{833A86B9-972F-4575-B19E-CDF583FCF5EB}"/>
    <cellStyle name="Separador de milhares 2 2 3 7 3" xfId="1363" xr:uid="{7284A6E8-4C5B-4078-A189-BF46B7806967}"/>
    <cellStyle name="Separador de milhares 2 2 3 8" xfId="340" xr:uid="{00000000-0005-0000-0000-00000E000000}"/>
    <cellStyle name="Separador de milhares 2 2 3 8 2" xfId="891" xr:uid="{5A5D8A30-A657-4B08-9604-ADACF45CC7F5}"/>
    <cellStyle name="Separador de milhares 2 2 3 8 3" xfId="1441" xr:uid="{4FEE0FEF-FE92-4C2E-B9D9-B0CBCD230273}"/>
    <cellStyle name="Separador de milhares 2 2 3 9" xfId="419" xr:uid="{00000000-0005-0000-0000-00000E000000}"/>
    <cellStyle name="Separador de milhares 2 2 3 9 2" xfId="970" xr:uid="{9DE4F197-B8ED-42F6-BD0E-D03FD046A757}"/>
    <cellStyle name="Separador de milhares 2 2 3 9 3" xfId="1520" xr:uid="{D83CC067-0034-41F9-B639-6E142ADBD97B}"/>
    <cellStyle name="Separador de milhares 2 2 4" xfId="16" xr:uid="{00000000-0005-0000-0000-00000F000000}"/>
    <cellStyle name="Separador de milhares 2 2 4 10" xfId="490" xr:uid="{00000000-0005-0000-0000-00000F000000}"/>
    <cellStyle name="Separador de milhares 2 2 4 10 2" xfId="1041" xr:uid="{E45A1AEB-88A4-4CA1-9546-AA2667E41254}"/>
    <cellStyle name="Separador de milhares 2 2 4 10 3" xfId="1591" xr:uid="{34D39F1F-F90E-43C8-9272-821BD05FB062}"/>
    <cellStyle name="Separador de milhares 2 2 4 11" xfId="569" xr:uid="{3F40EA5A-4938-421C-984F-7E883C58D25F}"/>
    <cellStyle name="Separador de milhares 2 2 4 12" xfId="1120" xr:uid="{F2B3F453-0BA9-49C6-857F-1393BEB73E9A}"/>
    <cellStyle name="Separador de milhares 2 2 4 2" xfId="33" xr:uid="{00000000-0005-0000-0000-00000F000000}"/>
    <cellStyle name="Separador de milhares 2 2 4 2 10" xfId="1136" xr:uid="{778C831D-446D-48F7-8073-CE92FBE62875}"/>
    <cellStyle name="Separador de milhares 2 2 4 2 2" xfId="65" xr:uid="{00000000-0005-0000-0000-000019000000}"/>
    <cellStyle name="Separador de milhares 2 2 4 2 2 2" xfId="144" xr:uid="{00000000-0005-0000-0000-000019000000}"/>
    <cellStyle name="Separador de milhares 2 2 4 2 2 2 2" xfId="695" xr:uid="{2E5687A5-FD9B-47AE-8040-ED88AC438198}"/>
    <cellStyle name="Separador de milhares 2 2 4 2 2 2 3" xfId="1246" xr:uid="{DF8469BD-0469-4406-B5E2-BDF36B02DA2D}"/>
    <cellStyle name="Separador de milhares 2 2 4 2 2 3" xfId="223" xr:uid="{00000000-0005-0000-0000-000019000000}"/>
    <cellStyle name="Separador de milhares 2 2 4 2 2 3 2" xfId="774" xr:uid="{9FFA8A5C-5B0B-49FE-846F-D2A92C036024}"/>
    <cellStyle name="Separador de milhares 2 2 4 2 2 3 3" xfId="1325" xr:uid="{7883B78D-BB1B-42DA-BC47-3CA67B3BAFBA}"/>
    <cellStyle name="Separador de milhares 2 2 4 2 2 4" xfId="303" xr:uid="{00000000-0005-0000-0000-000019000000}"/>
    <cellStyle name="Separador de milhares 2 2 4 2 2 4 2" xfId="854" xr:uid="{AD619A6D-0A51-442E-A47D-00079D3BF282}"/>
    <cellStyle name="Separador de milhares 2 2 4 2 2 4 3" xfId="1404" xr:uid="{3F39344D-FE7F-4810-8E5B-C3AF7782182C}"/>
    <cellStyle name="Separador de milhares 2 2 4 2 2 5" xfId="381" xr:uid="{00000000-0005-0000-0000-000019000000}"/>
    <cellStyle name="Separador de milhares 2 2 4 2 2 5 2" xfId="932" xr:uid="{CCDD07AA-FD6F-4D6F-B62F-E647EEA0DF5E}"/>
    <cellStyle name="Separador de milhares 2 2 4 2 2 5 3" xfId="1482" xr:uid="{014DF332-C601-476C-8EF1-1DD268CD2461}"/>
    <cellStyle name="Separador de milhares 2 2 4 2 2 6" xfId="460" xr:uid="{00000000-0005-0000-0000-000019000000}"/>
    <cellStyle name="Separador de milhares 2 2 4 2 2 6 2" xfId="1011" xr:uid="{7731F8BB-6F5F-4114-B8D7-890BC60071A7}"/>
    <cellStyle name="Separador de milhares 2 2 4 2 2 6 3" xfId="1561" xr:uid="{DE7F4941-5948-40B2-8A83-64A8D47AE0A8}"/>
    <cellStyle name="Separador de milhares 2 2 4 2 2 7" xfId="538" xr:uid="{00000000-0005-0000-0000-000019000000}"/>
    <cellStyle name="Separador de milhares 2 2 4 2 2 7 2" xfId="1089" xr:uid="{E582BFB6-8780-486A-9069-061DAAC14D04}"/>
    <cellStyle name="Separador de milhares 2 2 4 2 2 7 3" xfId="1639" xr:uid="{8BDBABBE-797C-470C-B625-8B41BFE00140}"/>
    <cellStyle name="Separador de milhares 2 2 4 2 2 8" xfId="617" xr:uid="{AB6B3EB7-93B1-4892-833F-96BC2B2FC3AD}"/>
    <cellStyle name="Separador de milhares 2 2 4 2 2 9" xfId="1168" xr:uid="{E764D725-6A69-4810-A591-1AAFB6C09FFC}"/>
    <cellStyle name="Separador de milhares 2 2 4 2 3" xfId="112" xr:uid="{00000000-0005-0000-0000-00000F000000}"/>
    <cellStyle name="Separador de milhares 2 2 4 2 3 2" xfId="663" xr:uid="{E2EF41AB-F819-4AC2-9DC6-D80A96D26117}"/>
    <cellStyle name="Separador de milhares 2 2 4 2 3 3" xfId="1214" xr:uid="{B9DD1E74-6838-4B4E-A34D-1911B1368D37}"/>
    <cellStyle name="Separador de milhares 2 2 4 2 4" xfId="191" xr:uid="{00000000-0005-0000-0000-00000F000000}"/>
    <cellStyle name="Separador de milhares 2 2 4 2 4 2" xfId="742" xr:uid="{87CAFE65-8D56-4621-8E87-30E652825128}"/>
    <cellStyle name="Separador de milhares 2 2 4 2 4 3" xfId="1293" xr:uid="{09B60EA6-612D-489A-A10F-F8B8E4FAAC8E}"/>
    <cellStyle name="Separador de milhares 2 2 4 2 5" xfId="271" xr:uid="{00000000-0005-0000-0000-00000F000000}"/>
    <cellStyle name="Separador de milhares 2 2 4 2 5 2" xfId="822" xr:uid="{BA0C4D88-8DD2-4FC2-AC9E-83752687258F}"/>
    <cellStyle name="Separador de milhares 2 2 4 2 5 3" xfId="1372" xr:uid="{CA072301-BFA7-4EE8-9A9E-89EFC2AA2352}"/>
    <cellStyle name="Separador de milhares 2 2 4 2 6" xfId="349" xr:uid="{00000000-0005-0000-0000-00000F000000}"/>
    <cellStyle name="Separador de milhares 2 2 4 2 6 2" xfId="900" xr:uid="{2FCD306B-88F4-475D-B8A1-3E87B983ACB7}"/>
    <cellStyle name="Separador de milhares 2 2 4 2 6 3" xfId="1450" xr:uid="{2386C83A-A840-4CE3-BCD6-8DAED2CA9E71}"/>
    <cellStyle name="Separador de milhares 2 2 4 2 7" xfId="428" xr:uid="{00000000-0005-0000-0000-00000F000000}"/>
    <cellStyle name="Separador de milhares 2 2 4 2 7 2" xfId="979" xr:uid="{EF0F74D6-011D-4E03-BC90-70F72B902013}"/>
    <cellStyle name="Separador de milhares 2 2 4 2 7 3" xfId="1529" xr:uid="{568C1AD4-E21B-4B33-A177-5B321B0AE819}"/>
    <cellStyle name="Separador de milhares 2 2 4 2 8" xfId="506" xr:uid="{00000000-0005-0000-0000-00000F000000}"/>
    <cellStyle name="Separador de milhares 2 2 4 2 8 2" xfId="1057" xr:uid="{CF87EB61-1268-41BD-976F-3DF631FDEF20}"/>
    <cellStyle name="Separador de milhares 2 2 4 2 8 3" xfId="1607" xr:uid="{CFAF3728-BB6A-4A46-8B68-905115E6175F}"/>
    <cellStyle name="Separador de milhares 2 2 4 2 9" xfId="585" xr:uid="{1B74A66F-4BF1-4AA6-8ABE-93A4BE742225}"/>
    <cellStyle name="Separador de milhares 2 2 4 3" xfId="49" xr:uid="{00000000-0005-0000-0000-00000F000000}"/>
    <cellStyle name="Separador de milhares 2 2 4 3 2" xfId="128" xr:uid="{00000000-0005-0000-0000-00000F000000}"/>
    <cellStyle name="Separador de milhares 2 2 4 3 2 2" xfId="679" xr:uid="{256F859A-D0AC-4743-A968-9C7321D9ECD6}"/>
    <cellStyle name="Separador de milhares 2 2 4 3 2 3" xfId="1230" xr:uid="{06BE54FC-2482-4F66-B781-2176DCFDEE62}"/>
    <cellStyle name="Separador de milhares 2 2 4 3 3" xfId="207" xr:uid="{00000000-0005-0000-0000-00000F000000}"/>
    <cellStyle name="Separador de milhares 2 2 4 3 3 2" xfId="758" xr:uid="{690DD8EE-5E59-4064-A360-11EE8491809C}"/>
    <cellStyle name="Separador de milhares 2 2 4 3 3 3" xfId="1309" xr:uid="{F57E790A-11C8-4308-B278-7D38E6D4BB5E}"/>
    <cellStyle name="Separador de milhares 2 2 4 3 4" xfId="287" xr:uid="{00000000-0005-0000-0000-00000F000000}"/>
    <cellStyle name="Separador de milhares 2 2 4 3 4 2" xfId="838" xr:uid="{560DE28B-E478-4639-9E17-6F9FF2820FF9}"/>
    <cellStyle name="Separador de milhares 2 2 4 3 4 3" xfId="1388" xr:uid="{CE0BFD3B-A774-48AC-B998-86A2282EAD71}"/>
    <cellStyle name="Separador de milhares 2 2 4 3 5" xfId="365" xr:uid="{00000000-0005-0000-0000-00000F000000}"/>
    <cellStyle name="Separador de milhares 2 2 4 3 5 2" xfId="916" xr:uid="{F0669140-C8E5-4022-8A40-C147341BF8F3}"/>
    <cellStyle name="Separador de milhares 2 2 4 3 5 3" xfId="1466" xr:uid="{55D524BF-FEAD-4BE9-9BCA-0B0086F52662}"/>
    <cellStyle name="Separador de milhares 2 2 4 3 6" xfId="444" xr:uid="{00000000-0005-0000-0000-00000F000000}"/>
    <cellStyle name="Separador de milhares 2 2 4 3 6 2" xfId="995" xr:uid="{6359E9BA-7206-4A3D-8A1D-2C25C4C512FF}"/>
    <cellStyle name="Separador de milhares 2 2 4 3 6 3" xfId="1545" xr:uid="{C2BCB8B8-22BB-46B0-88B5-51E645C39767}"/>
    <cellStyle name="Separador de milhares 2 2 4 3 7" xfId="522" xr:uid="{00000000-0005-0000-0000-00000F000000}"/>
    <cellStyle name="Separador de milhares 2 2 4 3 7 2" xfId="1073" xr:uid="{65365694-0EAA-4303-9C0A-BC647A195E6A}"/>
    <cellStyle name="Separador de milhares 2 2 4 3 7 3" xfId="1623" xr:uid="{9D2AA062-7CE6-42A9-9935-26EEE9EB9667}"/>
    <cellStyle name="Separador de milhares 2 2 4 3 8" xfId="601" xr:uid="{B71B4D30-ED19-45DB-A096-75BD032E6681}"/>
    <cellStyle name="Separador de milhares 2 2 4 3 9" xfId="1152" xr:uid="{004B4FD2-B97B-4AEB-AF91-818F2AEFDA84}"/>
    <cellStyle name="Separador de milhares 2 2 4 4" xfId="80" xr:uid="{00000000-0005-0000-0000-00000E000000}"/>
    <cellStyle name="Separador de milhares 2 2 4 4 2" xfId="159" xr:uid="{00000000-0005-0000-0000-00000E000000}"/>
    <cellStyle name="Separador de milhares 2 2 4 4 2 2" xfId="710" xr:uid="{DCB2B7B2-D2DC-42CD-BBDC-CF5B2A073D89}"/>
    <cellStyle name="Separador de milhares 2 2 4 4 2 3" xfId="1261" xr:uid="{D6BE2965-F1B9-480E-819C-A15644F2D436}"/>
    <cellStyle name="Separador de milhares 2 2 4 4 3" xfId="238" xr:uid="{00000000-0005-0000-0000-00000E000000}"/>
    <cellStyle name="Separador de milhares 2 2 4 4 3 2" xfId="789" xr:uid="{2D6558D8-54F7-4CE1-A1FC-844B379204C7}"/>
    <cellStyle name="Separador de milhares 2 2 4 4 3 3" xfId="1340" xr:uid="{7102A871-042D-4B33-A1EC-370026954042}"/>
    <cellStyle name="Separador de milhares 2 2 4 4 4" xfId="318" xr:uid="{00000000-0005-0000-0000-00000E000000}"/>
    <cellStyle name="Separador de milhares 2 2 4 4 4 2" xfId="869" xr:uid="{88EA0E07-960D-41ED-AA74-FFC1034D4E8C}"/>
    <cellStyle name="Separador de milhares 2 2 4 4 4 3" xfId="1419" xr:uid="{996E3EA3-44C5-46A3-B88C-293E898BD1AC}"/>
    <cellStyle name="Separador de milhares 2 2 4 4 5" xfId="396" xr:uid="{00000000-0005-0000-0000-00000E000000}"/>
    <cellStyle name="Separador de milhares 2 2 4 4 5 2" xfId="947" xr:uid="{0CF6E4E1-E985-4B94-A173-6594B18B17E9}"/>
    <cellStyle name="Separador de milhares 2 2 4 4 5 3" xfId="1497" xr:uid="{B9C3AF23-7B49-41DA-AD74-EAB8F6F89673}"/>
    <cellStyle name="Separador de milhares 2 2 4 4 6" xfId="475" xr:uid="{00000000-0005-0000-0000-00000E000000}"/>
    <cellStyle name="Separador de milhares 2 2 4 4 6 2" xfId="1026" xr:uid="{396E04B5-DB09-4559-8EAE-721D57A4BC7B}"/>
    <cellStyle name="Separador de milhares 2 2 4 4 6 3" xfId="1576" xr:uid="{1D7FE201-4458-48E5-88DA-F4E42CB2DB75}"/>
    <cellStyle name="Separador de milhares 2 2 4 4 7" xfId="553" xr:uid="{00000000-0005-0000-0000-00000E000000}"/>
    <cellStyle name="Separador de milhares 2 2 4 4 7 2" xfId="1104" xr:uid="{13C47223-F882-4199-9DFC-ABFF79083470}"/>
    <cellStyle name="Separador de milhares 2 2 4 4 7 3" xfId="1654" xr:uid="{0B55E319-CDC8-45E6-9E01-429735ACADBD}"/>
    <cellStyle name="Separador de milhares 2 2 4 4 8" xfId="632" xr:uid="{CC83E1DA-FA2F-479E-8546-DBAF516EB40C}"/>
    <cellStyle name="Separador de milhares 2 2 4 4 9" xfId="1183" xr:uid="{6528AE26-FBD1-436C-8ED8-E5B170E7FCB4}"/>
    <cellStyle name="Separador de milhares 2 2 4 5" xfId="96" xr:uid="{00000000-0005-0000-0000-00000F000000}"/>
    <cellStyle name="Separador de milhares 2 2 4 5 2" xfId="647" xr:uid="{0CF09603-EF96-4338-B56D-49AA54730D0B}"/>
    <cellStyle name="Separador de milhares 2 2 4 5 3" xfId="1198" xr:uid="{09B70D57-5F13-4B12-A1F5-4706913CB905}"/>
    <cellStyle name="Separador de milhares 2 2 4 6" xfId="175" xr:uid="{00000000-0005-0000-0000-00000F000000}"/>
    <cellStyle name="Separador de milhares 2 2 4 6 2" xfId="726" xr:uid="{FA4BE6B7-F734-4C00-9124-69C4D7D91341}"/>
    <cellStyle name="Separador de milhares 2 2 4 6 3" xfId="1277" xr:uid="{5B158AA4-1620-4DD9-B34C-58B4134787D4}"/>
    <cellStyle name="Separador de milhares 2 2 4 7" xfId="254" xr:uid="{00000000-0005-0000-0000-00000F000000}"/>
    <cellStyle name="Separador de milhares 2 2 4 7 2" xfId="805" xr:uid="{755EA848-0565-4DBE-AD86-747D04EA0F8F}"/>
    <cellStyle name="Separador de milhares 2 2 4 7 3" xfId="1356" xr:uid="{82C257E9-6BF1-493A-BAEE-D33268F43395}"/>
    <cellStyle name="Separador de milhares 2 2 4 8" xfId="333" xr:uid="{00000000-0005-0000-0000-00000F000000}"/>
    <cellStyle name="Separador de milhares 2 2 4 8 2" xfId="884" xr:uid="{510AAE05-EBD8-4DB2-BF7E-7B6CCAA6A611}"/>
    <cellStyle name="Separador de milhares 2 2 4 8 3" xfId="1434" xr:uid="{17662699-9F76-4E2F-9E62-E3B1BF81E99C}"/>
    <cellStyle name="Separador de milhares 2 2 4 9" xfId="412" xr:uid="{00000000-0005-0000-0000-00000F000000}"/>
    <cellStyle name="Separador de milhares 2 2 4 9 2" xfId="963" xr:uid="{D4E75598-797A-4322-BB31-9F34CFEB69C3}"/>
    <cellStyle name="Separador de milhares 2 2 4 9 3" xfId="1513" xr:uid="{5D90AAAB-BCB8-4CD6-B06F-8A0B7830669A}"/>
    <cellStyle name="Separador de milhares 2 2 5" xfId="26" xr:uid="{00000000-0005-0000-0000-00000B000000}"/>
    <cellStyle name="Separador de milhares 2 2 5 10" xfId="1129" xr:uid="{086D4CD6-26E5-440E-9EF4-3CC0B99F19DB}"/>
    <cellStyle name="Separador de milhares 2 2 5 2" xfId="58" xr:uid="{00000000-0005-0000-0000-00001A000000}"/>
    <cellStyle name="Separador de milhares 2 2 5 2 2" xfId="137" xr:uid="{00000000-0005-0000-0000-00001A000000}"/>
    <cellStyle name="Separador de milhares 2 2 5 2 2 2" xfId="688" xr:uid="{278C9720-76C2-44C9-9C8F-3FB62A8222B6}"/>
    <cellStyle name="Separador de milhares 2 2 5 2 2 3" xfId="1239" xr:uid="{2F5F121B-DFDD-443A-A7B8-FA4342C33FDA}"/>
    <cellStyle name="Separador de milhares 2 2 5 2 3" xfId="216" xr:uid="{00000000-0005-0000-0000-00001A000000}"/>
    <cellStyle name="Separador de milhares 2 2 5 2 3 2" xfId="767" xr:uid="{9D7A9C35-E34A-47B9-BF88-AC780F25B036}"/>
    <cellStyle name="Separador de milhares 2 2 5 2 3 3" xfId="1318" xr:uid="{C4D15146-88C5-46EB-B3FF-88F59A0D4C43}"/>
    <cellStyle name="Separador de milhares 2 2 5 2 4" xfId="296" xr:uid="{00000000-0005-0000-0000-00001A000000}"/>
    <cellStyle name="Separador de milhares 2 2 5 2 4 2" xfId="847" xr:uid="{06D47955-56D7-41DC-845A-0A915FE33CBB}"/>
    <cellStyle name="Separador de milhares 2 2 5 2 4 3" xfId="1397" xr:uid="{5D86DA7D-5F9D-4D33-9B5B-03DABFAAC757}"/>
    <cellStyle name="Separador de milhares 2 2 5 2 5" xfId="374" xr:uid="{00000000-0005-0000-0000-00001A000000}"/>
    <cellStyle name="Separador de milhares 2 2 5 2 5 2" xfId="925" xr:uid="{5C2019C1-117B-448D-88BD-4A1736101220}"/>
    <cellStyle name="Separador de milhares 2 2 5 2 5 3" xfId="1475" xr:uid="{64C29CF9-54C4-4D98-A4AA-4A4EFBC82899}"/>
    <cellStyle name="Separador de milhares 2 2 5 2 6" xfId="453" xr:uid="{00000000-0005-0000-0000-00001A000000}"/>
    <cellStyle name="Separador de milhares 2 2 5 2 6 2" xfId="1004" xr:uid="{4FD5EA84-859E-4CBB-9C7E-3B125ED6D3A4}"/>
    <cellStyle name="Separador de milhares 2 2 5 2 6 3" xfId="1554" xr:uid="{90642B16-ECDB-4A4B-B686-2F457F944791}"/>
    <cellStyle name="Separador de milhares 2 2 5 2 7" xfId="531" xr:uid="{00000000-0005-0000-0000-00001A000000}"/>
    <cellStyle name="Separador de milhares 2 2 5 2 7 2" xfId="1082" xr:uid="{EF5DC415-A64E-46E5-AE0D-4E50BDBF128B}"/>
    <cellStyle name="Separador de milhares 2 2 5 2 7 3" xfId="1632" xr:uid="{2B37328B-F3BE-4E21-AF16-2B1D9DDE2122}"/>
    <cellStyle name="Separador de milhares 2 2 5 2 8" xfId="610" xr:uid="{147E7D0E-AA6B-4DEF-8787-6EE7E53CFD2E}"/>
    <cellStyle name="Separador de milhares 2 2 5 2 9" xfId="1161" xr:uid="{B800F806-EA55-4E2A-B608-94590B394193}"/>
    <cellStyle name="Separador de milhares 2 2 5 3" xfId="105" xr:uid="{00000000-0005-0000-0000-00000B000000}"/>
    <cellStyle name="Separador de milhares 2 2 5 3 2" xfId="656" xr:uid="{0EC30232-2D1B-428E-A2F3-44A470770D0B}"/>
    <cellStyle name="Separador de milhares 2 2 5 3 3" xfId="1207" xr:uid="{FF32F4AF-8417-411F-AF9A-C3942C32F2F9}"/>
    <cellStyle name="Separador de milhares 2 2 5 4" xfId="184" xr:uid="{00000000-0005-0000-0000-00000B000000}"/>
    <cellStyle name="Separador de milhares 2 2 5 4 2" xfId="735" xr:uid="{F559524E-FB0A-4A56-8D6C-9EC0E288F7A6}"/>
    <cellStyle name="Separador de milhares 2 2 5 4 3" xfId="1286" xr:uid="{9F6B1114-F239-46B4-9129-12D9B61CEAD6}"/>
    <cellStyle name="Separador de milhares 2 2 5 5" xfId="264" xr:uid="{00000000-0005-0000-0000-00000B000000}"/>
    <cellStyle name="Separador de milhares 2 2 5 5 2" xfId="815" xr:uid="{36F8C704-3F45-4FED-A781-E44B060DA21E}"/>
    <cellStyle name="Separador de milhares 2 2 5 5 3" xfId="1365" xr:uid="{2864CB96-9857-4BE0-89A1-67BFE04053BC}"/>
    <cellStyle name="Separador de milhares 2 2 5 6" xfId="342" xr:uid="{00000000-0005-0000-0000-00000B000000}"/>
    <cellStyle name="Separador de milhares 2 2 5 6 2" xfId="893" xr:uid="{2E9E6038-96FA-44A1-BF24-DFC22595538B}"/>
    <cellStyle name="Separador de milhares 2 2 5 6 3" xfId="1443" xr:uid="{32F079D7-5FEF-458E-9F7A-2EB24FF1F96A}"/>
    <cellStyle name="Separador de milhares 2 2 5 7" xfId="421" xr:uid="{00000000-0005-0000-0000-00000B000000}"/>
    <cellStyle name="Separador de milhares 2 2 5 7 2" xfId="972" xr:uid="{7656644E-807D-4B3D-8298-76AAAECEF8C9}"/>
    <cellStyle name="Separador de milhares 2 2 5 7 3" xfId="1522" xr:uid="{79565F98-353C-45E6-957F-8E468103C8A2}"/>
    <cellStyle name="Separador de milhares 2 2 5 8" xfId="499" xr:uid="{00000000-0005-0000-0000-00000B000000}"/>
    <cellStyle name="Separador de milhares 2 2 5 8 2" xfId="1050" xr:uid="{6D47852B-889B-4B95-A09A-2F84F5F23245}"/>
    <cellStyle name="Separador de milhares 2 2 5 8 3" xfId="1600" xr:uid="{A3B34424-8374-4BE7-8CD1-C828B560F6A8}"/>
    <cellStyle name="Separador de milhares 2 2 5 9" xfId="578" xr:uid="{E68CAF10-E46B-49A9-957F-1A3DF9418328}"/>
    <cellStyle name="Separador de milhares 2 2 6" xfId="42" xr:uid="{00000000-0005-0000-0000-00000B000000}"/>
    <cellStyle name="Separador de milhares 2 2 6 2" xfId="121" xr:uid="{00000000-0005-0000-0000-00000B000000}"/>
    <cellStyle name="Separador de milhares 2 2 6 2 2" xfId="672" xr:uid="{20BA6ACF-CCD7-4D9C-8B1A-CF65B94EAD9A}"/>
    <cellStyle name="Separador de milhares 2 2 6 2 3" xfId="1223" xr:uid="{64848B75-C658-4FF9-A792-0D19DC3AC272}"/>
    <cellStyle name="Separador de milhares 2 2 6 3" xfId="200" xr:uid="{00000000-0005-0000-0000-00000B000000}"/>
    <cellStyle name="Separador de milhares 2 2 6 3 2" xfId="751" xr:uid="{79F9381E-5490-4003-B000-E43523F41802}"/>
    <cellStyle name="Separador de milhares 2 2 6 3 3" xfId="1302" xr:uid="{8BED1BE4-957A-41C9-90D1-D2D7430E6DAC}"/>
    <cellStyle name="Separador de milhares 2 2 6 4" xfId="280" xr:uid="{00000000-0005-0000-0000-00000B000000}"/>
    <cellStyle name="Separador de milhares 2 2 6 4 2" xfId="831" xr:uid="{75DCC2ED-FFC1-40B5-81C7-54ADCC3B361B}"/>
    <cellStyle name="Separador de milhares 2 2 6 4 3" xfId="1381" xr:uid="{A9D3DCB1-2F55-4A8F-993C-8D6A55B41146}"/>
    <cellStyle name="Separador de milhares 2 2 6 5" xfId="358" xr:uid="{00000000-0005-0000-0000-00000B000000}"/>
    <cellStyle name="Separador de milhares 2 2 6 5 2" xfId="909" xr:uid="{920F56BD-B9C4-425C-BB6C-0A76E1560B1E}"/>
    <cellStyle name="Separador de milhares 2 2 6 5 3" xfId="1459" xr:uid="{0F57FCA6-3AE5-46EC-9905-6A37FDD3AC16}"/>
    <cellStyle name="Separador de milhares 2 2 6 6" xfId="437" xr:uid="{00000000-0005-0000-0000-00000B000000}"/>
    <cellStyle name="Separador de milhares 2 2 6 6 2" xfId="988" xr:uid="{AC0776C7-12E3-4158-B73C-968D2D173C51}"/>
    <cellStyle name="Separador de milhares 2 2 6 6 3" xfId="1538" xr:uid="{DD1A0366-2E66-49DD-A420-44EE04872287}"/>
    <cellStyle name="Separador de milhares 2 2 6 7" xfId="515" xr:uid="{00000000-0005-0000-0000-00000B000000}"/>
    <cellStyle name="Separador de milhares 2 2 6 7 2" xfId="1066" xr:uid="{DF2A5C19-6D65-4BEC-B5C6-EB7EA7284A1C}"/>
    <cellStyle name="Separador de milhares 2 2 6 7 3" xfId="1616" xr:uid="{CD05EEFE-5FA3-4522-833A-1ADAA58C7D09}"/>
    <cellStyle name="Separador de milhares 2 2 6 8" xfId="594" xr:uid="{20E23A67-8AA8-4DE1-B1FC-ABD047D18352}"/>
    <cellStyle name="Separador de milhares 2 2 6 9" xfId="1145" xr:uid="{2758E075-1037-4376-AB4F-DFE0DA7ED334}"/>
    <cellStyle name="Separador de milhares 2 2 7" xfId="74" xr:uid="{00000000-0005-0000-0000-00000A000000}"/>
    <cellStyle name="Separador de milhares 2 2 7 2" xfId="153" xr:uid="{00000000-0005-0000-0000-00000A000000}"/>
    <cellStyle name="Separador de milhares 2 2 7 2 2" xfId="704" xr:uid="{9D11FDCF-B5A7-4459-BE0D-0DF5B70C8BFC}"/>
    <cellStyle name="Separador de milhares 2 2 7 2 3" xfId="1255" xr:uid="{D06BA18E-65CC-47B4-9065-6685FEC7BBC9}"/>
    <cellStyle name="Separador de milhares 2 2 7 3" xfId="232" xr:uid="{00000000-0005-0000-0000-00000A000000}"/>
    <cellStyle name="Separador de milhares 2 2 7 3 2" xfId="783" xr:uid="{8713C0A2-D4B8-4E3D-B835-3CECFED1CD9C}"/>
    <cellStyle name="Separador de milhares 2 2 7 3 3" xfId="1334" xr:uid="{0F45B9EA-E95B-4B6A-93AA-969F403A300C}"/>
    <cellStyle name="Separador de milhares 2 2 7 4" xfId="312" xr:uid="{00000000-0005-0000-0000-00000A000000}"/>
    <cellStyle name="Separador de milhares 2 2 7 4 2" xfId="863" xr:uid="{9FCC3EA3-ED65-4710-96B6-724FC23DBB37}"/>
    <cellStyle name="Separador de milhares 2 2 7 4 3" xfId="1413" xr:uid="{4DD21EE3-0642-4A32-B281-9F073AF07DD2}"/>
    <cellStyle name="Separador de milhares 2 2 7 5" xfId="390" xr:uid="{00000000-0005-0000-0000-00000A000000}"/>
    <cellStyle name="Separador de milhares 2 2 7 5 2" xfId="941" xr:uid="{B1CAF49B-DB21-49FD-8D76-6A25D12D69AB}"/>
    <cellStyle name="Separador de milhares 2 2 7 5 3" xfId="1491" xr:uid="{07353728-627E-40FF-973B-347E593EC887}"/>
    <cellStyle name="Separador de milhares 2 2 7 6" xfId="469" xr:uid="{00000000-0005-0000-0000-00000A000000}"/>
    <cellStyle name="Separador de milhares 2 2 7 6 2" xfId="1020" xr:uid="{D030EC41-A140-4160-AB05-E53D05512378}"/>
    <cellStyle name="Separador de milhares 2 2 7 6 3" xfId="1570" xr:uid="{06FA0997-2601-4ED2-AAF3-22574B7C0923}"/>
    <cellStyle name="Separador de milhares 2 2 7 7" xfId="547" xr:uid="{00000000-0005-0000-0000-00000A000000}"/>
    <cellStyle name="Separador de milhares 2 2 7 7 2" xfId="1098" xr:uid="{2230E0AD-C385-4870-9CCC-F878C9BE87E5}"/>
    <cellStyle name="Separador de milhares 2 2 7 7 3" xfId="1648" xr:uid="{983262C9-D838-4B4F-9E31-5E3B10D0A34A}"/>
    <cellStyle name="Separador de milhares 2 2 7 8" xfId="626" xr:uid="{F1BA861E-E7F2-4FBB-9B65-33C8A7886B19}"/>
    <cellStyle name="Separador de milhares 2 2 7 9" xfId="1177" xr:uid="{F35679B4-F51E-4EA7-8897-C8FF35B48D61}"/>
    <cellStyle name="Separador de milhares 2 2 8" xfId="90" xr:uid="{00000000-0005-0000-0000-00000B000000}"/>
    <cellStyle name="Separador de milhares 2 2 8 2" xfId="641" xr:uid="{B7271B19-AC9C-4E72-80FA-07B82A65CB80}"/>
    <cellStyle name="Separador de milhares 2 2 8 3" xfId="1192" xr:uid="{D539C99F-C34E-4F0D-AADF-048B7D1C9C08}"/>
    <cellStyle name="Separador de milhares 2 2 9" xfId="168" xr:uid="{00000000-0005-0000-0000-00000B000000}"/>
    <cellStyle name="Separador de milhares 2 2 9 2" xfId="719" xr:uid="{E832C7C0-B736-44D3-8FE4-F0FF9A844D65}"/>
    <cellStyle name="Separador de milhares 2 2 9 3" xfId="1270" xr:uid="{84116C21-6AAD-4CC4-9F65-637FE59750EA}"/>
    <cellStyle name="Separador de milhares 2 3" xfId="6" xr:uid="{00000000-0005-0000-0000-000010000000}"/>
    <cellStyle name="Separador de milhares 2 3 10" xfId="246" xr:uid="{00000000-0005-0000-0000-000010000000}"/>
    <cellStyle name="Separador de milhares 2 3 10 2" xfId="797" xr:uid="{5E519B63-3314-49ED-BC3D-B23A89F9C3A1}"/>
    <cellStyle name="Separador de milhares 2 3 10 3" xfId="1348" xr:uid="{CF18C488-723B-4FA7-9D9A-88706AFF129E}"/>
    <cellStyle name="Separador de milhares 2 3 11" xfId="326" xr:uid="{00000000-0005-0000-0000-000010000000}"/>
    <cellStyle name="Separador de milhares 2 3 11 2" xfId="877" xr:uid="{006A98D5-E40F-41DE-BA31-C8FBCC1A26BC}"/>
    <cellStyle name="Separador de milhares 2 3 11 3" xfId="1427" xr:uid="{2E13FD8F-D4EB-46FB-B768-FC4DD036F4FF}"/>
    <cellStyle name="Separador de milhares 2 3 12" xfId="404" xr:uid="{00000000-0005-0000-0000-000010000000}"/>
    <cellStyle name="Separador de milhares 2 3 12 2" xfId="955" xr:uid="{0A068C21-713C-4CC3-A2B7-0FE7F17D2176}"/>
    <cellStyle name="Separador de milhares 2 3 12 3" xfId="1505" xr:uid="{224A99E6-AC52-41B6-93B1-C20D973AA225}"/>
    <cellStyle name="Separador de milhares 2 3 13" xfId="483" xr:uid="{00000000-0005-0000-0000-000010000000}"/>
    <cellStyle name="Separador de milhares 2 3 13 2" xfId="1034" xr:uid="{04649B95-210F-4F2A-8E9E-526E437A08F4}"/>
    <cellStyle name="Separador de milhares 2 3 13 3" xfId="1584" xr:uid="{835EEB80-41C9-43F1-B662-580076BF1813}"/>
    <cellStyle name="Separador de milhares 2 3 14" xfId="561" xr:uid="{D919D0A5-409E-4A28-AFB1-31AF436D3830}"/>
    <cellStyle name="Separador de milhares 2 3 15" xfId="1112" xr:uid="{808FEAF3-5FC1-4F5C-A611-0D42924D19C0}"/>
    <cellStyle name="Separador de milhares 2 3 2" xfId="10" xr:uid="{00000000-0005-0000-0000-000011000000}"/>
    <cellStyle name="Separador de milhares 2 3 2 10" xfId="407" xr:uid="{00000000-0005-0000-0000-000011000000}"/>
    <cellStyle name="Separador de milhares 2 3 2 10 2" xfId="958" xr:uid="{0761A00D-84ED-4FCD-9DC8-768AE09AC549}"/>
    <cellStyle name="Separador de milhares 2 3 2 10 3" xfId="1508" xr:uid="{94B654E7-A5F6-4512-806A-CD07313F9551}"/>
    <cellStyle name="Separador de milhares 2 3 2 11" xfId="486" xr:uid="{00000000-0005-0000-0000-000011000000}"/>
    <cellStyle name="Separador de milhares 2 3 2 11 2" xfId="1037" xr:uid="{AAD3549B-6067-439E-9B73-2FFA7E7441BF}"/>
    <cellStyle name="Separador de milhares 2 3 2 11 3" xfId="1587" xr:uid="{90AC67D5-483A-44D6-B47B-24503E5766F6}"/>
    <cellStyle name="Separador de milhares 2 3 2 12" xfId="564" xr:uid="{F8299E15-FDB6-43B1-A199-2ECA0AC452DE}"/>
    <cellStyle name="Separador de milhares 2 3 2 13" xfId="1115" xr:uid="{A857728F-0C5F-4509-A3FE-C62975FB4323}"/>
    <cellStyle name="Separador de milhares 2 3 2 2" xfId="18" xr:uid="{00000000-0005-0000-0000-000012000000}"/>
    <cellStyle name="Separador de milhares 2 3 2 2 10" xfId="492" xr:uid="{00000000-0005-0000-0000-000012000000}"/>
    <cellStyle name="Separador de milhares 2 3 2 2 10 2" xfId="1043" xr:uid="{8C9A2672-BE4E-4161-81C8-C1EB36251086}"/>
    <cellStyle name="Separador de milhares 2 3 2 2 10 3" xfId="1593" xr:uid="{246707E3-361D-4619-92C0-7736A947B5CB}"/>
    <cellStyle name="Separador de milhares 2 3 2 2 11" xfId="571" xr:uid="{3FC8A8EE-FA2B-4C27-8237-2F951F731ED0}"/>
    <cellStyle name="Separador de milhares 2 3 2 2 12" xfId="1122" xr:uid="{C8489778-287C-420A-9C93-E1F90E002F1C}"/>
    <cellStyle name="Separador de milhares 2 3 2 2 2" xfId="35" xr:uid="{00000000-0005-0000-0000-000012000000}"/>
    <cellStyle name="Separador de milhares 2 3 2 2 2 10" xfId="1138" xr:uid="{E4CB8589-3F78-453A-A41F-82811C39B915}"/>
    <cellStyle name="Separador de milhares 2 3 2 2 2 2" xfId="67" xr:uid="{00000000-0005-0000-0000-00001E000000}"/>
    <cellStyle name="Separador de milhares 2 3 2 2 2 2 2" xfId="146" xr:uid="{00000000-0005-0000-0000-00001E000000}"/>
    <cellStyle name="Separador de milhares 2 3 2 2 2 2 2 2" xfId="697" xr:uid="{3EA12028-8DB7-4FF0-8C15-892B3C7B72D9}"/>
    <cellStyle name="Separador de milhares 2 3 2 2 2 2 2 3" xfId="1248" xr:uid="{B845C424-C000-4745-83FB-C634E94477AC}"/>
    <cellStyle name="Separador de milhares 2 3 2 2 2 2 3" xfId="225" xr:uid="{00000000-0005-0000-0000-00001E000000}"/>
    <cellStyle name="Separador de milhares 2 3 2 2 2 2 3 2" xfId="776" xr:uid="{5502449A-6DB9-42BE-AA94-3CCF87598E46}"/>
    <cellStyle name="Separador de milhares 2 3 2 2 2 2 3 3" xfId="1327" xr:uid="{115DBEF8-7256-460C-805D-94E0EFEC7D02}"/>
    <cellStyle name="Separador de milhares 2 3 2 2 2 2 4" xfId="305" xr:uid="{00000000-0005-0000-0000-00001E000000}"/>
    <cellStyle name="Separador de milhares 2 3 2 2 2 2 4 2" xfId="856" xr:uid="{D388D87D-50D2-48A9-BDED-C525D11C552D}"/>
    <cellStyle name="Separador de milhares 2 3 2 2 2 2 4 3" xfId="1406" xr:uid="{58365334-7117-4322-8934-892A390580A1}"/>
    <cellStyle name="Separador de milhares 2 3 2 2 2 2 5" xfId="383" xr:uid="{00000000-0005-0000-0000-00001E000000}"/>
    <cellStyle name="Separador de milhares 2 3 2 2 2 2 5 2" xfId="934" xr:uid="{B8E3D48B-3651-4065-A4B4-1D9819CFAD43}"/>
    <cellStyle name="Separador de milhares 2 3 2 2 2 2 5 3" xfId="1484" xr:uid="{8F9FFFFC-E00A-4447-A172-E90FE2BA8980}"/>
    <cellStyle name="Separador de milhares 2 3 2 2 2 2 6" xfId="462" xr:uid="{00000000-0005-0000-0000-00001E000000}"/>
    <cellStyle name="Separador de milhares 2 3 2 2 2 2 6 2" xfId="1013" xr:uid="{536DBB33-0253-487B-BE99-8A7A46D0256B}"/>
    <cellStyle name="Separador de milhares 2 3 2 2 2 2 6 3" xfId="1563" xr:uid="{DB62CCBE-2BC6-48EA-B93D-FA430C0A0519}"/>
    <cellStyle name="Separador de milhares 2 3 2 2 2 2 7" xfId="540" xr:uid="{00000000-0005-0000-0000-00001E000000}"/>
    <cellStyle name="Separador de milhares 2 3 2 2 2 2 7 2" xfId="1091" xr:uid="{5B0BE173-53CD-4682-9C6B-F98ACEFBF932}"/>
    <cellStyle name="Separador de milhares 2 3 2 2 2 2 7 3" xfId="1641" xr:uid="{595B2BCC-C7A4-4164-9B50-A95755869A9D}"/>
    <cellStyle name="Separador de milhares 2 3 2 2 2 2 8" xfId="619" xr:uid="{B188A025-3ED1-4107-B4FD-744EABD7902A}"/>
    <cellStyle name="Separador de milhares 2 3 2 2 2 2 9" xfId="1170" xr:uid="{365BD894-BF08-442F-8212-0120672E529C}"/>
    <cellStyle name="Separador de milhares 2 3 2 2 2 3" xfId="114" xr:uid="{00000000-0005-0000-0000-000012000000}"/>
    <cellStyle name="Separador de milhares 2 3 2 2 2 3 2" xfId="665" xr:uid="{2D478EA1-B521-4F35-A32D-4275BDD15C71}"/>
    <cellStyle name="Separador de milhares 2 3 2 2 2 3 3" xfId="1216" xr:uid="{4266F2EB-594F-46F4-B593-A0D27E7AE140}"/>
    <cellStyle name="Separador de milhares 2 3 2 2 2 4" xfId="193" xr:uid="{00000000-0005-0000-0000-000012000000}"/>
    <cellStyle name="Separador de milhares 2 3 2 2 2 4 2" xfId="744" xr:uid="{8359C1C3-31BF-49AD-B5B5-31E6C2A0A975}"/>
    <cellStyle name="Separador de milhares 2 3 2 2 2 4 3" xfId="1295" xr:uid="{1483FC98-5F70-447A-82DE-CB094FB18202}"/>
    <cellStyle name="Separador de milhares 2 3 2 2 2 5" xfId="273" xr:uid="{00000000-0005-0000-0000-000012000000}"/>
    <cellStyle name="Separador de milhares 2 3 2 2 2 5 2" xfId="824" xr:uid="{107E1D69-FC64-403E-A1EE-32471BB611FA}"/>
    <cellStyle name="Separador de milhares 2 3 2 2 2 5 3" xfId="1374" xr:uid="{D6001096-93A4-430C-950B-32436724A9FA}"/>
    <cellStyle name="Separador de milhares 2 3 2 2 2 6" xfId="351" xr:uid="{00000000-0005-0000-0000-000012000000}"/>
    <cellStyle name="Separador de milhares 2 3 2 2 2 6 2" xfId="902" xr:uid="{038312A3-5F36-4A0E-86C2-F9AEEA5AEF14}"/>
    <cellStyle name="Separador de milhares 2 3 2 2 2 6 3" xfId="1452" xr:uid="{8DCB05A4-EDD1-40AD-B2FE-B611A0F76E56}"/>
    <cellStyle name="Separador de milhares 2 3 2 2 2 7" xfId="430" xr:uid="{00000000-0005-0000-0000-000012000000}"/>
    <cellStyle name="Separador de milhares 2 3 2 2 2 7 2" xfId="981" xr:uid="{ABFD945C-6230-4E00-9C26-B02F731408D0}"/>
    <cellStyle name="Separador de milhares 2 3 2 2 2 7 3" xfId="1531" xr:uid="{AB81F613-CF66-4FA9-AF71-B1AED4ACDDE2}"/>
    <cellStyle name="Separador de milhares 2 3 2 2 2 8" xfId="508" xr:uid="{00000000-0005-0000-0000-000012000000}"/>
    <cellStyle name="Separador de milhares 2 3 2 2 2 8 2" xfId="1059" xr:uid="{64E7D44D-45EC-4DF9-83ED-70BE19105612}"/>
    <cellStyle name="Separador de milhares 2 3 2 2 2 8 3" xfId="1609" xr:uid="{1B9FF532-F0D8-4493-B010-5E94E306B4E9}"/>
    <cellStyle name="Separador de milhares 2 3 2 2 2 9" xfId="587" xr:uid="{81D6C8E7-B616-407E-B0B7-7F3BE570A79B}"/>
    <cellStyle name="Separador de milhares 2 3 2 2 3" xfId="51" xr:uid="{00000000-0005-0000-0000-000012000000}"/>
    <cellStyle name="Separador de milhares 2 3 2 2 3 2" xfId="130" xr:uid="{00000000-0005-0000-0000-000012000000}"/>
    <cellStyle name="Separador de milhares 2 3 2 2 3 2 2" xfId="681" xr:uid="{98C96372-40CC-444A-8FC8-154B17D7BE4C}"/>
    <cellStyle name="Separador de milhares 2 3 2 2 3 2 3" xfId="1232" xr:uid="{394D98A3-2634-4CF2-925A-7DF6E23C727E}"/>
    <cellStyle name="Separador de milhares 2 3 2 2 3 3" xfId="209" xr:uid="{00000000-0005-0000-0000-000012000000}"/>
    <cellStyle name="Separador de milhares 2 3 2 2 3 3 2" xfId="760" xr:uid="{C1CCB2BC-3FA4-4CD5-9201-B6E5FDB5D175}"/>
    <cellStyle name="Separador de milhares 2 3 2 2 3 3 3" xfId="1311" xr:uid="{9D664940-5E89-4E68-8CA4-63B10EB5FC84}"/>
    <cellStyle name="Separador de milhares 2 3 2 2 3 4" xfId="289" xr:uid="{00000000-0005-0000-0000-000012000000}"/>
    <cellStyle name="Separador de milhares 2 3 2 2 3 4 2" xfId="840" xr:uid="{9C7C4C3E-73A7-4BCF-8F56-F72088674DA6}"/>
    <cellStyle name="Separador de milhares 2 3 2 2 3 4 3" xfId="1390" xr:uid="{67851D35-8708-4E26-B8AB-8924D4146A81}"/>
    <cellStyle name="Separador de milhares 2 3 2 2 3 5" xfId="367" xr:uid="{00000000-0005-0000-0000-000012000000}"/>
    <cellStyle name="Separador de milhares 2 3 2 2 3 5 2" xfId="918" xr:uid="{094F8B06-2828-4A64-BB6E-5FB7DCA7958B}"/>
    <cellStyle name="Separador de milhares 2 3 2 2 3 5 3" xfId="1468" xr:uid="{164728EA-ADDA-407D-A1E7-3940DB294781}"/>
    <cellStyle name="Separador de milhares 2 3 2 2 3 6" xfId="446" xr:uid="{00000000-0005-0000-0000-000012000000}"/>
    <cellStyle name="Separador de milhares 2 3 2 2 3 6 2" xfId="997" xr:uid="{4687ABFC-7A07-4834-A5CB-0CE7342CE1B0}"/>
    <cellStyle name="Separador de milhares 2 3 2 2 3 6 3" xfId="1547" xr:uid="{7ED9DCF6-36E4-46A1-B6FC-A57CB45974B0}"/>
    <cellStyle name="Separador de milhares 2 3 2 2 3 7" xfId="524" xr:uid="{00000000-0005-0000-0000-000012000000}"/>
    <cellStyle name="Separador de milhares 2 3 2 2 3 7 2" xfId="1075" xr:uid="{EA361413-AF61-4A3F-8978-BEE32B78566A}"/>
    <cellStyle name="Separador de milhares 2 3 2 2 3 7 3" xfId="1625" xr:uid="{824B64A1-934E-4518-9442-D80B7D2471CE}"/>
    <cellStyle name="Separador de milhares 2 3 2 2 3 8" xfId="603" xr:uid="{1D04D030-BF6A-4AC3-971D-84A2D3FE969C}"/>
    <cellStyle name="Separador de milhares 2 3 2 2 3 9" xfId="1154" xr:uid="{DCB7BFE8-15C6-44E2-ABCA-21D2AD5DCEB0}"/>
    <cellStyle name="Separador de milhares 2 3 2 2 4" xfId="82" xr:uid="{00000000-0005-0000-0000-000011000000}"/>
    <cellStyle name="Separador de milhares 2 3 2 2 4 2" xfId="161" xr:uid="{00000000-0005-0000-0000-000011000000}"/>
    <cellStyle name="Separador de milhares 2 3 2 2 4 2 2" xfId="712" xr:uid="{1BCA0112-BDBA-477D-9694-DC376D64861F}"/>
    <cellStyle name="Separador de milhares 2 3 2 2 4 2 3" xfId="1263" xr:uid="{4E508A58-B144-4E3D-B0C7-25CE9D306871}"/>
    <cellStyle name="Separador de milhares 2 3 2 2 4 3" xfId="240" xr:uid="{00000000-0005-0000-0000-000011000000}"/>
    <cellStyle name="Separador de milhares 2 3 2 2 4 3 2" xfId="791" xr:uid="{8CADABE6-1F32-4850-B569-00B1173285B7}"/>
    <cellStyle name="Separador de milhares 2 3 2 2 4 3 3" xfId="1342" xr:uid="{44F3038C-9F85-4E15-8FA4-CDA5D3FBDA25}"/>
    <cellStyle name="Separador de milhares 2 3 2 2 4 4" xfId="320" xr:uid="{00000000-0005-0000-0000-000011000000}"/>
    <cellStyle name="Separador de milhares 2 3 2 2 4 4 2" xfId="871" xr:uid="{5C154CC1-F5EB-44F9-A51B-CD827B4C3036}"/>
    <cellStyle name="Separador de milhares 2 3 2 2 4 4 3" xfId="1421" xr:uid="{8B3F6605-8426-4CBE-81C2-269A0A20BC32}"/>
    <cellStyle name="Separador de milhares 2 3 2 2 4 5" xfId="398" xr:uid="{00000000-0005-0000-0000-000011000000}"/>
    <cellStyle name="Separador de milhares 2 3 2 2 4 5 2" xfId="949" xr:uid="{446F418C-B24D-4779-A0DD-85A573068C9C}"/>
    <cellStyle name="Separador de milhares 2 3 2 2 4 5 3" xfId="1499" xr:uid="{E4295A6C-3539-4119-B250-E2D05AD9A879}"/>
    <cellStyle name="Separador de milhares 2 3 2 2 4 6" xfId="477" xr:uid="{00000000-0005-0000-0000-000011000000}"/>
    <cellStyle name="Separador de milhares 2 3 2 2 4 6 2" xfId="1028" xr:uid="{42BB9932-CEDB-4A82-8580-B5E7EE617679}"/>
    <cellStyle name="Separador de milhares 2 3 2 2 4 6 3" xfId="1578" xr:uid="{B37A6262-B72B-437A-BCB4-FC5B09B7F8B4}"/>
    <cellStyle name="Separador de milhares 2 3 2 2 4 7" xfId="555" xr:uid="{00000000-0005-0000-0000-000011000000}"/>
    <cellStyle name="Separador de milhares 2 3 2 2 4 7 2" xfId="1106" xr:uid="{B2361CF2-A994-4FB0-89E5-9B9134FB0076}"/>
    <cellStyle name="Separador de milhares 2 3 2 2 4 7 3" xfId="1656" xr:uid="{A94DEB44-B540-4568-A6F5-4288835FBD37}"/>
    <cellStyle name="Separador de milhares 2 3 2 2 4 8" xfId="634" xr:uid="{8A97B733-2C10-4DAE-A465-88F0EFFA8760}"/>
    <cellStyle name="Separador de milhares 2 3 2 2 4 9" xfId="1185" xr:uid="{EFFB27D1-3FD3-44A6-BAD9-E826C81A7A1E}"/>
    <cellStyle name="Separador de milhares 2 3 2 2 5" xfId="98" xr:uid="{00000000-0005-0000-0000-000012000000}"/>
    <cellStyle name="Separador de milhares 2 3 2 2 5 2" xfId="649" xr:uid="{B49C455F-6AC6-472D-8095-CBAE85BD79C0}"/>
    <cellStyle name="Separador de milhares 2 3 2 2 5 3" xfId="1200" xr:uid="{3F8A148D-154C-462C-B227-424D22FB38D5}"/>
    <cellStyle name="Separador de milhares 2 3 2 2 6" xfId="177" xr:uid="{00000000-0005-0000-0000-000012000000}"/>
    <cellStyle name="Separador de milhares 2 3 2 2 6 2" xfId="728" xr:uid="{92EEB0DD-5419-4759-AE32-582BDABA95C9}"/>
    <cellStyle name="Separador de milhares 2 3 2 2 6 3" xfId="1279" xr:uid="{E358DCDD-C7C3-4978-9D24-0ED4613D359C}"/>
    <cellStyle name="Separador de milhares 2 3 2 2 7" xfId="256" xr:uid="{00000000-0005-0000-0000-000012000000}"/>
    <cellStyle name="Separador de milhares 2 3 2 2 7 2" xfId="807" xr:uid="{112957D3-BD22-4384-AC32-4D319CB21920}"/>
    <cellStyle name="Separador de milhares 2 3 2 2 7 3" xfId="1358" xr:uid="{8C6F7ACC-6BD1-496D-8C3B-2D0F5D64329B}"/>
    <cellStyle name="Separador de milhares 2 3 2 2 8" xfId="335" xr:uid="{00000000-0005-0000-0000-000012000000}"/>
    <cellStyle name="Separador de milhares 2 3 2 2 8 2" xfId="886" xr:uid="{4E059A09-5FD8-4E84-8CB6-4AF91FB7EC15}"/>
    <cellStyle name="Separador de milhares 2 3 2 2 8 3" xfId="1436" xr:uid="{90641226-116F-48F4-B723-2D117C1B27D6}"/>
    <cellStyle name="Separador de milhares 2 3 2 2 9" xfId="414" xr:uid="{00000000-0005-0000-0000-000012000000}"/>
    <cellStyle name="Separador de milhares 2 3 2 2 9 2" xfId="965" xr:uid="{EC0E3481-F6B1-48EB-9302-09F039128EF8}"/>
    <cellStyle name="Separador de milhares 2 3 2 2 9 3" xfId="1515" xr:uid="{14651A71-B763-4AF2-8C71-34A889DEEAB4}"/>
    <cellStyle name="Separador de milhares 2 3 2 3" xfId="28" xr:uid="{00000000-0005-0000-0000-000011000000}"/>
    <cellStyle name="Separador de milhares 2 3 2 3 10" xfId="1131" xr:uid="{0C396CFC-229B-4271-8B83-5040056B9090}"/>
    <cellStyle name="Separador de milhares 2 3 2 3 2" xfId="60" xr:uid="{00000000-0005-0000-0000-00001F000000}"/>
    <cellStyle name="Separador de milhares 2 3 2 3 2 2" xfId="139" xr:uid="{00000000-0005-0000-0000-00001F000000}"/>
    <cellStyle name="Separador de milhares 2 3 2 3 2 2 2" xfId="690" xr:uid="{08966497-5396-4135-8A23-67401DE5090A}"/>
    <cellStyle name="Separador de milhares 2 3 2 3 2 2 3" xfId="1241" xr:uid="{44FDCBDA-9FB5-4702-9C75-57E2B525FBDC}"/>
    <cellStyle name="Separador de milhares 2 3 2 3 2 3" xfId="218" xr:uid="{00000000-0005-0000-0000-00001F000000}"/>
    <cellStyle name="Separador de milhares 2 3 2 3 2 3 2" xfId="769" xr:uid="{794FC69D-2425-4B86-A336-18DF1AC14131}"/>
    <cellStyle name="Separador de milhares 2 3 2 3 2 3 3" xfId="1320" xr:uid="{81C1D71D-19DF-4A71-B416-9F3639D186AF}"/>
    <cellStyle name="Separador de milhares 2 3 2 3 2 4" xfId="298" xr:uid="{00000000-0005-0000-0000-00001F000000}"/>
    <cellStyle name="Separador de milhares 2 3 2 3 2 4 2" xfId="849" xr:uid="{1D73E3DB-B9FC-4BAD-B6BB-99C1B43FD3A0}"/>
    <cellStyle name="Separador de milhares 2 3 2 3 2 4 3" xfId="1399" xr:uid="{F9088C07-90D6-4F12-BED8-6F272F5D42E1}"/>
    <cellStyle name="Separador de milhares 2 3 2 3 2 5" xfId="376" xr:uid="{00000000-0005-0000-0000-00001F000000}"/>
    <cellStyle name="Separador de milhares 2 3 2 3 2 5 2" xfId="927" xr:uid="{C05BCDF2-BFDD-449C-8CF4-5FA12BAA7056}"/>
    <cellStyle name="Separador de milhares 2 3 2 3 2 5 3" xfId="1477" xr:uid="{132C2924-11E4-4907-A4A5-4C75FAFF0A9E}"/>
    <cellStyle name="Separador de milhares 2 3 2 3 2 6" xfId="455" xr:uid="{00000000-0005-0000-0000-00001F000000}"/>
    <cellStyle name="Separador de milhares 2 3 2 3 2 6 2" xfId="1006" xr:uid="{9BEEFC70-42B0-47DB-A323-FD6C7A856A8C}"/>
    <cellStyle name="Separador de milhares 2 3 2 3 2 6 3" xfId="1556" xr:uid="{8A455FD4-2BF4-44A2-B88E-318D02C8B10A}"/>
    <cellStyle name="Separador de milhares 2 3 2 3 2 7" xfId="533" xr:uid="{00000000-0005-0000-0000-00001F000000}"/>
    <cellStyle name="Separador de milhares 2 3 2 3 2 7 2" xfId="1084" xr:uid="{3C8309CD-290D-4CE8-A4F5-FB0848FBFF50}"/>
    <cellStyle name="Separador de milhares 2 3 2 3 2 7 3" xfId="1634" xr:uid="{982C2550-2B47-41D9-B920-1EA2CD0D39F1}"/>
    <cellStyle name="Separador de milhares 2 3 2 3 2 8" xfId="612" xr:uid="{537F6922-2D21-4AF7-BAF3-840CB90E5ACC}"/>
    <cellStyle name="Separador de milhares 2 3 2 3 2 9" xfId="1163" xr:uid="{BCAED789-CFC4-4905-9B38-EAC4D718147E}"/>
    <cellStyle name="Separador de milhares 2 3 2 3 3" xfId="107" xr:uid="{00000000-0005-0000-0000-000011000000}"/>
    <cellStyle name="Separador de milhares 2 3 2 3 3 2" xfId="658" xr:uid="{10D83395-BA97-41B5-AFE6-B91920E82B5A}"/>
    <cellStyle name="Separador de milhares 2 3 2 3 3 3" xfId="1209" xr:uid="{A21F71E2-A1E3-46E4-9A50-45E43612A068}"/>
    <cellStyle name="Separador de milhares 2 3 2 3 4" xfId="186" xr:uid="{00000000-0005-0000-0000-000011000000}"/>
    <cellStyle name="Separador de milhares 2 3 2 3 4 2" xfId="737" xr:uid="{C80FC6F9-3C3C-4A3C-9C92-1554C62501F5}"/>
    <cellStyle name="Separador de milhares 2 3 2 3 4 3" xfId="1288" xr:uid="{9C87DD0A-84F8-44A6-AC46-C617BD2CBCEC}"/>
    <cellStyle name="Separador de milhares 2 3 2 3 5" xfId="266" xr:uid="{00000000-0005-0000-0000-000011000000}"/>
    <cellStyle name="Separador de milhares 2 3 2 3 5 2" xfId="817" xr:uid="{A93D5802-F218-404B-940C-670BDF2334F7}"/>
    <cellStyle name="Separador de milhares 2 3 2 3 5 3" xfId="1367" xr:uid="{2A6D0258-D8E9-47E7-9D25-A6893F49627E}"/>
    <cellStyle name="Separador de milhares 2 3 2 3 6" xfId="344" xr:uid="{00000000-0005-0000-0000-000011000000}"/>
    <cellStyle name="Separador de milhares 2 3 2 3 6 2" xfId="895" xr:uid="{61A367BC-805D-4443-84CA-54771EC8A02A}"/>
    <cellStyle name="Separador de milhares 2 3 2 3 6 3" xfId="1445" xr:uid="{083808DA-BFEA-40B5-9994-F2B176A39C88}"/>
    <cellStyle name="Separador de milhares 2 3 2 3 7" xfId="423" xr:uid="{00000000-0005-0000-0000-000011000000}"/>
    <cellStyle name="Separador de milhares 2 3 2 3 7 2" xfId="974" xr:uid="{A31AEA5A-0366-462B-956D-2CFD19C0C860}"/>
    <cellStyle name="Separador de milhares 2 3 2 3 7 3" xfId="1524" xr:uid="{A2E3CEDA-90D5-458B-AA70-33CD6B5C4C61}"/>
    <cellStyle name="Separador de milhares 2 3 2 3 8" xfId="501" xr:uid="{00000000-0005-0000-0000-000011000000}"/>
    <cellStyle name="Separador de milhares 2 3 2 3 8 2" xfId="1052" xr:uid="{BB8B261E-CA33-4E94-8A53-C8B3DEB9EBCA}"/>
    <cellStyle name="Separador de milhares 2 3 2 3 8 3" xfId="1602" xr:uid="{60735A3B-1B14-40A3-AF36-F9485A54246E}"/>
    <cellStyle name="Separador de milhares 2 3 2 3 9" xfId="580" xr:uid="{45758D3E-9B74-4C5F-BF8F-18CFA6B96C24}"/>
    <cellStyle name="Separador de milhares 2 3 2 4" xfId="44" xr:uid="{00000000-0005-0000-0000-000011000000}"/>
    <cellStyle name="Separador de milhares 2 3 2 4 2" xfId="123" xr:uid="{00000000-0005-0000-0000-000011000000}"/>
    <cellStyle name="Separador de milhares 2 3 2 4 2 2" xfId="674" xr:uid="{1FCAE5C2-3B53-48B6-BF62-1F29C0BFF79B}"/>
    <cellStyle name="Separador de milhares 2 3 2 4 2 3" xfId="1225" xr:uid="{2901BE7D-7BF3-4345-B52B-72B06DA3424A}"/>
    <cellStyle name="Separador de milhares 2 3 2 4 3" xfId="202" xr:uid="{00000000-0005-0000-0000-000011000000}"/>
    <cellStyle name="Separador de milhares 2 3 2 4 3 2" xfId="753" xr:uid="{8E773EAD-E61C-4F88-9DBB-7AEF9C3BFD18}"/>
    <cellStyle name="Separador de milhares 2 3 2 4 3 3" xfId="1304" xr:uid="{C04864C4-A44E-412D-89AE-B3AF990B2B4C}"/>
    <cellStyle name="Separador de milhares 2 3 2 4 4" xfId="282" xr:uid="{00000000-0005-0000-0000-000011000000}"/>
    <cellStyle name="Separador de milhares 2 3 2 4 4 2" xfId="833" xr:uid="{58C1C75F-35A3-45E2-8656-F1FD551A0A86}"/>
    <cellStyle name="Separador de milhares 2 3 2 4 4 3" xfId="1383" xr:uid="{276384D2-2EB8-4705-ADE4-D769ADB15967}"/>
    <cellStyle name="Separador de milhares 2 3 2 4 5" xfId="360" xr:uid="{00000000-0005-0000-0000-000011000000}"/>
    <cellStyle name="Separador de milhares 2 3 2 4 5 2" xfId="911" xr:uid="{C09FCAD2-7099-4976-B8C0-90B0EE3E1239}"/>
    <cellStyle name="Separador de milhares 2 3 2 4 5 3" xfId="1461" xr:uid="{F8DD89AD-76E6-4E24-BAC8-D63614295329}"/>
    <cellStyle name="Separador de milhares 2 3 2 4 6" xfId="439" xr:uid="{00000000-0005-0000-0000-000011000000}"/>
    <cellStyle name="Separador de milhares 2 3 2 4 6 2" xfId="990" xr:uid="{7ACF2DF6-CB26-47C0-A74B-02C554615DCC}"/>
    <cellStyle name="Separador de milhares 2 3 2 4 6 3" xfId="1540" xr:uid="{ADC2F02E-8BEB-4C04-A647-2EE0AB0442DC}"/>
    <cellStyle name="Separador de milhares 2 3 2 4 7" xfId="517" xr:uid="{00000000-0005-0000-0000-000011000000}"/>
    <cellStyle name="Separador de milhares 2 3 2 4 7 2" xfId="1068" xr:uid="{EC186CDA-C142-4268-9EA8-9863D5876D43}"/>
    <cellStyle name="Separador de milhares 2 3 2 4 7 3" xfId="1618" xr:uid="{3C8E5F93-DF0A-4001-B294-C2EFC8C2B795}"/>
    <cellStyle name="Separador de milhares 2 3 2 4 8" xfId="596" xr:uid="{8405FFA2-A31D-4361-BF0A-4A6EE2060342}"/>
    <cellStyle name="Separador de milhares 2 3 2 4 9" xfId="1147" xr:uid="{1E92A6D7-47BA-4F77-B9B8-BB071F1A2DD6}"/>
    <cellStyle name="Separador de milhares 2 3 2 5" xfId="76" xr:uid="{00000000-0005-0000-0000-000010000000}"/>
    <cellStyle name="Separador de milhares 2 3 2 5 2" xfId="155" xr:uid="{00000000-0005-0000-0000-000010000000}"/>
    <cellStyle name="Separador de milhares 2 3 2 5 2 2" xfId="706" xr:uid="{FD2416FF-4A9A-40C7-9696-120422CCBA28}"/>
    <cellStyle name="Separador de milhares 2 3 2 5 2 3" xfId="1257" xr:uid="{F9F764AF-0ED2-4C3E-80B6-8D0F1D4F8A0A}"/>
    <cellStyle name="Separador de milhares 2 3 2 5 3" xfId="234" xr:uid="{00000000-0005-0000-0000-000010000000}"/>
    <cellStyle name="Separador de milhares 2 3 2 5 3 2" xfId="785" xr:uid="{0325D39C-EF96-407A-BF58-A70A7EE3D79B}"/>
    <cellStyle name="Separador de milhares 2 3 2 5 3 3" xfId="1336" xr:uid="{1A6009F2-03A8-4D1F-8727-5B0A5AA9DCE6}"/>
    <cellStyle name="Separador de milhares 2 3 2 5 4" xfId="314" xr:uid="{00000000-0005-0000-0000-000010000000}"/>
    <cellStyle name="Separador de milhares 2 3 2 5 4 2" xfId="865" xr:uid="{41B25143-530C-405D-A484-CFCE83246980}"/>
    <cellStyle name="Separador de milhares 2 3 2 5 4 3" xfId="1415" xr:uid="{E3FF9938-2B11-41D2-B86A-DA7A31BB7CB9}"/>
    <cellStyle name="Separador de milhares 2 3 2 5 5" xfId="392" xr:uid="{00000000-0005-0000-0000-000010000000}"/>
    <cellStyle name="Separador de milhares 2 3 2 5 5 2" xfId="943" xr:uid="{F0507B7E-75F6-4DCF-94BF-0C13EBC0F698}"/>
    <cellStyle name="Separador de milhares 2 3 2 5 5 3" xfId="1493" xr:uid="{5AEB36D9-A3FA-4CDF-A287-4BA4E89BE17A}"/>
    <cellStyle name="Separador de milhares 2 3 2 5 6" xfId="471" xr:uid="{00000000-0005-0000-0000-000010000000}"/>
    <cellStyle name="Separador de milhares 2 3 2 5 6 2" xfId="1022" xr:uid="{33B834E4-7E59-456D-B511-335D868BA4CE}"/>
    <cellStyle name="Separador de milhares 2 3 2 5 6 3" xfId="1572" xr:uid="{0007D89F-57F9-4895-9C1F-FFEBBCF04050}"/>
    <cellStyle name="Separador de milhares 2 3 2 5 7" xfId="549" xr:uid="{00000000-0005-0000-0000-000010000000}"/>
    <cellStyle name="Separador de milhares 2 3 2 5 7 2" xfId="1100" xr:uid="{24EA7C1F-08AF-473B-A292-C9F5573F9A4D}"/>
    <cellStyle name="Separador de milhares 2 3 2 5 7 3" xfId="1650" xr:uid="{66917D54-0338-408E-9A26-469DC094E28F}"/>
    <cellStyle name="Separador de milhares 2 3 2 5 8" xfId="628" xr:uid="{DC329AAF-DF43-46D1-B854-D1DC647C9F88}"/>
    <cellStyle name="Separador de milhares 2 3 2 5 9" xfId="1179" xr:uid="{81DD02EC-4E5E-43F3-8573-3318C65F5482}"/>
    <cellStyle name="Separador de milhares 2 3 2 6" xfId="92" xr:uid="{00000000-0005-0000-0000-000011000000}"/>
    <cellStyle name="Separador de milhares 2 3 2 6 2" xfId="643" xr:uid="{977564C3-C6CD-4EE1-B7E0-191CC405C47E}"/>
    <cellStyle name="Separador de milhares 2 3 2 6 3" xfId="1194" xr:uid="{21F86A84-3DE7-44DD-9931-1B179E82B0F4}"/>
    <cellStyle name="Separador de milhares 2 3 2 7" xfId="170" xr:uid="{00000000-0005-0000-0000-000011000000}"/>
    <cellStyle name="Separador de milhares 2 3 2 7 2" xfId="721" xr:uid="{E41118A6-1AA4-4DB2-86F4-A424C1520389}"/>
    <cellStyle name="Separador de milhares 2 3 2 7 3" xfId="1272" xr:uid="{B56F03E4-AB74-4DBB-ADE9-32DCB0184514}"/>
    <cellStyle name="Separador de milhares 2 3 2 8" xfId="249" xr:uid="{00000000-0005-0000-0000-000011000000}"/>
    <cellStyle name="Separador de milhares 2 3 2 8 2" xfId="800" xr:uid="{9ED49A1A-2495-4D0E-B468-713605BFB684}"/>
    <cellStyle name="Separador de milhares 2 3 2 8 3" xfId="1351" xr:uid="{84D83F69-1C32-453C-A81F-546057C2F62E}"/>
    <cellStyle name="Separador de milhares 2 3 2 9" xfId="329" xr:uid="{00000000-0005-0000-0000-000011000000}"/>
    <cellStyle name="Separador de milhares 2 3 2 9 2" xfId="880" xr:uid="{7CCCD67B-03FF-4A5D-88ED-EB2B8908256D}"/>
    <cellStyle name="Separador de milhares 2 3 2 9 3" xfId="1430" xr:uid="{A0298C5E-40A1-4439-8524-36CBC2444C61}"/>
    <cellStyle name="Separador de milhares 2 3 3" xfId="22" xr:uid="{00000000-0005-0000-0000-000013000000}"/>
    <cellStyle name="Separador de milhares 2 3 3 10" xfId="496" xr:uid="{00000000-0005-0000-0000-000013000000}"/>
    <cellStyle name="Separador de milhares 2 3 3 10 2" xfId="1047" xr:uid="{AD67D884-B25D-40F1-944E-060D8F3E35C8}"/>
    <cellStyle name="Separador de milhares 2 3 3 10 3" xfId="1597" xr:uid="{AAD53E31-2F92-4258-95C3-DD999F5132FF}"/>
    <cellStyle name="Separador de milhares 2 3 3 11" xfId="575" xr:uid="{02C7AEBA-FEB1-4EC2-AD13-B1C5D73C10BA}"/>
    <cellStyle name="Separador de milhares 2 3 3 12" xfId="1126" xr:uid="{2D77B771-1F1C-4087-8270-6B1E76F8B260}"/>
    <cellStyle name="Separador de milhares 2 3 3 2" xfId="39" xr:uid="{00000000-0005-0000-0000-000013000000}"/>
    <cellStyle name="Separador de milhares 2 3 3 2 10" xfId="1142" xr:uid="{E47EC9D2-E931-41D5-8C12-7F4257D8ED2D}"/>
    <cellStyle name="Separador de milhares 2 3 3 2 2" xfId="71" xr:uid="{00000000-0005-0000-0000-000021000000}"/>
    <cellStyle name="Separador de milhares 2 3 3 2 2 2" xfId="150" xr:uid="{00000000-0005-0000-0000-000021000000}"/>
    <cellStyle name="Separador de milhares 2 3 3 2 2 2 2" xfId="701" xr:uid="{800F117B-DBA6-4D4D-A484-6734ACEACD4F}"/>
    <cellStyle name="Separador de milhares 2 3 3 2 2 2 3" xfId="1252" xr:uid="{B597986F-4E59-4616-8B7F-8D17E2CB18CC}"/>
    <cellStyle name="Separador de milhares 2 3 3 2 2 3" xfId="229" xr:uid="{00000000-0005-0000-0000-000021000000}"/>
    <cellStyle name="Separador de milhares 2 3 3 2 2 3 2" xfId="780" xr:uid="{8A98C2C5-BBDC-4D56-ABA0-08AD845A7D54}"/>
    <cellStyle name="Separador de milhares 2 3 3 2 2 3 3" xfId="1331" xr:uid="{B314B71A-5F64-48BD-A485-A8E6DA4CAD19}"/>
    <cellStyle name="Separador de milhares 2 3 3 2 2 4" xfId="309" xr:uid="{00000000-0005-0000-0000-000021000000}"/>
    <cellStyle name="Separador de milhares 2 3 3 2 2 4 2" xfId="860" xr:uid="{91882D98-C601-40F8-91E4-0511F275B624}"/>
    <cellStyle name="Separador de milhares 2 3 3 2 2 4 3" xfId="1410" xr:uid="{C2E91266-A68A-4602-A8C1-E5E7D621EAD2}"/>
    <cellStyle name="Separador de milhares 2 3 3 2 2 5" xfId="387" xr:uid="{00000000-0005-0000-0000-000021000000}"/>
    <cellStyle name="Separador de milhares 2 3 3 2 2 5 2" xfId="938" xr:uid="{BC65D9AA-BAD1-408B-B24A-0C5F329AFE28}"/>
    <cellStyle name="Separador de milhares 2 3 3 2 2 5 3" xfId="1488" xr:uid="{3F8EC47B-A21A-4E24-B3D7-66630CF1E96C}"/>
    <cellStyle name="Separador de milhares 2 3 3 2 2 6" xfId="466" xr:uid="{00000000-0005-0000-0000-000021000000}"/>
    <cellStyle name="Separador de milhares 2 3 3 2 2 6 2" xfId="1017" xr:uid="{917483A5-0920-4B70-8B51-9DDEF42FD3DD}"/>
    <cellStyle name="Separador de milhares 2 3 3 2 2 6 3" xfId="1567" xr:uid="{98F37D35-CA9A-45D1-9CD0-6B0C71700422}"/>
    <cellStyle name="Separador de milhares 2 3 3 2 2 7" xfId="544" xr:uid="{00000000-0005-0000-0000-000021000000}"/>
    <cellStyle name="Separador de milhares 2 3 3 2 2 7 2" xfId="1095" xr:uid="{F6619E31-BD2F-48BD-A94B-378B428DF0DC}"/>
    <cellStyle name="Separador de milhares 2 3 3 2 2 7 3" xfId="1645" xr:uid="{1A7FC750-2BE9-4289-9EC5-0AAF99858863}"/>
    <cellStyle name="Separador de milhares 2 3 3 2 2 8" xfId="623" xr:uid="{2A79A862-103A-4AAF-BCBD-0AD333F614BB}"/>
    <cellStyle name="Separador de milhares 2 3 3 2 2 9" xfId="1174" xr:uid="{0067B4A6-15B7-4CD2-9F51-75CAE9E0055B}"/>
    <cellStyle name="Separador de milhares 2 3 3 2 3" xfId="118" xr:uid="{00000000-0005-0000-0000-000013000000}"/>
    <cellStyle name="Separador de milhares 2 3 3 2 3 2" xfId="669" xr:uid="{0E9E370B-5A3B-4895-B619-F9C3945E25A6}"/>
    <cellStyle name="Separador de milhares 2 3 3 2 3 3" xfId="1220" xr:uid="{6744EB31-C029-442C-ACD4-C3DAA0395903}"/>
    <cellStyle name="Separador de milhares 2 3 3 2 4" xfId="197" xr:uid="{00000000-0005-0000-0000-000013000000}"/>
    <cellStyle name="Separador de milhares 2 3 3 2 4 2" xfId="748" xr:uid="{7213A1AE-B80A-44FE-BD25-729E5E49BE6F}"/>
    <cellStyle name="Separador de milhares 2 3 3 2 4 3" xfId="1299" xr:uid="{8639FCA7-B0AA-41DE-A244-7509DEBF53A9}"/>
    <cellStyle name="Separador de milhares 2 3 3 2 5" xfId="277" xr:uid="{00000000-0005-0000-0000-000013000000}"/>
    <cellStyle name="Separador de milhares 2 3 3 2 5 2" xfId="828" xr:uid="{19B6CD2C-065C-4774-877F-85CAFD647E3F}"/>
    <cellStyle name="Separador de milhares 2 3 3 2 5 3" xfId="1378" xr:uid="{78403BF3-EB23-4A83-8925-8EBBB874C9E6}"/>
    <cellStyle name="Separador de milhares 2 3 3 2 6" xfId="355" xr:uid="{00000000-0005-0000-0000-000013000000}"/>
    <cellStyle name="Separador de milhares 2 3 3 2 6 2" xfId="906" xr:uid="{2E0FB017-62F9-4C36-8B85-B08C31572D0A}"/>
    <cellStyle name="Separador de milhares 2 3 3 2 6 3" xfId="1456" xr:uid="{2F35E3F0-F818-4AB4-B09F-FCD98422D419}"/>
    <cellStyle name="Separador de milhares 2 3 3 2 7" xfId="434" xr:uid="{00000000-0005-0000-0000-000013000000}"/>
    <cellStyle name="Separador de milhares 2 3 3 2 7 2" xfId="985" xr:uid="{D9BCAD60-21F5-47F1-A6B3-49CDCDF073E1}"/>
    <cellStyle name="Separador de milhares 2 3 3 2 7 3" xfId="1535" xr:uid="{F4094DBA-15AF-47CD-B7BF-F53536BD52C8}"/>
    <cellStyle name="Separador de milhares 2 3 3 2 8" xfId="512" xr:uid="{00000000-0005-0000-0000-000013000000}"/>
    <cellStyle name="Separador de milhares 2 3 3 2 8 2" xfId="1063" xr:uid="{5DD5138A-3834-4CE0-9A76-759F25B02618}"/>
    <cellStyle name="Separador de milhares 2 3 3 2 8 3" xfId="1613" xr:uid="{1BD0D6F0-67D5-4B3D-8151-C630E313720D}"/>
    <cellStyle name="Separador de milhares 2 3 3 2 9" xfId="591" xr:uid="{5D0F7BA7-9EE1-4476-A79A-D3B4A8470F85}"/>
    <cellStyle name="Separador de milhares 2 3 3 3" xfId="55" xr:uid="{00000000-0005-0000-0000-000013000000}"/>
    <cellStyle name="Separador de milhares 2 3 3 3 2" xfId="134" xr:uid="{00000000-0005-0000-0000-000013000000}"/>
    <cellStyle name="Separador de milhares 2 3 3 3 2 2" xfId="685" xr:uid="{7F346D23-FA07-42E3-A329-F893AE548D60}"/>
    <cellStyle name="Separador de milhares 2 3 3 3 2 3" xfId="1236" xr:uid="{7C2DEA6C-380F-4F59-8824-C55250B64342}"/>
    <cellStyle name="Separador de milhares 2 3 3 3 3" xfId="213" xr:uid="{00000000-0005-0000-0000-000013000000}"/>
    <cellStyle name="Separador de milhares 2 3 3 3 3 2" xfId="764" xr:uid="{7A9BC4CE-05A0-434A-8597-DDA13A2B9873}"/>
    <cellStyle name="Separador de milhares 2 3 3 3 3 3" xfId="1315" xr:uid="{5830439A-BAEA-4E7E-9CC2-25D524CCE45B}"/>
    <cellStyle name="Separador de milhares 2 3 3 3 4" xfId="293" xr:uid="{00000000-0005-0000-0000-000013000000}"/>
    <cellStyle name="Separador de milhares 2 3 3 3 4 2" xfId="844" xr:uid="{CBCC5857-D5AE-46AF-933D-0C06CFBFDEED}"/>
    <cellStyle name="Separador de milhares 2 3 3 3 4 3" xfId="1394" xr:uid="{1C780EC2-C355-4DA3-A82D-8F885A24C45F}"/>
    <cellStyle name="Separador de milhares 2 3 3 3 5" xfId="371" xr:uid="{00000000-0005-0000-0000-000013000000}"/>
    <cellStyle name="Separador de milhares 2 3 3 3 5 2" xfId="922" xr:uid="{F46CBE41-0788-4B00-93A0-553E2EB36EE1}"/>
    <cellStyle name="Separador de milhares 2 3 3 3 5 3" xfId="1472" xr:uid="{AC95B746-BA2A-46A4-AD29-A9B6FAD56F7C}"/>
    <cellStyle name="Separador de milhares 2 3 3 3 6" xfId="450" xr:uid="{00000000-0005-0000-0000-000013000000}"/>
    <cellStyle name="Separador de milhares 2 3 3 3 6 2" xfId="1001" xr:uid="{712EEE8D-D9E2-4340-ADF6-DF0405259F30}"/>
    <cellStyle name="Separador de milhares 2 3 3 3 6 3" xfId="1551" xr:uid="{50C34F99-C482-452B-8C97-5EBDE48877E0}"/>
    <cellStyle name="Separador de milhares 2 3 3 3 7" xfId="528" xr:uid="{00000000-0005-0000-0000-000013000000}"/>
    <cellStyle name="Separador de milhares 2 3 3 3 7 2" xfId="1079" xr:uid="{5FE20CD6-76C5-404B-824F-3C2F9EB172C8}"/>
    <cellStyle name="Separador de milhares 2 3 3 3 7 3" xfId="1629" xr:uid="{6FC9FEFB-00E7-424F-A528-5EA20ED7EDB5}"/>
    <cellStyle name="Separador de milhares 2 3 3 3 8" xfId="607" xr:uid="{D21AD4D4-2BAA-4943-9663-E6605E5F18C0}"/>
    <cellStyle name="Separador de milhares 2 3 3 3 9" xfId="1158" xr:uid="{4C97B8EA-4C4B-423C-9FFA-6645EB3658AB}"/>
    <cellStyle name="Separador de milhares 2 3 3 4" xfId="86" xr:uid="{00000000-0005-0000-0000-000012000000}"/>
    <cellStyle name="Separador de milhares 2 3 3 4 2" xfId="165" xr:uid="{00000000-0005-0000-0000-000012000000}"/>
    <cellStyle name="Separador de milhares 2 3 3 4 2 2" xfId="716" xr:uid="{EA0CEA26-401C-41CD-9A5B-E32C0737BA97}"/>
    <cellStyle name="Separador de milhares 2 3 3 4 2 3" xfId="1267" xr:uid="{76963F87-CD33-4193-B5D2-10F6EA6E4C52}"/>
    <cellStyle name="Separador de milhares 2 3 3 4 3" xfId="244" xr:uid="{00000000-0005-0000-0000-000012000000}"/>
    <cellStyle name="Separador de milhares 2 3 3 4 3 2" xfId="795" xr:uid="{F330E204-53F4-4762-BB2E-A59FBB247E32}"/>
    <cellStyle name="Separador de milhares 2 3 3 4 3 3" xfId="1346" xr:uid="{7AF066D9-B392-4F42-B634-807B14C2164D}"/>
    <cellStyle name="Separador de milhares 2 3 3 4 4" xfId="324" xr:uid="{00000000-0005-0000-0000-000012000000}"/>
    <cellStyle name="Separador de milhares 2 3 3 4 4 2" xfId="875" xr:uid="{EDAA0CA1-3731-479D-9F40-D5BE857F9F3E}"/>
    <cellStyle name="Separador de milhares 2 3 3 4 4 3" xfId="1425" xr:uid="{13C99090-B7C9-4A4D-B629-68755EEBF2C8}"/>
    <cellStyle name="Separador de milhares 2 3 3 4 5" xfId="402" xr:uid="{00000000-0005-0000-0000-000012000000}"/>
    <cellStyle name="Separador de milhares 2 3 3 4 5 2" xfId="953" xr:uid="{C2F40662-A603-4FD8-8E70-8B7FAB939A8E}"/>
    <cellStyle name="Separador de milhares 2 3 3 4 5 3" xfId="1503" xr:uid="{BBC9F04F-A694-43C7-BB31-666DB4526138}"/>
    <cellStyle name="Separador de milhares 2 3 3 4 6" xfId="481" xr:uid="{00000000-0005-0000-0000-000012000000}"/>
    <cellStyle name="Separador de milhares 2 3 3 4 6 2" xfId="1032" xr:uid="{C1A133C1-6538-4B71-A35D-410803631C80}"/>
    <cellStyle name="Separador de milhares 2 3 3 4 6 3" xfId="1582" xr:uid="{043C8832-D277-4D31-8354-FE5F59D1EC58}"/>
    <cellStyle name="Separador de milhares 2 3 3 4 7" xfId="559" xr:uid="{00000000-0005-0000-0000-000012000000}"/>
    <cellStyle name="Separador de milhares 2 3 3 4 7 2" xfId="1110" xr:uid="{D6A1019B-8073-4931-AFB7-9BE0821E0F0C}"/>
    <cellStyle name="Separador de milhares 2 3 3 4 7 3" xfId="1660" xr:uid="{703D0C73-248E-41AD-8E8B-7A343D02F6BA}"/>
    <cellStyle name="Separador de milhares 2 3 3 4 8" xfId="638" xr:uid="{B4E31C4F-FFB9-428D-89BB-7512B90BE229}"/>
    <cellStyle name="Separador de milhares 2 3 3 4 9" xfId="1189" xr:uid="{7951F309-9823-40E1-A2EC-74D1249A952E}"/>
    <cellStyle name="Separador de milhares 2 3 3 5" xfId="102" xr:uid="{00000000-0005-0000-0000-000013000000}"/>
    <cellStyle name="Separador de milhares 2 3 3 5 2" xfId="653" xr:uid="{58DC26EB-0697-4E0D-B6BC-F38DAE1C2365}"/>
    <cellStyle name="Separador de milhares 2 3 3 5 3" xfId="1204" xr:uid="{E9580B56-30FE-4BED-84A9-68291477DB43}"/>
    <cellStyle name="Separador de milhares 2 3 3 6" xfId="181" xr:uid="{00000000-0005-0000-0000-000013000000}"/>
    <cellStyle name="Separador de milhares 2 3 3 6 2" xfId="732" xr:uid="{B5E0015B-275A-4E8D-AA6F-C6FCFD48FC29}"/>
    <cellStyle name="Separador de milhares 2 3 3 6 3" xfId="1283" xr:uid="{3B03B970-B19D-47CE-AF6F-B60242F3C4B5}"/>
    <cellStyle name="Separador de milhares 2 3 3 7" xfId="260" xr:uid="{00000000-0005-0000-0000-000013000000}"/>
    <cellStyle name="Separador de milhares 2 3 3 7 2" xfId="811" xr:uid="{66AF8447-ACCF-4B3C-A485-BACDB95F670D}"/>
    <cellStyle name="Separador de milhares 2 3 3 7 3" xfId="1362" xr:uid="{B17D654A-3BC6-4A46-86B8-2F215F8CFD69}"/>
    <cellStyle name="Separador de milhares 2 3 3 8" xfId="339" xr:uid="{00000000-0005-0000-0000-000013000000}"/>
    <cellStyle name="Separador de milhares 2 3 3 8 2" xfId="890" xr:uid="{D33D6A57-2FD1-449C-A82A-74135B0406E9}"/>
    <cellStyle name="Separador de milhares 2 3 3 8 3" xfId="1440" xr:uid="{A30E8073-6C7A-49B5-AE2A-D95CCA10D1B0}"/>
    <cellStyle name="Separador de milhares 2 3 3 9" xfId="418" xr:uid="{00000000-0005-0000-0000-000013000000}"/>
    <cellStyle name="Separador de milhares 2 3 3 9 2" xfId="969" xr:uid="{5D387B5B-9593-4744-9491-BDE412003A9B}"/>
    <cellStyle name="Separador de milhares 2 3 3 9 3" xfId="1519" xr:uid="{4E00AB90-F17E-4074-A16C-45DFFCC65403}"/>
    <cellStyle name="Separador de milhares 2 3 4" xfId="15" xr:uid="{00000000-0005-0000-0000-000014000000}"/>
    <cellStyle name="Separador de milhares 2 3 4 10" xfId="489" xr:uid="{00000000-0005-0000-0000-000014000000}"/>
    <cellStyle name="Separador de milhares 2 3 4 10 2" xfId="1040" xr:uid="{5EE9A7A3-5FE2-42F9-9F29-CD32B48C0F8E}"/>
    <cellStyle name="Separador de milhares 2 3 4 10 3" xfId="1590" xr:uid="{FB66BF28-DD64-4B24-86BB-74CE1B549122}"/>
    <cellStyle name="Separador de milhares 2 3 4 11" xfId="568" xr:uid="{E74A8FFC-5950-4C83-8C9C-B8CD2E4D408E}"/>
    <cellStyle name="Separador de milhares 2 3 4 12" xfId="1119" xr:uid="{A4623AAF-EA91-4508-8721-6D2B84450C60}"/>
    <cellStyle name="Separador de milhares 2 3 4 2" xfId="32" xr:uid="{00000000-0005-0000-0000-000014000000}"/>
    <cellStyle name="Separador de milhares 2 3 4 2 10" xfId="1135" xr:uid="{08B2342C-B8AE-443D-B623-CE6833CEA723}"/>
    <cellStyle name="Separador de milhares 2 3 4 2 2" xfId="64" xr:uid="{00000000-0005-0000-0000-000023000000}"/>
    <cellStyle name="Separador de milhares 2 3 4 2 2 2" xfId="143" xr:uid="{00000000-0005-0000-0000-000023000000}"/>
    <cellStyle name="Separador de milhares 2 3 4 2 2 2 2" xfId="694" xr:uid="{7D6C4E1E-A034-4C2C-BF7D-D4539EB3A7BE}"/>
    <cellStyle name="Separador de milhares 2 3 4 2 2 2 3" xfId="1245" xr:uid="{80B8356C-8536-4447-A793-AF658DD4DA38}"/>
    <cellStyle name="Separador de milhares 2 3 4 2 2 3" xfId="222" xr:uid="{00000000-0005-0000-0000-000023000000}"/>
    <cellStyle name="Separador de milhares 2 3 4 2 2 3 2" xfId="773" xr:uid="{734725A5-D839-4ED8-B166-CE8F6C564932}"/>
    <cellStyle name="Separador de milhares 2 3 4 2 2 3 3" xfId="1324" xr:uid="{50064C47-2EB1-4AEB-8D80-C6A19CCC69DB}"/>
    <cellStyle name="Separador de milhares 2 3 4 2 2 4" xfId="302" xr:uid="{00000000-0005-0000-0000-000023000000}"/>
    <cellStyle name="Separador de milhares 2 3 4 2 2 4 2" xfId="853" xr:uid="{FC8BBB27-C2DA-44DF-8533-C25A7E014DA9}"/>
    <cellStyle name="Separador de milhares 2 3 4 2 2 4 3" xfId="1403" xr:uid="{145C0DAB-68EA-42BA-B81D-96076FF861DF}"/>
    <cellStyle name="Separador de milhares 2 3 4 2 2 5" xfId="380" xr:uid="{00000000-0005-0000-0000-000023000000}"/>
    <cellStyle name="Separador de milhares 2 3 4 2 2 5 2" xfId="931" xr:uid="{CF4A6A90-3409-4424-8B10-CA1BB27815BD}"/>
    <cellStyle name="Separador de milhares 2 3 4 2 2 5 3" xfId="1481" xr:uid="{776358B7-C6E5-4CAE-BF07-D9ED09777A26}"/>
    <cellStyle name="Separador de milhares 2 3 4 2 2 6" xfId="459" xr:uid="{00000000-0005-0000-0000-000023000000}"/>
    <cellStyle name="Separador de milhares 2 3 4 2 2 6 2" xfId="1010" xr:uid="{FAD70839-38F2-4857-9423-CF0E71448C30}"/>
    <cellStyle name="Separador de milhares 2 3 4 2 2 6 3" xfId="1560" xr:uid="{4E3D8C49-D873-4548-BC1C-B06675B1AC2F}"/>
    <cellStyle name="Separador de milhares 2 3 4 2 2 7" xfId="537" xr:uid="{00000000-0005-0000-0000-000023000000}"/>
    <cellStyle name="Separador de milhares 2 3 4 2 2 7 2" xfId="1088" xr:uid="{0D6DCB54-F468-4BCE-A1BB-B4BCBC8C068C}"/>
    <cellStyle name="Separador de milhares 2 3 4 2 2 7 3" xfId="1638" xr:uid="{495F7FB5-FA8D-4420-9E9A-DF97E9D48A27}"/>
    <cellStyle name="Separador de milhares 2 3 4 2 2 8" xfId="616" xr:uid="{DEF0A0B1-B49A-4E8A-94E6-B6148CAF4357}"/>
    <cellStyle name="Separador de milhares 2 3 4 2 2 9" xfId="1167" xr:uid="{BE6FFEAE-3DC7-428F-8F1D-528145356129}"/>
    <cellStyle name="Separador de milhares 2 3 4 2 3" xfId="111" xr:uid="{00000000-0005-0000-0000-000014000000}"/>
    <cellStyle name="Separador de milhares 2 3 4 2 3 2" xfId="662" xr:uid="{B802DB8F-4ACA-4E94-A282-38AECF08ABC0}"/>
    <cellStyle name="Separador de milhares 2 3 4 2 3 3" xfId="1213" xr:uid="{E9D380D5-CCB9-4D12-961C-B33C5C5A3C86}"/>
    <cellStyle name="Separador de milhares 2 3 4 2 4" xfId="190" xr:uid="{00000000-0005-0000-0000-000014000000}"/>
    <cellStyle name="Separador de milhares 2 3 4 2 4 2" xfId="741" xr:uid="{F80BAC26-5F3C-408D-AF75-A073039BABC9}"/>
    <cellStyle name="Separador de milhares 2 3 4 2 4 3" xfId="1292" xr:uid="{1E6EC4F5-9431-420D-B909-0F5D3BBD8804}"/>
    <cellStyle name="Separador de milhares 2 3 4 2 5" xfId="270" xr:uid="{00000000-0005-0000-0000-000014000000}"/>
    <cellStyle name="Separador de milhares 2 3 4 2 5 2" xfId="821" xr:uid="{AED9069F-C286-439B-8247-C645C7FEDA09}"/>
    <cellStyle name="Separador de milhares 2 3 4 2 5 3" xfId="1371" xr:uid="{1530B6F2-5404-4855-A83B-42E8AF134F3E}"/>
    <cellStyle name="Separador de milhares 2 3 4 2 6" xfId="348" xr:uid="{00000000-0005-0000-0000-000014000000}"/>
    <cellStyle name="Separador de milhares 2 3 4 2 6 2" xfId="899" xr:uid="{35800C12-FCC0-4CE4-85E4-83E25F416FFA}"/>
    <cellStyle name="Separador de milhares 2 3 4 2 6 3" xfId="1449" xr:uid="{C0D63DC6-D1E4-4604-8A10-C1B1CB30BA03}"/>
    <cellStyle name="Separador de milhares 2 3 4 2 7" xfId="427" xr:uid="{00000000-0005-0000-0000-000014000000}"/>
    <cellStyle name="Separador de milhares 2 3 4 2 7 2" xfId="978" xr:uid="{0A3204E2-518B-4DBD-8C02-0FE0C8C19579}"/>
    <cellStyle name="Separador de milhares 2 3 4 2 7 3" xfId="1528" xr:uid="{4169253A-BA3A-44E8-BD3C-F9454921610A}"/>
    <cellStyle name="Separador de milhares 2 3 4 2 8" xfId="505" xr:uid="{00000000-0005-0000-0000-000014000000}"/>
    <cellStyle name="Separador de milhares 2 3 4 2 8 2" xfId="1056" xr:uid="{27E59CCF-A39E-4B7C-AC13-061BB1A40422}"/>
    <cellStyle name="Separador de milhares 2 3 4 2 8 3" xfId="1606" xr:uid="{DDCEC576-3FA9-4445-B705-8A92A377CD3D}"/>
    <cellStyle name="Separador de milhares 2 3 4 2 9" xfId="584" xr:uid="{B0A134A3-9196-486F-819B-8CF36F8593FE}"/>
    <cellStyle name="Separador de milhares 2 3 4 3" xfId="48" xr:uid="{00000000-0005-0000-0000-000014000000}"/>
    <cellStyle name="Separador de milhares 2 3 4 3 2" xfId="127" xr:uid="{00000000-0005-0000-0000-000014000000}"/>
    <cellStyle name="Separador de milhares 2 3 4 3 2 2" xfId="678" xr:uid="{524E105B-1B20-4075-A6AC-A6A3A75336B1}"/>
    <cellStyle name="Separador de milhares 2 3 4 3 2 3" xfId="1229" xr:uid="{87B4273E-35EA-4CEA-A8DE-15376B8C7A29}"/>
    <cellStyle name="Separador de milhares 2 3 4 3 3" xfId="206" xr:uid="{00000000-0005-0000-0000-000014000000}"/>
    <cellStyle name="Separador de milhares 2 3 4 3 3 2" xfId="757" xr:uid="{D2927C47-08AF-4AC9-A72D-AC9A1090EF83}"/>
    <cellStyle name="Separador de milhares 2 3 4 3 3 3" xfId="1308" xr:uid="{44748268-B750-4388-BAF7-9C94B7B2F3F2}"/>
    <cellStyle name="Separador de milhares 2 3 4 3 4" xfId="286" xr:uid="{00000000-0005-0000-0000-000014000000}"/>
    <cellStyle name="Separador de milhares 2 3 4 3 4 2" xfId="837" xr:uid="{6AFCF8B8-666C-40AC-81D5-B5D58A09A3E1}"/>
    <cellStyle name="Separador de milhares 2 3 4 3 4 3" xfId="1387" xr:uid="{ADAE6148-B5FE-4B9E-AE3B-F6CCE9DD9A0D}"/>
    <cellStyle name="Separador de milhares 2 3 4 3 5" xfId="364" xr:uid="{00000000-0005-0000-0000-000014000000}"/>
    <cellStyle name="Separador de milhares 2 3 4 3 5 2" xfId="915" xr:uid="{D4675A66-5E2E-4A39-9C8D-A9421CA662A4}"/>
    <cellStyle name="Separador de milhares 2 3 4 3 5 3" xfId="1465" xr:uid="{D331E3DA-293D-42CF-B68A-325C4236EAD8}"/>
    <cellStyle name="Separador de milhares 2 3 4 3 6" xfId="443" xr:uid="{00000000-0005-0000-0000-000014000000}"/>
    <cellStyle name="Separador de milhares 2 3 4 3 6 2" xfId="994" xr:uid="{6B0DCDDA-184D-472C-AAC9-0E763FA7BFDF}"/>
    <cellStyle name="Separador de milhares 2 3 4 3 6 3" xfId="1544" xr:uid="{20320DF3-5AE0-4C61-A712-1B3BA9A34D24}"/>
    <cellStyle name="Separador de milhares 2 3 4 3 7" xfId="521" xr:uid="{00000000-0005-0000-0000-000014000000}"/>
    <cellStyle name="Separador de milhares 2 3 4 3 7 2" xfId="1072" xr:uid="{74C4EB2C-E50D-46C7-B5ED-28522E31B8CA}"/>
    <cellStyle name="Separador de milhares 2 3 4 3 7 3" xfId="1622" xr:uid="{649996A6-DBEC-410F-B6F2-88309783E79F}"/>
    <cellStyle name="Separador de milhares 2 3 4 3 8" xfId="600" xr:uid="{606D06B9-250B-4484-8F31-D9515A119186}"/>
    <cellStyle name="Separador de milhares 2 3 4 3 9" xfId="1151" xr:uid="{32538EAC-B18E-4048-9AD5-63E6495911CD}"/>
    <cellStyle name="Separador de milhares 2 3 4 4" xfId="79" xr:uid="{00000000-0005-0000-0000-000013000000}"/>
    <cellStyle name="Separador de milhares 2 3 4 4 2" xfId="158" xr:uid="{00000000-0005-0000-0000-000013000000}"/>
    <cellStyle name="Separador de milhares 2 3 4 4 2 2" xfId="709" xr:uid="{8EFFB6B8-CA07-4114-9ADA-2C801D350096}"/>
    <cellStyle name="Separador de milhares 2 3 4 4 2 3" xfId="1260" xr:uid="{4CE5D298-72F8-4677-9D42-B0DFBC00D8EB}"/>
    <cellStyle name="Separador de milhares 2 3 4 4 3" xfId="237" xr:uid="{00000000-0005-0000-0000-000013000000}"/>
    <cellStyle name="Separador de milhares 2 3 4 4 3 2" xfId="788" xr:uid="{577162FB-23EE-4D74-B098-80DF124ABA7F}"/>
    <cellStyle name="Separador de milhares 2 3 4 4 3 3" xfId="1339" xr:uid="{B97B6B29-D272-4F18-97C3-C8D83AF90D1B}"/>
    <cellStyle name="Separador de milhares 2 3 4 4 4" xfId="317" xr:uid="{00000000-0005-0000-0000-000013000000}"/>
    <cellStyle name="Separador de milhares 2 3 4 4 4 2" xfId="868" xr:uid="{BF77D98B-6466-4038-BB96-EE7092F9F520}"/>
    <cellStyle name="Separador de milhares 2 3 4 4 4 3" xfId="1418" xr:uid="{CCD1B056-E6D0-480A-858E-E7689CE16140}"/>
    <cellStyle name="Separador de milhares 2 3 4 4 5" xfId="395" xr:uid="{00000000-0005-0000-0000-000013000000}"/>
    <cellStyle name="Separador de milhares 2 3 4 4 5 2" xfId="946" xr:uid="{369B830A-36EB-4079-9034-5F4B814BD0BB}"/>
    <cellStyle name="Separador de milhares 2 3 4 4 5 3" xfId="1496" xr:uid="{93E1B23F-BEB7-4F0D-8010-59F5FD4767A3}"/>
    <cellStyle name="Separador de milhares 2 3 4 4 6" xfId="474" xr:uid="{00000000-0005-0000-0000-000013000000}"/>
    <cellStyle name="Separador de milhares 2 3 4 4 6 2" xfId="1025" xr:uid="{E57D0C9F-C844-44AB-8332-49553B619E1B}"/>
    <cellStyle name="Separador de milhares 2 3 4 4 6 3" xfId="1575" xr:uid="{CD29EF86-DFD5-4E87-9D48-85F68A29C143}"/>
    <cellStyle name="Separador de milhares 2 3 4 4 7" xfId="552" xr:uid="{00000000-0005-0000-0000-000013000000}"/>
    <cellStyle name="Separador de milhares 2 3 4 4 7 2" xfId="1103" xr:uid="{CDCA6697-B0BA-4CEF-B040-6899E615FCEF}"/>
    <cellStyle name="Separador de milhares 2 3 4 4 7 3" xfId="1653" xr:uid="{D716CCCE-0D9E-401B-A654-E55C10D8B335}"/>
    <cellStyle name="Separador de milhares 2 3 4 4 8" xfId="631" xr:uid="{145A9FCA-90C9-4B8E-8836-182762E328CB}"/>
    <cellStyle name="Separador de milhares 2 3 4 4 9" xfId="1182" xr:uid="{44AF48AA-E883-46A8-ADD2-533BB3366F3A}"/>
    <cellStyle name="Separador de milhares 2 3 4 5" xfId="95" xr:uid="{00000000-0005-0000-0000-000014000000}"/>
    <cellStyle name="Separador de milhares 2 3 4 5 2" xfId="646" xr:uid="{F7E679EA-6CF2-42FD-B9B9-0E8C236E8D3E}"/>
    <cellStyle name="Separador de milhares 2 3 4 5 3" xfId="1197" xr:uid="{275F2C53-6830-4DD2-BA52-877C87F845ED}"/>
    <cellStyle name="Separador de milhares 2 3 4 6" xfId="174" xr:uid="{00000000-0005-0000-0000-000014000000}"/>
    <cellStyle name="Separador de milhares 2 3 4 6 2" xfId="725" xr:uid="{7F5DB434-544E-43EE-B97E-E52BEE15A6BB}"/>
    <cellStyle name="Separador de milhares 2 3 4 6 3" xfId="1276" xr:uid="{3625C032-FFCB-47FF-A52C-B1295159E244}"/>
    <cellStyle name="Separador de milhares 2 3 4 7" xfId="253" xr:uid="{00000000-0005-0000-0000-000014000000}"/>
    <cellStyle name="Separador de milhares 2 3 4 7 2" xfId="804" xr:uid="{B2D6BD09-6377-4B48-9A48-75052D1C0699}"/>
    <cellStyle name="Separador de milhares 2 3 4 7 3" xfId="1355" xr:uid="{C18E7D77-9283-4080-BF94-DE40575952F3}"/>
    <cellStyle name="Separador de milhares 2 3 4 8" xfId="332" xr:uid="{00000000-0005-0000-0000-000014000000}"/>
    <cellStyle name="Separador de milhares 2 3 4 8 2" xfId="883" xr:uid="{2F30860D-FDEC-40FB-92E4-B8A2A688C7DD}"/>
    <cellStyle name="Separador de milhares 2 3 4 8 3" xfId="1433" xr:uid="{7714050F-175F-41B5-A012-C2F25935A01B}"/>
    <cellStyle name="Separador de milhares 2 3 4 9" xfId="411" xr:uid="{00000000-0005-0000-0000-000014000000}"/>
    <cellStyle name="Separador de milhares 2 3 4 9 2" xfId="962" xr:uid="{9E03AFFD-9754-4C1E-B36C-26BA2435A65F}"/>
    <cellStyle name="Separador de milhares 2 3 4 9 3" xfId="1512" xr:uid="{4B191ED4-067E-40C5-9BD0-61EE090F8427}"/>
    <cellStyle name="Separador de milhares 2 3 5" xfId="25" xr:uid="{00000000-0005-0000-0000-000010000000}"/>
    <cellStyle name="Separador de milhares 2 3 5 10" xfId="1128" xr:uid="{D04D9622-4ACD-4E3A-A59F-4E58B3DC3DB8}"/>
    <cellStyle name="Separador de milhares 2 3 5 2" xfId="57" xr:uid="{00000000-0005-0000-0000-000024000000}"/>
    <cellStyle name="Separador de milhares 2 3 5 2 2" xfId="136" xr:uid="{00000000-0005-0000-0000-000024000000}"/>
    <cellStyle name="Separador de milhares 2 3 5 2 2 2" xfId="687" xr:uid="{17FCFA22-2D05-4ADE-A828-E073F9893A44}"/>
    <cellStyle name="Separador de milhares 2 3 5 2 2 3" xfId="1238" xr:uid="{DA7E19C4-4CAF-4DE0-83EC-2C9CCA07C26C}"/>
    <cellStyle name="Separador de milhares 2 3 5 2 3" xfId="215" xr:uid="{00000000-0005-0000-0000-000024000000}"/>
    <cellStyle name="Separador de milhares 2 3 5 2 3 2" xfId="766" xr:uid="{815FA99A-322D-404A-9F5A-B110458EC3A8}"/>
    <cellStyle name="Separador de milhares 2 3 5 2 3 3" xfId="1317" xr:uid="{BC63F07C-66C0-4B6F-B639-DC842A0CA1B0}"/>
    <cellStyle name="Separador de milhares 2 3 5 2 4" xfId="295" xr:uid="{00000000-0005-0000-0000-000024000000}"/>
    <cellStyle name="Separador de milhares 2 3 5 2 4 2" xfId="846" xr:uid="{7505BA35-2CFC-4CF7-B650-1DB3E77F5996}"/>
    <cellStyle name="Separador de milhares 2 3 5 2 4 3" xfId="1396" xr:uid="{179F9C9B-B1DE-408B-8C1A-A3A4934E0515}"/>
    <cellStyle name="Separador de milhares 2 3 5 2 5" xfId="373" xr:uid="{00000000-0005-0000-0000-000024000000}"/>
    <cellStyle name="Separador de milhares 2 3 5 2 5 2" xfId="924" xr:uid="{A6E25FF6-AA34-4996-9154-306D3C7CDABA}"/>
    <cellStyle name="Separador de milhares 2 3 5 2 5 3" xfId="1474" xr:uid="{5254AE70-1948-436D-B241-9516D9E6F3DE}"/>
    <cellStyle name="Separador de milhares 2 3 5 2 6" xfId="452" xr:uid="{00000000-0005-0000-0000-000024000000}"/>
    <cellStyle name="Separador de milhares 2 3 5 2 6 2" xfId="1003" xr:uid="{7EED264F-1586-47F5-AED0-228CC39394F2}"/>
    <cellStyle name="Separador de milhares 2 3 5 2 6 3" xfId="1553" xr:uid="{0B21C132-56FC-45FA-B2D3-61D16DCDC50A}"/>
    <cellStyle name="Separador de milhares 2 3 5 2 7" xfId="530" xr:uid="{00000000-0005-0000-0000-000024000000}"/>
    <cellStyle name="Separador de milhares 2 3 5 2 7 2" xfId="1081" xr:uid="{8163D3BA-0E6A-487E-B45D-582A902334AA}"/>
    <cellStyle name="Separador de milhares 2 3 5 2 7 3" xfId="1631" xr:uid="{C740DA52-D157-4DF1-9C50-032B42A9CE78}"/>
    <cellStyle name="Separador de milhares 2 3 5 2 8" xfId="609" xr:uid="{78B364BF-B5C2-46BE-A029-D0D53E9FF57F}"/>
    <cellStyle name="Separador de milhares 2 3 5 2 9" xfId="1160" xr:uid="{28580E54-7C90-4143-8783-B37953B0FB81}"/>
    <cellStyle name="Separador de milhares 2 3 5 3" xfId="104" xr:uid="{00000000-0005-0000-0000-000010000000}"/>
    <cellStyle name="Separador de milhares 2 3 5 3 2" xfId="655" xr:uid="{DCAEEC95-BAA9-4A56-BCD7-59BB67A8FABC}"/>
    <cellStyle name="Separador de milhares 2 3 5 3 3" xfId="1206" xr:uid="{F93F2774-4C91-4E95-850C-9B2E65FA49AA}"/>
    <cellStyle name="Separador de milhares 2 3 5 4" xfId="183" xr:uid="{00000000-0005-0000-0000-000010000000}"/>
    <cellStyle name="Separador de milhares 2 3 5 4 2" xfId="734" xr:uid="{CF849067-6E01-4714-9216-7D629496A994}"/>
    <cellStyle name="Separador de milhares 2 3 5 4 3" xfId="1285" xr:uid="{2A8975D2-5DB9-4B6C-B50F-BD650C62722A}"/>
    <cellStyle name="Separador de milhares 2 3 5 5" xfId="263" xr:uid="{00000000-0005-0000-0000-000010000000}"/>
    <cellStyle name="Separador de milhares 2 3 5 5 2" xfId="814" xr:uid="{0DEE1CE3-4614-407D-8E5F-B8C59B7420B0}"/>
    <cellStyle name="Separador de milhares 2 3 5 5 3" xfId="1364" xr:uid="{67076CF5-8D2E-4687-BBE5-E70945E8A1C5}"/>
    <cellStyle name="Separador de milhares 2 3 5 6" xfId="341" xr:uid="{00000000-0005-0000-0000-000010000000}"/>
    <cellStyle name="Separador de milhares 2 3 5 6 2" xfId="892" xr:uid="{8AE548C5-8EBA-42BC-B3C7-C15E27B92FA1}"/>
    <cellStyle name="Separador de milhares 2 3 5 6 3" xfId="1442" xr:uid="{B1FD0185-DE34-4CD1-A5AA-DFA1AB2975C5}"/>
    <cellStyle name="Separador de milhares 2 3 5 7" xfId="420" xr:uid="{00000000-0005-0000-0000-000010000000}"/>
    <cellStyle name="Separador de milhares 2 3 5 7 2" xfId="971" xr:uid="{D1EEAD5F-1FC7-4D93-8641-E2156431DA65}"/>
    <cellStyle name="Separador de milhares 2 3 5 7 3" xfId="1521" xr:uid="{2EEF6FF6-A5D1-4341-88E6-673DC7D9C312}"/>
    <cellStyle name="Separador de milhares 2 3 5 8" xfId="498" xr:uid="{00000000-0005-0000-0000-000010000000}"/>
    <cellStyle name="Separador de milhares 2 3 5 8 2" xfId="1049" xr:uid="{53681936-F57A-4848-A194-8DBBCBBD1906}"/>
    <cellStyle name="Separador de milhares 2 3 5 8 3" xfId="1599" xr:uid="{732F46A7-5384-4922-B181-E2071F4ABA1E}"/>
    <cellStyle name="Separador de milhares 2 3 5 9" xfId="577" xr:uid="{5404C2E2-0AF7-4482-80EF-04F7596F3DFB}"/>
    <cellStyle name="Separador de milhares 2 3 6" xfId="41" xr:uid="{00000000-0005-0000-0000-000010000000}"/>
    <cellStyle name="Separador de milhares 2 3 6 2" xfId="120" xr:uid="{00000000-0005-0000-0000-000010000000}"/>
    <cellStyle name="Separador de milhares 2 3 6 2 2" xfId="671" xr:uid="{25AE80C1-F0A1-4461-BF7D-C6C8A8FCA208}"/>
    <cellStyle name="Separador de milhares 2 3 6 2 3" xfId="1222" xr:uid="{BC5C3D3B-6DEC-4515-8379-49F35FDEE6B3}"/>
    <cellStyle name="Separador de milhares 2 3 6 3" xfId="199" xr:uid="{00000000-0005-0000-0000-000010000000}"/>
    <cellStyle name="Separador de milhares 2 3 6 3 2" xfId="750" xr:uid="{2193FE90-B74C-414B-BDA2-E85515223A46}"/>
    <cellStyle name="Separador de milhares 2 3 6 3 3" xfId="1301" xr:uid="{5227487A-20F8-4140-BA85-3E2EE3449CDB}"/>
    <cellStyle name="Separador de milhares 2 3 6 4" xfId="279" xr:uid="{00000000-0005-0000-0000-000010000000}"/>
    <cellStyle name="Separador de milhares 2 3 6 4 2" xfId="830" xr:uid="{17B49100-3937-4B0B-B089-70D2E761A123}"/>
    <cellStyle name="Separador de milhares 2 3 6 4 3" xfId="1380" xr:uid="{171C746C-CD83-4362-9305-E2D61CC1058A}"/>
    <cellStyle name="Separador de milhares 2 3 6 5" xfId="357" xr:uid="{00000000-0005-0000-0000-000010000000}"/>
    <cellStyle name="Separador de milhares 2 3 6 5 2" xfId="908" xr:uid="{212A9301-A67C-4523-8AC4-12DB00E2BBB4}"/>
    <cellStyle name="Separador de milhares 2 3 6 5 3" xfId="1458" xr:uid="{D2A21346-4752-4B56-9697-8D252ECEB9F9}"/>
    <cellStyle name="Separador de milhares 2 3 6 6" xfId="436" xr:uid="{00000000-0005-0000-0000-000010000000}"/>
    <cellStyle name="Separador de milhares 2 3 6 6 2" xfId="987" xr:uid="{563A771D-FA94-4D4F-84B1-0280052D7734}"/>
    <cellStyle name="Separador de milhares 2 3 6 6 3" xfId="1537" xr:uid="{45B7906E-7291-4995-8922-50B57B8D1705}"/>
    <cellStyle name="Separador de milhares 2 3 6 7" xfId="514" xr:uid="{00000000-0005-0000-0000-000010000000}"/>
    <cellStyle name="Separador de milhares 2 3 6 7 2" xfId="1065" xr:uid="{1C9B584D-DDB2-4041-9510-8AB24B15EBF4}"/>
    <cellStyle name="Separador de milhares 2 3 6 7 3" xfId="1615" xr:uid="{5C293F0B-8FA5-40B1-8D64-15294DF6E2BF}"/>
    <cellStyle name="Separador de milhares 2 3 6 8" xfId="593" xr:uid="{A7241EFB-D3B5-4BAA-AC14-9C630A753B33}"/>
    <cellStyle name="Separador de milhares 2 3 6 9" xfId="1144" xr:uid="{A3248C48-E2F6-4B60-BBB1-56DF34E380D3}"/>
    <cellStyle name="Separador de milhares 2 3 7" xfId="73" xr:uid="{00000000-0005-0000-0000-00000F000000}"/>
    <cellStyle name="Separador de milhares 2 3 7 2" xfId="152" xr:uid="{00000000-0005-0000-0000-00000F000000}"/>
    <cellStyle name="Separador de milhares 2 3 7 2 2" xfId="703" xr:uid="{1CF26559-90A8-4BF3-8823-B0BB820A41B8}"/>
    <cellStyle name="Separador de milhares 2 3 7 2 3" xfId="1254" xr:uid="{BA4E95DB-D1AD-4A99-B41B-8E73C9B369D1}"/>
    <cellStyle name="Separador de milhares 2 3 7 3" xfId="231" xr:uid="{00000000-0005-0000-0000-00000F000000}"/>
    <cellStyle name="Separador de milhares 2 3 7 3 2" xfId="782" xr:uid="{480543C2-2754-4E67-A064-BA36BC5AAD5B}"/>
    <cellStyle name="Separador de milhares 2 3 7 3 3" xfId="1333" xr:uid="{3F7E4771-1067-4E19-90A8-30691E3B73D3}"/>
    <cellStyle name="Separador de milhares 2 3 7 4" xfId="311" xr:uid="{00000000-0005-0000-0000-00000F000000}"/>
    <cellStyle name="Separador de milhares 2 3 7 4 2" xfId="862" xr:uid="{1E90D29E-1421-473C-953C-8DED3E8A3EAF}"/>
    <cellStyle name="Separador de milhares 2 3 7 4 3" xfId="1412" xr:uid="{5C66FC94-67C6-40A1-BE19-9193F773C839}"/>
    <cellStyle name="Separador de milhares 2 3 7 5" xfId="389" xr:uid="{00000000-0005-0000-0000-00000F000000}"/>
    <cellStyle name="Separador de milhares 2 3 7 5 2" xfId="940" xr:uid="{991FBC76-FE34-484D-BE20-43DF64BBFD8C}"/>
    <cellStyle name="Separador de milhares 2 3 7 5 3" xfId="1490" xr:uid="{8E631159-F833-4313-8690-14696E18D196}"/>
    <cellStyle name="Separador de milhares 2 3 7 6" xfId="468" xr:uid="{00000000-0005-0000-0000-00000F000000}"/>
    <cellStyle name="Separador de milhares 2 3 7 6 2" xfId="1019" xr:uid="{0E2DDA42-0DD4-4B0E-B077-A6149FA3801C}"/>
    <cellStyle name="Separador de milhares 2 3 7 6 3" xfId="1569" xr:uid="{D7241CC2-EEB3-4019-99F2-59F74158B5E2}"/>
    <cellStyle name="Separador de milhares 2 3 7 7" xfId="546" xr:uid="{00000000-0005-0000-0000-00000F000000}"/>
    <cellStyle name="Separador de milhares 2 3 7 7 2" xfId="1097" xr:uid="{F772E049-5DEC-4905-AF83-F9E05BB2DFEF}"/>
    <cellStyle name="Separador de milhares 2 3 7 7 3" xfId="1647" xr:uid="{3E98DF7F-2255-43BE-8074-9FDC7FA79048}"/>
    <cellStyle name="Separador de milhares 2 3 7 8" xfId="625" xr:uid="{0EE68A27-B232-4E14-AB10-FC3D7811E33C}"/>
    <cellStyle name="Separador de milhares 2 3 7 9" xfId="1176" xr:uid="{05EB2740-4CE0-4141-9BE3-CFA56117C6D0}"/>
    <cellStyle name="Separador de milhares 2 3 8" xfId="89" xr:uid="{00000000-0005-0000-0000-000010000000}"/>
    <cellStyle name="Separador de milhares 2 3 8 2" xfId="640" xr:uid="{5C000B7E-6BE7-4D95-9E1E-4E2893061494}"/>
    <cellStyle name="Separador de milhares 2 3 8 3" xfId="1191" xr:uid="{FEB3EDDF-6E82-46C8-AEA9-001CF477416E}"/>
    <cellStyle name="Separador de milhares 2 3 9" xfId="167" xr:uid="{00000000-0005-0000-0000-000010000000}"/>
    <cellStyle name="Separador de milhares 2 3 9 2" xfId="718" xr:uid="{99B4605B-42A8-4A54-85F0-908BB214F9D9}"/>
    <cellStyle name="Separador de milhares 2 3 9 3" xfId="1269" xr:uid="{DB85E29D-A818-4F1F-99F6-30703857FF95}"/>
    <cellStyle name="Separador de milhares 3" xfId="3" xr:uid="{00000000-0005-0000-0000-000015000000}"/>
    <cellStyle name="Título 5" xfId="4" xr:uid="{00000000-0005-0000-0000-000016000000}"/>
    <cellStyle name="Vírgula" xfId="13" builtinId="3"/>
    <cellStyle name="Vírgula 10" xfId="488" xr:uid="{00000000-0005-0000-0000-000057020000}"/>
    <cellStyle name="Vírgula 10 2" xfId="1039" xr:uid="{AE8EDAF7-A4D4-4D2A-B2DC-CE6E5302350D}"/>
    <cellStyle name="Vírgula 10 3" xfId="1589" xr:uid="{76E5BA2D-45EC-4DA5-BAC4-CF10D40EF407}"/>
    <cellStyle name="Vírgula 11" xfId="566" xr:uid="{2329E1D0-4E08-48F4-98B2-CD5D3856AADA}"/>
    <cellStyle name="Vírgula 12" xfId="1117" xr:uid="{BDDC3ED5-9A28-4232-9460-88B40086C047}"/>
    <cellStyle name="Vírgula 2" xfId="30" xr:uid="{00000000-0005-0000-0000-000053000000}"/>
    <cellStyle name="Vírgula 2 10" xfId="1133" xr:uid="{944FF414-A5FE-4029-8C85-0F503C31C0A3}"/>
    <cellStyle name="Vírgula 2 2" xfId="62" xr:uid="{00000000-0005-0000-0000-000028000000}"/>
    <cellStyle name="Vírgula 2 2 2" xfId="141" xr:uid="{00000000-0005-0000-0000-000028000000}"/>
    <cellStyle name="Vírgula 2 2 2 2" xfId="692" xr:uid="{430D09C6-5DAF-4FC5-A414-DF2ABE46B8DC}"/>
    <cellStyle name="Vírgula 2 2 2 3" xfId="1243" xr:uid="{EA6C7265-5826-44A7-854D-3F607BC21938}"/>
    <cellStyle name="Vírgula 2 2 3" xfId="220" xr:uid="{00000000-0005-0000-0000-000028000000}"/>
    <cellStyle name="Vírgula 2 2 3 2" xfId="771" xr:uid="{D08C79D2-A2AD-473F-A309-237C6A806FC0}"/>
    <cellStyle name="Vírgula 2 2 3 3" xfId="1322" xr:uid="{E3371C33-2142-4360-9022-458B5748E9B2}"/>
    <cellStyle name="Vírgula 2 2 4" xfId="300" xr:uid="{00000000-0005-0000-0000-000028000000}"/>
    <cellStyle name="Vírgula 2 2 4 2" xfId="851" xr:uid="{E5FBB7B7-4CD7-4F0B-BA22-51BDBA54BA7C}"/>
    <cellStyle name="Vírgula 2 2 4 3" xfId="1401" xr:uid="{0368B47F-64BE-4642-94C8-C2B861FC3144}"/>
    <cellStyle name="Vírgula 2 2 5" xfId="378" xr:uid="{00000000-0005-0000-0000-000028000000}"/>
    <cellStyle name="Vírgula 2 2 5 2" xfId="929" xr:uid="{0D20B456-DE4C-457B-AAF3-B4113D5B5C38}"/>
    <cellStyle name="Vírgula 2 2 5 3" xfId="1479" xr:uid="{1257F5CC-E072-470F-A143-8CF44DF5A98F}"/>
    <cellStyle name="Vírgula 2 2 6" xfId="457" xr:uid="{00000000-0005-0000-0000-000028000000}"/>
    <cellStyle name="Vírgula 2 2 6 2" xfId="1008" xr:uid="{1848D41F-349F-4916-98A6-25F9FDDD5057}"/>
    <cellStyle name="Vírgula 2 2 6 3" xfId="1558" xr:uid="{FEF633C9-2DC8-4775-9AF3-9AD9DA39B423}"/>
    <cellStyle name="Vírgula 2 2 7" xfId="535" xr:uid="{00000000-0005-0000-0000-000028000000}"/>
    <cellStyle name="Vírgula 2 2 7 2" xfId="1086" xr:uid="{959142D8-41FC-497A-BE5D-3108C0727E3C}"/>
    <cellStyle name="Vírgula 2 2 7 3" xfId="1636" xr:uid="{A07CE149-53D3-49C6-9ECF-DA85BD0C7709}"/>
    <cellStyle name="Vírgula 2 2 8" xfId="614" xr:uid="{86274C05-51E5-4BDE-8718-8AAE2288AC46}"/>
    <cellStyle name="Vírgula 2 2 9" xfId="1165" xr:uid="{07D792B4-6587-4032-9B34-D7BAF101044B}"/>
    <cellStyle name="Vírgula 2 3" xfId="109" xr:uid="{00000000-0005-0000-0000-000053000000}"/>
    <cellStyle name="Vírgula 2 3 2" xfId="660" xr:uid="{6EDADD55-58EE-481D-A2CD-EAA9F07D8E82}"/>
    <cellStyle name="Vírgula 2 3 3" xfId="1211" xr:uid="{C0E5AD10-7196-43B1-A639-A3D17FBBD08E}"/>
    <cellStyle name="Vírgula 2 4" xfId="188" xr:uid="{00000000-0005-0000-0000-000053000000}"/>
    <cellStyle name="Vírgula 2 4 2" xfId="739" xr:uid="{5DCB4F1A-013A-4345-8C9F-3BC4C4DE7864}"/>
    <cellStyle name="Vírgula 2 4 3" xfId="1290" xr:uid="{2DB3ADF4-16C8-480A-9949-7EEC1B925B4F}"/>
    <cellStyle name="Vírgula 2 5" xfId="268" xr:uid="{00000000-0005-0000-0000-000053000000}"/>
    <cellStyle name="Vírgula 2 5 2" xfId="819" xr:uid="{A4690E13-7D36-4921-A1DD-53188839AF4A}"/>
    <cellStyle name="Vírgula 2 5 3" xfId="1369" xr:uid="{0300BA34-66D0-4343-BD03-16BACF80C075}"/>
    <cellStyle name="Vírgula 2 6" xfId="346" xr:uid="{00000000-0005-0000-0000-000053000000}"/>
    <cellStyle name="Vírgula 2 6 2" xfId="897" xr:uid="{E4ECC296-E4C7-498B-B213-6E42AA90F8BE}"/>
    <cellStyle name="Vírgula 2 6 3" xfId="1447" xr:uid="{50044CBB-DE17-4B1F-9611-6632F3E30D66}"/>
    <cellStyle name="Vírgula 2 7" xfId="425" xr:uid="{00000000-0005-0000-0000-000053000000}"/>
    <cellStyle name="Vírgula 2 7 2" xfId="976" xr:uid="{98C4D93E-C03D-4BA9-A9DC-E377E4A10F16}"/>
    <cellStyle name="Vírgula 2 7 3" xfId="1526" xr:uid="{B1C46E1E-590F-4BF9-A8AB-5009E81CB453}"/>
    <cellStyle name="Vírgula 2 8" xfId="503" xr:uid="{00000000-0005-0000-0000-000053000000}"/>
    <cellStyle name="Vírgula 2 8 2" xfId="1054" xr:uid="{8B59E275-B28A-4D2F-9CF5-A7299F256265}"/>
    <cellStyle name="Vírgula 2 8 3" xfId="1604" xr:uid="{07DED341-91B7-4145-8209-392F54AA74D1}"/>
    <cellStyle name="Vírgula 2 9" xfId="582" xr:uid="{E4B824E4-55DD-4464-AE82-C3A6DD341467}"/>
    <cellStyle name="Vírgula 3" xfId="46" xr:uid="{00000000-0005-0000-0000-000063000000}"/>
    <cellStyle name="Vírgula 3 2" xfId="125" xr:uid="{00000000-0005-0000-0000-000063000000}"/>
    <cellStyle name="Vírgula 3 2 2" xfId="676" xr:uid="{86BCF9AD-90C3-4D9D-8040-C2EF2D96A153}"/>
    <cellStyle name="Vírgula 3 2 3" xfId="1227" xr:uid="{1ED681CA-7EE3-42A1-B365-B15C8B232117}"/>
    <cellStyle name="Vírgula 3 3" xfId="204" xr:uid="{00000000-0005-0000-0000-000063000000}"/>
    <cellStyle name="Vírgula 3 3 2" xfId="755" xr:uid="{DD806EBC-10E1-4DFA-B432-68EF933FC7EA}"/>
    <cellStyle name="Vírgula 3 3 3" xfId="1306" xr:uid="{5AD139CC-819D-4E2E-856D-ED7E89B88262}"/>
    <cellStyle name="Vírgula 3 4" xfId="284" xr:uid="{00000000-0005-0000-0000-000063000000}"/>
    <cellStyle name="Vírgula 3 4 2" xfId="835" xr:uid="{9D7CD534-DD30-4A36-864B-C5AD728B0E02}"/>
    <cellStyle name="Vírgula 3 4 3" xfId="1385" xr:uid="{6367F60E-334F-42E4-89F1-6C8904831261}"/>
    <cellStyle name="Vírgula 3 5" xfId="362" xr:uid="{00000000-0005-0000-0000-000063000000}"/>
    <cellStyle name="Vírgula 3 5 2" xfId="913" xr:uid="{927F3CBF-E253-4CE5-9906-90A9195EB605}"/>
    <cellStyle name="Vírgula 3 5 3" xfId="1463" xr:uid="{BFB559B2-25A5-4A92-8CBE-8D121CB1F818}"/>
    <cellStyle name="Vírgula 3 6" xfId="441" xr:uid="{00000000-0005-0000-0000-000063000000}"/>
    <cellStyle name="Vírgula 3 6 2" xfId="992" xr:uid="{78B48586-953B-472E-BC71-75280C22D36D}"/>
    <cellStyle name="Vírgula 3 6 3" xfId="1542" xr:uid="{E60AF594-FEAD-4C7D-8867-08C34A208C64}"/>
    <cellStyle name="Vírgula 3 7" xfId="519" xr:uid="{00000000-0005-0000-0000-000063000000}"/>
    <cellStyle name="Vírgula 3 7 2" xfId="1070" xr:uid="{8F86FE3A-A0D0-4862-A676-EA9845375E10}"/>
    <cellStyle name="Vírgula 3 7 3" xfId="1620" xr:uid="{1ABF61AD-E680-4DCF-A504-F3F7AF3B737E}"/>
    <cellStyle name="Vírgula 3 8" xfId="598" xr:uid="{A7FA2CDA-8AE4-464E-8C71-CE84AAB1DB6F}"/>
    <cellStyle name="Vírgula 3 9" xfId="1149" xr:uid="{775A67AB-669F-4F99-AAF4-41790198D515}"/>
    <cellStyle name="Vírgula 4" xfId="78" xr:uid="{00000000-0005-0000-0000-000082000000}"/>
    <cellStyle name="Vírgula 4 2" xfId="157" xr:uid="{00000000-0005-0000-0000-000082000000}"/>
    <cellStyle name="Vírgula 4 2 2" xfId="708" xr:uid="{9B78BA6C-532C-4FA5-A753-DAD317563B73}"/>
    <cellStyle name="Vírgula 4 2 3" xfId="1259" xr:uid="{596D7A02-8C71-4EAA-A367-D7E22E29B426}"/>
    <cellStyle name="Vírgula 4 3" xfId="236" xr:uid="{00000000-0005-0000-0000-000082000000}"/>
    <cellStyle name="Vírgula 4 3 2" xfId="787" xr:uid="{24B1419F-FCB6-42D1-8226-D19919915ADC}"/>
    <cellStyle name="Vírgula 4 3 3" xfId="1338" xr:uid="{992D92BE-A6D9-4DDA-B169-3B0847DCCA13}"/>
    <cellStyle name="Vírgula 4 4" xfId="316" xr:uid="{00000000-0005-0000-0000-000082000000}"/>
    <cellStyle name="Vírgula 4 4 2" xfId="867" xr:uid="{D4777AE9-9358-40AD-AB7D-9313FD25108A}"/>
    <cellStyle name="Vírgula 4 4 3" xfId="1417" xr:uid="{BE168EE9-4572-467C-84DA-38EE82B66F16}"/>
    <cellStyle name="Vírgula 4 5" xfId="394" xr:uid="{00000000-0005-0000-0000-000082000000}"/>
    <cellStyle name="Vírgula 4 5 2" xfId="945" xr:uid="{79F7C04B-F62B-494E-9C03-770D0C647F5C}"/>
    <cellStyle name="Vírgula 4 5 3" xfId="1495" xr:uid="{6F9B034B-036A-48FA-AB99-ED117B72A5BA}"/>
    <cellStyle name="Vírgula 4 6" xfId="473" xr:uid="{00000000-0005-0000-0000-000082000000}"/>
    <cellStyle name="Vírgula 4 6 2" xfId="1024" xr:uid="{E90F5015-1387-4D7E-8868-E7ACF2364B86}"/>
    <cellStyle name="Vírgula 4 6 3" xfId="1574" xr:uid="{0140E5E4-0593-435B-A467-3C0DC9A773D4}"/>
    <cellStyle name="Vírgula 4 7" xfId="551" xr:uid="{00000000-0005-0000-0000-000082000000}"/>
    <cellStyle name="Vírgula 4 7 2" xfId="1102" xr:uid="{87624FA1-385C-411E-9C4C-588323FA8D6A}"/>
    <cellStyle name="Vírgula 4 7 3" xfId="1652" xr:uid="{823B95DF-9C6B-45BB-8A28-9E4C5640B7D0}"/>
    <cellStyle name="Vírgula 4 8" xfId="630" xr:uid="{EDA7142F-5872-4B6B-B55C-6A6D5BB58499}"/>
    <cellStyle name="Vírgula 4 9" xfId="1181" xr:uid="{B2B81B21-6829-42FD-A408-958E01C93F72}"/>
    <cellStyle name="Vírgula 5" xfId="94" xr:uid="{00000000-0005-0000-0000-0000CD000000}"/>
    <cellStyle name="Vírgula 5 2" xfId="645" xr:uid="{AACB4129-FEE5-486C-AF43-41EF136D6FFB}"/>
    <cellStyle name="Vírgula 5 3" xfId="1196" xr:uid="{D7CF9AA1-7B3B-4A7E-96C4-3B18BFBF4C51}"/>
    <cellStyle name="Vírgula 6" xfId="172" xr:uid="{00000000-0005-0000-0000-00001C010000}"/>
    <cellStyle name="Vírgula 6 2" xfId="723" xr:uid="{61053F1C-055F-483B-AED8-E44B92CE6C1A}"/>
    <cellStyle name="Vírgula 6 3" xfId="1274" xr:uid="{39F9800D-EA28-43DA-82A9-BCFD2AC43BCE}"/>
    <cellStyle name="Vírgula 7" xfId="251" xr:uid="{00000000-0005-0000-0000-00006C010000}"/>
    <cellStyle name="Vírgula 7 2" xfId="802" xr:uid="{3F9A882D-D253-4E1B-A73D-0C11659E67FF}"/>
    <cellStyle name="Vírgula 7 3" xfId="1353" xr:uid="{2249C3F0-8D21-4257-A140-29616123A02A}"/>
    <cellStyle name="Vírgula 8" xfId="331" xr:uid="{00000000-0005-0000-0000-0000BA010000}"/>
    <cellStyle name="Vírgula 8 2" xfId="882" xr:uid="{F00B80BC-956D-4ACE-A475-1C331474E664}"/>
    <cellStyle name="Vírgula 8 3" xfId="1432" xr:uid="{1CD16429-1187-4951-849F-9D5E38E56681}"/>
    <cellStyle name="Vírgula 9" xfId="409" xr:uid="{00000000-0005-0000-0000-000009020000}"/>
    <cellStyle name="Vírgula 9 2" xfId="960" xr:uid="{9FA87020-E855-454F-9F2F-684253B9DE89}"/>
    <cellStyle name="Vírgula 9 3" xfId="1510" xr:uid="{D1BF8577-4CE1-4A10-9736-3A12D7311CD0}"/>
  </cellStyles>
  <dxfs count="56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i val="0"/>
        <strike val="0"/>
      </font>
      <fill>
        <patternFill>
          <bgColor rgb="FFFFFF00"/>
        </patternFill>
      </fill>
    </dxf>
    <dxf>
      <numFmt numFmtId="171" formatCode="0.00_ ;[Red]\-0.00\ 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26214484-416D-4E37-B86B-00C7C3553B7E}"/>
  </tableStyles>
  <colors>
    <mruColors>
      <color rgb="FF0066FF"/>
      <color rgb="FFCCECFF"/>
      <color rgb="FFCCFFFF"/>
      <color rgb="FFFFFF66"/>
      <color rgb="FFC5D9F1"/>
      <color rgb="FF99FF33"/>
      <color rgb="FF95B3D7"/>
      <color rgb="FFFF9933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0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38"/>
  <sheetViews>
    <sheetView zoomScale="60" zoomScaleNormal="60" workbookViewId="0">
      <pane xSplit="19" topLeftCell="T1" activePane="topRight" state="frozen"/>
      <selection pane="topRight" activeCell="U7" sqref="U7"/>
    </sheetView>
  </sheetViews>
  <sheetFormatPr defaultColWidth="11.85546875" defaultRowHeight="24.75" customHeight="1" x14ac:dyDescent="0.25"/>
  <cols>
    <col min="1" max="1" width="5.42578125" style="1" customWidth="1"/>
    <col min="2" max="2" width="6.28515625" style="1" customWidth="1"/>
    <col min="3" max="3" width="16.7109375" style="1" customWidth="1"/>
    <col min="4" max="4" width="16.85546875" style="3" customWidth="1"/>
    <col min="5" max="5" width="13.42578125" style="1" customWidth="1"/>
    <col min="6" max="6" width="10.85546875" style="1" hidden="1" customWidth="1"/>
    <col min="7" max="7" width="9.85546875" style="1" customWidth="1"/>
    <col min="8" max="8" width="14.85546875" style="1" customWidth="1"/>
    <col min="9" max="9" width="14.5703125" style="3" customWidth="1"/>
    <col min="10" max="17" width="6.42578125" style="4" customWidth="1"/>
    <col min="18" max="18" width="6.42578125" style="12" customWidth="1"/>
    <col min="19" max="19" width="6.42578125" style="5" customWidth="1"/>
    <col min="20" max="20" width="14.42578125" style="6" customWidth="1"/>
    <col min="21" max="30" width="12.85546875" style="6" customWidth="1"/>
    <col min="31" max="39" width="12.85546875" style="2" customWidth="1"/>
    <col min="40" max="48" width="12.85546875" style="43" customWidth="1"/>
    <col min="49" max="50" width="12.85546875" style="2" customWidth="1"/>
    <col min="51" max="16384" width="11.85546875" style="2"/>
  </cols>
  <sheetData>
    <row r="1" spans="1:50" ht="45" customHeight="1" x14ac:dyDescent="0.25">
      <c r="A1" s="165" t="s">
        <v>55</v>
      </c>
      <c r="B1" s="166"/>
      <c r="C1" s="167"/>
      <c r="D1" s="155" t="s">
        <v>58</v>
      </c>
      <c r="E1" s="156"/>
      <c r="F1" s="156"/>
      <c r="G1" s="156"/>
      <c r="H1" s="156"/>
      <c r="I1" s="157"/>
      <c r="J1" s="164" t="s">
        <v>59</v>
      </c>
      <c r="K1" s="164"/>
      <c r="L1" s="164"/>
      <c r="M1" s="164"/>
      <c r="N1" s="164"/>
      <c r="O1" s="164"/>
      <c r="P1" s="164"/>
      <c r="Q1" s="164"/>
      <c r="R1" s="164"/>
      <c r="S1" s="164"/>
      <c r="T1" s="133" t="s">
        <v>162</v>
      </c>
      <c r="U1" s="133" t="s">
        <v>163</v>
      </c>
      <c r="V1" s="133" t="s">
        <v>164</v>
      </c>
      <c r="W1" s="133" t="s">
        <v>165</v>
      </c>
      <c r="X1" s="133" t="s">
        <v>166</v>
      </c>
      <c r="Y1" s="133" t="s">
        <v>180</v>
      </c>
      <c r="Z1" s="133" t="s">
        <v>188</v>
      </c>
      <c r="AA1" s="139" t="s">
        <v>186</v>
      </c>
      <c r="AB1" s="139" t="s">
        <v>186</v>
      </c>
      <c r="AC1" s="139" t="s">
        <v>186</v>
      </c>
      <c r="AD1" s="139" t="s">
        <v>186</v>
      </c>
      <c r="AE1" s="139" t="s">
        <v>186</v>
      </c>
      <c r="AF1" s="139" t="s">
        <v>186</v>
      </c>
      <c r="AG1" s="139" t="s">
        <v>186</v>
      </c>
      <c r="AH1" s="139" t="s">
        <v>186</v>
      </c>
      <c r="AI1" s="139" t="s">
        <v>186</v>
      </c>
      <c r="AJ1" s="139" t="s">
        <v>186</v>
      </c>
      <c r="AK1" s="139" t="s">
        <v>186</v>
      </c>
      <c r="AL1" s="139" t="s">
        <v>186</v>
      </c>
      <c r="AM1" s="139" t="s">
        <v>186</v>
      </c>
      <c r="AN1" s="139" t="s">
        <v>186</v>
      </c>
      <c r="AO1" s="139" t="s">
        <v>186</v>
      </c>
      <c r="AP1" s="139" t="s">
        <v>186</v>
      </c>
      <c r="AQ1" s="139" t="s">
        <v>186</v>
      </c>
      <c r="AR1" s="139" t="s">
        <v>186</v>
      </c>
      <c r="AS1" s="139" t="s">
        <v>186</v>
      </c>
      <c r="AT1" s="139" t="s">
        <v>186</v>
      </c>
      <c r="AU1" s="139" t="s">
        <v>186</v>
      </c>
      <c r="AV1" s="139" t="s">
        <v>186</v>
      </c>
      <c r="AW1" s="139" t="s">
        <v>186</v>
      </c>
      <c r="AX1" s="139" t="s">
        <v>186</v>
      </c>
    </row>
    <row r="2" spans="1:50" ht="20.25" customHeight="1" x14ac:dyDescent="0.25">
      <c r="A2" s="155" t="s">
        <v>60</v>
      </c>
      <c r="B2" s="156"/>
      <c r="C2" s="156"/>
      <c r="D2" s="156"/>
      <c r="E2" s="156"/>
      <c r="F2" s="156"/>
      <c r="G2" s="156"/>
      <c r="H2" s="156"/>
      <c r="I2" s="157"/>
      <c r="J2" s="168" t="s">
        <v>98</v>
      </c>
      <c r="K2" s="169"/>
      <c r="L2" s="169"/>
      <c r="M2" s="169"/>
      <c r="N2" s="169"/>
      <c r="O2" s="169"/>
      <c r="P2" s="169"/>
      <c r="Q2" s="169"/>
      <c r="R2" s="169"/>
      <c r="S2" s="170"/>
      <c r="T2" s="132" t="s">
        <v>168</v>
      </c>
      <c r="U2" s="132" t="s">
        <v>170</v>
      </c>
      <c r="V2" s="132" t="s">
        <v>171</v>
      </c>
      <c r="W2" s="132" t="s">
        <v>172</v>
      </c>
      <c r="X2" s="132" t="s">
        <v>173</v>
      </c>
      <c r="Y2" s="133" t="s">
        <v>181</v>
      </c>
      <c r="Z2" s="132" t="s">
        <v>187</v>
      </c>
      <c r="AA2" s="131" t="s">
        <v>167</v>
      </c>
      <c r="AB2" s="131" t="s">
        <v>167</v>
      </c>
      <c r="AC2" s="131" t="s">
        <v>167</v>
      </c>
      <c r="AD2" s="131" t="s">
        <v>167</v>
      </c>
      <c r="AE2" s="131" t="s">
        <v>167</v>
      </c>
      <c r="AF2" s="131" t="s">
        <v>167</v>
      </c>
      <c r="AG2" s="131" t="s">
        <v>167</v>
      </c>
      <c r="AH2" s="131" t="s">
        <v>167</v>
      </c>
      <c r="AI2" s="131" t="s">
        <v>167</v>
      </c>
      <c r="AJ2" s="131" t="s">
        <v>167</v>
      </c>
      <c r="AK2" s="131" t="s">
        <v>167</v>
      </c>
      <c r="AL2" s="131" t="s">
        <v>167</v>
      </c>
      <c r="AM2" s="131" t="s">
        <v>167</v>
      </c>
      <c r="AN2" s="131" t="s">
        <v>167</v>
      </c>
      <c r="AO2" s="131" t="s">
        <v>167</v>
      </c>
      <c r="AP2" s="131" t="s">
        <v>167</v>
      </c>
      <c r="AQ2" s="131" t="s">
        <v>167</v>
      </c>
      <c r="AR2" s="131" t="s">
        <v>167</v>
      </c>
      <c r="AS2" s="131" t="s">
        <v>167</v>
      </c>
      <c r="AT2" s="131" t="s">
        <v>167</v>
      </c>
      <c r="AU2" s="131" t="s">
        <v>167</v>
      </c>
      <c r="AV2" s="131" t="s">
        <v>167</v>
      </c>
      <c r="AW2" s="131" t="s">
        <v>167</v>
      </c>
      <c r="AX2" s="131" t="s">
        <v>167</v>
      </c>
    </row>
    <row r="3" spans="1:50" s="3" customFormat="1" ht="39.75" customHeight="1" x14ac:dyDescent="0.2">
      <c r="A3" s="7" t="s">
        <v>2</v>
      </c>
      <c r="B3" s="7" t="s">
        <v>7</v>
      </c>
      <c r="C3" s="7" t="s">
        <v>8</v>
      </c>
      <c r="D3" s="8" t="s">
        <v>9</v>
      </c>
      <c r="E3" s="8" t="s">
        <v>10</v>
      </c>
      <c r="F3" s="8" t="s">
        <v>4</v>
      </c>
      <c r="G3" s="8" t="s">
        <v>12</v>
      </c>
      <c r="H3" s="128" t="s">
        <v>11</v>
      </c>
      <c r="I3" s="9" t="s">
        <v>6</v>
      </c>
      <c r="J3" s="27" t="s">
        <v>97</v>
      </c>
      <c r="K3" s="27" t="s">
        <v>13</v>
      </c>
      <c r="L3" s="27" t="s">
        <v>14</v>
      </c>
      <c r="M3" s="27" t="s">
        <v>15</v>
      </c>
      <c r="N3" s="27" t="s">
        <v>16</v>
      </c>
      <c r="O3" s="27" t="s">
        <v>17</v>
      </c>
      <c r="P3" s="27" t="s">
        <v>18</v>
      </c>
      <c r="Q3" s="27" t="s">
        <v>19</v>
      </c>
      <c r="R3" s="34" t="s">
        <v>0</v>
      </c>
      <c r="S3" s="35" t="s">
        <v>1</v>
      </c>
      <c r="T3" s="130">
        <v>45937</v>
      </c>
      <c r="U3" s="130">
        <v>45940</v>
      </c>
      <c r="V3" s="130">
        <v>45940</v>
      </c>
      <c r="W3" s="130">
        <v>45940</v>
      </c>
      <c r="X3" s="130">
        <v>45940</v>
      </c>
      <c r="Y3" s="130">
        <v>45952</v>
      </c>
      <c r="Z3" s="130">
        <v>46065</v>
      </c>
      <c r="AA3" s="42" t="s">
        <v>48</v>
      </c>
      <c r="AB3" s="42" t="s">
        <v>48</v>
      </c>
      <c r="AC3" s="42" t="s">
        <v>48</v>
      </c>
      <c r="AD3" s="42" t="s">
        <v>48</v>
      </c>
      <c r="AE3" s="42" t="s">
        <v>48</v>
      </c>
      <c r="AF3" s="42" t="s">
        <v>48</v>
      </c>
      <c r="AG3" s="42" t="s">
        <v>48</v>
      </c>
      <c r="AH3" s="42" t="s">
        <v>48</v>
      </c>
      <c r="AI3" s="42" t="s">
        <v>48</v>
      </c>
      <c r="AJ3" s="42" t="s">
        <v>48</v>
      </c>
      <c r="AK3" s="42" t="s">
        <v>48</v>
      </c>
      <c r="AL3" s="42" t="s">
        <v>48</v>
      </c>
      <c r="AM3" s="42" t="s">
        <v>48</v>
      </c>
      <c r="AN3" s="42" t="s">
        <v>48</v>
      </c>
      <c r="AO3" s="42" t="s">
        <v>48</v>
      </c>
      <c r="AP3" s="42" t="s">
        <v>48</v>
      </c>
      <c r="AQ3" s="42" t="s">
        <v>48</v>
      </c>
      <c r="AR3" s="42" t="s">
        <v>48</v>
      </c>
      <c r="AS3" s="42" t="s">
        <v>48</v>
      </c>
      <c r="AT3" s="42" t="s">
        <v>48</v>
      </c>
      <c r="AU3" s="42" t="s">
        <v>48</v>
      </c>
      <c r="AV3" s="42" t="s">
        <v>48</v>
      </c>
      <c r="AW3" s="42" t="s">
        <v>48</v>
      </c>
      <c r="AX3" s="42" t="s">
        <v>48</v>
      </c>
    </row>
    <row r="4" spans="1:50" ht="44.25" customHeight="1" x14ac:dyDescent="0.25">
      <c r="A4" s="110">
        <v>1</v>
      </c>
      <c r="B4" s="125">
        <v>1</v>
      </c>
      <c r="C4" s="116" t="s">
        <v>169</v>
      </c>
      <c r="D4" s="126" t="s">
        <v>61</v>
      </c>
      <c r="E4" s="109" t="s">
        <v>62</v>
      </c>
      <c r="F4" s="109" t="s">
        <v>94</v>
      </c>
      <c r="G4" s="124" t="s">
        <v>176</v>
      </c>
      <c r="H4" s="77" t="s">
        <v>151</v>
      </c>
      <c r="I4" s="127">
        <v>1592.07</v>
      </c>
      <c r="J4" s="21">
        <v>10</v>
      </c>
      <c r="K4" s="31">
        <f t="shared" ref="K4:K18" si="0">IF(SUM(T4:AX4)&gt;J4+M4,J4+M4,SUM(T4:AX4))</f>
        <v>3</v>
      </c>
      <c r="L4" s="31">
        <f t="shared" ref="L4:L18" si="1">(SUM(T4:AX4))</f>
        <v>3</v>
      </c>
      <c r="M4" s="32"/>
      <c r="N4" s="33">
        <f>ROUND(IF(J4*0.25-0.5&lt;0,0,J4*0.25-0.5),0)-Q4-O4</f>
        <v>2</v>
      </c>
      <c r="O4" s="32"/>
      <c r="P4" s="32"/>
      <c r="Q4" s="32"/>
      <c r="R4" s="46">
        <f t="shared" ref="R4:R18" si="2">J4-SUM(T4:AX4)+M4</f>
        <v>7</v>
      </c>
      <c r="S4" s="20" t="str">
        <f>IF(R4&lt;0,"ATENÇÃO","OK")</f>
        <v>OK</v>
      </c>
      <c r="T4" s="18"/>
      <c r="U4" s="19">
        <v>3</v>
      </c>
      <c r="V4" s="45"/>
      <c r="W4" s="19"/>
      <c r="X4" s="19"/>
      <c r="Y4" s="19"/>
      <c r="Z4" s="18"/>
      <c r="AA4" s="18"/>
      <c r="AB4" s="18"/>
      <c r="AC4" s="18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</row>
    <row r="5" spans="1:50" ht="24.75" customHeight="1" x14ac:dyDescent="0.25">
      <c r="A5" s="110">
        <v>2</v>
      </c>
      <c r="B5" s="109">
        <v>2</v>
      </c>
      <c r="C5" s="116" t="s">
        <v>100</v>
      </c>
      <c r="D5" s="126" t="s">
        <v>63</v>
      </c>
      <c r="E5" s="109" t="s">
        <v>64</v>
      </c>
      <c r="F5" s="109" t="s">
        <v>94</v>
      </c>
      <c r="G5" s="124" t="s">
        <v>158</v>
      </c>
      <c r="H5" s="77" t="s">
        <v>151</v>
      </c>
      <c r="I5" s="127">
        <v>3363.98</v>
      </c>
      <c r="J5" s="21">
        <v>0</v>
      </c>
      <c r="K5" s="31">
        <f t="shared" si="0"/>
        <v>0</v>
      </c>
      <c r="L5" s="31">
        <f t="shared" si="1"/>
        <v>0</v>
      </c>
      <c r="M5" s="32"/>
      <c r="N5" s="33">
        <f t="shared" ref="N5:N18" si="3">ROUND(IF(J5*0.25-0.5&lt;0,0,J5*0.25-0.5),0)-Q5-O5</f>
        <v>0</v>
      </c>
      <c r="O5" s="32"/>
      <c r="P5" s="32"/>
      <c r="Q5" s="32"/>
      <c r="R5" s="46">
        <f t="shared" si="2"/>
        <v>0</v>
      </c>
      <c r="S5" s="20" t="str">
        <f t="shared" ref="S5:S17" si="4">IF(R5&lt;0,"ATENÇÃO","OK")</f>
        <v>OK</v>
      </c>
      <c r="T5" s="18"/>
      <c r="U5" s="19"/>
      <c r="V5" s="45"/>
      <c r="W5" s="19"/>
      <c r="X5" s="19"/>
      <c r="Y5" s="19"/>
      <c r="Z5" s="18"/>
      <c r="AA5" s="18"/>
      <c r="AB5" s="18"/>
      <c r="AC5" s="18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</row>
    <row r="6" spans="1:50" ht="67.5" customHeight="1" x14ac:dyDescent="0.25">
      <c r="A6" s="78">
        <v>3</v>
      </c>
      <c r="B6" s="77">
        <v>3</v>
      </c>
      <c r="C6" s="25" t="s">
        <v>65</v>
      </c>
      <c r="D6" s="24" t="s">
        <v>66</v>
      </c>
      <c r="E6" s="77" t="s">
        <v>67</v>
      </c>
      <c r="F6" s="77" t="s">
        <v>94</v>
      </c>
      <c r="G6" s="124" t="s">
        <v>178</v>
      </c>
      <c r="H6" s="77" t="s">
        <v>152</v>
      </c>
      <c r="I6" s="64">
        <v>2583.3000000000002</v>
      </c>
      <c r="J6" s="21">
        <v>3</v>
      </c>
      <c r="K6" s="31">
        <f t="shared" si="0"/>
        <v>3</v>
      </c>
      <c r="L6" s="31">
        <f t="shared" si="1"/>
        <v>3</v>
      </c>
      <c r="M6" s="32"/>
      <c r="N6" s="33">
        <f t="shared" si="3"/>
        <v>0</v>
      </c>
      <c r="O6" s="32"/>
      <c r="P6" s="32"/>
      <c r="Q6" s="32"/>
      <c r="R6" s="46">
        <f t="shared" si="2"/>
        <v>0</v>
      </c>
      <c r="S6" s="20" t="str">
        <f t="shared" si="4"/>
        <v>OK</v>
      </c>
      <c r="T6" s="18"/>
      <c r="U6" s="18"/>
      <c r="V6" s="45"/>
      <c r="W6" s="19">
        <v>3</v>
      </c>
      <c r="X6" s="19"/>
      <c r="Y6" s="19"/>
      <c r="Z6" s="18"/>
      <c r="AA6" s="18"/>
      <c r="AB6" s="18"/>
      <c r="AC6" s="18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</row>
    <row r="7" spans="1:50" ht="43.5" customHeight="1" x14ac:dyDescent="0.25">
      <c r="A7" s="78">
        <v>4</v>
      </c>
      <c r="B7" s="77">
        <v>4</v>
      </c>
      <c r="C7" s="25" t="s">
        <v>101</v>
      </c>
      <c r="D7" s="24" t="s">
        <v>68</v>
      </c>
      <c r="E7" s="77" t="s">
        <v>69</v>
      </c>
      <c r="F7" s="77" t="s">
        <v>94</v>
      </c>
      <c r="G7" s="124" t="s">
        <v>159</v>
      </c>
      <c r="H7" s="77" t="s">
        <v>153</v>
      </c>
      <c r="I7" s="64">
        <v>34360</v>
      </c>
      <c r="J7" s="21">
        <v>0</v>
      </c>
      <c r="K7" s="31">
        <f t="shared" si="0"/>
        <v>0</v>
      </c>
      <c r="L7" s="31">
        <f t="shared" si="1"/>
        <v>0</v>
      </c>
      <c r="M7" s="32"/>
      <c r="N7" s="33">
        <f t="shared" si="3"/>
        <v>0</v>
      </c>
      <c r="O7" s="32"/>
      <c r="P7" s="32"/>
      <c r="Q7" s="32"/>
      <c r="R7" s="46">
        <f t="shared" si="2"/>
        <v>0</v>
      </c>
      <c r="S7" s="20" t="str">
        <f t="shared" si="4"/>
        <v>OK</v>
      </c>
      <c r="T7" s="18"/>
      <c r="U7" s="19"/>
      <c r="V7" s="45"/>
      <c r="W7" s="19"/>
      <c r="X7" s="19"/>
      <c r="Y7" s="19"/>
      <c r="Z7" s="18"/>
      <c r="AA7" s="18"/>
      <c r="AB7" s="18"/>
      <c r="AC7" s="18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</row>
    <row r="8" spans="1:50" ht="47.25" customHeight="1" x14ac:dyDescent="0.25">
      <c r="A8" s="171">
        <v>5</v>
      </c>
      <c r="B8" s="109">
        <v>5</v>
      </c>
      <c r="C8" s="151" t="s">
        <v>102</v>
      </c>
      <c r="D8" s="126" t="s">
        <v>70</v>
      </c>
      <c r="E8" s="109" t="s">
        <v>71</v>
      </c>
      <c r="F8" s="109" t="s">
        <v>94</v>
      </c>
      <c r="G8" s="138" t="s">
        <v>182</v>
      </c>
      <c r="H8" s="109" t="s">
        <v>151</v>
      </c>
      <c r="I8" s="127">
        <v>4268.6000000000004</v>
      </c>
      <c r="J8" s="21">
        <v>2</v>
      </c>
      <c r="K8" s="31">
        <f t="shared" si="0"/>
        <v>1</v>
      </c>
      <c r="L8" s="31">
        <f t="shared" si="1"/>
        <v>1</v>
      </c>
      <c r="M8" s="32"/>
      <c r="N8" s="33">
        <f t="shared" si="3"/>
        <v>0</v>
      </c>
      <c r="O8" s="32"/>
      <c r="P8" s="32"/>
      <c r="Q8" s="32"/>
      <c r="R8" s="46">
        <f t="shared" si="2"/>
        <v>1</v>
      </c>
      <c r="S8" s="20" t="str">
        <f t="shared" si="4"/>
        <v>OK</v>
      </c>
      <c r="T8" s="18"/>
      <c r="U8" s="18"/>
      <c r="V8" s="45"/>
      <c r="W8" s="19"/>
      <c r="X8" s="19"/>
      <c r="Y8" s="19">
        <v>1</v>
      </c>
      <c r="Z8" s="18"/>
      <c r="AA8" s="18"/>
      <c r="AB8" s="18"/>
      <c r="AC8" s="18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</row>
    <row r="9" spans="1:50" ht="24.75" customHeight="1" x14ac:dyDescent="0.25">
      <c r="A9" s="172"/>
      <c r="B9" s="109">
        <v>6</v>
      </c>
      <c r="C9" s="152"/>
      <c r="D9" s="126" t="s">
        <v>72</v>
      </c>
      <c r="E9" s="109" t="s">
        <v>73</v>
      </c>
      <c r="F9" s="109" t="s">
        <v>94</v>
      </c>
      <c r="G9" s="138" t="s">
        <v>158</v>
      </c>
      <c r="H9" s="109" t="s">
        <v>151</v>
      </c>
      <c r="I9" s="127">
        <v>2216.5</v>
      </c>
      <c r="J9" s="21">
        <v>2</v>
      </c>
      <c r="K9" s="31">
        <f t="shared" si="0"/>
        <v>0</v>
      </c>
      <c r="L9" s="31">
        <f t="shared" si="1"/>
        <v>0</v>
      </c>
      <c r="M9" s="32"/>
      <c r="N9" s="33">
        <f t="shared" si="3"/>
        <v>0</v>
      </c>
      <c r="O9" s="32"/>
      <c r="P9" s="32"/>
      <c r="Q9" s="32"/>
      <c r="R9" s="46">
        <f t="shared" si="2"/>
        <v>2</v>
      </c>
      <c r="S9" s="20" t="str">
        <f t="shared" si="4"/>
        <v>OK</v>
      </c>
      <c r="T9" s="18"/>
      <c r="U9" s="19"/>
      <c r="V9" s="45"/>
      <c r="W9" s="19"/>
      <c r="X9" s="19"/>
      <c r="Y9" s="19"/>
      <c r="Z9" s="18"/>
      <c r="AA9" s="18"/>
      <c r="AB9" s="18"/>
      <c r="AC9" s="18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</row>
    <row r="10" spans="1:50" ht="44.25" customHeight="1" x14ac:dyDescent="0.25">
      <c r="A10" s="78">
        <v>6</v>
      </c>
      <c r="B10" s="77">
        <v>7</v>
      </c>
      <c r="C10" s="25" t="s">
        <v>74</v>
      </c>
      <c r="D10" s="24" t="s">
        <v>75</v>
      </c>
      <c r="E10" s="77" t="s">
        <v>76</v>
      </c>
      <c r="F10" s="77" t="s">
        <v>94</v>
      </c>
      <c r="G10" s="124" t="s">
        <v>176</v>
      </c>
      <c r="H10" s="77" t="s">
        <v>151</v>
      </c>
      <c r="I10" s="64">
        <v>789.28</v>
      </c>
      <c r="J10" s="21">
        <v>1</v>
      </c>
      <c r="K10" s="31">
        <f t="shared" si="0"/>
        <v>1</v>
      </c>
      <c r="L10" s="31">
        <f t="shared" si="1"/>
        <v>1</v>
      </c>
      <c r="M10" s="32"/>
      <c r="N10" s="33">
        <f t="shared" si="3"/>
        <v>0</v>
      </c>
      <c r="O10" s="32"/>
      <c r="P10" s="32"/>
      <c r="Q10" s="32"/>
      <c r="R10" s="46">
        <f t="shared" si="2"/>
        <v>0</v>
      </c>
      <c r="S10" s="20" t="str">
        <f t="shared" si="4"/>
        <v>OK</v>
      </c>
      <c r="T10" s="18"/>
      <c r="U10" s="19"/>
      <c r="V10" s="45">
        <v>1</v>
      </c>
      <c r="W10" s="19"/>
      <c r="X10" s="19"/>
      <c r="Y10" s="19"/>
      <c r="Z10" s="18"/>
      <c r="AA10" s="18"/>
      <c r="AB10" s="18"/>
      <c r="AC10" s="18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</row>
    <row r="11" spans="1:50" ht="31.5" customHeight="1" x14ac:dyDescent="0.25">
      <c r="A11" s="78">
        <v>8</v>
      </c>
      <c r="B11" s="77">
        <v>9</v>
      </c>
      <c r="C11" s="25" t="s">
        <v>100</v>
      </c>
      <c r="D11" s="24" t="s">
        <v>77</v>
      </c>
      <c r="E11" s="77" t="s">
        <v>78</v>
      </c>
      <c r="F11" s="77" t="s">
        <v>94</v>
      </c>
      <c r="G11" s="124" t="s">
        <v>159</v>
      </c>
      <c r="H11" s="77" t="s">
        <v>152</v>
      </c>
      <c r="I11" s="64">
        <v>8235.2900000000009</v>
      </c>
      <c r="J11" s="21">
        <v>0</v>
      </c>
      <c r="K11" s="31">
        <f t="shared" si="0"/>
        <v>0</v>
      </c>
      <c r="L11" s="31">
        <f t="shared" si="1"/>
        <v>0</v>
      </c>
      <c r="M11" s="32"/>
      <c r="N11" s="33">
        <f t="shared" si="3"/>
        <v>0</v>
      </c>
      <c r="O11" s="32"/>
      <c r="P11" s="32"/>
      <c r="Q11" s="32"/>
      <c r="R11" s="46">
        <f t="shared" si="2"/>
        <v>0</v>
      </c>
      <c r="S11" s="20" t="str">
        <f t="shared" si="4"/>
        <v>OK</v>
      </c>
      <c r="T11" s="18"/>
      <c r="U11" s="19"/>
      <c r="V11" s="45"/>
      <c r="W11" s="19"/>
      <c r="X11" s="22"/>
      <c r="Y11" s="19"/>
      <c r="Z11" s="18"/>
      <c r="AA11" s="18"/>
      <c r="AB11" s="18"/>
      <c r="AC11" s="18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</row>
    <row r="12" spans="1:50" ht="24.75" customHeight="1" x14ac:dyDescent="0.25">
      <c r="A12" s="78">
        <v>9</v>
      </c>
      <c r="B12" s="77">
        <v>10</v>
      </c>
      <c r="C12" s="25" t="s">
        <v>103</v>
      </c>
      <c r="D12" s="24" t="s">
        <v>79</v>
      </c>
      <c r="E12" s="77" t="s">
        <v>80</v>
      </c>
      <c r="F12" s="77" t="s">
        <v>95</v>
      </c>
      <c r="G12" s="124" t="s">
        <v>158</v>
      </c>
      <c r="H12" s="77" t="s">
        <v>151</v>
      </c>
      <c r="I12" s="64">
        <v>808.25</v>
      </c>
      <c r="J12" s="21">
        <v>2</v>
      </c>
      <c r="K12" s="31">
        <f t="shared" si="0"/>
        <v>0</v>
      </c>
      <c r="L12" s="31">
        <f t="shared" si="1"/>
        <v>0</v>
      </c>
      <c r="M12" s="32"/>
      <c r="N12" s="33">
        <f t="shared" si="3"/>
        <v>0</v>
      </c>
      <c r="O12" s="32"/>
      <c r="P12" s="32"/>
      <c r="Q12" s="32"/>
      <c r="R12" s="46">
        <f t="shared" si="2"/>
        <v>2</v>
      </c>
      <c r="S12" s="20" t="str">
        <f t="shared" si="4"/>
        <v>OK</v>
      </c>
      <c r="T12" s="18"/>
      <c r="U12" s="19"/>
      <c r="V12" s="45"/>
      <c r="W12" s="19"/>
      <c r="X12" s="19"/>
      <c r="Y12" s="19"/>
      <c r="Z12" s="18"/>
      <c r="AA12" s="18"/>
      <c r="AB12" s="18"/>
      <c r="AC12" s="18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</row>
    <row r="13" spans="1:50" ht="57.75" customHeight="1" x14ac:dyDescent="0.25">
      <c r="A13" s="78">
        <v>10</v>
      </c>
      <c r="B13" s="77">
        <v>11</v>
      </c>
      <c r="C13" s="25" t="s">
        <v>81</v>
      </c>
      <c r="D13" s="24" t="s">
        <v>150</v>
      </c>
      <c r="E13" s="77" t="s">
        <v>83</v>
      </c>
      <c r="F13" s="77" t="s">
        <v>96</v>
      </c>
      <c r="G13" s="124" t="s">
        <v>158</v>
      </c>
      <c r="H13" s="77" t="s">
        <v>151</v>
      </c>
      <c r="I13" s="64">
        <v>62.49</v>
      </c>
      <c r="J13" s="21">
        <v>0</v>
      </c>
      <c r="K13" s="31">
        <f t="shared" si="0"/>
        <v>0</v>
      </c>
      <c r="L13" s="31">
        <f t="shared" si="1"/>
        <v>0</v>
      </c>
      <c r="M13" s="32"/>
      <c r="N13" s="33">
        <f t="shared" si="3"/>
        <v>0</v>
      </c>
      <c r="O13" s="32"/>
      <c r="P13" s="32"/>
      <c r="Q13" s="32"/>
      <c r="R13" s="46">
        <f t="shared" si="2"/>
        <v>0</v>
      </c>
      <c r="S13" s="20" t="str">
        <f t="shared" si="4"/>
        <v>OK</v>
      </c>
      <c r="T13" s="18"/>
      <c r="U13" s="19"/>
      <c r="V13" s="44"/>
      <c r="W13" s="19"/>
      <c r="X13" s="19"/>
      <c r="Y13" s="19"/>
      <c r="Z13" s="18"/>
      <c r="AA13" s="18"/>
      <c r="AB13" s="18"/>
      <c r="AC13" s="18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</row>
    <row r="14" spans="1:50" ht="24.75" customHeight="1" x14ac:dyDescent="0.25">
      <c r="A14" s="78">
        <v>12</v>
      </c>
      <c r="B14" s="77">
        <v>13</v>
      </c>
      <c r="C14" s="25" t="s">
        <v>100</v>
      </c>
      <c r="D14" s="24" t="s">
        <v>84</v>
      </c>
      <c r="E14" s="77" t="s">
        <v>85</v>
      </c>
      <c r="F14" s="78" t="s">
        <v>94</v>
      </c>
      <c r="G14" s="124" t="s">
        <v>159</v>
      </c>
      <c r="H14" s="77" t="s">
        <v>153</v>
      </c>
      <c r="I14" s="64">
        <v>10757.81</v>
      </c>
      <c r="J14" s="21">
        <v>0</v>
      </c>
      <c r="K14" s="31">
        <f t="shared" si="0"/>
        <v>0</v>
      </c>
      <c r="L14" s="31">
        <f t="shared" si="1"/>
        <v>0</v>
      </c>
      <c r="M14" s="32"/>
      <c r="N14" s="33">
        <f t="shared" si="3"/>
        <v>0</v>
      </c>
      <c r="O14" s="32"/>
      <c r="P14" s="32"/>
      <c r="Q14" s="32"/>
      <c r="R14" s="46">
        <f t="shared" si="2"/>
        <v>0</v>
      </c>
      <c r="S14" s="20" t="str">
        <f t="shared" si="4"/>
        <v>OK</v>
      </c>
      <c r="T14" s="18"/>
      <c r="U14" s="19"/>
      <c r="V14" s="45"/>
      <c r="W14" s="19"/>
      <c r="X14" s="19"/>
      <c r="Y14" s="19"/>
      <c r="Z14" s="18"/>
      <c r="AA14" s="18"/>
      <c r="AB14" s="18"/>
      <c r="AC14" s="18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</row>
    <row r="15" spans="1:50" ht="44.25" customHeight="1" x14ac:dyDescent="0.25">
      <c r="A15" s="78">
        <v>14</v>
      </c>
      <c r="B15" s="77">
        <v>15</v>
      </c>
      <c r="C15" s="25" t="s">
        <v>104</v>
      </c>
      <c r="D15" s="24" t="s">
        <v>86</v>
      </c>
      <c r="E15" s="77" t="s">
        <v>87</v>
      </c>
      <c r="F15" s="77" t="s">
        <v>94</v>
      </c>
      <c r="G15" s="124" t="s">
        <v>189</v>
      </c>
      <c r="H15" s="77" t="s">
        <v>153</v>
      </c>
      <c r="I15" s="64">
        <v>9000</v>
      </c>
      <c r="J15" s="21">
        <v>8</v>
      </c>
      <c r="K15" s="31">
        <f t="shared" si="0"/>
        <v>2</v>
      </c>
      <c r="L15" s="31">
        <f t="shared" si="1"/>
        <v>2</v>
      </c>
      <c r="M15" s="32"/>
      <c r="N15" s="33">
        <f t="shared" si="3"/>
        <v>2</v>
      </c>
      <c r="O15" s="32"/>
      <c r="P15" s="32"/>
      <c r="Q15" s="32"/>
      <c r="R15" s="46">
        <f t="shared" si="2"/>
        <v>6</v>
      </c>
      <c r="S15" s="20" t="str">
        <f t="shared" si="4"/>
        <v>OK</v>
      </c>
      <c r="T15" s="18"/>
      <c r="U15" s="19"/>
      <c r="V15" s="45"/>
      <c r="W15" s="19"/>
      <c r="X15" s="19"/>
      <c r="Y15" s="19"/>
      <c r="Z15" s="18">
        <v>2</v>
      </c>
      <c r="AA15" s="18"/>
      <c r="AB15" s="18"/>
      <c r="AC15" s="18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</row>
    <row r="16" spans="1:50" ht="42.75" customHeight="1" x14ac:dyDescent="0.25">
      <c r="A16" s="171">
        <v>15</v>
      </c>
      <c r="B16" s="77">
        <v>16</v>
      </c>
      <c r="C16" s="153" t="s">
        <v>105</v>
      </c>
      <c r="D16" s="24" t="s">
        <v>148</v>
      </c>
      <c r="E16" s="77" t="s">
        <v>89</v>
      </c>
      <c r="F16" s="77" t="s">
        <v>94</v>
      </c>
      <c r="G16" s="124" t="s">
        <v>159</v>
      </c>
      <c r="H16" s="77" t="s">
        <v>152</v>
      </c>
      <c r="I16" s="64">
        <v>14230</v>
      </c>
      <c r="J16" s="21">
        <v>2</v>
      </c>
      <c r="K16" s="31">
        <f t="shared" si="0"/>
        <v>2</v>
      </c>
      <c r="L16" s="31">
        <f t="shared" si="1"/>
        <v>2</v>
      </c>
      <c r="M16" s="32"/>
      <c r="N16" s="33">
        <f t="shared" si="3"/>
        <v>0</v>
      </c>
      <c r="O16" s="32"/>
      <c r="P16" s="32"/>
      <c r="Q16" s="32"/>
      <c r="R16" s="46">
        <f t="shared" si="2"/>
        <v>0</v>
      </c>
      <c r="S16" s="20" t="str">
        <f t="shared" si="4"/>
        <v>OK</v>
      </c>
      <c r="T16" s="18">
        <v>2</v>
      </c>
      <c r="U16" s="19"/>
      <c r="V16" s="45"/>
      <c r="W16" s="19"/>
      <c r="X16" s="19"/>
      <c r="Y16" s="19"/>
      <c r="Z16" s="18"/>
      <c r="AA16" s="18"/>
      <c r="AB16" s="18"/>
      <c r="AC16" s="18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</row>
    <row r="17" spans="1:50" ht="46.5" customHeight="1" x14ac:dyDescent="0.25">
      <c r="A17" s="172"/>
      <c r="B17" s="77">
        <v>17</v>
      </c>
      <c r="C17" s="154"/>
      <c r="D17" s="24" t="s">
        <v>149</v>
      </c>
      <c r="E17" s="25" t="s">
        <v>91</v>
      </c>
      <c r="F17" s="78" t="s">
        <v>94</v>
      </c>
      <c r="G17" s="124" t="s">
        <v>159</v>
      </c>
      <c r="H17" s="77" t="s">
        <v>152</v>
      </c>
      <c r="I17" s="64">
        <v>3510</v>
      </c>
      <c r="J17" s="21">
        <v>2</v>
      </c>
      <c r="K17" s="31">
        <f t="shared" si="0"/>
        <v>2</v>
      </c>
      <c r="L17" s="31">
        <f t="shared" si="1"/>
        <v>2</v>
      </c>
      <c r="M17" s="32"/>
      <c r="N17" s="33">
        <f t="shared" si="3"/>
        <v>0</v>
      </c>
      <c r="O17" s="32"/>
      <c r="P17" s="32"/>
      <c r="Q17" s="32"/>
      <c r="R17" s="46">
        <f t="shared" si="2"/>
        <v>0</v>
      </c>
      <c r="S17" s="20" t="str">
        <f t="shared" si="4"/>
        <v>OK</v>
      </c>
      <c r="T17" s="18">
        <v>2</v>
      </c>
      <c r="U17" s="19"/>
      <c r="V17" s="45"/>
      <c r="W17" s="19"/>
      <c r="X17" s="19"/>
      <c r="Y17" s="19"/>
      <c r="Z17" s="18"/>
      <c r="AA17" s="18"/>
      <c r="AB17" s="18"/>
      <c r="AC17" s="18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</row>
    <row r="18" spans="1:50" ht="56.25" customHeight="1" x14ac:dyDescent="0.25">
      <c r="A18" s="110">
        <v>16</v>
      </c>
      <c r="B18" s="109">
        <v>18</v>
      </c>
      <c r="C18" s="116" t="s">
        <v>100</v>
      </c>
      <c r="D18" s="126" t="s">
        <v>92</v>
      </c>
      <c r="E18" s="118" t="s">
        <v>93</v>
      </c>
      <c r="F18" s="110" t="s">
        <v>94</v>
      </c>
      <c r="G18" s="124" t="s">
        <v>179</v>
      </c>
      <c r="H18" s="77" t="s">
        <v>151</v>
      </c>
      <c r="I18" s="127">
        <v>900</v>
      </c>
      <c r="J18" s="21">
        <v>6</v>
      </c>
      <c r="K18" s="31">
        <f t="shared" si="0"/>
        <v>5</v>
      </c>
      <c r="L18" s="31">
        <f t="shared" si="1"/>
        <v>5</v>
      </c>
      <c r="M18" s="32"/>
      <c r="N18" s="33">
        <f t="shared" si="3"/>
        <v>1</v>
      </c>
      <c r="O18" s="32"/>
      <c r="P18" s="32"/>
      <c r="Q18" s="32"/>
      <c r="R18" s="46">
        <f t="shared" si="2"/>
        <v>1</v>
      </c>
      <c r="S18" s="20" t="str">
        <f t="shared" ref="S18" si="5">IF(R18&lt;0,"ATENÇÃO","OK")</f>
        <v>OK</v>
      </c>
      <c r="T18" s="18"/>
      <c r="U18" s="19"/>
      <c r="V18" s="45"/>
      <c r="W18" s="19"/>
      <c r="X18" s="19">
        <v>5</v>
      </c>
      <c r="Y18" s="19"/>
      <c r="Z18" s="18"/>
      <c r="AA18" s="18"/>
      <c r="AB18" s="18"/>
      <c r="AC18" s="18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</row>
    <row r="19" spans="1:50" ht="16.5" customHeight="1" x14ac:dyDescent="0.25">
      <c r="I19" s="62"/>
      <c r="J19" s="60">
        <f t="shared" ref="J19:R19" si="6">SUM(J4:J18)</f>
        <v>38</v>
      </c>
      <c r="K19" s="60">
        <f t="shared" si="6"/>
        <v>19</v>
      </c>
      <c r="L19" s="60">
        <f t="shared" si="6"/>
        <v>19</v>
      </c>
      <c r="M19" s="60">
        <f t="shared" si="6"/>
        <v>0</v>
      </c>
      <c r="N19" s="60">
        <f t="shared" si="6"/>
        <v>5</v>
      </c>
      <c r="O19" s="60">
        <f t="shared" si="6"/>
        <v>0</v>
      </c>
      <c r="P19" s="60">
        <f t="shared" si="6"/>
        <v>0</v>
      </c>
      <c r="Q19" s="60">
        <f t="shared" si="6"/>
        <v>0</v>
      </c>
      <c r="R19" s="61">
        <f t="shared" si="6"/>
        <v>19</v>
      </c>
      <c r="T19" s="23">
        <f t="shared" ref="T19:AX19" si="7">SUMPRODUCT($I$4:$I$18,T4:T18)</f>
        <v>35480</v>
      </c>
      <c r="U19" s="23">
        <f t="shared" si="7"/>
        <v>4776.21</v>
      </c>
      <c r="V19" s="23">
        <f t="shared" si="7"/>
        <v>789.28</v>
      </c>
      <c r="W19" s="23">
        <f t="shared" si="7"/>
        <v>7749.9000000000005</v>
      </c>
      <c r="X19" s="23">
        <f t="shared" si="7"/>
        <v>4500</v>
      </c>
      <c r="Y19" s="23">
        <f t="shared" si="7"/>
        <v>4268.6000000000004</v>
      </c>
      <c r="Z19" s="23">
        <f t="shared" si="7"/>
        <v>18000</v>
      </c>
      <c r="AA19" s="23">
        <f t="shared" si="7"/>
        <v>0</v>
      </c>
      <c r="AB19" s="23">
        <f t="shared" si="7"/>
        <v>0</v>
      </c>
      <c r="AC19" s="23">
        <f t="shared" si="7"/>
        <v>0</v>
      </c>
      <c r="AD19" s="23">
        <f t="shared" si="7"/>
        <v>0</v>
      </c>
      <c r="AE19" s="23">
        <f t="shared" si="7"/>
        <v>0</v>
      </c>
      <c r="AF19" s="23">
        <f t="shared" si="7"/>
        <v>0</v>
      </c>
      <c r="AG19" s="23">
        <f t="shared" si="7"/>
        <v>0</v>
      </c>
      <c r="AH19" s="23">
        <f t="shared" si="7"/>
        <v>0</v>
      </c>
      <c r="AI19" s="23">
        <f t="shared" si="7"/>
        <v>0</v>
      </c>
      <c r="AJ19" s="23">
        <f t="shared" si="7"/>
        <v>0</v>
      </c>
      <c r="AK19" s="23">
        <f t="shared" si="7"/>
        <v>0</v>
      </c>
      <c r="AL19" s="23">
        <f t="shared" si="7"/>
        <v>0</v>
      </c>
      <c r="AM19" s="23">
        <f t="shared" si="7"/>
        <v>0</v>
      </c>
      <c r="AN19" s="23">
        <f t="shared" si="7"/>
        <v>0</v>
      </c>
      <c r="AO19" s="23">
        <f t="shared" si="7"/>
        <v>0</v>
      </c>
      <c r="AP19" s="23">
        <f t="shared" si="7"/>
        <v>0</v>
      </c>
      <c r="AQ19" s="23">
        <f t="shared" si="7"/>
        <v>0</v>
      </c>
      <c r="AR19" s="23">
        <f t="shared" si="7"/>
        <v>0</v>
      </c>
      <c r="AS19" s="23">
        <f t="shared" si="7"/>
        <v>0</v>
      </c>
      <c r="AT19" s="23">
        <f t="shared" si="7"/>
        <v>0</v>
      </c>
      <c r="AU19" s="23">
        <f t="shared" si="7"/>
        <v>0</v>
      </c>
      <c r="AV19" s="23">
        <f t="shared" si="7"/>
        <v>0</v>
      </c>
      <c r="AW19" s="23">
        <f t="shared" si="7"/>
        <v>0</v>
      </c>
      <c r="AX19" s="23">
        <f t="shared" si="7"/>
        <v>0</v>
      </c>
    </row>
    <row r="20" spans="1:50" s="43" customFormat="1" ht="20.25" customHeight="1" thickBot="1" x14ac:dyDescent="0.3">
      <c r="A20" s="1"/>
      <c r="B20" s="1"/>
      <c r="C20" s="1"/>
      <c r="D20" s="3"/>
      <c r="E20" s="1"/>
      <c r="F20" s="1"/>
      <c r="G20" s="1"/>
      <c r="H20" s="1"/>
      <c r="I20" s="3"/>
      <c r="J20" s="69">
        <f t="shared" ref="J20:Q20" si="8">SUMPRODUCT($I$4:$I$18,J4:J18)</f>
        <v>151926.58000000002</v>
      </c>
      <c r="K20" s="69">
        <f t="shared" si="8"/>
        <v>75563.989999999991</v>
      </c>
      <c r="L20" s="69">
        <f t="shared" si="8"/>
        <v>75563.989999999991</v>
      </c>
      <c r="M20" s="69">
        <f t="shared" si="8"/>
        <v>0</v>
      </c>
      <c r="N20" s="69">
        <f t="shared" si="8"/>
        <v>22084.14</v>
      </c>
      <c r="O20" s="69">
        <f t="shared" si="8"/>
        <v>0</v>
      </c>
      <c r="P20" s="69">
        <f t="shared" si="8"/>
        <v>0</v>
      </c>
      <c r="Q20" s="69">
        <f t="shared" si="8"/>
        <v>0</v>
      </c>
      <c r="R20" s="12"/>
      <c r="S20" s="5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</row>
    <row r="21" spans="1:50" ht="17.25" customHeight="1" x14ac:dyDescent="0.25">
      <c r="A21" s="81"/>
      <c r="B21" s="173" t="s">
        <v>50</v>
      </c>
      <c r="C21" s="174"/>
      <c r="D21" s="174"/>
      <c r="E21" s="174"/>
      <c r="F21" s="174"/>
      <c r="G21" s="174"/>
      <c r="H21" s="174"/>
      <c r="I21" s="174"/>
      <c r="J21" s="175"/>
      <c r="K21" s="36"/>
      <c r="L21" s="36"/>
      <c r="M21" s="36"/>
      <c r="N21" s="36"/>
      <c r="O21" s="36"/>
      <c r="P21" s="36"/>
      <c r="Q21" s="36"/>
      <c r="U21" s="29"/>
      <c r="V21" s="29"/>
      <c r="W21" s="29"/>
    </row>
    <row r="22" spans="1:50" ht="16.5" customHeight="1" x14ac:dyDescent="0.25">
      <c r="A22" s="81"/>
      <c r="B22" s="176" t="s">
        <v>52</v>
      </c>
      <c r="C22" s="177"/>
      <c r="D22" s="177"/>
      <c r="E22" s="177"/>
      <c r="F22" s="177"/>
      <c r="G22" s="177"/>
      <c r="H22" s="177"/>
      <c r="I22" s="177"/>
      <c r="J22" s="178"/>
      <c r="Q22" s="30"/>
      <c r="U22" s="29"/>
      <c r="V22" s="29"/>
      <c r="W22" s="29"/>
    </row>
    <row r="23" spans="1:50" ht="15.75" customHeight="1" x14ac:dyDescent="0.25">
      <c r="A23" s="81"/>
      <c r="B23" s="158" t="s">
        <v>49</v>
      </c>
      <c r="C23" s="159"/>
      <c r="D23" s="159"/>
      <c r="E23" s="159"/>
      <c r="F23" s="159"/>
      <c r="G23" s="159"/>
      <c r="H23" s="159"/>
      <c r="I23" s="159"/>
      <c r="J23" s="160"/>
      <c r="Q23" s="30"/>
      <c r="U23" s="29"/>
      <c r="V23" s="29"/>
      <c r="W23" s="29"/>
    </row>
    <row r="24" spans="1:50" ht="18.75" customHeight="1" thickBot="1" x14ac:dyDescent="0.3">
      <c r="A24" s="81"/>
      <c r="B24" s="161" t="s">
        <v>56</v>
      </c>
      <c r="C24" s="162"/>
      <c r="D24" s="162"/>
      <c r="E24" s="162"/>
      <c r="F24" s="162"/>
      <c r="G24" s="162"/>
      <c r="H24" s="162"/>
      <c r="I24" s="162"/>
      <c r="J24" s="163"/>
    </row>
    <row r="25" spans="1:50" ht="24.75" customHeight="1" x14ac:dyDescent="0.25">
      <c r="D25" s="1"/>
      <c r="I25" s="62"/>
    </row>
    <row r="26" spans="1:50" ht="15" x14ac:dyDescent="0.25">
      <c r="D26" s="150" t="s">
        <v>160</v>
      </c>
      <c r="E26" s="150"/>
      <c r="T26" s="129"/>
    </row>
    <row r="27" spans="1:50" ht="30" x14ac:dyDescent="0.25">
      <c r="D27" s="134" t="s">
        <v>154</v>
      </c>
      <c r="E27" s="135" t="s">
        <v>155</v>
      </c>
      <c r="T27" s="129"/>
    </row>
    <row r="28" spans="1:50" ht="30" x14ac:dyDescent="0.25">
      <c r="D28" s="134" t="s">
        <v>157</v>
      </c>
      <c r="E28" s="135" t="s">
        <v>156</v>
      </c>
    </row>
    <row r="29" spans="1:50" ht="30" x14ac:dyDescent="0.25">
      <c r="D29" s="136" t="s">
        <v>175</v>
      </c>
      <c r="E29" s="137" t="s">
        <v>190</v>
      </c>
    </row>
    <row r="30" spans="1:50" ht="24.75" customHeight="1" x14ac:dyDescent="0.25">
      <c r="I30" s="62"/>
    </row>
    <row r="38" spans="22:22" ht="24.75" customHeight="1" x14ac:dyDescent="0.25">
      <c r="V38" s="6" t="s">
        <v>177</v>
      </c>
    </row>
  </sheetData>
  <autoFilter ref="A3:AX29" xr:uid="{00000000-0001-0000-0000-000000000000}"/>
  <customSheetViews>
    <customSheetView guid="{B9C3DAFA-017A-49F7-AED8-93B14E732368}" scale="96" topLeftCell="A34">
      <selection activeCell="G40" sqref="G40"/>
      <colBreaks count="1" manualBreakCount="1">
        <brk id="17" max="1048575" man="1"/>
      </colBreaks>
      <pageMargins left="0.511811024" right="0.511811024" top="0.78740157499999996" bottom="0.78740157499999996" header="0.31496062000000002" footer="0.31496062000000002"/>
      <pageSetup paperSize="9" scale="60" orientation="landscape" r:id="rId1"/>
    </customSheetView>
    <customSheetView guid="{29377F80-2479-4EEE-B758-5B51FB237957}" scale="96" topLeftCell="A19">
      <selection activeCell="K27" sqref="K27"/>
      <colBreaks count="1" manualBreakCount="1">
        <brk id="17" max="1048575" man="1"/>
      </colBreaks>
      <pageMargins left="0.511811024" right="0.511811024" top="0.78740157499999996" bottom="0.78740157499999996" header="0.31496062000000002" footer="0.31496062000000002"/>
      <pageSetup paperSize="9" scale="60" orientation="landscape" r:id="rId2"/>
    </customSheetView>
    <customSheetView guid="{4F310B60-E7C4-463C-82E5-32855552E117}" scale="106" topLeftCell="E11">
      <selection activeCell="K12" sqref="K12"/>
      <colBreaks count="1" manualBreakCount="1">
        <brk id="17" max="1048575" man="1"/>
      </colBreaks>
      <pageMargins left="0.511811024" right="0.511811024" top="0.78740157499999996" bottom="0.78740157499999996" header="0.31496062000000002" footer="0.31496062000000002"/>
      <pageSetup paperSize="9" scale="60" orientation="landscape" r:id="rId3"/>
    </customSheetView>
    <customSheetView guid="{621D8238-5429-498F-AC6E-560DC77BBC2F}" scale="70" topLeftCell="D1">
      <selection activeCell="L22" sqref="L22"/>
      <colBreaks count="1" manualBreakCount="1">
        <brk id="17" max="1048575" man="1"/>
      </colBreaks>
      <pageMargins left="0.511811024" right="0.511811024" top="0.78740157499999996" bottom="0.78740157499999996" header="0.31496062000000002" footer="0.31496062000000002"/>
      <pageSetup paperSize="9" scale="60" orientation="landscape" r:id="rId4"/>
    </customSheetView>
  </customSheetViews>
  <mergeCells count="14">
    <mergeCell ref="D26:E26"/>
    <mergeCell ref="C8:C9"/>
    <mergeCell ref="C16:C17"/>
    <mergeCell ref="D1:I1"/>
    <mergeCell ref="A2:I2"/>
    <mergeCell ref="B23:J23"/>
    <mergeCell ref="B24:J24"/>
    <mergeCell ref="J1:S1"/>
    <mergeCell ref="A1:C1"/>
    <mergeCell ref="J2:S2"/>
    <mergeCell ref="A8:A9"/>
    <mergeCell ref="A16:A17"/>
    <mergeCell ref="B21:J21"/>
    <mergeCell ref="B22:J22"/>
  </mergeCells>
  <conditionalFormatting sqref="S1 S3:S1048576">
    <cfRule type="cellIs" dxfId="55" priority="9" operator="equal">
      <formula>"ATENÇÃO"</formula>
    </cfRule>
  </conditionalFormatting>
  <conditionalFormatting sqref="T4:U18 W4:AX18">
    <cfRule type="cellIs" dxfId="54" priority="5" operator="greaterThan">
      <formula>0</formula>
    </cfRule>
  </conditionalFormatting>
  <conditionalFormatting sqref="R4:R18">
    <cfRule type="cellIs" dxfId="53" priority="4" operator="lessThan">
      <formula>0</formula>
    </cfRule>
  </conditionalFormatting>
  <conditionalFormatting sqref="S4:S18">
    <cfRule type="containsText" dxfId="52" priority="3" operator="containsText" text="ATENÇÃO">
      <formula>NOT(ISERROR(SEARCH("ATENÇÃO",S4)))</formula>
    </cfRule>
  </conditionalFormatting>
  <conditionalFormatting sqref="V4:V18">
    <cfRule type="cellIs" dxfId="51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5"/>
  <colBreaks count="1" manualBreakCount="1">
    <brk id="23" max="1048575" man="1"/>
  </colBreaks>
  <legacy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62553-FA3D-4038-AC19-ECC5574E1D56}">
  <dimension ref="A1:AY25"/>
  <sheetViews>
    <sheetView zoomScale="60" zoomScaleNormal="60" workbookViewId="0">
      <selection activeCell="T19" sqref="T19:Y19"/>
    </sheetView>
  </sheetViews>
  <sheetFormatPr defaultColWidth="11.85546875" defaultRowHeight="24.75" customHeight="1" x14ac:dyDescent="0.25"/>
  <cols>
    <col min="1" max="1" width="5.42578125" style="1" customWidth="1"/>
    <col min="2" max="2" width="6.28515625" style="1" customWidth="1"/>
    <col min="3" max="3" width="11" style="1" customWidth="1"/>
    <col min="4" max="4" width="15" style="3" customWidth="1"/>
    <col min="5" max="5" width="15.85546875" style="1" customWidth="1"/>
    <col min="6" max="6" width="11.85546875" style="1"/>
    <col min="7" max="7" width="13.7109375" style="1" customWidth="1"/>
    <col min="8" max="8" width="11" style="1" customWidth="1"/>
    <col min="9" max="9" width="14.42578125" style="3" customWidth="1"/>
    <col min="10" max="17" width="8.5703125" style="4" customWidth="1"/>
    <col min="18" max="18" width="8.5703125" style="12" customWidth="1"/>
    <col min="19" max="19" width="8.5703125" style="5" customWidth="1"/>
    <col min="20" max="31" width="12.85546875" style="6" customWidth="1"/>
    <col min="32" max="51" width="12.85546875" style="43" customWidth="1"/>
    <col min="52" max="16384" width="11.85546875" style="43"/>
  </cols>
  <sheetData>
    <row r="1" spans="1:51" ht="43.5" customHeight="1" x14ac:dyDescent="0.25">
      <c r="A1" s="165" t="s">
        <v>55</v>
      </c>
      <c r="B1" s="166"/>
      <c r="C1" s="167"/>
      <c r="D1" s="155" t="s">
        <v>58</v>
      </c>
      <c r="E1" s="156"/>
      <c r="F1" s="156"/>
      <c r="G1" s="156"/>
      <c r="H1" s="156"/>
      <c r="I1" s="157"/>
      <c r="J1" s="164" t="s">
        <v>59</v>
      </c>
      <c r="K1" s="164"/>
      <c r="L1" s="164"/>
      <c r="M1" s="164"/>
      <c r="N1" s="164"/>
      <c r="O1" s="164"/>
      <c r="P1" s="164"/>
      <c r="Q1" s="164"/>
      <c r="R1" s="164"/>
      <c r="S1" s="164"/>
      <c r="T1" s="183" t="s">
        <v>206</v>
      </c>
      <c r="U1" s="183" t="s">
        <v>207</v>
      </c>
      <c r="V1" s="183" t="s">
        <v>208</v>
      </c>
      <c r="W1" s="181" t="s">
        <v>53</v>
      </c>
      <c r="X1" s="181" t="s">
        <v>53</v>
      </c>
      <c r="Y1" s="181" t="s">
        <v>53</v>
      </c>
      <c r="Z1" s="181" t="s">
        <v>53</v>
      </c>
      <c r="AA1" s="181" t="s">
        <v>53</v>
      </c>
      <c r="AB1" s="181" t="s">
        <v>53</v>
      </c>
      <c r="AC1" s="181" t="s">
        <v>53</v>
      </c>
      <c r="AD1" s="181" t="s">
        <v>53</v>
      </c>
      <c r="AE1" s="181" t="s">
        <v>53</v>
      </c>
      <c r="AF1" s="181" t="s">
        <v>53</v>
      </c>
      <c r="AG1" s="181" t="s">
        <v>53</v>
      </c>
      <c r="AH1" s="181" t="s">
        <v>53</v>
      </c>
      <c r="AI1" s="181" t="s">
        <v>53</v>
      </c>
      <c r="AJ1" s="181" t="s">
        <v>53</v>
      </c>
      <c r="AK1" s="181" t="s">
        <v>53</v>
      </c>
      <c r="AL1" s="181" t="s">
        <v>53</v>
      </c>
      <c r="AM1" s="181" t="s">
        <v>53</v>
      </c>
      <c r="AN1" s="181" t="s">
        <v>53</v>
      </c>
      <c r="AO1" s="181" t="s">
        <v>53</v>
      </c>
      <c r="AP1" s="181" t="s">
        <v>53</v>
      </c>
      <c r="AQ1" s="181" t="s">
        <v>53</v>
      </c>
      <c r="AR1" s="181" t="s">
        <v>53</v>
      </c>
      <c r="AS1" s="181" t="s">
        <v>53</v>
      </c>
      <c r="AT1" s="181" t="s">
        <v>53</v>
      </c>
      <c r="AU1" s="181" t="s">
        <v>53</v>
      </c>
      <c r="AV1" s="181" t="s">
        <v>53</v>
      </c>
      <c r="AW1" s="181" t="s">
        <v>53</v>
      </c>
      <c r="AX1" s="181" t="s">
        <v>53</v>
      </c>
      <c r="AY1" s="181" t="s">
        <v>53</v>
      </c>
    </row>
    <row r="2" spans="1:51" ht="20.25" customHeight="1" x14ac:dyDescent="0.25">
      <c r="A2" s="155" t="s">
        <v>114</v>
      </c>
      <c r="B2" s="156"/>
      <c r="C2" s="156"/>
      <c r="D2" s="156"/>
      <c r="E2" s="156"/>
      <c r="F2" s="156"/>
      <c r="G2" s="156"/>
      <c r="H2" s="156"/>
      <c r="I2" s="157"/>
      <c r="J2" s="168" t="s">
        <v>98</v>
      </c>
      <c r="K2" s="169"/>
      <c r="L2" s="169"/>
      <c r="M2" s="169"/>
      <c r="N2" s="169"/>
      <c r="O2" s="169"/>
      <c r="P2" s="169"/>
      <c r="Q2" s="169"/>
      <c r="R2" s="169"/>
      <c r="S2" s="170"/>
      <c r="T2" s="184"/>
      <c r="U2" s="184"/>
      <c r="V2" s="184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  <c r="AM2" s="182"/>
      <c r="AN2" s="182"/>
      <c r="AO2" s="182"/>
      <c r="AP2" s="182"/>
      <c r="AQ2" s="182"/>
      <c r="AR2" s="182"/>
      <c r="AS2" s="182"/>
      <c r="AT2" s="182"/>
      <c r="AU2" s="182"/>
      <c r="AV2" s="182"/>
      <c r="AW2" s="182"/>
      <c r="AX2" s="182"/>
      <c r="AY2" s="182"/>
    </row>
    <row r="3" spans="1:51" s="3" customFormat="1" ht="39.75" customHeight="1" x14ac:dyDescent="0.2">
      <c r="A3" s="7" t="s">
        <v>2</v>
      </c>
      <c r="B3" s="7" t="s">
        <v>7</v>
      </c>
      <c r="C3" s="7" t="s">
        <v>8</v>
      </c>
      <c r="D3" s="8" t="s">
        <v>9</v>
      </c>
      <c r="E3" s="8" t="s">
        <v>10</v>
      </c>
      <c r="F3" s="8" t="s">
        <v>4</v>
      </c>
      <c r="G3" s="8" t="s">
        <v>12</v>
      </c>
      <c r="H3" s="8" t="s">
        <v>11</v>
      </c>
      <c r="I3" s="9" t="s">
        <v>6</v>
      </c>
      <c r="J3" s="27" t="s">
        <v>97</v>
      </c>
      <c r="K3" s="27" t="s">
        <v>13</v>
      </c>
      <c r="L3" s="27" t="s">
        <v>14</v>
      </c>
      <c r="M3" s="27" t="s">
        <v>15</v>
      </c>
      <c r="N3" s="27" t="s">
        <v>16</v>
      </c>
      <c r="O3" s="27" t="s">
        <v>17</v>
      </c>
      <c r="P3" s="27" t="s">
        <v>18</v>
      </c>
      <c r="Q3" s="27" t="s">
        <v>19</v>
      </c>
      <c r="R3" s="34" t="s">
        <v>0</v>
      </c>
      <c r="S3" s="35" t="s">
        <v>1</v>
      </c>
      <c r="T3" s="142">
        <v>45946</v>
      </c>
      <c r="U3" s="142">
        <v>45966</v>
      </c>
      <c r="V3" s="142">
        <v>45993</v>
      </c>
      <c r="W3" s="42" t="s">
        <v>48</v>
      </c>
      <c r="X3" s="42" t="s">
        <v>48</v>
      </c>
      <c r="Y3" s="42" t="s">
        <v>48</v>
      </c>
      <c r="Z3" s="42" t="s">
        <v>48</v>
      </c>
      <c r="AA3" s="42" t="s">
        <v>48</v>
      </c>
      <c r="AB3" s="42" t="s">
        <v>48</v>
      </c>
      <c r="AC3" s="42" t="s">
        <v>48</v>
      </c>
      <c r="AD3" s="42" t="s">
        <v>48</v>
      </c>
      <c r="AE3" s="42" t="s">
        <v>48</v>
      </c>
      <c r="AF3" s="42" t="s">
        <v>48</v>
      </c>
      <c r="AG3" s="42" t="s">
        <v>48</v>
      </c>
      <c r="AH3" s="42" t="s">
        <v>48</v>
      </c>
      <c r="AI3" s="42" t="s">
        <v>48</v>
      </c>
      <c r="AJ3" s="42" t="s">
        <v>48</v>
      </c>
      <c r="AK3" s="42" t="s">
        <v>48</v>
      </c>
      <c r="AL3" s="42" t="s">
        <v>48</v>
      </c>
      <c r="AM3" s="42" t="s">
        <v>48</v>
      </c>
      <c r="AN3" s="42" t="s">
        <v>48</v>
      </c>
      <c r="AO3" s="42" t="s">
        <v>48</v>
      </c>
      <c r="AP3" s="42" t="s">
        <v>48</v>
      </c>
      <c r="AQ3" s="42" t="s">
        <v>48</v>
      </c>
      <c r="AR3" s="42" t="s">
        <v>48</v>
      </c>
      <c r="AS3" s="42" t="s">
        <v>48</v>
      </c>
      <c r="AT3" s="42" t="s">
        <v>48</v>
      </c>
      <c r="AU3" s="42" t="s">
        <v>48</v>
      </c>
      <c r="AV3" s="42" t="s">
        <v>48</v>
      </c>
      <c r="AW3" s="42" t="s">
        <v>48</v>
      </c>
      <c r="AX3" s="42" t="s">
        <v>48</v>
      </c>
      <c r="AY3" s="42" t="s">
        <v>48</v>
      </c>
    </row>
    <row r="4" spans="1:51" ht="24.75" customHeight="1" x14ac:dyDescent="0.25">
      <c r="A4" s="78">
        <v>1</v>
      </c>
      <c r="B4" s="77">
        <v>1</v>
      </c>
      <c r="C4" s="82" t="s">
        <v>99</v>
      </c>
      <c r="D4" s="24" t="s">
        <v>61</v>
      </c>
      <c r="E4" s="77" t="s">
        <v>62</v>
      </c>
      <c r="F4" s="77" t="s">
        <v>94</v>
      </c>
      <c r="G4" s="124" t="s">
        <v>158</v>
      </c>
      <c r="H4" s="77" t="s">
        <v>151</v>
      </c>
      <c r="I4" s="64">
        <v>1592.07</v>
      </c>
      <c r="J4" s="21">
        <v>3</v>
      </c>
      <c r="K4" s="31">
        <f t="shared" ref="K4:K17" si="0">IF(SUM(T4:AY4)&gt;J4+M4,J4+M4,SUM(T4:AY4))</f>
        <v>3</v>
      </c>
      <c r="L4" s="31">
        <f t="shared" ref="L4:L17" si="1">(SUM(T4:AY4))</f>
        <v>3</v>
      </c>
      <c r="M4" s="32"/>
      <c r="N4" s="33">
        <f>ROUND(IF(J4*0.25-0.5&lt;0,0,J4*0.25-0.5),0)-Q4-O4</f>
        <v>0</v>
      </c>
      <c r="O4" s="32"/>
      <c r="P4" s="32"/>
      <c r="Q4" s="32"/>
      <c r="R4" s="46">
        <f t="shared" ref="R4:R17" si="2">J4-SUM(T4:AY4)+M4</f>
        <v>0</v>
      </c>
      <c r="S4" s="20" t="str">
        <f>IF(R4&lt;0,"ATENÇÃO","OK")</f>
        <v>OK</v>
      </c>
      <c r="T4" s="143"/>
      <c r="U4" s="145"/>
      <c r="V4" s="144">
        <v>3</v>
      </c>
      <c r="W4" s="45"/>
      <c r="X4" s="45"/>
      <c r="Y4" s="45"/>
      <c r="Z4" s="45"/>
      <c r="AA4" s="44"/>
      <c r="AB4" s="44"/>
      <c r="AC4" s="44"/>
      <c r="AD4" s="44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</row>
    <row r="5" spans="1:51" ht="24.75" customHeight="1" x14ac:dyDescent="0.25">
      <c r="A5" s="78">
        <v>2</v>
      </c>
      <c r="B5" s="77">
        <v>2</v>
      </c>
      <c r="C5" s="77" t="s">
        <v>100</v>
      </c>
      <c r="D5" s="24" t="s">
        <v>63</v>
      </c>
      <c r="E5" s="77" t="s">
        <v>64</v>
      </c>
      <c r="F5" s="77" t="s">
        <v>94</v>
      </c>
      <c r="G5" s="124" t="s">
        <v>158</v>
      </c>
      <c r="H5" s="77" t="s">
        <v>151</v>
      </c>
      <c r="I5" s="64">
        <v>3363.98</v>
      </c>
      <c r="J5" s="21">
        <v>1</v>
      </c>
      <c r="K5" s="31">
        <f t="shared" si="0"/>
        <v>1</v>
      </c>
      <c r="L5" s="31">
        <f t="shared" si="1"/>
        <v>1</v>
      </c>
      <c r="M5" s="32"/>
      <c r="N5" s="33">
        <f t="shared" ref="N5:N18" si="3">ROUND(IF(J5*0.25-0.5&lt;0,0,J5*0.25-0.5),0)-Q5-O5</f>
        <v>0</v>
      </c>
      <c r="O5" s="32"/>
      <c r="P5" s="32"/>
      <c r="Q5" s="32"/>
      <c r="R5" s="46">
        <f t="shared" si="2"/>
        <v>0</v>
      </c>
      <c r="S5" s="20" t="str">
        <f t="shared" ref="S5:S18" si="4">IF(R5&lt;0,"ATENÇÃO","OK")</f>
        <v>OK</v>
      </c>
      <c r="T5" s="143"/>
      <c r="U5" s="144">
        <v>1</v>
      </c>
      <c r="V5" s="145"/>
      <c r="W5" s="45"/>
      <c r="X5" s="45"/>
      <c r="Y5" s="45"/>
      <c r="Z5" s="45"/>
      <c r="AA5" s="44"/>
      <c r="AB5" s="44"/>
      <c r="AC5" s="44"/>
      <c r="AD5" s="44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</row>
    <row r="6" spans="1:51" ht="24.75" customHeight="1" x14ac:dyDescent="0.25">
      <c r="A6" s="78">
        <v>3</v>
      </c>
      <c r="B6" s="77">
        <v>3</v>
      </c>
      <c r="C6" s="77" t="s">
        <v>65</v>
      </c>
      <c r="D6" s="24" t="s">
        <v>66</v>
      </c>
      <c r="E6" s="77" t="s">
        <v>67</v>
      </c>
      <c r="F6" s="77" t="s">
        <v>94</v>
      </c>
      <c r="G6" s="124" t="s">
        <v>159</v>
      </c>
      <c r="H6" s="77" t="s">
        <v>152</v>
      </c>
      <c r="I6" s="64">
        <v>2583.3000000000002</v>
      </c>
      <c r="J6" s="21">
        <v>2</v>
      </c>
      <c r="K6" s="31">
        <f t="shared" si="0"/>
        <v>2</v>
      </c>
      <c r="L6" s="31">
        <f t="shared" si="1"/>
        <v>2</v>
      </c>
      <c r="M6" s="32"/>
      <c r="N6" s="33">
        <f t="shared" si="3"/>
        <v>0</v>
      </c>
      <c r="O6" s="32"/>
      <c r="P6" s="32"/>
      <c r="Q6" s="32"/>
      <c r="R6" s="46">
        <f t="shared" si="2"/>
        <v>0</v>
      </c>
      <c r="S6" s="20" t="str">
        <f t="shared" si="4"/>
        <v>OK</v>
      </c>
      <c r="T6" s="146">
        <v>2</v>
      </c>
      <c r="U6" s="143"/>
      <c r="V6" s="145"/>
      <c r="W6" s="45"/>
      <c r="X6" s="45"/>
      <c r="Y6" s="45"/>
      <c r="Z6" s="45"/>
      <c r="AA6" s="44"/>
      <c r="AB6" s="44"/>
      <c r="AC6" s="44"/>
      <c r="AD6" s="44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</row>
    <row r="7" spans="1:51" ht="24.75" customHeight="1" x14ac:dyDescent="0.25">
      <c r="A7" s="78">
        <v>4</v>
      </c>
      <c r="B7" s="77">
        <v>4</v>
      </c>
      <c r="C7" s="77" t="s">
        <v>101</v>
      </c>
      <c r="D7" s="24" t="s">
        <v>68</v>
      </c>
      <c r="E7" s="77" t="s">
        <v>69</v>
      </c>
      <c r="F7" s="77" t="s">
        <v>94</v>
      </c>
      <c r="G7" s="124" t="s">
        <v>159</v>
      </c>
      <c r="H7" s="77" t="s">
        <v>153</v>
      </c>
      <c r="I7" s="64">
        <v>34360</v>
      </c>
      <c r="J7" s="21">
        <v>0</v>
      </c>
      <c r="K7" s="31">
        <f t="shared" si="0"/>
        <v>0</v>
      </c>
      <c r="L7" s="31">
        <f t="shared" si="1"/>
        <v>0</v>
      </c>
      <c r="M7" s="32"/>
      <c r="N7" s="33">
        <f t="shared" si="3"/>
        <v>0</v>
      </c>
      <c r="O7" s="32"/>
      <c r="P7" s="32"/>
      <c r="Q7" s="32"/>
      <c r="R7" s="46">
        <f t="shared" si="2"/>
        <v>0</v>
      </c>
      <c r="S7" s="20" t="str">
        <f t="shared" si="4"/>
        <v>OK</v>
      </c>
      <c r="T7" s="143"/>
      <c r="U7" s="145"/>
      <c r="V7" s="145"/>
      <c r="W7" s="45"/>
      <c r="X7" s="45"/>
      <c r="Y7" s="45"/>
      <c r="Z7" s="45"/>
      <c r="AA7" s="44"/>
      <c r="AB7" s="44"/>
      <c r="AC7" s="44"/>
      <c r="AD7" s="44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</row>
    <row r="8" spans="1:51" ht="24.75" customHeight="1" x14ac:dyDescent="0.25">
      <c r="A8" s="171">
        <v>5</v>
      </c>
      <c r="B8" s="77">
        <v>5</v>
      </c>
      <c r="C8" s="179" t="s">
        <v>102</v>
      </c>
      <c r="D8" s="24" t="s">
        <v>70</v>
      </c>
      <c r="E8" s="77" t="s">
        <v>71</v>
      </c>
      <c r="F8" s="77" t="s">
        <v>94</v>
      </c>
      <c r="G8" s="124" t="s">
        <v>158</v>
      </c>
      <c r="H8" s="77" t="s">
        <v>151</v>
      </c>
      <c r="I8" s="64">
        <v>4268.6000000000004</v>
      </c>
      <c r="J8" s="21">
        <v>1</v>
      </c>
      <c r="K8" s="31">
        <f t="shared" si="0"/>
        <v>0</v>
      </c>
      <c r="L8" s="31">
        <f t="shared" si="1"/>
        <v>0</v>
      </c>
      <c r="M8" s="32"/>
      <c r="N8" s="33">
        <f t="shared" si="3"/>
        <v>0</v>
      </c>
      <c r="O8" s="32"/>
      <c r="P8" s="32"/>
      <c r="Q8" s="32"/>
      <c r="R8" s="46">
        <f t="shared" si="2"/>
        <v>1</v>
      </c>
      <c r="S8" s="20" t="str">
        <f t="shared" si="4"/>
        <v>OK</v>
      </c>
      <c r="T8" s="143"/>
      <c r="U8" s="143"/>
      <c r="V8" s="145"/>
      <c r="W8" s="45"/>
      <c r="X8" s="45"/>
      <c r="Y8" s="45"/>
      <c r="Z8" s="45"/>
      <c r="AA8" s="44"/>
      <c r="AB8" s="44"/>
      <c r="AC8" s="44"/>
      <c r="AD8" s="44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</row>
    <row r="9" spans="1:51" ht="24.75" customHeight="1" x14ac:dyDescent="0.25">
      <c r="A9" s="172"/>
      <c r="B9" s="77">
        <v>6</v>
      </c>
      <c r="C9" s="180"/>
      <c r="D9" s="24" t="s">
        <v>72</v>
      </c>
      <c r="E9" s="77" t="s">
        <v>73</v>
      </c>
      <c r="F9" s="77" t="s">
        <v>94</v>
      </c>
      <c r="G9" s="124" t="s">
        <v>158</v>
      </c>
      <c r="H9" s="77" t="s">
        <v>151</v>
      </c>
      <c r="I9" s="64">
        <v>2216.5</v>
      </c>
      <c r="J9" s="21">
        <v>1</v>
      </c>
      <c r="K9" s="31">
        <f t="shared" si="0"/>
        <v>0</v>
      </c>
      <c r="L9" s="31">
        <f t="shared" si="1"/>
        <v>0</v>
      </c>
      <c r="M9" s="32"/>
      <c r="N9" s="33">
        <f t="shared" si="3"/>
        <v>0</v>
      </c>
      <c r="O9" s="32"/>
      <c r="P9" s="32"/>
      <c r="Q9" s="32"/>
      <c r="R9" s="46">
        <f t="shared" si="2"/>
        <v>1</v>
      </c>
      <c r="S9" s="20" t="str">
        <f t="shared" si="4"/>
        <v>OK</v>
      </c>
      <c r="T9" s="143"/>
      <c r="U9" s="145"/>
      <c r="V9" s="145"/>
      <c r="W9" s="45"/>
      <c r="X9" s="45"/>
      <c r="Y9" s="45"/>
      <c r="Z9" s="45"/>
      <c r="AA9" s="44"/>
      <c r="AB9" s="44"/>
      <c r="AC9" s="44"/>
      <c r="AD9" s="44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</row>
    <row r="10" spans="1:51" ht="24.75" customHeight="1" x14ac:dyDescent="0.25">
      <c r="A10" s="78">
        <v>6</v>
      </c>
      <c r="B10" s="77">
        <v>7</v>
      </c>
      <c r="C10" s="77" t="s">
        <v>74</v>
      </c>
      <c r="D10" s="24" t="s">
        <v>75</v>
      </c>
      <c r="E10" s="77" t="s">
        <v>76</v>
      </c>
      <c r="F10" s="77" t="s">
        <v>94</v>
      </c>
      <c r="G10" s="124" t="s">
        <v>158</v>
      </c>
      <c r="H10" s="77" t="s">
        <v>151</v>
      </c>
      <c r="I10" s="64">
        <v>789.28</v>
      </c>
      <c r="J10" s="21">
        <v>0</v>
      </c>
      <c r="K10" s="31">
        <f t="shared" si="0"/>
        <v>0</v>
      </c>
      <c r="L10" s="31">
        <f t="shared" si="1"/>
        <v>0</v>
      </c>
      <c r="M10" s="32"/>
      <c r="N10" s="33">
        <f t="shared" si="3"/>
        <v>0</v>
      </c>
      <c r="O10" s="32"/>
      <c r="P10" s="32"/>
      <c r="Q10" s="32"/>
      <c r="R10" s="46">
        <f t="shared" si="2"/>
        <v>0</v>
      </c>
      <c r="S10" s="20" t="str">
        <f t="shared" si="4"/>
        <v>OK</v>
      </c>
      <c r="T10" s="143"/>
      <c r="U10" s="145"/>
      <c r="V10" s="145"/>
      <c r="W10" s="45"/>
      <c r="X10" s="45"/>
      <c r="Y10" s="45"/>
      <c r="Z10" s="45"/>
      <c r="AA10" s="44"/>
      <c r="AB10" s="44"/>
      <c r="AC10" s="44"/>
      <c r="AD10" s="44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</row>
    <row r="11" spans="1:51" ht="24.75" customHeight="1" x14ac:dyDescent="0.25">
      <c r="A11" s="78">
        <v>8</v>
      </c>
      <c r="B11" s="77">
        <v>9</v>
      </c>
      <c r="C11" s="77" t="s">
        <v>100</v>
      </c>
      <c r="D11" s="24" t="s">
        <v>77</v>
      </c>
      <c r="E11" s="77" t="s">
        <v>78</v>
      </c>
      <c r="F11" s="77" t="s">
        <v>94</v>
      </c>
      <c r="G11" s="124" t="s">
        <v>159</v>
      </c>
      <c r="H11" s="77" t="s">
        <v>152</v>
      </c>
      <c r="I11" s="64">
        <v>8235.2900000000009</v>
      </c>
      <c r="J11" s="21">
        <v>0</v>
      </c>
      <c r="K11" s="31">
        <f t="shared" si="0"/>
        <v>0</v>
      </c>
      <c r="L11" s="31">
        <f t="shared" si="1"/>
        <v>0</v>
      </c>
      <c r="M11" s="32"/>
      <c r="N11" s="33">
        <f t="shared" si="3"/>
        <v>0</v>
      </c>
      <c r="O11" s="32"/>
      <c r="P11" s="32"/>
      <c r="Q11" s="32"/>
      <c r="R11" s="46">
        <f t="shared" si="2"/>
        <v>0</v>
      </c>
      <c r="S11" s="20" t="str">
        <f t="shared" si="4"/>
        <v>OK</v>
      </c>
      <c r="T11" s="143"/>
      <c r="U11" s="145"/>
      <c r="V11" s="145"/>
      <c r="W11" s="45"/>
      <c r="X11" s="22"/>
      <c r="Y11" s="45"/>
      <c r="Z11" s="45"/>
      <c r="AA11" s="44"/>
      <c r="AB11" s="44"/>
      <c r="AC11" s="44"/>
      <c r="AD11" s="44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</row>
    <row r="12" spans="1:51" ht="24.75" customHeight="1" x14ac:dyDescent="0.25">
      <c r="A12" s="78">
        <v>9</v>
      </c>
      <c r="B12" s="77">
        <v>10</v>
      </c>
      <c r="C12" s="77" t="s">
        <v>103</v>
      </c>
      <c r="D12" s="24" t="s">
        <v>79</v>
      </c>
      <c r="E12" s="77" t="s">
        <v>80</v>
      </c>
      <c r="F12" s="77" t="s">
        <v>95</v>
      </c>
      <c r="G12" s="124" t="s">
        <v>158</v>
      </c>
      <c r="H12" s="77" t="s">
        <v>151</v>
      </c>
      <c r="I12" s="64">
        <v>808.25</v>
      </c>
      <c r="J12" s="21">
        <v>0</v>
      </c>
      <c r="K12" s="31">
        <f t="shared" si="0"/>
        <v>0</v>
      </c>
      <c r="L12" s="31">
        <f t="shared" si="1"/>
        <v>0</v>
      </c>
      <c r="M12" s="32"/>
      <c r="N12" s="33">
        <f t="shared" si="3"/>
        <v>0</v>
      </c>
      <c r="O12" s="32"/>
      <c r="P12" s="32"/>
      <c r="Q12" s="32"/>
      <c r="R12" s="46">
        <f t="shared" si="2"/>
        <v>0</v>
      </c>
      <c r="S12" s="20" t="str">
        <f t="shared" si="4"/>
        <v>OK</v>
      </c>
      <c r="T12" s="143"/>
      <c r="U12" s="145"/>
      <c r="V12" s="145"/>
      <c r="W12" s="45"/>
      <c r="X12" s="45"/>
      <c r="Y12" s="45"/>
      <c r="Z12" s="45"/>
      <c r="AA12" s="44"/>
      <c r="AB12" s="44"/>
      <c r="AC12" s="44"/>
      <c r="AD12" s="44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</row>
    <row r="13" spans="1:51" ht="24.75" customHeight="1" x14ac:dyDescent="0.25">
      <c r="A13" s="78">
        <v>10</v>
      </c>
      <c r="B13" s="77">
        <v>11</v>
      </c>
      <c r="C13" s="77" t="s">
        <v>81</v>
      </c>
      <c r="D13" s="24" t="s">
        <v>82</v>
      </c>
      <c r="E13" s="77" t="s">
        <v>83</v>
      </c>
      <c r="F13" s="77" t="s">
        <v>96</v>
      </c>
      <c r="G13" s="124" t="s">
        <v>158</v>
      </c>
      <c r="H13" s="77" t="s">
        <v>151</v>
      </c>
      <c r="I13" s="64">
        <v>62.49</v>
      </c>
      <c r="J13" s="21">
        <v>0</v>
      </c>
      <c r="K13" s="31">
        <f t="shared" si="0"/>
        <v>0</v>
      </c>
      <c r="L13" s="31">
        <f t="shared" si="1"/>
        <v>0</v>
      </c>
      <c r="M13" s="32"/>
      <c r="N13" s="33">
        <f t="shared" si="3"/>
        <v>0</v>
      </c>
      <c r="O13" s="32"/>
      <c r="P13" s="32"/>
      <c r="Q13" s="32"/>
      <c r="R13" s="46">
        <f t="shared" si="2"/>
        <v>0</v>
      </c>
      <c r="S13" s="20" t="str">
        <f t="shared" si="4"/>
        <v>OK</v>
      </c>
      <c r="T13" s="143"/>
      <c r="U13" s="145"/>
      <c r="V13" s="143"/>
      <c r="W13" s="45"/>
      <c r="X13" s="45"/>
      <c r="Y13" s="45"/>
      <c r="Z13" s="45"/>
      <c r="AA13" s="44"/>
      <c r="AB13" s="44"/>
      <c r="AC13" s="44"/>
      <c r="AD13" s="44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</row>
    <row r="14" spans="1:51" ht="24.75" customHeight="1" x14ac:dyDescent="0.25">
      <c r="A14" s="78">
        <v>12</v>
      </c>
      <c r="B14" s="77">
        <v>13</v>
      </c>
      <c r="C14" s="77" t="s">
        <v>100</v>
      </c>
      <c r="D14" s="24" t="s">
        <v>84</v>
      </c>
      <c r="E14" s="77" t="s">
        <v>85</v>
      </c>
      <c r="F14" s="78" t="s">
        <v>94</v>
      </c>
      <c r="G14" s="124" t="s">
        <v>159</v>
      </c>
      <c r="H14" s="77" t="s">
        <v>153</v>
      </c>
      <c r="I14" s="64">
        <v>10757.81</v>
      </c>
      <c r="J14" s="21">
        <v>0</v>
      </c>
      <c r="K14" s="31">
        <f t="shared" si="0"/>
        <v>0</v>
      </c>
      <c r="L14" s="31">
        <f t="shared" si="1"/>
        <v>0</v>
      </c>
      <c r="M14" s="32"/>
      <c r="N14" s="33">
        <f t="shared" si="3"/>
        <v>0</v>
      </c>
      <c r="O14" s="32"/>
      <c r="P14" s="32"/>
      <c r="Q14" s="32"/>
      <c r="R14" s="46">
        <f t="shared" si="2"/>
        <v>0</v>
      </c>
      <c r="S14" s="20" t="str">
        <f t="shared" si="4"/>
        <v>OK</v>
      </c>
      <c r="T14" s="143"/>
      <c r="U14" s="145"/>
      <c r="V14" s="145"/>
      <c r="W14" s="45"/>
      <c r="X14" s="45"/>
      <c r="Y14" s="45"/>
      <c r="Z14" s="45"/>
      <c r="AA14" s="44"/>
      <c r="AB14" s="44"/>
      <c r="AC14" s="44"/>
      <c r="AD14" s="44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</row>
    <row r="15" spans="1:51" ht="24.75" customHeight="1" x14ac:dyDescent="0.25">
      <c r="A15" s="78">
        <v>14</v>
      </c>
      <c r="B15" s="77">
        <v>15</v>
      </c>
      <c r="C15" s="77" t="s">
        <v>104</v>
      </c>
      <c r="D15" s="24" t="s">
        <v>86</v>
      </c>
      <c r="E15" s="77" t="s">
        <v>87</v>
      </c>
      <c r="F15" s="77" t="s">
        <v>94</v>
      </c>
      <c r="G15" s="124" t="s">
        <v>159</v>
      </c>
      <c r="H15" s="77" t="s">
        <v>153</v>
      </c>
      <c r="I15" s="64">
        <v>9000</v>
      </c>
      <c r="J15" s="21">
        <v>0</v>
      </c>
      <c r="K15" s="31">
        <f t="shared" si="0"/>
        <v>0</v>
      </c>
      <c r="L15" s="31">
        <f t="shared" si="1"/>
        <v>0</v>
      </c>
      <c r="M15" s="32"/>
      <c r="N15" s="33">
        <f t="shared" si="3"/>
        <v>0</v>
      </c>
      <c r="O15" s="32"/>
      <c r="P15" s="32"/>
      <c r="Q15" s="32"/>
      <c r="R15" s="46">
        <f t="shared" si="2"/>
        <v>0</v>
      </c>
      <c r="S15" s="20" t="str">
        <f t="shared" si="4"/>
        <v>OK</v>
      </c>
      <c r="T15" s="143"/>
      <c r="U15" s="145"/>
      <c r="V15" s="145"/>
      <c r="W15" s="45"/>
      <c r="X15" s="45"/>
      <c r="Y15" s="45"/>
      <c r="Z15" s="45"/>
      <c r="AA15" s="44"/>
      <c r="AB15" s="44"/>
      <c r="AC15" s="44"/>
      <c r="AD15" s="44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</row>
    <row r="16" spans="1:51" ht="24.75" customHeight="1" x14ac:dyDescent="0.25">
      <c r="A16" s="171">
        <v>15</v>
      </c>
      <c r="B16" s="77">
        <v>16</v>
      </c>
      <c r="C16" s="179" t="s">
        <v>105</v>
      </c>
      <c r="D16" s="24" t="s">
        <v>88</v>
      </c>
      <c r="E16" s="77" t="s">
        <v>89</v>
      </c>
      <c r="F16" s="77" t="s">
        <v>94</v>
      </c>
      <c r="G16" s="124" t="s">
        <v>159</v>
      </c>
      <c r="H16" s="77" t="s">
        <v>152</v>
      </c>
      <c r="I16" s="64">
        <v>14230</v>
      </c>
      <c r="J16" s="21">
        <v>0</v>
      </c>
      <c r="K16" s="31">
        <f t="shared" si="0"/>
        <v>0</v>
      </c>
      <c r="L16" s="31">
        <f t="shared" si="1"/>
        <v>0</v>
      </c>
      <c r="M16" s="32"/>
      <c r="N16" s="33">
        <f t="shared" si="3"/>
        <v>0</v>
      </c>
      <c r="O16" s="32"/>
      <c r="P16" s="32"/>
      <c r="Q16" s="32"/>
      <c r="R16" s="46">
        <f t="shared" si="2"/>
        <v>0</v>
      </c>
      <c r="S16" s="20" t="str">
        <f t="shared" si="4"/>
        <v>OK</v>
      </c>
      <c r="T16" s="143"/>
      <c r="U16" s="145"/>
      <c r="V16" s="145"/>
      <c r="W16" s="45"/>
      <c r="X16" s="45"/>
      <c r="Y16" s="45"/>
      <c r="Z16" s="45"/>
      <c r="AA16" s="44"/>
      <c r="AB16" s="44"/>
      <c r="AC16" s="44"/>
      <c r="AD16" s="44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</row>
    <row r="17" spans="1:51" ht="24.75" customHeight="1" x14ac:dyDescent="0.25">
      <c r="A17" s="172"/>
      <c r="B17" s="77">
        <v>17</v>
      </c>
      <c r="C17" s="180"/>
      <c r="D17" s="24" t="s">
        <v>90</v>
      </c>
      <c r="E17" s="25" t="s">
        <v>91</v>
      </c>
      <c r="F17" s="79" t="s">
        <v>94</v>
      </c>
      <c r="G17" s="124" t="s">
        <v>159</v>
      </c>
      <c r="H17" s="77" t="s">
        <v>152</v>
      </c>
      <c r="I17" s="64">
        <v>3510</v>
      </c>
      <c r="J17" s="21">
        <v>0</v>
      </c>
      <c r="K17" s="31">
        <f t="shared" si="0"/>
        <v>0</v>
      </c>
      <c r="L17" s="31">
        <f t="shared" si="1"/>
        <v>0</v>
      </c>
      <c r="M17" s="32"/>
      <c r="N17" s="33">
        <f t="shared" si="3"/>
        <v>0</v>
      </c>
      <c r="O17" s="32"/>
      <c r="P17" s="32"/>
      <c r="Q17" s="32"/>
      <c r="R17" s="46">
        <f t="shared" si="2"/>
        <v>0</v>
      </c>
      <c r="S17" s="20" t="str">
        <f t="shared" si="4"/>
        <v>OK</v>
      </c>
      <c r="T17" s="143"/>
      <c r="U17" s="145"/>
      <c r="V17" s="145"/>
      <c r="W17" s="45"/>
      <c r="X17" s="45"/>
      <c r="Y17" s="45"/>
      <c r="Z17" s="45"/>
      <c r="AA17" s="44"/>
      <c r="AB17" s="44"/>
      <c r="AC17" s="44"/>
      <c r="AD17" s="44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</row>
    <row r="18" spans="1:51" ht="24.75" customHeight="1" x14ac:dyDescent="0.25">
      <c r="A18" s="78">
        <v>16</v>
      </c>
      <c r="B18" s="77">
        <v>18</v>
      </c>
      <c r="C18" s="77" t="s">
        <v>100</v>
      </c>
      <c r="D18" s="24" t="s">
        <v>92</v>
      </c>
      <c r="E18" s="59" t="s">
        <v>93</v>
      </c>
      <c r="F18" s="78" t="s">
        <v>94</v>
      </c>
      <c r="G18" s="124" t="s">
        <v>158</v>
      </c>
      <c r="H18" s="77" t="s">
        <v>151</v>
      </c>
      <c r="I18" s="64">
        <v>900</v>
      </c>
      <c r="J18" s="21">
        <v>0</v>
      </c>
      <c r="K18" s="31">
        <f t="shared" ref="K18" si="5">IF(SUM(T18:AY18)&gt;J18+M18,J18+M18,SUM(T18:AY18))</f>
        <v>0</v>
      </c>
      <c r="L18" s="31">
        <f t="shared" ref="L18" si="6">(SUM(T18:AY18))</f>
        <v>0</v>
      </c>
      <c r="M18" s="32"/>
      <c r="N18" s="33">
        <f t="shared" si="3"/>
        <v>0</v>
      </c>
      <c r="O18" s="32"/>
      <c r="P18" s="32"/>
      <c r="Q18" s="32"/>
      <c r="R18" s="46">
        <f t="shared" ref="R18" si="7">J18-SUM(T18:AY18)+M18</f>
        <v>0</v>
      </c>
      <c r="S18" s="20" t="str">
        <f t="shared" si="4"/>
        <v>OK</v>
      </c>
      <c r="T18" s="143"/>
      <c r="U18" s="145"/>
      <c r="V18" s="145"/>
      <c r="W18" s="45"/>
      <c r="X18" s="45"/>
      <c r="Y18" s="45"/>
      <c r="Z18" s="45"/>
      <c r="AA18" s="44"/>
      <c r="AB18" s="44"/>
      <c r="AC18" s="44"/>
      <c r="AD18" s="44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</row>
    <row r="19" spans="1:51" ht="16.5" customHeight="1" x14ac:dyDescent="0.25">
      <c r="I19" s="62"/>
      <c r="J19" s="60">
        <f t="shared" ref="J19:R19" si="8">SUM(J4:J18)</f>
        <v>8</v>
      </c>
      <c r="K19" s="60">
        <f t="shared" si="8"/>
        <v>6</v>
      </c>
      <c r="L19" s="60">
        <f t="shared" si="8"/>
        <v>6</v>
      </c>
      <c r="M19" s="60">
        <f t="shared" si="8"/>
        <v>0</v>
      </c>
      <c r="N19" s="60">
        <f t="shared" si="8"/>
        <v>0</v>
      </c>
      <c r="O19" s="60">
        <f t="shared" si="8"/>
        <v>0</v>
      </c>
      <c r="P19" s="60">
        <f t="shared" si="8"/>
        <v>0</v>
      </c>
      <c r="Q19" s="60">
        <f t="shared" si="8"/>
        <v>0</v>
      </c>
      <c r="R19" s="61">
        <f t="shared" si="8"/>
        <v>2</v>
      </c>
      <c r="T19" s="147">
        <f>SUMPRODUCT($I$4:$I$18,T4:T18)</f>
        <v>5166.6000000000004</v>
      </c>
      <c r="U19" s="147">
        <f t="shared" ref="U19:Y19" si="9">SUMPRODUCT($I$4:$I$18,U4:U18)</f>
        <v>3363.98</v>
      </c>
      <c r="V19" s="147">
        <f t="shared" si="9"/>
        <v>4776.21</v>
      </c>
      <c r="W19" s="147">
        <f t="shared" si="9"/>
        <v>0</v>
      </c>
      <c r="X19" s="147">
        <f t="shared" si="9"/>
        <v>0</v>
      </c>
      <c r="Y19" s="147">
        <f t="shared" si="9"/>
        <v>0</v>
      </c>
      <c r="Z19" s="23">
        <f t="shared" ref="Z19:AY19" si="10">SUMPRODUCT($I$4:$I$18,Z4:Z18)</f>
        <v>0</v>
      </c>
      <c r="AA19" s="23">
        <f t="shared" si="10"/>
        <v>0</v>
      </c>
      <c r="AB19" s="23">
        <f t="shared" si="10"/>
        <v>0</v>
      </c>
      <c r="AC19" s="23">
        <f t="shared" si="10"/>
        <v>0</v>
      </c>
      <c r="AD19" s="23">
        <f t="shared" si="10"/>
        <v>0</v>
      </c>
      <c r="AE19" s="23">
        <f t="shared" si="10"/>
        <v>0</v>
      </c>
      <c r="AF19" s="23">
        <f t="shared" si="10"/>
        <v>0</v>
      </c>
      <c r="AG19" s="23">
        <f t="shared" si="10"/>
        <v>0</v>
      </c>
      <c r="AH19" s="23">
        <f t="shared" si="10"/>
        <v>0</v>
      </c>
      <c r="AI19" s="23">
        <f t="shared" si="10"/>
        <v>0</v>
      </c>
      <c r="AJ19" s="23">
        <f t="shared" si="10"/>
        <v>0</v>
      </c>
      <c r="AK19" s="23">
        <f t="shared" si="10"/>
        <v>0</v>
      </c>
      <c r="AL19" s="23">
        <f t="shared" si="10"/>
        <v>0</v>
      </c>
      <c r="AM19" s="23">
        <f t="shared" si="10"/>
        <v>0</v>
      </c>
      <c r="AN19" s="23">
        <f t="shared" si="10"/>
        <v>0</v>
      </c>
      <c r="AO19" s="23">
        <f t="shared" si="10"/>
        <v>0</v>
      </c>
      <c r="AP19" s="23">
        <f t="shared" si="10"/>
        <v>0</v>
      </c>
      <c r="AQ19" s="23">
        <f t="shared" si="10"/>
        <v>0</v>
      </c>
      <c r="AR19" s="23">
        <f t="shared" si="10"/>
        <v>0</v>
      </c>
      <c r="AS19" s="23">
        <f t="shared" si="10"/>
        <v>0</v>
      </c>
      <c r="AT19" s="23">
        <f t="shared" si="10"/>
        <v>0</v>
      </c>
      <c r="AU19" s="23">
        <f t="shared" si="10"/>
        <v>0</v>
      </c>
      <c r="AV19" s="23">
        <f t="shared" si="10"/>
        <v>0</v>
      </c>
      <c r="AW19" s="23">
        <f t="shared" si="10"/>
        <v>0</v>
      </c>
      <c r="AX19" s="23">
        <f t="shared" si="10"/>
        <v>0</v>
      </c>
      <c r="AY19" s="23">
        <f t="shared" si="10"/>
        <v>0</v>
      </c>
    </row>
    <row r="20" spans="1:51" ht="20.25" customHeight="1" x14ac:dyDescent="0.25">
      <c r="J20" s="69">
        <f t="shared" ref="J20:Q20" si="11">SUMPRODUCT($I$4:$I$18,J4:J18)</f>
        <v>19791.89</v>
      </c>
      <c r="K20" s="69">
        <f t="shared" si="11"/>
        <v>13306.79</v>
      </c>
      <c r="L20" s="69">
        <f t="shared" si="11"/>
        <v>13306.79</v>
      </c>
      <c r="M20" s="69">
        <f t="shared" si="11"/>
        <v>0</v>
      </c>
      <c r="N20" s="69">
        <f t="shared" si="11"/>
        <v>0</v>
      </c>
      <c r="O20" s="69">
        <f t="shared" si="11"/>
        <v>0</v>
      </c>
      <c r="P20" s="69">
        <f t="shared" si="11"/>
        <v>0</v>
      </c>
      <c r="Q20" s="69">
        <f t="shared" si="11"/>
        <v>0</v>
      </c>
      <c r="T20" s="148"/>
      <c r="U20" s="148"/>
      <c r="V20" s="148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</row>
    <row r="21" spans="1:51" ht="20.25" customHeight="1" thickBot="1" x14ac:dyDescent="0.3">
      <c r="J21" s="69"/>
      <c r="M21" s="36"/>
      <c r="N21" s="36"/>
      <c r="O21" s="36"/>
      <c r="P21" s="36"/>
      <c r="Q21" s="36"/>
      <c r="T21" s="148"/>
      <c r="U21" s="148"/>
      <c r="V21" s="148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</row>
    <row r="22" spans="1:51" ht="17.25" customHeight="1" x14ac:dyDescent="0.25">
      <c r="A22" s="81"/>
      <c r="B22" s="173" t="s">
        <v>50</v>
      </c>
      <c r="C22" s="174"/>
      <c r="D22" s="174"/>
      <c r="E22" s="174"/>
      <c r="F22" s="174"/>
      <c r="G22" s="174"/>
      <c r="H22" s="174"/>
      <c r="I22" s="174"/>
      <c r="J22" s="175"/>
      <c r="K22" s="36"/>
      <c r="L22" s="36"/>
      <c r="M22" s="36"/>
      <c r="N22" s="36"/>
      <c r="O22" s="36"/>
      <c r="P22" s="36"/>
      <c r="Q22" s="36"/>
      <c r="T22" s="148"/>
      <c r="U22" s="149"/>
      <c r="V22" s="149"/>
      <c r="W22" s="29"/>
    </row>
    <row r="23" spans="1:51" ht="16.5" customHeight="1" x14ac:dyDescent="0.25">
      <c r="A23" s="81"/>
      <c r="B23" s="176" t="s">
        <v>52</v>
      </c>
      <c r="C23" s="177"/>
      <c r="D23" s="177"/>
      <c r="E23" s="177"/>
      <c r="F23" s="177"/>
      <c r="G23" s="177"/>
      <c r="H23" s="177"/>
      <c r="I23" s="177"/>
      <c r="J23" s="178"/>
      <c r="Q23" s="30"/>
      <c r="T23" s="148"/>
      <c r="U23" s="149"/>
      <c r="V23" s="149"/>
      <c r="W23" s="29"/>
    </row>
    <row r="24" spans="1:51" ht="15.75" customHeight="1" x14ac:dyDescent="0.25">
      <c r="A24" s="81"/>
      <c r="B24" s="158" t="s">
        <v>49</v>
      </c>
      <c r="C24" s="159"/>
      <c r="D24" s="159"/>
      <c r="E24" s="159"/>
      <c r="F24" s="159"/>
      <c r="G24" s="159"/>
      <c r="H24" s="159"/>
      <c r="I24" s="159"/>
      <c r="J24" s="160"/>
      <c r="Q24" s="30"/>
      <c r="T24" s="148"/>
      <c r="U24" s="149"/>
      <c r="V24" s="149"/>
      <c r="W24" s="29"/>
    </row>
    <row r="25" spans="1:51" ht="18.75" customHeight="1" thickBot="1" x14ac:dyDescent="0.3">
      <c r="A25" s="81"/>
      <c r="B25" s="161" t="s">
        <v>56</v>
      </c>
      <c r="C25" s="162"/>
      <c r="D25" s="162"/>
      <c r="E25" s="162"/>
      <c r="F25" s="162"/>
      <c r="G25" s="162"/>
      <c r="H25" s="162"/>
      <c r="I25" s="162"/>
      <c r="J25" s="163"/>
      <c r="T25" s="148"/>
      <c r="U25" s="148"/>
      <c r="V25" s="148"/>
    </row>
  </sheetData>
  <autoFilter ref="A3:AY3" xr:uid="{00000000-0001-0000-0000-000000000000}"/>
  <mergeCells count="45">
    <mergeCell ref="V1:V2"/>
    <mergeCell ref="A2:I2"/>
    <mergeCell ref="J2:S2"/>
    <mergeCell ref="A1:C1"/>
    <mergeCell ref="D1:I1"/>
    <mergeCell ref="J1:S1"/>
    <mergeCell ref="T1:T2"/>
    <mergeCell ref="U1:U2"/>
    <mergeCell ref="AR1:AR2"/>
    <mergeCell ref="AS1:AS2"/>
    <mergeCell ref="AT1:AT2"/>
    <mergeCell ref="AI1:AI2"/>
    <mergeCell ref="AJ1:AJ2"/>
    <mergeCell ref="AK1:AK2"/>
    <mergeCell ref="AL1:AL2"/>
    <mergeCell ref="AM1:AM2"/>
    <mergeCell ref="AN1:AN2"/>
    <mergeCell ref="AO1:AO2"/>
    <mergeCell ref="AP1:AP2"/>
    <mergeCell ref="AQ1:AQ2"/>
    <mergeCell ref="AH1:AH2"/>
    <mergeCell ref="W1:W2"/>
    <mergeCell ref="X1:X2"/>
    <mergeCell ref="Y1:Y2"/>
    <mergeCell ref="Z1:Z2"/>
    <mergeCell ref="AA1:AA2"/>
    <mergeCell ref="AC1:AC2"/>
    <mergeCell ref="AD1:AD2"/>
    <mergeCell ref="AE1:AE2"/>
    <mergeCell ref="AF1:AF2"/>
    <mergeCell ref="AG1:AG2"/>
    <mergeCell ref="AB1:AB2"/>
    <mergeCell ref="AU1:AU2"/>
    <mergeCell ref="AV1:AV2"/>
    <mergeCell ref="AW1:AW2"/>
    <mergeCell ref="AX1:AX2"/>
    <mergeCell ref="AY1:AY2"/>
    <mergeCell ref="B24:J24"/>
    <mergeCell ref="B25:J25"/>
    <mergeCell ref="A8:A9"/>
    <mergeCell ref="C8:C9"/>
    <mergeCell ref="A16:A17"/>
    <mergeCell ref="C16:C17"/>
    <mergeCell ref="B22:J22"/>
    <mergeCell ref="B23:J23"/>
  </mergeCells>
  <conditionalFormatting sqref="S1 S3:S1048576">
    <cfRule type="cellIs" dxfId="18" priority="4" operator="equal">
      <formula>"ATENÇÃO"</formula>
    </cfRule>
  </conditionalFormatting>
  <conditionalFormatting sqref="W4:AY18">
    <cfRule type="cellIs" dxfId="17" priority="3" operator="greaterThan">
      <formula>0</formula>
    </cfRule>
  </conditionalFormatting>
  <conditionalFormatting sqref="R4:R18">
    <cfRule type="cellIs" dxfId="16" priority="2" operator="lessThan">
      <formula>0</formula>
    </cfRule>
  </conditionalFormatting>
  <conditionalFormatting sqref="S4:S18">
    <cfRule type="containsText" dxfId="15" priority="1" operator="containsText" text="ATENÇÃO">
      <formula>NOT(ISERROR(SEARCH("ATENÇÃO",S4)))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3" max="1048575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3EEB8-5BA1-4D65-9640-08C906893254}">
  <dimension ref="A1:AY25"/>
  <sheetViews>
    <sheetView zoomScale="50" zoomScaleNormal="50" workbookViewId="0">
      <selection activeCell="T24" sqref="T24"/>
    </sheetView>
  </sheetViews>
  <sheetFormatPr defaultColWidth="11.85546875" defaultRowHeight="24.75" customHeight="1" x14ac:dyDescent="0.25"/>
  <cols>
    <col min="1" max="1" width="5.42578125" style="1" customWidth="1"/>
    <col min="2" max="2" width="6.28515625" style="1" customWidth="1"/>
    <col min="3" max="3" width="28.7109375" style="1" customWidth="1"/>
    <col min="4" max="4" width="22.5703125" style="3" customWidth="1"/>
    <col min="5" max="5" width="15.85546875" style="1" customWidth="1"/>
    <col min="6" max="6" width="11.85546875" style="1"/>
    <col min="7" max="7" width="13.7109375" style="1" customWidth="1"/>
    <col min="8" max="8" width="11" style="1" customWidth="1"/>
    <col min="9" max="9" width="14.42578125" style="3" customWidth="1"/>
    <col min="10" max="10" width="11.85546875" style="4" customWidth="1"/>
    <col min="11" max="13" width="11.85546875" style="4"/>
    <col min="14" max="14" width="13.28515625" style="4" customWidth="1"/>
    <col min="15" max="17" width="11.85546875" style="4"/>
    <col min="18" max="18" width="11.85546875" style="12"/>
    <col min="19" max="19" width="11.85546875" style="5"/>
    <col min="20" max="31" width="12.85546875" style="6" customWidth="1"/>
    <col min="32" max="51" width="12.85546875" style="43" customWidth="1"/>
    <col min="52" max="16384" width="11.85546875" style="43"/>
  </cols>
  <sheetData>
    <row r="1" spans="1:51" ht="43.5" customHeight="1" x14ac:dyDescent="0.25">
      <c r="A1" s="165" t="s">
        <v>55</v>
      </c>
      <c r="B1" s="166"/>
      <c r="C1" s="167"/>
      <c r="D1" s="155" t="s">
        <v>58</v>
      </c>
      <c r="E1" s="156"/>
      <c r="F1" s="156"/>
      <c r="G1" s="156"/>
      <c r="H1" s="156"/>
      <c r="I1" s="157"/>
      <c r="J1" s="164" t="s">
        <v>59</v>
      </c>
      <c r="K1" s="164"/>
      <c r="L1" s="164"/>
      <c r="M1" s="164"/>
      <c r="N1" s="164"/>
      <c r="O1" s="164"/>
      <c r="P1" s="164"/>
      <c r="Q1" s="164"/>
      <c r="R1" s="164"/>
      <c r="S1" s="164"/>
      <c r="T1" s="181" t="s">
        <v>53</v>
      </c>
      <c r="U1" s="181" t="s">
        <v>53</v>
      </c>
      <c r="V1" s="181" t="s">
        <v>53</v>
      </c>
      <c r="W1" s="181" t="s">
        <v>53</v>
      </c>
      <c r="X1" s="181" t="s">
        <v>53</v>
      </c>
      <c r="Y1" s="181" t="s">
        <v>53</v>
      </c>
      <c r="Z1" s="181" t="s">
        <v>53</v>
      </c>
      <c r="AA1" s="181" t="s">
        <v>53</v>
      </c>
      <c r="AB1" s="181" t="s">
        <v>53</v>
      </c>
      <c r="AC1" s="181" t="s">
        <v>53</v>
      </c>
      <c r="AD1" s="181" t="s">
        <v>53</v>
      </c>
      <c r="AE1" s="181" t="s">
        <v>53</v>
      </c>
      <c r="AF1" s="181" t="s">
        <v>53</v>
      </c>
      <c r="AG1" s="181" t="s">
        <v>53</v>
      </c>
      <c r="AH1" s="181" t="s">
        <v>53</v>
      </c>
      <c r="AI1" s="181" t="s">
        <v>53</v>
      </c>
      <c r="AJ1" s="181" t="s">
        <v>53</v>
      </c>
      <c r="AK1" s="181" t="s">
        <v>53</v>
      </c>
      <c r="AL1" s="181" t="s">
        <v>53</v>
      </c>
      <c r="AM1" s="181" t="s">
        <v>53</v>
      </c>
      <c r="AN1" s="181" t="s">
        <v>53</v>
      </c>
      <c r="AO1" s="181" t="s">
        <v>53</v>
      </c>
      <c r="AP1" s="181" t="s">
        <v>53</v>
      </c>
      <c r="AQ1" s="181" t="s">
        <v>53</v>
      </c>
      <c r="AR1" s="181" t="s">
        <v>53</v>
      </c>
      <c r="AS1" s="181" t="s">
        <v>53</v>
      </c>
      <c r="AT1" s="181" t="s">
        <v>53</v>
      </c>
      <c r="AU1" s="181" t="s">
        <v>53</v>
      </c>
      <c r="AV1" s="181" t="s">
        <v>53</v>
      </c>
      <c r="AW1" s="181" t="s">
        <v>53</v>
      </c>
      <c r="AX1" s="181" t="s">
        <v>53</v>
      </c>
      <c r="AY1" s="181" t="s">
        <v>53</v>
      </c>
    </row>
    <row r="2" spans="1:51" ht="20.25" customHeight="1" x14ac:dyDescent="0.25">
      <c r="A2" s="155" t="s">
        <v>115</v>
      </c>
      <c r="B2" s="156"/>
      <c r="C2" s="156"/>
      <c r="D2" s="156"/>
      <c r="E2" s="156"/>
      <c r="F2" s="156"/>
      <c r="G2" s="156"/>
      <c r="H2" s="156"/>
      <c r="I2" s="157"/>
      <c r="J2" s="168" t="s">
        <v>98</v>
      </c>
      <c r="K2" s="169"/>
      <c r="L2" s="169"/>
      <c r="M2" s="169"/>
      <c r="N2" s="169"/>
      <c r="O2" s="169"/>
      <c r="P2" s="169"/>
      <c r="Q2" s="169"/>
      <c r="R2" s="169"/>
      <c r="S2" s="170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  <c r="AM2" s="182"/>
      <c r="AN2" s="182"/>
      <c r="AO2" s="182"/>
      <c r="AP2" s="182"/>
      <c r="AQ2" s="182"/>
      <c r="AR2" s="182"/>
      <c r="AS2" s="182"/>
      <c r="AT2" s="182"/>
      <c r="AU2" s="182"/>
      <c r="AV2" s="182"/>
      <c r="AW2" s="182"/>
      <c r="AX2" s="182"/>
      <c r="AY2" s="182"/>
    </row>
    <row r="3" spans="1:51" s="3" customFormat="1" ht="39.75" customHeight="1" x14ac:dyDescent="0.2">
      <c r="A3" s="7" t="s">
        <v>2</v>
      </c>
      <c r="B3" s="7" t="s">
        <v>7</v>
      </c>
      <c r="C3" s="7" t="s">
        <v>8</v>
      </c>
      <c r="D3" s="8" t="s">
        <v>9</v>
      </c>
      <c r="E3" s="8" t="s">
        <v>10</v>
      </c>
      <c r="F3" s="8" t="s">
        <v>4</v>
      </c>
      <c r="G3" s="8" t="s">
        <v>12</v>
      </c>
      <c r="H3" s="8" t="s">
        <v>11</v>
      </c>
      <c r="I3" s="9" t="s">
        <v>6</v>
      </c>
      <c r="J3" s="27" t="s">
        <v>97</v>
      </c>
      <c r="K3" s="27" t="s">
        <v>13</v>
      </c>
      <c r="L3" s="27" t="s">
        <v>14</v>
      </c>
      <c r="M3" s="27" t="s">
        <v>15</v>
      </c>
      <c r="N3" s="27" t="s">
        <v>16</v>
      </c>
      <c r="O3" s="27" t="s">
        <v>17</v>
      </c>
      <c r="P3" s="27" t="s">
        <v>18</v>
      </c>
      <c r="Q3" s="27" t="s">
        <v>19</v>
      </c>
      <c r="R3" s="34" t="s">
        <v>0</v>
      </c>
      <c r="S3" s="35" t="s">
        <v>1</v>
      </c>
      <c r="T3" s="42" t="s">
        <v>48</v>
      </c>
      <c r="U3" s="42" t="s">
        <v>48</v>
      </c>
      <c r="V3" s="42" t="s">
        <v>48</v>
      </c>
      <c r="W3" s="42" t="s">
        <v>48</v>
      </c>
      <c r="X3" s="42" t="s">
        <v>48</v>
      </c>
      <c r="Y3" s="42" t="s">
        <v>48</v>
      </c>
      <c r="Z3" s="42" t="s">
        <v>48</v>
      </c>
      <c r="AA3" s="42" t="s">
        <v>48</v>
      </c>
      <c r="AB3" s="42" t="s">
        <v>48</v>
      </c>
      <c r="AC3" s="42" t="s">
        <v>48</v>
      </c>
      <c r="AD3" s="42" t="s">
        <v>48</v>
      </c>
      <c r="AE3" s="42" t="s">
        <v>48</v>
      </c>
      <c r="AF3" s="42" t="s">
        <v>48</v>
      </c>
      <c r="AG3" s="42" t="s">
        <v>48</v>
      </c>
      <c r="AH3" s="42" t="s">
        <v>48</v>
      </c>
      <c r="AI3" s="42" t="s">
        <v>48</v>
      </c>
      <c r="AJ3" s="42" t="s">
        <v>48</v>
      </c>
      <c r="AK3" s="42" t="s">
        <v>48</v>
      </c>
      <c r="AL3" s="42" t="s">
        <v>48</v>
      </c>
      <c r="AM3" s="42" t="s">
        <v>48</v>
      </c>
      <c r="AN3" s="42" t="s">
        <v>48</v>
      </c>
      <c r="AO3" s="42" t="s">
        <v>48</v>
      </c>
      <c r="AP3" s="42" t="s">
        <v>48</v>
      </c>
      <c r="AQ3" s="42" t="s">
        <v>48</v>
      </c>
      <c r="AR3" s="42" t="s">
        <v>48</v>
      </c>
      <c r="AS3" s="42" t="s">
        <v>48</v>
      </c>
      <c r="AT3" s="42" t="s">
        <v>48</v>
      </c>
      <c r="AU3" s="42" t="s">
        <v>48</v>
      </c>
      <c r="AV3" s="42" t="s">
        <v>48</v>
      </c>
      <c r="AW3" s="42" t="s">
        <v>48</v>
      </c>
      <c r="AX3" s="42" t="s">
        <v>48</v>
      </c>
      <c r="AY3" s="42" t="s">
        <v>48</v>
      </c>
    </row>
    <row r="4" spans="1:51" ht="24.75" customHeight="1" x14ac:dyDescent="0.25">
      <c r="A4" s="78">
        <v>1</v>
      </c>
      <c r="B4" s="77">
        <v>1</v>
      </c>
      <c r="C4" s="82" t="s">
        <v>99</v>
      </c>
      <c r="D4" s="24" t="s">
        <v>61</v>
      </c>
      <c r="E4" s="77" t="s">
        <v>62</v>
      </c>
      <c r="F4" s="77" t="s">
        <v>94</v>
      </c>
      <c r="G4" s="124" t="s">
        <v>158</v>
      </c>
      <c r="H4" s="77" t="s">
        <v>151</v>
      </c>
      <c r="I4" s="64">
        <v>1592.07</v>
      </c>
      <c r="J4" s="21">
        <v>2</v>
      </c>
      <c r="K4" s="31">
        <f t="shared" ref="K4:K17" si="0">IF(SUM(T4:AY4)&gt;J4+M4,J4+M4,SUM(T4:AY4))</f>
        <v>0</v>
      </c>
      <c r="L4" s="31">
        <f t="shared" ref="L4:L17" si="1">(SUM(T4:AY4))</f>
        <v>0</v>
      </c>
      <c r="M4" s="32"/>
      <c r="N4" s="33">
        <f>ROUND(IF(J4*0.25-0.5&lt;0,0,J4*0.25-0.5),0)-Q4-O4</f>
        <v>0</v>
      </c>
      <c r="O4" s="32"/>
      <c r="P4" s="32"/>
      <c r="Q4" s="32"/>
      <c r="R4" s="46">
        <f t="shared" ref="R4:R17" si="2">J4-SUM(T4:AY4)+M4</f>
        <v>2</v>
      </c>
      <c r="S4" s="20" t="str">
        <f>IF(R4&lt;0,"ATENÇÃO","OK")</f>
        <v>OK</v>
      </c>
      <c r="T4" s="44"/>
      <c r="U4" s="45"/>
      <c r="V4" s="45"/>
      <c r="W4" s="45"/>
      <c r="X4" s="45"/>
      <c r="Y4" s="45"/>
      <c r="Z4" s="45"/>
      <c r="AA4" s="44"/>
      <c r="AB4" s="44"/>
      <c r="AC4" s="44"/>
      <c r="AD4" s="44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</row>
    <row r="5" spans="1:51" ht="24.75" customHeight="1" x14ac:dyDescent="0.25">
      <c r="A5" s="78">
        <v>2</v>
      </c>
      <c r="B5" s="77">
        <v>2</v>
      </c>
      <c r="C5" s="77" t="s">
        <v>100</v>
      </c>
      <c r="D5" s="24" t="s">
        <v>63</v>
      </c>
      <c r="E5" s="77" t="s">
        <v>64</v>
      </c>
      <c r="F5" s="77" t="s">
        <v>94</v>
      </c>
      <c r="G5" s="124" t="s">
        <v>158</v>
      </c>
      <c r="H5" s="77" t="s">
        <v>151</v>
      </c>
      <c r="I5" s="64">
        <v>3363.98</v>
      </c>
      <c r="J5" s="21">
        <v>0</v>
      </c>
      <c r="K5" s="31">
        <f t="shared" si="0"/>
        <v>0</v>
      </c>
      <c r="L5" s="31">
        <f t="shared" si="1"/>
        <v>0</v>
      </c>
      <c r="M5" s="32"/>
      <c r="N5" s="33">
        <f t="shared" ref="N5:N18" si="3">ROUND(IF(J5*0.25-0.5&lt;0,0,J5*0.25-0.5),0)-Q5-O5</f>
        <v>0</v>
      </c>
      <c r="O5" s="32"/>
      <c r="P5" s="32"/>
      <c r="Q5" s="32"/>
      <c r="R5" s="46">
        <f t="shared" si="2"/>
        <v>0</v>
      </c>
      <c r="S5" s="20" t="str">
        <f t="shared" ref="S5:S18" si="4">IF(R5&lt;0,"ATENÇÃO","OK")</f>
        <v>OK</v>
      </c>
      <c r="T5" s="44"/>
      <c r="U5" s="45"/>
      <c r="V5" s="45"/>
      <c r="W5" s="45"/>
      <c r="X5" s="45"/>
      <c r="Y5" s="45"/>
      <c r="Z5" s="45"/>
      <c r="AA5" s="44"/>
      <c r="AB5" s="44"/>
      <c r="AC5" s="44"/>
      <c r="AD5" s="44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</row>
    <row r="6" spans="1:51" ht="24.75" customHeight="1" x14ac:dyDescent="0.25">
      <c r="A6" s="78">
        <v>3</v>
      </c>
      <c r="B6" s="77">
        <v>3</v>
      </c>
      <c r="C6" s="77" t="s">
        <v>65</v>
      </c>
      <c r="D6" s="24" t="s">
        <v>66</v>
      </c>
      <c r="E6" s="77" t="s">
        <v>67</v>
      </c>
      <c r="F6" s="77" t="s">
        <v>94</v>
      </c>
      <c r="G6" s="124" t="s">
        <v>159</v>
      </c>
      <c r="H6" s="77" t="s">
        <v>152</v>
      </c>
      <c r="I6" s="64">
        <v>2583.3000000000002</v>
      </c>
      <c r="J6" s="21">
        <v>1</v>
      </c>
      <c r="K6" s="31">
        <f t="shared" si="0"/>
        <v>0</v>
      </c>
      <c r="L6" s="31">
        <f t="shared" si="1"/>
        <v>0</v>
      </c>
      <c r="M6" s="32"/>
      <c r="N6" s="33">
        <f t="shared" si="3"/>
        <v>0</v>
      </c>
      <c r="O6" s="32"/>
      <c r="P6" s="32"/>
      <c r="Q6" s="32"/>
      <c r="R6" s="46">
        <f t="shared" si="2"/>
        <v>1</v>
      </c>
      <c r="S6" s="20" t="str">
        <f t="shared" si="4"/>
        <v>OK</v>
      </c>
      <c r="T6" s="44"/>
      <c r="U6" s="44"/>
      <c r="V6" s="45"/>
      <c r="W6" s="45"/>
      <c r="X6" s="45"/>
      <c r="Y6" s="45"/>
      <c r="Z6" s="45"/>
      <c r="AA6" s="44"/>
      <c r="AB6" s="44"/>
      <c r="AC6" s="44"/>
      <c r="AD6" s="44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</row>
    <row r="7" spans="1:51" ht="24.75" customHeight="1" x14ac:dyDescent="0.25">
      <c r="A7" s="78">
        <v>4</v>
      </c>
      <c r="B7" s="77">
        <v>4</v>
      </c>
      <c r="C7" s="77" t="s">
        <v>101</v>
      </c>
      <c r="D7" s="24" t="s">
        <v>68</v>
      </c>
      <c r="E7" s="77" t="s">
        <v>69</v>
      </c>
      <c r="F7" s="77" t="s">
        <v>94</v>
      </c>
      <c r="G7" s="124" t="s">
        <v>159</v>
      </c>
      <c r="H7" s="77" t="s">
        <v>153</v>
      </c>
      <c r="I7" s="64">
        <v>34360</v>
      </c>
      <c r="J7" s="21">
        <v>0</v>
      </c>
      <c r="K7" s="31">
        <f t="shared" si="0"/>
        <v>0</v>
      </c>
      <c r="L7" s="31">
        <f t="shared" si="1"/>
        <v>0</v>
      </c>
      <c r="M7" s="32"/>
      <c r="N7" s="33">
        <f t="shared" si="3"/>
        <v>0</v>
      </c>
      <c r="O7" s="32"/>
      <c r="P7" s="32"/>
      <c r="Q7" s="32"/>
      <c r="R7" s="46">
        <f t="shared" si="2"/>
        <v>0</v>
      </c>
      <c r="S7" s="20" t="str">
        <f t="shared" si="4"/>
        <v>OK</v>
      </c>
      <c r="T7" s="44"/>
      <c r="U7" s="45"/>
      <c r="V7" s="45"/>
      <c r="W7" s="45"/>
      <c r="X7" s="45"/>
      <c r="Y7" s="45"/>
      <c r="Z7" s="45"/>
      <c r="AA7" s="44"/>
      <c r="AB7" s="44"/>
      <c r="AC7" s="44"/>
      <c r="AD7" s="44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</row>
    <row r="8" spans="1:51" ht="24.75" customHeight="1" x14ac:dyDescent="0.25">
      <c r="A8" s="171">
        <v>5</v>
      </c>
      <c r="B8" s="77">
        <v>5</v>
      </c>
      <c r="C8" s="179" t="s">
        <v>102</v>
      </c>
      <c r="D8" s="24" t="s">
        <v>70</v>
      </c>
      <c r="E8" s="77" t="s">
        <v>71</v>
      </c>
      <c r="F8" s="77" t="s">
        <v>94</v>
      </c>
      <c r="G8" s="124" t="s">
        <v>158</v>
      </c>
      <c r="H8" s="77" t="s">
        <v>151</v>
      </c>
      <c r="I8" s="64">
        <v>4268.6000000000004</v>
      </c>
      <c r="J8" s="21">
        <v>1</v>
      </c>
      <c r="K8" s="31">
        <f t="shared" si="0"/>
        <v>0</v>
      </c>
      <c r="L8" s="31">
        <f t="shared" si="1"/>
        <v>0</v>
      </c>
      <c r="M8" s="32"/>
      <c r="N8" s="33">
        <f t="shared" si="3"/>
        <v>0</v>
      </c>
      <c r="O8" s="32"/>
      <c r="P8" s="32"/>
      <c r="Q8" s="32"/>
      <c r="R8" s="46">
        <f t="shared" si="2"/>
        <v>1</v>
      </c>
      <c r="S8" s="20" t="str">
        <f t="shared" si="4"/>
        <v>OK</v>
      </c>
      <c r="T8" s="44"/>
      <c r="U8" s="44"/>
      <c r="V8" s="45"/>
      <c r="W8" s="45"/>
      <c r="X8" s="45"/>
      <c r="Y8" s="45"/>
      <c r="Z8" s="45"/>
      <c r="AA8" s="44"/>
      <c r="AB8" s="44"/>
      <c r="AC8" s="44"/>
      <c r="AD8" s="44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</row>
    <row r="9" spans="1:51" ht="24.75" customHeight="1" x14ac:dyDescent="0.25">
      <c r="A9" s="172"/>
      <c r="B9" s="77">
        <v>6</v>
      </c>
      <c r="C9" s="180"/>
      <c r="D9" s="24" t="s">
        <v>72</v>
      </c>
      <c r="E9" s="77" t="s">
        <v>73</v>
      </c>
      <c r="F9" s="77" t="s">
        <v>94</v>
      </c>
      <c r="G9" s="124" t="s">
        <v>158</v>
      </c>
      <c r="H9" s="77" t="s">
        <v>151</v>
      </c>
      <c r="I9" s="64">
        <v>2216.5</v>
      </c>
      <c r="J9" s="21">
        <v>0</v>
      </c>
      <c r="K9" s="31">
        <f t="shared" si="0"/>
        <v>0</v>
      </c>
      <c r="L9" s="31">
        <f t="shared" si="1"/>
        <v>0</v>
      </c>
      <c r="M9" s="32"/>
      <c r="N9" s="33">
        <f t="shared" si="3"/>
        <v>0</v>
      </c>
      <c r="O9" s="32"/>
      <c r="P9" s="32"/>
      <c r="Q9" s="32"/>
      <c r="R9" s="46">
        <f t="shared" si="2"/>
        <v>0</v>
      </c>
      <c r="S9" s="20" t="str">
        <f t="shared" si="4"/>
        <v>OK</v>
      </c>
      <c r="T9" s="44"/>
      <c r="U9" s="45"/>
      <c r="V9" s="45"/>
      <c r="W9" s="45"/>
      <c r="X9" s="45"/>
      <c r="Y9" s="45"/>
      <c r="Z9" s="45"/>
      <c r="AA9" s="44"/>
      <c r="AB9" s="44"/>
      <c r="AC9" s="44"/>
      <c r="AD9" s="44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</row>
    <row r="10" spans="1:51" ht="24.75" customHeight="1" x14ac:dyDescent="0.25">
      <c r="A10" s="78">
        <v>6</v>
      </c>
      <c r="B10" s="77">
        <v>7</v>
      </c>
      <c r="C10" s="77" t="s">
        <v>74</v>
      </c>
      <c r="D10" s="24" t="s">
        <v>75</v>
      </c>
      <c r="E10" s="77" t="s">
        <v>76</v>
      </c>
      <c r="F10" s="77" t="s">
        <v>94</v>
      </c>
      <c r="G10" s="124" t="s">
        <v>158</v>
      </c>
      <c r="H10" s="77" t="s">
        <v>151</v>
      </c>
      <c r="I10" s="64">
        <v>789.28</v>
      </c>
      <c r="J10" s="21">
        <v>0</v>
      </c>
      <c r="K10" s="31">
        <f t="shared" si="0"/>
        <v>0</v>
      </c>
      <c r="L10" s="31">
        <f t="shared" si="1"/>
        <v>0</v>
      </c>
      <c r="M10" s="32"/>
      <c r="N10" s="33">
        <f t="shared" si="3"/>
        <v>0</v>
      </c>
      <c r="O10" s="32"/>
      <c r="P10" s="32"/>
      <c r="Q10" s="32"/>
      <c r="R10" s="46">
        <f t="shared" si="2"/>
        <v>0</v>
      </c>
      <c r="S10" s="20" t="str">
        <f t="shared" si="4"/>
        <v>OK</v>
      </c>
      <c r="T10" s="44"/>
      <c r="U10" s="45"/>
      <c r="V10" s="45"/>
      <c r="W10" s="45"/>
      <c r="X10" s="45"/>
      <c r="Y10" s="45"/>
      <c r="Z10" s="45"/>
      <c r="AA10" s="44"/>
      <c r="AB10" s="44"/>
      <c r="AC10" s="44"/>
      <c r="AD10" s="44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</row>
    <row r="11" spans="1:51" ht="24.75" customHeight="1" x14ac:dyDescent="0.25">
      <c r="A11" s="78">
        <v>8</v>
      </c>
      <c r="B11" s="77">
        <v>9</v>
      </c>
      <c r="C11" s="77" t="s">
        <v>100</v>
      </c>
      <c r="D11" s="24" t="s">
        <v>77</v>
      </c>
      <c r="E11" s="77" t="s">
        <v>78</v>
      </c>
      <c r="F11" s="77" t="s">
        <v>94</v>
      </c>
      <c r="G11" s="124" t="s">
        <v>159</v>
      </c>
      <c r="H11" s="77" t="s">
        <v>152</v>
      </c>
      <c r="I11" s="64">
        <v>8235.2900000000009</v>
      </c>
      <c r="J11" s="21">
        <v>0</v>
      </c>
      <c r="K11" s="31">
        <f t="shared" si="0"/>
        <v>0</v>
      </c>
      <c r="L11" s="31">
        <f t="shared" si="1"/>
        <v>0</v>
      </c>
      <c r="M11" s="32"/>
      <c r="N11" s="33">
        <f t="shared" si="3"/>
        <v>0</v>
      </c>
      <c r="O11" s="32"/>
      <c r="P11" s="32"/>
      <c r="Q11" s="32"/>
      <c r="R11" s="46">
        <f t="shared" si="2"/>
        <v>0</v>
      </c>
      <c r="S11" s="20" t="str">
        <f t="shared" si="4"/>
        <v>OK</v>
      </c>
      <c r="T11" s="44"/>
      <c r="U11" s="45"/>
      <c r="V11" s="45"/>
      <c r="W11" s="45"/>
      <c r="X11" s="22"/>
      <c r="Y11" s="45"/>
      <c r="Z11" s="45"/>
      <c r="AA11" s="44"/>
      <c r="AB11" s="44"/>
      <c r="AC11" s="44"/>
      <c r="AD11" s="44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</row>
    <row r="12" spans="1:51" ht="24.75" customHeight="1" x14ac:dyDescent="0.25">
      <c r="A12" s="78">
        <v>9</v>
      </c>
      <c r="B12" s="77">
        <v>10</v>
      </c>
      <c r="C12" s="77" t="s">
        <v>103</v>
      </c>
      <c r="D12" s="24" t="s">
        <v>79</v>
      </c>
      <c r="E12" s="77" t="s">
        <v>80</v>
      </c>
      <c r="F12" s="77" t="s">
        <v>95</v>
      </c>
      <c r="G12" s="124" t="s">
        <v>158</v>
      </c>
      <c r="H12" s="77" t="s">
        <v>151</v>
      </c>
      <c r="I12" s="64">
        <v>808.25</v>
      </c>
      <c r="J12" s="21">
        <v>0</v>
      </c>
      <c r="K12" s="31">
        <f t="shared" si="0"/>
        <v>0</v>
      </c>
      <c r="L12" s="31">
        <f t="shared" si="1"/>
        <v>0</v>
      </c>
      <c r="M12" s="32"/>
      <c r="N12" s="33">
        <f t="shared" si="3"/>
        <v>0</v>
      </c>
      <c r="O12" s="32"/>
      <c r="P12" s="32"/>
      <c r="Q12" s="32"/>
      <c r="R12" s="46">
        <f t="shared" si="2"/>
        <v>0</v>
      </c>
      <c r="S12" s="20" t="str">
        <f t="shared" si="4"/>
        <v>OK</v>
      </c>
      <c r="T12" s="44"/>
      <c r="U12" s="45"/>
      <c r="V12" s="45"/>
      <c r="W12" s="45"/>
      <c r="X12" s="45"/>
      <c r="Y12" s="45"/>
      <c r="Z12" s="45"/>
      <c r="AA12" s="44"/>
      <c r="AB12" s="44"/>
      <c r="AC12" s="44"/>
      <c r="AD12" s="44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</row>
    <row r="13" spans="1:51" ht="24.75" customHeight="1" x14ac:dyDescent="0.25">
      <c r="A13" s="78">
        <v>10</v>
      </c>
      <c r="B13" s="77">
        <v>11</v>
      </c>
      <c r="C13" s="77" t="s">
        <v>81</v>
      </c>
      <c r="D13" s="24" t="s">
        <v>82</v>
      </c>
      <c r="E13" s="77" t="s">
        <v>83</v>
      </c>
      <c r="F13" s="77" t="s">
        <v>96</v>
      </c>
      <c r="G13" s="124" t="s">
        <v>158</v>
      </c>
      <c r="H13" s="77" t="s">
        <v>151</v>
      </c>
      <c r="I13" s="64">
        <v>62.49</v>
      </c>
      <c r="J13" s="21">
        <v>0</v>
      </c>
      <c r="K13" s="31">
        <f t="shared" si="0"/>
        <v>0</v>
      </c>
      <c r="L13" s="31">
        <f t="shared" si="1"/>
        <v>0</v>
      </c>
      <c r="M13" s="32"/>
      <c r="N13" s="33">
        <f t="shared" si="3"/>
        <v>0</v>
      </c>
      <c r="O13" s="32"/>
      <c r="P13" s="32"/>
      <c r="Q13" s="32"/>
      <c r="R13" s="46">
        <f t="shared" si="2"/>
        <v>0</v>
      </c>
      <c r="S13" s="20" t="str">
        <f t="shared" si="4"/>
        <v>OK</v>
      </c>
      <c r="T13" s="44"/>
      <c r="U13" s="45"/>
      <c r="V13" s="44"/>
      <c r="W13" s="45"/>
      <c r="X13" s="45"/>
      <c r="Y13" s="45"/>
      <c r="Z13" s="45"/>
      <c r="AA13" s="44"/>
      <c r="AB13" s="44"/>
      <c r="AC13" s="44"/>
      <c r="AD13" s="44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</row>
    <row r="14" spans="1:51" ht="24.75" customHeight="1" x14ac:dyDescent="0.25">
      <c r="A14" s="78">
        <v>12</v>
      </c>
      <c r="B14" s="77">
        <v>13</v>
      </c>
      <c r="C14" s="77" t="s">
        <v>100</v>
      </c>
      <c r="D14" s="24" t="s">
        <v>84</v>
      </c>
      <c r="E14" s="77" t="s">
        <v>85</v>
      </c>
      <c r="F14" s="78" t="s">
        <v>94</v>
      </c>
      <c r="G14" s="124" t="s">
        <v>159</v>
      </c>
      <c r="H14" s="77" t="s">
        <v>153</v>
      </c>
      <c r="I14" s="64">
        <v>10757.81</v>
      </c>
      <c r="J14" s="21">
        <v>0</v>
      </c>
      <c r="K14" s="31">
        <f t="shared" si="0"/>
        <v>0</v>
      </c>
      <c r="L14" s="31">
        <f t="shared" si="1"/>
        <v>0</v>
      </c>
      <c r="M14" s="32"/>
      <c r="N14" s="33">
        <f t="shared" si="3"/>
        <v>0</v>
      </c>
      <c r="O14" s="32"/>
      <c r="P14" s="32"/>
      <c r="Q14" s="32"/>
      <c r="R14" s="46">
        <f t="shared" si="2"/>
        <v>0</v>
      </c>
      <c r="S14" s="20" t="str">
        <f t="shared" si="4"/>
        <v>OK</v>
      </c>
      <c r="T14" s="44"/>
      <c r="U14" s="45"/>
      <c r="V14" s="45"/>
      <c r="W14" s="45"/>
      <c r="X14" s="45"/>
      <c r="Y14" s="45"/>
      <c r="Z14" s="45"/>
      <c r="AA14" s="44"/>
      <c r="AB14" s="44"/>
      <c r="AC14" s="44"/>
      <c r="AD14" s="44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</row>
    <row r="15" spans="1:51" ht="24.75" customHeight="1" x14ac:dyDescent="0.25">
      <c r="A15" s="78">
        <v>14</v>
      </c>
      <c r="B15" s="77">
        <v>15</v>
      </c>
      <c r="C15" s="77" t="s">
        <v>104</v>
      </c>
      <c r="D15" s="24" t="s">
        <v>86</v>
      </c>
      <c r="E15" s="77" t="s">
        <v>87</v>
      </c>
      <c r="F15" s="77" t="s">
        <v>94</v>
      </c>
      <c r="G15" s="124" t="s">
        <v>159</v>
      </c>
      <c r="H15" s="77" t="s">
        <v>153</v>
      </c>
      <c r="I15" s="64">
        <v>9000</v>
      </c>
      <c r="J15" s="21">
        <v>0</v>
      </c>
      <c r="K15" s="31">
        <f t="shared" si="0"/>
        <v>0</v>
      </c>
      <c r="L15" s="31">
        <f t="shared" si="1"/>
        <v>0</v>
      </c>
      <c r="M15" s="32"/>
      <c r="N15" s="33">
        <f t="shared" si="3"/>
        <v>0</v>
      </c>
      <c r="O15" s="32"/>
      <c r="P15" s="32"/>
      <c r="Q15" s="32"/>
      <c r="R15" s="46">
        <f t="shared" si="2"/>
        <v>0</v>
      </c>
      <c r="S15" s="20" t="str">
        <f t="shared" si="4"/>
        <v>OK</v>
      </c>
      <c r="T15" s="44"/>
      <c r="U15" s="45"/>
      <c r="V15" s="45"/>
      <c r="W15" s="45"/>
      <c r="X15" s="45"/>
      <c r="Y15" s="45"/>
      <c r="Z15" s="45"/>
      <c r="AA15" s="44"/>
      <c r="AB15" s="44"/>
      <c r="AC15" s="44"/>
      <c r="AD15" s="44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</row>
    <row r="16" spans="1:51" ht="24.75" customHeight="1" x14ac:dyDescent="0.25">
      <c r="A16" s="171">
        <v>15</v>
      </c>
      <c r="B16" s="77">
        <v>16</v>
      </c>
      <c r="C16" s="179" t="s">
        <v>105</v>
      </c>
      <c r="D16" s="24" t="s">
        <v>88</v>
      </c>
      <c r="E16" s="77" t="s">
        <v>89</v>
      </c>
      <c r="F16" s="77" t="s">
        <v>94</v>
      </c>
      <c r="G16" s="124" t="s">
        <v>159</v>
      </c>
      <c r="H16" s="77" t="s">
        <v>152</v>
      </c>
      <c r="I16" s="64">
        <v>14230</v>
      </c>
      <c r="J16" s="21">
        <v>0</v>
      </c>
      <c r="K16" s="31">
        <f t="shared" si="0"/>
        <v>0</v>
      </c>
      <c r="L16" s="31">
        <f t="shared" si="1"/>
        <v>0</v>
      </c>
      <c r="M16" s="32"/>
      <c r="N16" s="33">
        <f t="shared" si="3"/>
        <v>0</v>
      </c>
      <c r="O16" s="32"/>
      <c r="P16" s="32"/>
      <c r="Q16" s="32"/>
      <c r="R16" s="46">
        <f t="shared" si="2"/>
        <v>0</v>
      </c>
      <c r="S16" s="20" t="str">
        <f t="shared" si="4"/>
        <v>OK</v>
      </c>
      <c r="T16" s="44"/>
      <c r="U16" s="45"/>
      <c r="V16" s="45"/>
      <c r="W16" s="45"/>
      <c r="X16" s="45"/>
      <c r="Y16" s="45"/>
      <c r="Z16" s="45"/>
      <c r="AA16" s="44"/>
      <c r="AB16" s="44"/>
      <c r="AC16" s="44"/>
      <c r="AD16" s="44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</row>
    <row r="17" spans="1:51" ht="24.75" customHeight="1" x14ac:dyDescent="0.25">
      <c r="A17" s="172"/>
      <c r="B17" s="77">
        <v>17</v>
      </c>
      <c r="C17" s="180"/>
      <c r="D17" s="24" t="s">
        <v>90</v>
      </c>
      <c r="E17" s="25" t="s">
        <v>91</v>
      </c>
      <c r="F17" s="79" t="s">
        <v>94</v>
      </c>
      <c r="G17" s="124" t="s">
        <v>159</v>
      </c>
      <c r="H17" s="77" t="s">
        <v>152</v>
      </c>
      <c r="I17" s="64">
        <v>3510</v>
      </c>
      <c r="J17" s="21">
        <v>0</v>
      </c>
      <c r="K17" s="31">
        <f t="shared" si="0"/>
        <v>0</v>
      </c>
      <c r="L17" s="31">
        <f t="shared" si="1"/>
        <v>0</v>
      </c>
      <c r="M17" s="32"/>
      <c r="N17" s="33">
        <f t="shared" si="3"/>
        <v>0</v>
      </c>
      <c r="O17" s="32"/>
      <c r="P17" s="32"/>
      <c r="Q17" s="32"/>
      <c r="R17" s="46">
        <f t="shared" si="2"/>
        <v>0</v>
      </c>
      <c r="S17" s="20" t="str">
        <f t="shared" si="4"/>
        <v>OK</v>
      </c>
      <c r="T17" s="44"/>
      <c r="U17" s="45"/>
      <c r="V17" s="45"/>
      <c r="W17" s="45"/>
      <c r="X17" s="45"/>
      <c r="Y17" s="45"/>
      <c r="Z17" s="45"/>
      <c r="AA17" s="44"/>
      <c r="AB17" s="44"/>
      <c r="AC17" s="44"/>
      <c r="AD17" s="44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</row>
    <row r="18" spans="1:51" ht="24.75" customHeight="1" x14ac:dyDescent="0.25">
      <c r="A18" s="78">
        <v>16</v>
      </c>
      <c r="B18" s="77">
        <v>18</v>
      </c>
      <c r="C18" s="77" t="s">
        <v>100</v>
      </c>
      <c r="D18" s="24" t="s">
        <v>92</v>
      </c>
      <c r="E18" s="59" t="s">
        <v>93</v>
      </c>
      <c r="F18" s="78" t="s">
        <v>94</v>
      </c>
      <c r="G18" s="124" t="s">
        <v>158</v>
      </c>
      <c r="H18" s="77" t="s">
        <v>151</v>
      </c>
      <c r="I18" s="64">
        <v>900</v>
      </c>
      <c r="J18" s="21">
        <v>0</v>
      </c>
      <c r="K18" s="31">
        <f t="shared" ref="K18" si="5">IF(SUM(T18:AY18)&gt;J18+M18,J18+M18,SUM(T18:AY18))</f>
        <v>0</v>
      </c>
      <c r="L18" s="31">
        <f t="shared" ref="L18" si="6">(SUM(T18:AY18))</f>
        <v>0</v>
      </c>
      <c r="M18" s="32"/>
      <c r="N18" s="33">
        <f t="shared" si="3"/>
        <v>0</v>
      </c>
      <c r="O18" s="32"/>
      <c r="P18" s="32"/>
      <c r="Q18" s="32"/>
      <c r="R18" s="46">
        <f t="shared" ref="R18" si="7">J18-SUM(T18:AY18)+M18</f>
        <v>0</v>
      </c>
      <c r="S18" s="20" t="str">
        <f t="shared" si="4"/>
        <v>OK</v>
      </c>
      <c r="T18" s="44"/>
      <c r="U18" s="45"/>
      <c r="V18" s="45"/>
      <c r="W18" s="45"/>
      <c r="X18" s="45"/>
      <c r="Y18" s="45"/>
      <c r="Z18" s="45"/>
      <c r="AA18" s="44"/>
      <c r="AB18" s="44"/>
      <c r="AC18" s="44"/>
      <c r="AD18" s="44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</row>
    <row r="19" spans="1:51" ht="16.5" customHeight="1" x14ac:dyDescent="0.25">
      <c r="I19" s="62"/>
      <c r="J19" s="60">
        <f t="shared" ref="J19:R19" si="8">SUM(J4:J18)</f>
        <v>4</v>
      </c>
      <c r="K19" s="60">
        <f t="shared" si="8"/>
        <v>0</v>
      </c>
      <c r="L19" s="60">
        <f t="shared" si="8"/>
        <v>0</v>
      </c>
      <c r="M19" s="60">
        <f t="shared" si="8"/>
        <v>0</v>
      </c>
      <c r="N19" s="60">
        <f t="shared" si="8"/>
        <v>0</v>
      </c>
      <c r="O19" s="60">
        <f t="shared" si="8"/>
        <v>0</v>
      </c>
      <c r="P19" s="60">
        <f t="shared" si="8"/>
        <v>0</v>
      </c>
      <c r="Q19" s="60">
        <f t="shared" si="8"/>
        <v>0</v>
      </c>
      <c r="R19" s="61">
        <f t="shared" si="8"/>
        <v>4</v>
      </c>
      <c r="T19" s="23">
        <f t="shared" ref="T19:AY19" si="9">SUMPRODUCT($I$4:$I$18,T4:T18)</f>
        <v>0</v>
      </c>
      <c r="U19" s="23">
        <f t="shared" si="9"/>
        <v>0</v>
      </c>
      <c r="V19" s="23">
        <f t="shared" si="9"/>
        <v>0</v>
      </c>
      <c r="W19" s="23">
        <f t="shared" si="9"/>
        <v>0</v>
      </c>
      <c r="X19" s="23">
        <f t="shared" si="9"/>
        <v>0</v>
      </c>
      <c r="Y19" s="23">
        <f t="shared" si="9"/>
        <v>0</v>
      </c>
      <c r="Z19" s="23">
        <f t="shared" si="9"/>
        <v>0</v>
      </c>
      <c r="AA19" s="23">
        <f t="shared" si="9"/>
        <v>0</v>
      </c>
      <c r="AB19" s="23">
        <f t="shared" si="9"/>
        <v>0</v>
      </c>
      <c r="AC19" s="23">
        <f t="shared" si="9"/>
        <v>0</v>
      </c>
      <c r="AD19" s="23">
        <f t="shared" si="9"/>
        <v>0</v>
      </c>
      <c r="AE19" s="23">
        <f t="shared" si="9"/>
        <v>0</v>
      </c>
      <c r="AF19" s="23">
        <f t="shared" si="9"/>
        <v>0</v>
      </c>
      <c r="AG19" s="23">
        <f t="shared" si="9"/>
        <v>0</v>
      </c>
      <c r="AH19" s="23">
        <f t="shared" si="9"/>
        <v>0</v>
      </c>
      <c r="AI19" s="23">
        <f t="shared" si="9"/>
        <v>0</v>
      </c>
      <c r="AJ19" s="23">
        <f t="shared" si="9"/>
        <v>0</v>
      </c>
      <c r="AK19" s="23">
        <f t="shared" si="9"/>
        <v>0</v>
      </c>
      <c r="AL19" s="23">
        <f t="shared" si="9"/>
        <v>0</v>
      </c>
      <c r="AM19" s="23">
        <f t="shared" si="9"/>
        <v>0</v>
      </c>
      <c r="AN19" s="23">
        <f t="shared" si="9"/>
        <v>0</v>
      </c>
      <c r="AO19" s="23">
        <f t="shared" si="9"/>
        <v>0</v>
      </c>
      <c r="AP19" s="23">
        <f t="shared" si="9"/>
        <v>0</v>
      </c>
      <c r="AQ19" s="23">
        <f t="shared" si="9"/>
        <v>0</v>
      </c>
      <c r="AR19" s="23">
        <f t="shared" si="9"/>
        <v>0</v>
      </c>
      <c r="AS19" s="23">
        <f t="shared" si="9"/>
        <v>0</v>
      </c>
      <c r="AT19" s="23">
        <f t="shared" si="9"/>
        <v>0</v>
      </c>
      <c r="AU19" s="23">
        <f t="shared" si="9"/>
        <v>0</v>
      </c>
      <c r="AV19" s="23">
        <f t="shared" si="9"/>
        <v>0</v>
      </c>
      <c r="AW19" s="23">
        <f t="shared" si="9"/>
        <v>0</v>
      </c>
      <c r="AX19" s="23">
        <f t="shared" si="9"/>
        <v>0</v>
      </c>
      <c r="AY19" s="23">
        <f t="shared" si="9"/>
        <v>0</v>
      </c>
    </row>
    <row r="20" spans="1:51" ht="20.25" customHeight="1" x14ac:dyDescent="0.25">
      <c r="J20" s="69">
        <f t="shared" ref="J20:Q20" si="10">SUMPRODUCT($I$4:$I$18,J4:J18)</f>
        <v>10036.040000000001</v>
      </c>
      <c r="K20" s="69">
        <f t="shared" si="10"/>
        <v>0</v>
      </c>
      <c r="L20" s="69">
        <f t="shared" si="10"/>
        <v>0</v>
      </c>
      <c r="M20" s="69">
        <f t="shared" si="10"/>
        <v>0</v>
      </c>
      <c r="N20" s="69">
        <f t="shared" si="10"/>
        <v>0</v>
      </c>
      <c r="O20" s="69">
        <f t="shared" si="10"/>
        <v>0</v>
      </c>
      <c r="P20" s="69">
        <f t="shared" si="10"/>
        <v>0</v>
      </c>
      <c r="Q20" s="69">
        <f t="shared" si="10"/>
        <v>0</v>
      </c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</row>
    <row r="21" spans="1:51" ht="20.25" customHeight="1" thickBot="1" x14ac:dyDescent="0.3">
      <c r="J21" s="69"/>
      <c r="M21" s="36"/>
      <c r="N21" s="36"/>
      <c r="O21" s="36"/>
      <c r="P21" s="36"/>
      <c r="Q21" s="36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</row>
    <row r="22" spans="1:51" ht="17.25" customHeight="1" x14ac:dyDescent="0.25">
      <c r="A22" s="81"/>
      <c r="B22" s="173" t="s">
        <v>50</v>
      </c>
      <c r="C22" s="174"/>
      <c r="D22" s="174"/>
      <c r="E22" s="174"/>
      <c r="F22" s="174"/>
      <c r="G22" s="174"/>
      <c r="H22" s="174"/>
      <c r="I22" s="174"/>
      <c r="J22" s="175"/>
      <c r="K22" s="36"/>
      <c r="L22" s="36"/>
      <c r="M22" s="36"/>
      <c r="N22" s="36"/>
      <c r="O22" s="36"/>
      <c r="P22" s="36"/>
      <c r="Q22" s="36"/>
      <c r="U22" s="29"/>
      <c r="V22" s="29"/>
      <c r="W22" s="29"/>
    </row>
    <row r="23" spans="1:51" ht="16.5" customHeight="1" x14ac:dyDescent="0.25">
      <c r="A23" s="81"/>
      <c r="B23" s="176" t="s">
        <v>52</v>
      </c>
      <c r="C23" s="177"/>
      <c r="D23" s="177"/>
      <c r="E23" s="177"/>
      <c r="F23" s="177"/>
      <c r="G23" s="177"/>
      <c r="H23" s="177"/>
      <c r="I23" s="177"/>
      <c r="J23" s="178"/>
      <c r="Q23" s="30"/>
      <c r="U23" s="29"/>
      <c r="V23" s="29"/>
      <c r="W23" s="29"/>
    </row>
    <row r="24" spans="1:51" ht="15.75" customHeight="1" x14ac:dyDescent="0.25">
      <c r="A24" s="81"/>
      <c r="B24" s="158" t="s">
        <v>49</v>
      </c>
      <c r="C24" s="159"/>
      <c r="D24" s="159"/>
      <c r="E24" s="159"/>
      <c r="F24" s="159"/>
      <c r="G24" s="159"/>
      <c r="H24" s="159"/>
      <c r="I24" s="159"/>
      <c r="J24" s="160"/>
      <c r="Q24" s="30"/>
      <c r="U24" s="29"/>
      <c r="V24" s="29"/>
      <c r="W24" s="29"/>
    </row>
    <row r="25" spans="1:51" ht="18.75" customHeight="1" thickBot="1" x14ac:dyDescent="0.3">
      <c r="A25" s="81"/>
      <c r="B25" s="161" t="s">
        <v>56</v>
      </c>
      <c r="C25" s="162"/>
      <c r="D25" s="162"/>
      <c r="E25" s="162"/>
      <c r="F25" s="162"/>
      <c r="G25" s="162"/>
      <c r="H25" s="162"/>
      <c r="I25" s="162"/>
      <c r="J25" s="163"/>
    </row>
  </sheetData>
  <autoFilter ref="A3:AY3" xr:uid="{00000000-0001-0000-0000-000000000000}"/>
  <mergeCells count="45">
    <mergeCell ref="V1:V2"/>
    <mergeCell ref="A2:I2"/>
    <mergeCell ref="J2:S2"/>
    <mergeCell ref="A1:C1"/>
    <mergeCell ref="D1:I1"/>
    <mergeCell ref="J1:S1"/>
    <mergeCell ref="T1:T2"/>
    <mergeCell ref="U1:U2"/>
    <mergeCell ref="AR1:AR2"/>
    <mergeCell ref="AS1:AS2"/>
    <mergeCell ref="AT1:AT2"/>
    <mergeCell ref="AI1:AI2"/>
    <mergeCell ref="AJ1:AJ2"/>
    <mergeCell ref="AK1:AK2"/>
    <mergeCell ref="AL1:AL2"/>
    <mergeCell ref="AM1:AM2"/>
    <mergeCell ref="AN1:AN2"/>
    <mergeCell ref="AO1:AO2"/>
    <mergeCell ref="AP1:AP2"/>
    <mergeCell ref="AQ1:AQ2"/>
    <mergeCell ref="AH1:AH2"/>
    <mergeCell ref="W1:W2"/>
    <mergeCell ref="X1:X2"/>
    <mergeCell ref="Y1:Y2"/>
    <mergeCell ref="Z1:Z2"/>
    <mergeCell ref="AA1:AA2"/>
    <mergeCell ref="AC1:AC2"/>
    <mergeCell ref="AD1:AD2"/>
    <mergeCell ref="AE1:AE2"/>
    <mergeCell ref="AF1:AF2"/>
    <mergeCell ref="AG1:AG2"/>
    <mergeCell ref="AB1:AB2"/>
    <mergeCell ref="AU1:AU2"/>
    <mergeCell ref="AV1:AV2"/>
    <mergeCell ref="AW1:AW2"/>
    <mergeCell ref="AX1:AX2"/>
    <mergeCell ref="AY1:AY2"/>
    <mergeCell ref="B24:J24"/>
    <mergeCell ref="B25:J25"/>
    <mergeCell ref="A8:A9"/>
    <mergeCell ref="C8:C9"/>
    <mergeCell ref="A16:A17"/>
    <mergeCell ref="C16:C17"/>
    <mergeCell ref="B22:J22"/>
    <mergeCell ref="B23:J23"/>
  </mergeCells>
  <conditionalFormatting sqref="S1 S3:S1048576">
    <cfRule type="cellIs" dxfId="14" priority="4" operator="equal">
      <formula>"ATENÇÃO"</formula>
    </cfRule>
  </conditionalFormatting>
  <conditionalFormatting sqref="T4:AY18">
    <cfRule type="cellIs" dxfId="13" priority="3" operator="greaterThan">
      <formula>0</formula>
    </cfRule>
  </conditionalFormatting>
  <conditionalFormatting sqref="R4:R18">
    <cfRule type="cellIs" dxfId="12" priority="2" operator="lessThan">
      <formula>0</formula>
    </cfRule>
  </conditionalFormatting>
  <conditionalFormatting sqref="S4:S18">
    <cfRule type="containsText" dxfId="11" priority="1" operator="containsText" text="ATENÇÃO">
      <formula>NOT(ISERROR(SEARCH("ATENÇÃO",S4)))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3" max="1048575" man="1"/>
  </col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0BC29-3796-412F-B9C4-8EE4CC9196C0}">
  <dimension ref="A1:AY25"/>
  <sheetViews>
    <sheetView zoomScale="50" zoomScaleNormal="50" workbookViewId="0">
      <selection activeCell="T20" sqref="T20"/>
    </sheetView>
  </sheetViews>
  <sheetFormatPr defaultColWidth="11.85546875" defaultRowHeight="24.75" customHeight="1" x14ac:dyDescent="0.25"/>
  <cols>
    <col min="1" max="1" width="5.42578125" style="1" customWidth="1"/>
    <col min="2" max="2" width="6.28515625" style="1" customWidth="1"/>
    <col min="3" max="3" width="28.7109375" style="1" customWidth="1"/>
    <col min="4" max="4" width="22.5703125" style="3" customWidth="1"/>
    <col min="5" max="5" width="15.85546875" style="1" customWidth="1"/>
    <col min="6" max="6" width="11.85546875" style="1"/>
    <col min="7" max="7" width="13.7109375" style="1" customWidth="1"/>
    <col min="8" max="8" width="11" style="1" customWidth="1"/>
    <col min="9" max="9" width="14.42578125" style="3" customWidth="1"/>
    <col min="10" max="10" width="11.85546875" style="4" customWidth="1"/>
    <col min="11" max="13" width="11.85546875" style="4"/>
    <col min="14" max="14" width="13.28515625" style="4" customWidth="1"/>
    <col min="15" max="17" width="11.85546875" style="4"/>
    <col min="18" max="18" width="11.85546875" style="12"/>
    <col min="19" max="19" width="11.85546875" style="5"/>
    <col min="20" max="31" width="12.85546875" style="6" customWidth="1"/>
    <col min="32" max="51" width="12.85546875" style="43" customWidth="1"/>
    <col min="52" max="16384" width="11.85546875" style="43"/>
  </cols>
  <sheetData>
    <row r="1" spans="1:51" ht="43.5" customHeight="1" x14ac:dyDescent="0.25">
      <c r="A1" s="165" t="s">
        <v>55</v>
      </c>
      <c r="B1" s="166"/>
      <c r="C1" s="167"/>
      <c r="D1" s="155" t="s">
        <v>58</v>
      </c>
      <c r="E1" s="156"/>
      <c r="F1" s="156"/>
      <c r="G1" s="156"/>
      <c r="H1" s="156"/>
      <c r="I1" s="157"/>
      <c r="J1" s="164" t="s">
        <v>59</v>
      </c>
      <c r="K1" s="164"/>
      <c r="L1" s="164"/>
      <c r="M1" s="164"/>
      <c r="N1" s="164"/>
      <c r="O1" s="164"/>
      <c r="P1" s="164"/>
      <c r="Q1" s="164"/>
      <c r="R1" s="164"/>
      <c r="S1" s="164"/>
      <c r="T1" s="183" t="s">
        <v>209</v>
      </c>
      <c r="U1" s="181" t="s">
        <v>53</v>
      </c>
      <c r="V1" s="181" t="s">
        <v>53</v>
      </c>
      <c r="W1" s="181" t="s">
        <v>53</v>
      </c>
      <c r="X1" s="181" t="s">
        <v>53</v>
      </c>
      <c r="Y1" s="181" t="s">
        <v>53</v>
      </c>
      <c r="Z1" s="181" t="s">
        <v>53</v>
      </c>
      <c r="AA1" s="181" t="s">
        <v>53</v>
      </c>
      <c r="AB1" s="181" t="s">
        <v>53</v>
      </c>
      <c r="AC1" s="181" t="s">
        <v>53</v>
      </c>
      <c r="AD1" s="181" t="s">
        <v>53</v>
      </c>
      <c r="AE1" s="181" t="s">
        <v>53</v>
      </c>
      <c r="AF1" s="181" t="s">
        <v>53</v>
      </c>
      <c r="AG1" s="181" t="s">
        <v>53</v>
      </c>
      <c r="AH1" s="181" t="s">
        <v>53</v>
      </c>
      <c r="AI1" s="181" t="s">
        <v>53</v>
      </c>
      <c r="AJ1" s="181" t="s">
        <v>53</v>
      </c>
      <c r="AK1" s="181" t="s">
        <v>53</v>
      </c>
      <c r="AL1" s="181" t="s">
        <v>53</v>
      </c>
      <c r="AM1" s="181" t="s">
        <v>53</v>
      </c>
      <c r="AN1" s="181" t="s">
        <v>53</v>
      </c>
      <c r="AO1" s="181" t="s">
        <v>53</v>
      </c>
      <c r="AP1" s="181" t="s">
        <v>53</v>
      </c>
      <c r="AQ1" s="181" t="s">
        <v>53</v>
      </c>
      <c r="AR1" s="181" t="s">
        <v>53</v>
      </c>
      <c r="AS1" s="181" t="s">
        <v>53</v>
      </c>
      <c r="AT1" s="181" t="s">
        <v>53</v>
      </c>
      <c r="AU1" s="181" t="s">
        <v>53</v>
      </c>
      <c r="AV1" s="181" t="s">
        <v>53</v>
      </c>
      <c r="AW1" s="181" t="s">
        <v>53</v>
      </c>
      <c r="AX1" s="181" t="s">
        <v>53</v>
      </c>
      <c r="AY1" s="181" t="s">
        <v>53</v>
      </c>
    </row>
    <row r="2" spans="1:51" ht="20.25" customHeight="1" x14ac:dyDescent="0.25">
      <c r="A2" s="155" t="s">
        <v>116</v>
      </c>
      <c r="B2" s="156"/>
      <c r="C2" s="156"/>
      <c r="D2" s="156"/>
      <c r="E2" s="156"/>
      <c r="F2" s="156"/>
      <c r="G2" s="156"/>
      <c r="H2" s="156"/>
      <c r="I2" s="157"/>
      <c r="J2" s="168" t="s">
        <v>98</v>
      </c>
      <c r="K2" s="169"/>
      <c r="L2" s="169"/>
      <c r="M2" s="169"/>
      <c r="N2" s="169"/>
      <c r="O2" s="169"/>
      <c r="P2" s="169"/>
      <c r="Q2" s="169"/>
      <c r="R2" s="169"/>
      <c r="S2" s="170"/>
      <c r="T2" s="184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  <c r="AM2" s="182"/>
      <c r="AN2" s="182"/>
      <c r="AO2" s="182"/>
      <c r="AP2" s="182"/>
      <c r="AQ2" s="182"/>
      <c r="AR2" s="182"/>
      <c r="AS2" s="182"/>
      <c r="AT2" s="182"/>
      <c r="AU2" s="182"/>
      <c r="AV2" s="182"/>
      <c r="AW2" s="182"/>
      <c r="AX2" s="182"/>
      <c r="AY2" s="182"/>
    </row>
    <row r="3" spans="1:51" s="3" customFormat="1" ht="39.75" customHeight="1" x14ac:dyDescent="0.2">
      <c r="A3" s="7" t="s">
        <v>117</v>
      </c>
      <c r="B3" s="7" t="s">
        <v>7</v>
      </c>
      <c r="C3" s="7" t="s">
        <v>8</v>
      </c>
      <c r="D3" s="8" t="s">
        <v>9</v>
      </c>
      <c r="E3" s="8" t="s">
        <v>10</v>
      </c>
      <c r="F3" s="8" t="s">
        <v>4</v>
      </c>
      <c r="G3" s="8" t="s">
        <v>12</v>
      </c>
      <c r="H3" s="8" t="s">
        <v>11</v>
      </c>
      <c r="I3" s="9" t="s">
        <v>6</v>
      </c>
      <c r="J3" s="27" t="s">
        <v>97</v>
      </c>
      <c r="K3" s="27" t="s">
        <v>13</v>
      </c>
      <c r="L3" s="27" t="s">
        <v>14</v>
      </c>
      <c r="M3" s="27" t="s">
        <v>15</v>
      </c>
      <c r="N3" s="27" t="s">
        <v>16</v>
      </c>
      <c r="O3" s="27" t="s">
        <v>17</v>
      </c>
      <c r="P3" s="27" t="s">
        <v>18</v>
      </c>
      <c r="Q3" s="27" t="s">
        <v>19</v>
      </c>
      <c r="R3" s="34" t="s">
        <v>0</v>
      </c>
      <c r="S3" s="35" t="s">
        <v>1</v>
      </c>
      <c r="T3" s="142">
        <v>45931</v>
      </c>
      <c r="U3" s="42" t="s">
        <v>48</v>
      </c>
      <c r="V3" s="42" t="s">
        <v>48</v>
      </c>
      <c r="W3" s="42" t="s">
        <v>48</v>
      </c>
      <c r="X3" s="42" t="s">
        <v>48</v>
      </c>
      <c r="Y3" s="42" t="s">
        <v>48</v>
      </c>
      <c r="Z3" s="42" t="s">
        <v>48</v>
      </c>
      <c r="AA3" s="42" t="s">
        <v>48</v>
      </c>
      <c r="AB3" s="42" t="s">
        <v>48</v>
      </c>
      <c r="AC3" s="42" t="s">
        <v>48</v>
      </c>
      <c r="AD3" s="42" t="s">
        <v>48</v>
      </c>
      <c r="AE3" s="42" t="s">
        <v>48</v>
      </c>
      <c r="AF3" s="42" t="s">
        <v>48</v>
      </c>
      <c r="AG3" s="42" t="s">
        <v>48</v>
      </c>
      <c r="AH3" s="42" t="s">
        <v>48</v>
      </c>
      <c r="AI3" s="42" t="s">
        <v>48</v>
      </c>
      <c r="AJ3" s="42" t="s">
        <v>48</v>
      </c>
      <c r="AK3" s="42" t="s">
        <v>48</v>
      </c>
      <c r="AL3" s="42" t="s">
        <v>48</v>
      </c>
      <c r="AM3" s="42" t="s">
        <v>48</v>
      </c>
      <c r="AN3" s="42" t="s">
        <v>48</v>
      </c>
      <c r="AO3" s="42" t="s">
        <v>48</v>
      </c>
      <c r="AP3" s="42" t="s">
        <v>48</v>
      </c>
      <c r="AQ3" s="42" t="s">
        <v>48</v>
      </c>
      <c r="AR3" s="42" t="s">
        <v>48</v>
      </c>
      <c r="AS3" s="42" t="s">
        <v>48</v>
      </c>
      <c r="AT3" s="42" t="s">
        <v>48</v>
      </c>
      <c r="AU3" s="42" t="s">
        <v>48</v>
      </c>
      <c r="AV3" s="42" t="s">
        <v>48</v>
      </c>
      <c r="AW3" s="42" t="s">
        <v>48</v>
      </c>
      <c r="AX3" s="42" t="s">
        <v>48</v>
      </c>
      <c r="AY3" s="42" t="s">
        <v>48</v>
      </c>
    </row>
    <row r="4" spans="1:51" ht="24.75" customHeight="1" x14ac:dyDescent="0.25">
      <c r="A4" s="78">
        <v>1</v>
      </c>
      <c r="B4" s="77">
        <v>1</v>
      </c>
      <c r="C4" s="82" t="s">
        <v>99</v>
      </c>
      <c r="D4" s="24" t="s">
        <v>61</v>
      </c>
      <c r="E4" s="77" t="s">
        <v>62</v>
      </c>
      <c r="F4" s="77" t="s">
        <v>94</v>
      </c>
      <c r="G4" s="124" t="s">
        <v>158</v>
      </c>
      <c r="H4" s="77" t="s">
        <v>151</v>
      </c>
      <c r="I4" s="64">
        <v>1592.07</v>
      </c>
      <c r="J4" s="21">
        <v>1</v>
      </c>
      <c r="K4" s="31">
        <f t="shared" ref="K4:K17" si="0">IF(SUM(T4:AY4)&gt;J4+M4,J4+M4,SUM(T4:AY4))</f>
        <v>1</v>
      </c>
      <c r="L4" s="31">
        <f t="shared" ref="L4:L17" si="1">(SUM(T4:AY4))</f>
        <v>1</v>
      </c>
      <c r="M4" s="32"/>
      <c r="N4" s="33">
        <f>ROUND(IF(J4*0.25-0.5&lt;0,0,J4*0.25-0.5),0)-Q4-O4</f>
        <v>0</v>
      </c>
      <c r="O4" s="32"/>
      <c r="P4" s="32"/>
      <c r="Q4" s="32"/>
      <c r="R4" s="46">
        <f t="shared" ref="R4:R17" si="2">J4-SUM(T4:AY4)+M4</f>
        <v>0</v>
      </c>
      <c r="S4" s="20" t="str">
        <f>IF(R4&lt;0,"ATENÇÃO","OK")</f>
        <v>OK</v>
      </c>
      <c r="T4" s="146">
        <v>1</v>
      </c>
      <c r="U4" s="45"/>
      <c r="V4" s="45"/>
      <c r="W4" s="45"/>
      <c r="X4" s="45"/>
      <c r="Y4" s="45"/>
      <c r="Z4" s="45"/>
      <c r="AA4" s="44"/>
      <c r="AB4" s="44"/>
      <c r="AC4" s="44"/>
      <c r="AD4" s="44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</row>
    <row r="5" spans="1:51" ht="24.75" customHeight="1" x14ac:dyDescent="0.25">
      <c r="A5" s="78">
        <v>2</v>
      </c>
      <c r="B5" s="77">
        <v>2</v>
      </c>
      <c r="C5" s="77" t="s">
        <v>100</v>
      </c>
      <c r="D5" s="24" t="s">
        <v>63</v>
      </c>
      <c r="E5" s="77" t="s">
        <v>64</v>
      </c>
      <c r="F5" s="77" t="s">
        <v>94</v>
      </c>
      <c r="G5" s="124" t="s">
        <v>158</v>
      </c>
      <c r="H5" s="77" t="s">
        <v>151</v>
      </c>
      <c r="I5" s="64">
        <v>3363.98</v>
      </c>
      <c r="J5" s="21">
        <v>0</v>
      </c>
      <c r="K5" s="31">
        <f t="shared" si="0"/>
        <v>0</v>
      </c>
      <c r="L5" s="31">
        <f t="shared" si="1"/>
        <v>0</v>
      </c>
      <c r="M5" s="32"/>
      <c r="N5" s="33">
        <f t="shared" ref="N5:N18" si="3">ROUND(IF(J5*0.25-0.5&lt;0,0,J5*0.25-0.5),0)-Q5-O5</f>
        <v>0</v>
      </c>
      <c r="O5" s="32"/>
      <c r="P5" s="32"/>
      <c r="Q5" s="32"/>
      <c r="R5" s="46">
        <f t="shared" si="2"/>
        <v>0</v>
      </c>
      <c r="S5" s="20" t="str">
        <f t="shared" ref="S5:S18" si="4">IF(R5&lt;0,"ATENÇÃO","OK")</f>
        <v>OK</v>
      </c>
      <c r="T5" s="143"/>
      <c r="U5" s="45"/>
      <c r="V5" s="45"/>
      <c r="W5" s="45"/>
      <c r="X5" s="45"/>
      <c r="Y5" s="45"/>
      <c r="Z5" s="45"/>
      <c r="AA5" s="44"/>
      <c r="AB5" s="44"/>
      <c r="AC5" s="44"/>
      <c r="AD5" s="44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</row>
    <row r="6" spans="1:51" ht="24.75" customHeight="1" x14ac:dyDescent="0.25">
      <c r="A6" s="78">
        <v>3</v>
      </c>
      <c r="B6" s="77">
        <v>3</v>
      </c>
      <c r="C6" s="77" t="s">
        <v>65</v>
      </c>
      <c r="D6" s="24" t="s">
        <v>66</v>
      </c>
      <c r="E6" s="77" t="s">
        <v>67</v>
      </c>
      <c r="F6" s="77" t="s">
        <v>94</v>
      </c>
      <c r="G6" s="124" t="s">
        <v>159</v>
      </c>
      <c r="H6" s="77" t="s">
        <v>152</v>
      </c>
      <c r="I6" s="64">
        <v>2583.3000000000002</v>
      </c>
      <c r="J6" s="21">
        <v>0</v>
      </c>
      <c r="K6" s="31">
        <f t="shared" si="0"/>
        <v>0</v>
      </c>
      <c r="L6" s="31">
        <f t="shared" si="1"/>
        <v>0</v>
      </c>
      <c r="M6" s="32"/>
      <c r="N6" s="33">
        <f t="shared" si="3"/>
        <v>0</v>
      </c>
      <c r="O6" s="32"/>
      <c r="P6" s="32"/>
      <c r="Q6" s="32"/>
      <c r="R6" s="46">
        <f t="shared" si="2"/>
        <v>0</v>
      </c>
      <c r="S6" s="20" t="str">
        <f t="shared" si="4"/>
        <v>OK</v>
      </c>
      <c r="T6" s="143"/>
      <c r="U6" s="44"/>
      <c r="V6" s="45"/>
      <c r="W6" s="45"/>
      <c r="X6" s="45"/>
      <c r="Y6" s="45"/>
      <c r="Z6" s="45"/>
      <c r="AA6" s="44"/>
      <c r="AB6" s="44"/>
      <c r="AC6" s="44"/>
      <c r="AD6" s="44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</row>
    <row r="7" spans="1:51" ht="24.75" customHeight="1" x14ac:dyDescent="0.25">
      <c r="A7" s="78">
        <v>4</v>
      </c>
      <c r="B7" s="77">
        <v>4</v>
      </c>
      <c r="C7" s="77" t="s">
        <v>101</v>
      </c>
      <c r="D7" s="24" t="s">
        <v>68</v>
      </c>
      <c r="E7" s="77" t="s">
        <v>69</v>
      </c>
      <c r="F7" s="77" t="s">
        <v>94</v>
      </c>
      <c r="G7" s="124" t="s">
        <v>159</v>
      </c>
      <c r="H7" s="77" t="s">
        <v>153</v>
      </c>
      <c r="I7" s="64">
        <v>34360</v>
      </c>
      <c r="J7" s="21">
        <v>0</v>
      </c>
      <c r="K7" s="31">
        <f t="shared" si="0"/>
        <v>0</v>
      </c>
      <c r="L7" s="31">
        <f t="shared" si="1"/>
        <v>0</v>
      </c>
      <c r="M7" s="32"/>
      <c r="N7" s="33">
        <f t="shared" si="3"/>
        <v>0</v>
      </c>
      <c r="O7" s="32"/>
      <c r="P7" s="32"/>
      <c r="Q7" s="32"/>
      <c r="R7" s="46">
        <f t="shared" si="2"/>
        <v>0</v>
      </c>
      <c r="S7" s="20" t="str">
        <f t="shared" si="4"/>
        <v>OK</v>
      </c>
      <c r="T7" s="143"/>
      <c r="U7" s="45"/>
      <c r="V7" s="45"/>
      <c r="W7" s="45"/>
      <c r="X7" s="45"/>
      <c r="Y7" s="45"/>
      <c r="Z7" s="45"/>
      <c r="AA7" s="44"/>
      <c r="AB7" s="44"/>
      <c r="AC7" s="44"/>
      <c r="AD7" s="44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</row>
    <row r="8" spans="1:51" ht="24.75" customHeight="1" x14ac:dyDescent="0.25">
      <c r="A8" s="171">
        <v>5</v>
      </c>
      <c r="B8" s="77">
        <v>5</v>
      </c>
      <c r="C8" s="179" t="s">
        <v>102</v>
      </c>
      <c r="D8" s="24" t="s">
        <v>70</v>
      </c>
      <c r="E8" s="77" t="s">
        <v>71</v>
      </c>
      <c r="F8" s="77" t="s">
        <v>94</v>
      </c>
      <c r="G8" s="124" t="s">
        <v>158</v>
      </c>
      <c r="H8" s="77" t="s">
        <v>151</v>
      </c>
      <c r="I8" s="64">
        <v>4268.6000000000004</v>
      </c>
      <c r="J8" s="21">
        <v>0</v>
      </c>
      <c r="K8" s="31">
        <f t="shared" si="0"/>
        <v>0</v>
      </c>
      <c r="L8" s="31">
        <f t="shared" si="1"/>
        <v>0</v>
      </c>
      <c r="M8" s="32"/>
      <c r="N8" s="33">
        <f t="shared" si="3"/>
        <v>0</v>
      </c>
      <c r="O8" s="32"/>
      <c r="P8" s="32"/>
      <c r="Q8" s="32"/>
      <c r="R8" s="46">
        <f t="shared" si="2"/>
        <v>0</v>
      </c>
      <c r="S8" s="20" t="str">
        <f t="shared" si="4"/>
        <v>OK</v>
      </c>
      <c r="T8" s="143"/>
      <c r="U8" s="44"/>
      <c r="V8" s="45"/>
      <c r="W8" s="45"/>
      <c r="X8" s="45"/>
      <c r="Y8" s="45"/>
      <c r="Z8" s="45"/>
      <c r="AA8" s="44"/>
      <c r="AB8" s="44"/>
      <c r="AC8" s="44"/>
      <c r="AD8" s="44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</row>
    <row r="9" spans="1:51" ht="24.75" customHeight="1" x14ac:dyDescent="0.25">
      <c r="A9" s="172"/>
      <c r="B9" s="77">
        <v>6</v>
      </c>
      <c r="C9" s="180"/>
      <c r="D9" s="24" t="s">
        <v>72</v>
      </c>
      <c r="E9" s="77" t="s">
        <v>73</v>
      </c>
      <c r="F9" s="77" t="s">
        <v>94</v>
      </c>
      <c r="G9" s="124" t="s">
        <v>158</v>
      </c>
      <c r="H9" s="77" t="s">
        <v>151</v>
      </c>
      <c r="I9" s="64">
        <v>2216.5</v>
      </c>
      <c r="J9" s="21">
        <v>0</v>
      </c>
      <c r="K9" s="31">
        <f t="shared" si="0"/>
        <v>0</v>
      </c>
      <c r="L9" s="31">
        <f t="shared" si="1"/>
        <v>0</v>
      </c>
      <c r="M9" s="32"/>
      <c r="N9" s="33">
        <f t="shared" si="3"/>
        <v>0</v>
      </c>
      <c r="O9" s="32"/>
      <c r="P9" s="32"/>
      <c r="Q9" s="32"/>
      <c r="R9" s="46">
        <f t="shared" si="2"/>
        <v>0</v>
      </c>
      <c r="S9" s="20" t="str">
        <f t="shared" si="4"/>
        <v>OK</v>
      </c>
      <c r="T9" s="143"/>
      <c r="U9" s="45"/>
      <c r="V9" s="45"/>
      <c r="W9" s="45"/>
      <c r="X9" s="45"/>
      <c r="Y9" s="45"/>
      <c r="Z9" s="45"/>
      <c r="AA9" s="44"/>
      <c r="AB9" s="44"/>
      <c r="AC9" s="44"/>
      <c r="AD9" s="44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</row>
    <row r="10" spans="1:51" ht="24.75" customHeight="1" x14ac:dyDescent="0.25">
      <c r="A10" s="78">
        <v>6</v>
      </c>
      <c r="B10" s="77">
        <v>7</v>
      </c>
      <c r="C10" s="77" t="s">
        <v>74</v>
      </c>
      <c r="D10" s="24" t="s">
        <v>75</v>
      </c>
      <c r="E10" s="77" t="s">
        <v>76</v>
      </c>
      <c r="F10" s="77" t="s">
        <v>94</v>
      </c>
      <c r="G10" s="124" t="s">
        <v>158</v>
      </c>
      <c r="H10" s="77" t="s">
        <v>151</v>
      </c>
      <c r="I10" s="64">
        <v>789.28</v>
      </c>
      <c r="J10" s="21">
        <v>0</v>
      </c>
      <c r="K10" s="31">
        <f t="shared" si="0"/>
        <v>0</v>
      </c>
      <c r="L10" s="31">
        <f t="shared" si="1"/>
        <v>0</v>
      </c>
      <c r="M10" s="32"/>
      <c r="N10" s="33">
        <f t="shared" si="3"/>
        <v>0</v>
      </c>
      <c r="O10" s="32"/>
      <c r="P10" s="32"/>
      <c r="Q10" s="32"/>
      <c r="R10" s="46">
        <f t="shared" si="2"/>
        <v>0</v>
      </c>
      <c r="S10" s="20" t="str">
        <f t="shared" si="4"/>
        <v>OK</v>
      </c>
      <c r="T10" s="143"/>
      <c r="U10" s="45"/>
      <c r="V10" s="45"/>
      <c r="W10" s="45"/>
      <c r="X10" s="45"/>
      <c r="Y10" s="45"/>
      <c r="Z10" s="45"/>
      <c r="AA10" s="44"/>
      <c r="AB10" s="44"/>
      <c r="AC10" s="44"/>
      <c r="AD10" s="44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</row>
    <row r="11" spans="1:51" ht="24.75" customHeight="1" x14ac:dyDescent="0.25">
      <c r="A11" s="78">
        <v>8</v>
      </c>
      <c r="B11" s="77">
        <v>9</v>
      </c>
      <c r="C11" s="77" t="s">
        <v>100</v>
      </c>
      <c r="D11" s="24" t="s">
        <v>77</v>
      </c>
      <c r="E11" s="77" t="s">
        <v>78</v>
      </c>
      <c r="F11" s="77" t="s">
        <v>94</v>
      </c>
      <c r="G11" s="124" t="s">
        <v>159</v>
      </c>
      <c r="H11" s="77" t="s">
        <v>152</v>
      </c>
      <c r="I11" s="64">
        <v>8235.2900000000009</v>
      </c>
      <c r="J11" s="21">
        <v>0</v>
      </c>
      <c r="K11" s="31">
        <f t="shared" si="0"/>
        <v>0</v>
      </c>
      <c r="L11" s="31">
        <f t="shared" si="1"/>
        <v>0</v>
      </c>
      <c r="M11" s="32"/>
      <c r="N11" s="33">
        <f t="shared" si="3"/>
        <v>0</v>
      </c>
      <c r="O11" s="32"/>
      <c r="P11" s="32"/>
      <c r="Q11" s="32"/>
      <c r="R11" s="46">
        <f t="shared" si="2"/>
        <v>0</v>
      </c>
      <c r="S11" s="20" t="str">
        <f t="shared" si="4"/>
        <v>OK</v>
      </c>
      <c r="T11" s="143"/>
      <c r="U11" s="45"/>
      <c r="V11" s="45"/>
      <c r="W11" s="45"/>
      <c r="X11" s="22"/>
      <c r="Y11" s="45"/>
      <c r="Z11" s="45"/>
      <c r="AA11" s="44"/>
      <c r="AB11" s="44"/>
      <c r="AC11" s="44"/>
      <c r="AD11" s="44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</row>
    <row r="12" spans="1:51" ht="24.75" customHeight="1" x14ac:dyDescent="0.25">
      <c r="A12" s="78">
        <v>9</v>
      </c>
      <c r="B12" s="77">
        <v>10</v>
      </c>
      <c r="C12" s="77" t="s">
        <v>103</v>
      </c>
      <c r="D12" s="24" t="s">
        <v>79</v>
      </c>
      <c r="E12" s="77" t="s">
        <v>80</v>
      </c>
      <c r="F12" s="77" t="s">
        <v>95</v>
      </c>
      <c r="G12" s="124" t="s">
        <v>158</v>
      </c>
      <c r="H12" s="77" t="s">
        <v>151</v>
      </c>
      <c r="I12" s="64">
        <v>808.25</v>
      </c>
      <c r="J12" s="21">
        <v>0</v>
      </c>
      <c r="K12" s="31">
        <f t="shared" si="0"/>
        <v>0</v>
      </c>
      <c r="L12" s="31">
        <f t="shared" si="1"/>
        <v>0</v>
      </c>
      <c r="M12" s="32"/>
      <c r="N12" s="33">
        <f t="shared" si="3"/>
        <v>0</v>
      </c>
      <c r="O12" s="32"/>
      <c r="P12" s="32"/>
      <c r="Q12" s="32"/>
      <c r="R12" s="46">
        <f t="shared" si="2"/>
        <v>0</v>
      </c>
      <c r="S12" s="20" t="str">
        <f t="shared" si="4"/>
        <v>OK</v>
      </c>
      <c r="T12" s="143"/>
      <c r="U12" s="45"/>
      <c r="V12" s="45"/>
      <c r="W12" s="45"/>
      <c r="X12" s="45"/>
      <c r="Y12" s="45"/>
      <c r="Z12" s="45"/>
      <c r="AA12" s="44"/>
      <c r="AB12" s="44"/>
      <c r="AC12" s="44"/>
      <c r="AD12" s="44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</row>
    <row r="13" spans="1:51" ht="24.75" customHeight="1" x14ac:dyDescent="0.25">
      <c r="A13" s="78">
        <v>10</v>
      </c>
      <c r="B13" s="77">
        <v>11</v>
      </c>
      <c r="C13" s="77" t="s">
        <v>81</v>
      </c>
      <c r="D13" s="24" t="s">
        <v>82</v>
      </c>
      <c r="E13" s="77" t="s">
        <v>83</v>
      </c>
      <c r="F13" s="77" t="s">
        <v>96</v>
      </c>
      <c r="G13" s="124" t="s">
        <v>158</v>
      </c>
      <c r="H13" s="77" t="s">
        <v>151</v>
      </c>
      <c r="I13" s="64">
        <v>62.49</v>
      </c>
      <c r="J13" s="21">
        <v>0</v>
      </c>
      <c r="K13" s="31">
        <f t="shared" si="0"/>
        <v>0</v>
      </c>
      <c r="L13" s="31">
        <f t="shared" si="1"/>
        <v>0</v>
      </c>
      <c r="M13" s="32"/>
      <c r="N13" s="33">
        <f t="shared" si="3"/>
        <v>0</v>
      </c>
      <c r="O13" s="32"/>
      <c r="P13" s="32"/>
      <c r="Q13" s="32"/>
      <c r="R13" s="46">
        <f t="shared" si="2"/>
        <v>0</v>
      </c>
      <c r="S13" s="20" t="str">
        <f t="shared" si="4"/>
        <v>OK</v>
      </c>
      <c r="T13" s="143"/>
      <c r="U13" s="45"/>
      <c r="V13" s="44"/>
      <c r="W13" s="45"/>
      <c r="X13" s="45"/>
      <c r="Y13" s="45"/>
      <c r="Z13" s="45"/>
      <c r="AA13" s="44"/>
      <c r="AB13" s="44"/>
      <c r="AC13" s="44"/>
      <c r="AD13" s="44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</row>
    <row r="14" spans="1:51" ht="24.75" customHeight="1" x14ac:dyDescent="0.25">
      <c r="A14" s="78">
        <v>12</v>
      </c>
      <c r="B14" s="77">
        <v>13</v>
      </c>
      <c r="C14" s="77" t="s">
        <v>100</v>
      </c>
      <c r="D14" s="24" t="s">
        <v>84</v>
      </c>
      <c r="E14" s="77" t="s">
        <v>85</v>
      </c>
      <c r="F14" s="78" t="s">
        <v>94</v>
      </c>
      <c r="G14" s="124" t="s">
        <v>159</v>
      </c>
      <c r="H14" s="77" t="s">
        <v>153</v>
      </c>
      <c r="I14" s="64">
        <v>10757.81</v>
      </c>
      <c r="J14" s="21">
        <v>0</v>
      </c>
      <c r="K14" s="31">
        <f t="shared" si="0"/>
        <v>0</v>
      </c>
      <c r="L14" s="31">
        <f t="shared" si="1"/>
        <v>0</v>
      </c>
      <c r="M14" s="32"/>
      <c r="N14" s="33">
        <f t="shared" si="3"/>
        <v>0</v>
      </c>
      <c r="O14" s="32"/>
      <c r="P14" s="32"/>
      <c r="Q14" s="32"/>
      <c r="R14" s="46">
        <f t="shared" si="2"/>
        <v>0</v>
      </c>
      <c r="S14" s="20" t="str">
        <f t="shared" si="4"/>
        <v>OK</v>
      </c>
      <c r="T14" s="143"/>
      <c r="U14" s="45"/>
      <c r="V14" s="45"/>
      <c r="W14" s="45"/>
      <c r="X14" s="45"/>
      <c r="Y14" s="45"/>
      <c r="Z14" s="45"/>
      <c r="AA14" s="44"/>
      <c r="AB14" s="44"/>
      <c r="AC14" s="44"/>
      <c r="AD14" s="44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</row>
    <row r="15" spans="1:51" ht="24.75" customHeight="1" x14ac:dyDescent="0.25">
      <c r="A15" s="78">
        <v>14</v>
      </c>
      <c r="B15" s="77">
        <v>15</v>
      </c>
      <c r="C15" s="77" t="s">
        <v>104</v>
      </c>
      <c r="D15" s="24" t="s">
        <v>86</v>
      </c>
      <c r="E15" s="77" t="s">
        <v>87</v>
      </c>
      <c r="F15" s="77" t="s">
        <v>94</v>
      </c>
      <c r="G15" s="124" t="s">
        <v>159</v>
      </c>
      <c r="H15" s="77" t="s">
        <v>153</v>
      </c>
      <c r="I15" s="64">
        <v>9000</v>
      </c>
      <c r="J15" s="21">
        <v>0</v>
      </c>
      <c r="K15" s="31">
        <f t="shared" si="0"/>
        <v>0</v>
      </c>
      <c r="L15" s="31">
        <f t="shared" si="1"/>
        <v>0</v>
      </c>
      <c r="M15" s="32"/>
      <c r="N15" s="33">
        <f t="shared" si="3"/>
        <v>0</v>
      </c>
      <c r="O15" s="32"/>
      <c r="P15" s="32"/>
      <c r="Q15" s="32"/>
      <c r="R15" s="46">
        <f t="shared" si="2"/>
        <v>0</v>
      </c>
      <c r="S15" s="20" t="str">
        <f t="shared" si="4"/>
        <v>OK</v>
      </c>
      <c r="T15" s="143"/>
      <c r="U15" s="45"/>
      <c r="V15" s="45"/>
      <c r="W15" s="45"/>
      <c r="X15" s="45"/>
      <c r="Y15" s="45"/>
      <c r="Z15" s="45"/>
      <c r="AA15" s="44"/>
      <c r="AB15" s="44"/>
      <c r="AC15" s="44"/>
      <c r="AD15" s="44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</row>
    <row r="16" spans="1:51" ht="24.75" customHeight="1" x14ac:dyDescent="0.25">
      <c r="A16" s="171">
        <v>15</v>
      </c>
      <c r="B16" s="77">
        <v>16</v>
      </c>
      <c r="C16" s="179" t="s">
        <v>105</v>
      </c>
      <c r="D16" s="24" t="s">
        <v>88</v>
      </c>
      <c r="E16" s="77" t="s">
        <v>89</v>
      </c>
      <c r="F16" s="77" t="s">
        <v>94</v>
      </c>
      <c r="G16" s="124" t="s">
        <v>159</v>
      </c>
      <c r="H16" s="77" t="s">
        <v>152</v>
      </c>
      <c r="I16" s="64">
        <v>14230</v>
      </c>
      <c r="J16" s="21">
        <v>0</v>
      </c>
      <c r="K16" s="31">
        <f t="shared" si="0"/>
        <v>0</v>
      </c>
      <c r="L16" s="31">
        <f t="shared" si="1"/>
        <v>0</v>
      </c>
      <c r="M16" s="32"/>
      <c r="N16" s="33">
        <f t="shared" si="3"/>
        <v>0</v>
      </c>
      <c r="O16" s="32"/>
      <c r="P16" s="32"/>
      <c r="Q16" s="32"/>
      <c r="R16" s="46">
        <f t="shared" si="2"/>
        <v>0</v>
      </c>
      <c r="S16" s="20" t="str">
        <f t="shared" si="4"/>
        <v>OK</v>
      </c>
      <c r="T16" s="143"/>
      <c r="U16" s="45"/>
      <c r="V16" s="45"/>
      <c r="W16" s="45"/>
      <c r="X16" s="45"/>
      <c r="Y16" s="45"/>
      <c r="Z16" s="45"/>
      <c r="AA16" s="44"/>
      <c r="AB16" s="44"/>
      <c r="AC16" s="44"/>
      <c r="AD16" s="44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</row>
    <row r="17" spans="1:51" ht="24.75" customHeight="1" x14ac:dyDescent="0.25">
      <c r="A17" s="172"/>
      <c r="B17" s="77">
        <v>17</v>
      </c>
      <c r="C17" s="180"/>
      <c r="D17" s="24" t="s">
        <v>90</v>
      </c>
      <c r="E17" s="25" t="s">
        <v>91</v>
      </c>
      <c r="F17" s="79" t="s">
        <v>94</v>
      </c>
      <c r="G17" s="124" t="s">
        <v>159</v>
      </c>
      <c r="H17" s="77" t="s">
        <v>152</v>
      </c>
      <c r="I17" s="64">
        <v>3510</v>
      </c>
      <c r="J17" s="21">
        <v>0</v>
      </c>
      <c r="K17" s="31">
        <f t="shared" si="0"/>
        <v>0</v>
      </c>
      <c r="L17" s="31">
        <f t="shared" si="1"/>
        <v>0</v>
      </c>
      <c r="M17" s="32"/>
      <c r="N17" s="33">
        <f t="shared" si="3"/>
        <v>0</v>
      </c>
      <c r="O17" s="32"/>
      <c r="P17" s="32"/>
      <c r="Q17" s="32"/>
      <c r="R17" s="46">
        <f t="shared" si="2"/>
        <v>0</v>
      </c>
      <c r="S17" s="20" t="str">
        <f t="shared" si="4"/>
        <v>OK</v>
      </c>
      <c r="T17" s="143"/>
      <c r="U17" s="45"/>
      <c r="V17" s="45"/>
      <c r="W17" s="45"/>
      <c r="X17" s="45"/>
      <c r="Y17" s="45"/>
      <c r="Z17" s="45"/>
      <c r="AA17" s="44"/>
      <c r="AB17" s="44"/>
      <c r="AC17" s="44"/>
      <c r="AD17" s="44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</row>
    <row r="18" spans="1:51" ht="24.75" customHeight="1" x14ac:dyDescent="0.25">
      <c r="A18" s="78">
        <v>16</v>
      </c>
      <c r="B18" s="77">
        <v>18</v>
      </c>
      <c r="C18" s="77" t="s">
        <v>100</v>
      </c>
      <c r="D18" s="24" t="s">
        <v>92</v>
      </c>
      <c r="E18" s="59" t="s">
        <v>93</v>
      </c>
      <c r="F18" s="78" t="s">
        <v>94</v>
      </c>
      <c r="G18" s="124" t="s">
        <v>158</v>
      </c>
      <c r="H18" s="77" t="s">
        <v>151</v>
      </c>
      <c r="I18" s="64">
        <v>900</v>
      </c>
      <c r="J18" s="21">
        <v>0</v>
      </c>
      <c r="K18" s="31">
        <f t="shared" ref="K18" si="5">IF(SUM(T18:AY18)&gt;J18+M18,J18+M18,SUM(T18:AY18))</f>
        <v>0</v>
      </c>
      <c r="L18" s="31">
        <f t="shared" ref="L18" si="6">(SUM(T18:AY18))</f>
        <v>0</v>
      </c>
      <c r="M18" s="32"/>
      <c r="N18" s="33">
        <f t="shared" si="3"/>
        <v>0</v>
      </c>
      <c r="O18" s="32"/>
      <c r="P18" s="32"/>
      <c r="Q18" s="32"/>
      <c r="R18" s="46">
        <f t="shared" ref="R18" si="7">J18-SUM(T18:AY18)+M18</f>
        <v>0</v>
      </c>
      <c r="S18" s="20" t="str">
        <f t="shared" si="4"/>
        <v>OK</v>
      </c>
      <c r="T18" s="143"/>
      <c r="U18" s="45"/>
      <c r="V18" s="45"/>
      <c r="W18" s="45"/>
      <c r="X18" s="45"/>
      <c r="Y18" s="45"/>
      <c r="Z18" s="45"/>
      <c r="AA18" s="44"/>
      <c r="AB18" s="44"/>
      <c r="AC18" s="44"/>
      <c r="AD18" s="44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</row>
    <row r="19" spans="1:51" ht="16.5" customHeight="1" x14ac:dyDescent="0.25">
      <c r="I19" s="62"/>
      <c r="J19" s="60">
        <f t="shared" ref="J19:R19" si="8">SUM(J4:J18)</f>
        <v>1</v>
      </c>
      <c r="K19" s="60">
        <f t="shared" si="8"/>
        <v>1</v>
      </c>
      <c r="L19" s="60">
        <f t="shared" si="8"/>
        <v>1</v>
      </c>
      <c r="M19" s="60">
        <f t="shared" si="8"/>
        <v>0</v>
      </c>
      <c r="N19" s="60">
        <f t="shared" si="8"/>
        <v>0</v>
      </c>
      <c r="O19" s="60">
        <f t="shared" si="8"/>
        <v>0</v>
      </c>
      <c r="P19" s="60">
        <f t="shared" si="8"/>
        <v>0</v>
      </c>
      <c r="Q19" s="60">
        <f t="shared" si="8"/>
        <v>0</v>
      </c>
      <c r="R19" s="61">
        <f t="shared" si="8"/>
        <v>0</v>
      </c>
      <c r="T19" s="147">
        <f>SUMPRODUCT($I$4:$I$18,T4:T18)</f>
        <v>1592.07</v>
      </c>
      <c r="U19" s="23">
        <f t="shared" ref="U19:AY19" si="9">SUMPRODUCT($I$4:$I$18,U4:U18)</f>
        <v>0</v>
      </c>
      <c r="V19" s="23">
        <f t="shared" si="9"/>
        <v>0</v>
      </c>
      <c r="W19" s="23">
        <f t="shared" si="9"/>
        <v>0</v>
      </c>
      <c r="X19" s="23">
        <f t="shared" si="9"/>
        <v>0</v>
      </c>
      <c r="Y19" s="23">
        <f t="shared" si="9"/>
        <v>0</v>
      </c>
      <c r="Z19" s="23">
        <f t="shared" si="9"/>
        <v>0</v>
      </c>
      <c r="AA19" s="23">
        <f t="shared" si="9"/>
        <v>0</v>
      </c>
      <c r="AB19" s="23">
        <f t="shared" si="9"/>
        <v>0</v>
      </c>
      <c r="AC19" s="23">
        <f t="shared" si="9"/>
        <v>0</v>
      </c>
      <c r="AD19" s="23">
        <f t="shared" si="9"/>
        <v>0</v>
      </c>
      <c r="AE19" s="23">
        <f t="shared" si="9"/>
        <v>0</v>
      </c>
      <c r="AF19" s="23">
        <f t="shared" si="9"/>
        <v>0</v>
      </c>
      <c r="AG19" s="23">
        <f t="shared" si="9"/>
        <v>0</v>
      </c>
      <c r="AH19" s="23">
        <f t="shared" si="9"/>
        <v>0</v>
      </c>
      <c r="AI19" s="23">
        <f t="shared" si="9"/>
        <v>0</v>
      </c>
      <c r="AJ19" s="23">
        <f t="shared" si="9"/>
        <v>0</v>
      </c>
      <c r="AK19" s="23">
        <f t="shared" si="9"/>
        <v>0</v>
      </c>
      <c r="AL19" s="23">
        <f t="shared" si="9"/>
        <v>0</v>
      </c>
      <c r="AM19" s="23">
        <f t="shared" si="9"/>
        <v>0</v>
      </c>
      <c r="AN19" s="23">
        <f t="shared" si="9"/>
        <v>0</v>
      </c>
      <c r="AO19" s="23">
        <f t="shared" si="9"/>
        <v>0</v>
      </c>
      <c r="AP19" s="23">
        <f t="shared" si="9"/>
        <v>0</v>
      </c>
      <c r="AQ19" s="23">
        <f t="shared" si="9"/>
        <v>0</v>
      </c>
      <c r="AR19" s="23">
        <f t="shared" si="9"/>
        <v>0</v>
      </c>
      <c r="AS19" s="23">
        <f t="shared" si="9"/>
        <v>0</v>
      </c>
      <c r="AT19" s="23">
        <f t="shared" si="9"/>
        <v>0</v>
      </c>
      <c r="AU19" s="23">
        <f t="shared" si="9"/>
        <v>0</v>
      </c>
      <c r="AV19" s="23">
        <f t="shared" si="9"/>
        <v>0</v>
      </c>
      <c r="AW19" s="23">
        <f t="shared" si="9"/>
        <v>0</v>
      </c>
      <c r="AX19" s="23">
        <f t="shared" si="9"/>
        <v>0</v>
      </c>
      <c r="AY19" s="23">
        <f t="shared" si="9"/>
        <v>0</v>
      </c>
    </row>
    <row r="20" spans="1:51" ht="20.25" customHeight="1" x14ac:dyDescent="0.25">
      <c r="J20" s="69">
        <f t="shared" ref="J20:Q20" si="10">SUMPRODUCT($I$4:$I$18,J4:J18)</f>
        <v>1592.07</v>
      </c>
      <c r="K20" s="69">
        <f t="shared" si="10"/>
        <v>1592.07</v>
      </c>
      <c r="L20" s="69">
        <f t="shared" si="10"/>
        <v>1592.07</v>
      </c>
      <c r="M20" s="69">
        <f t="shared" si="10"/>
        <v>0</v>
      </c>
      <c r="N20" s="69">
        <f t="shared" si="10"/>
        <v>0</v>
      </c>
      <c r="O20" s="69">
        <f t="shared" si="10"/>
        <v>0</v>
      </c>
      <c r="P20" s="69">
        <f t="shared" si="10"/>
        <v>0</v>
      </c>
      <c r="Q20" s="69">
        <f t="shared" si="10"/>
        <v>0</v>
      </c>
      <c r="T20" s="148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</row>
    <row r="21" spans="1:51" ht="20.25" customHeight="1" thickBot="1" x14ac:dyDescent="0.3">
      <c r="J21" s="69"/>
      <c r="M21" s="36"/>
      <c r="N21" s="36"/>
      <c r="O21" s="36"/>
      <c r="P21" s="36"/>
      <c r="Q21" s="36"/>
      <c r="T21" s="148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</row>
    <row r="22" spans="1:51" ht="17.25" customHeight="1" x14ac:dyDescent="0.25">
      <c r="A22" s="81"/>
      <c r="B22" s="173" t="s">
        <v>50</v>
      </c>
      <c r="C22" s="174"/>
      <c r="D22" s="174"/>
      <c r="E22" s="174"/>
      <c r="F22" s="174"/>
      <c r="G22" s="174"/>
      <c r="H22" s="174"/>
      <c r="I22" s="174"/>
      <c r="J22" s="175"/>
      <c r="K22" s="36"/>
      <c r="L22" s="36"/>
      <c r="M22" s="36"/>
      <c r="N22" s="36"/>
      <c r="O22" s="36"/>
      <c r="P22" s="36"/>
      <c r="Q22" s="36"/>
      <c r="T22" s="148"/>
      <c r="U22" s="29"/>
      <c r="V22" s="29"/>
      <c r="W22" s="29"/>
    </row>
    <row r="23" spans="1:51" ht="16.5" customHeight="1" x14ac:dyDescent="0.25">
      <c r="A23" s="81"/>
      <c r="B23" s="176" t="s">
        <v>52</v>
      </c>
      <c r="C23" s="177"/>
      <c r="D23" s="177"/>
      <c r="E23" s="177"/>
      <c r="F23" s="177"/>
      <c r="G23" s="177"/>
      <c r="H23" s="177"/>
      <c r="I23" s="177"/>
      <c r="J23" s="178"/>
      <c r="Q23" s="30"/>
      <c r="T23" s="148"/>
      <c r="U23" s="29"/>
      <c r="V23" s="29"/>
      <c r="W23" s="29"/>
    </row>
    <row r="24" spans="1:51" ht="15.75" customHeight="1" x14ac:dyDescent="0.25">
      <c r="A24" s="81"/>
      <c r="B24" s="158" t="s">
        <v>49</v>
      </c>
      <c r="C24" s="159"/>
      <c r="D24" s="159"/>
      <c r="E24" s="159"/>
      <c r="F24" s="159"/>
      <c r="G24" s="159"/>
      <c r="H24" s="159"/>
      <c r="I24" s="159"/>
      <c r="J24" s="160"/>
      <c r="Q24" s="30"/>
      <c r="T24" s="148"/>
      <c r="U24" s="29"/>
      <c r="V24" s="29"/>
      <c r="W24" s="29"/>
    </row>
    <row r="25" spans="1:51" ht="18.75" customHeight="1" thickBot="1" x14ac:dyDescent="0.3">
      <c r="A25" s="81"/>
      <c r="B25" s="161" t="s">
        <v>56</v>
      </c>
      <c r="C25" s="162"/>
      <c r="D25" s="162"/>
      <c r="E25" s="162"/>
      <c r="F25" s="162"/>
      <c r="G25" s="162"/>
      <c r="H25" s="162"/>
      <c r="I25" s="162"/>
      <c r="J25" s="163"/>
      <c r="T25" s="148"/>
    </row>
  </sheetData>
  <autoFilter ref="A3:AY3" xr:uid="{00000000-0001-0000-0000-000000000000}"/>
  <mergeCells count="45">
    <mergeCell ref="V1:V2"/>
    <mergeCell ref="A2:I2"/>
    <mergeCell ref="J2:S2"/>
    <mergeCell ref="A1:C1"/>
    <mergeCell ref="D1:I1"/>
    <mergeCell ref="J1:S1"/>
    <mergeCell ref="T1:T2"/>
    <mergeCell ref="U1:U2"/>
    <mergeCell ref="AR1:AR2"/>
    <mergeCell ref="AS1:AS2"/>
    <mergeCell ref="AT1:AT2"/>
    <mergeCell ref="AI1:AI2"/>
    <mergeCell ref="AJ1:AJ2"/>
    <mergeCell ref="AK1:AK2"/>
    <mergeCell ref="AL1:AL2"/>
    <mergeCell ref="AM1:AM2"/>
    <mergeCell ref="AN1:AN2"/>
    <mergeCell ref="AO1:AO2"/>
    <mergeCell ref="AP1:AP2"/>
    <mergeCell ref="AQ1:AQ2"/>
    <mergeCell ref="AH1:AH2"/>
    <mergeCell ref="W1:W2"/>
    <mergeCell ref="X1:X2"/>
    <mergeCell ref="Y1:Y2"/>
    <mergeCell ref="Z1:Z2"/>
    <mergeCell ref="AA1:AA2"/>
    <mergeCell ref="AC1:AC2"/>
    <mergeCell ref="AD1:AD2"/>
    <mergeCell ref="AE1:AE2"/>
    <mergeCell ref="AF1:AF2"/>
    <mergeCell ref="AG1:AG2"/>
    <mergeCell ref="AB1:AB2"/>
    <mergeCell ref="AU1:AU2"/>
    <mergeCell ref="AV1:AV2"/>
    <mergeCell ref="AW1:AW2"/>
    <mergeCell ref="AX1:AX2"/>
    <mergeCell ref="AY1:AY2"/>
    <mergeCell ref="B24:J24"/>
    <mergeCell ref="B25:J25"/>
    <mergeCell ref="A8:A9"/>
    <mergeCell ref="C8:C9"/>
    <mergeCell ref="A16:A17"/>
    <mergeCell ref="C16:C17"/>
    <mergeCell ref="B22:J22"/>
    <mergeCell ref="B23:J23"/>
  </mergeCells>
  <conditionalFormatting sqref="S1 S3:S1048576">
    <cfRule type="cellIs" dxfId="10" priority="4" operator="equal">
      <formula>"ATENÇÃO"</formula>
    </cfRule>
  </conditionalFormatting>
  <conditionalFormatting sqref="U4:AY18">
    <cfRule type="cellIs" dxfId="9" priority="3" operator="greaterThan">
      <formula>0</formula>
    </cfRule>
  </conditionalFormatting>
  <conditionalFormatting sqref="R4:R18">
    <cfRule type="cellIs" dxfId="8" priority="2" operator="lessThan">
      <formula>0</formula>
    </cfRule>
  </conditionalFormatting>
  <conditionalFormatting sqref="S4:S18">
    <cfRule type="containsText" dxfId="7" priority="1" operator="containsText" text="ATENÇÃO">
      <formula>NOT(ISERROR(SEARCH("ATENÇÃO",S4)))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3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R38"/>
  <sheetViews>
    <sheetView tabSelected="1" zoomScale="80" zoomScaleNormal="80" workbookViewId="0">
      <pane ySplit="3" topLeftCell="A31" activePane="bottomLeft" state="frozen"/>
      <selection activeCell="E1" sqref="E1"/>
      <selection pane="bottomLeft" activeCell="I39" sqref="I39"/>
    </sheetView>
  </sheetViews>
  <sheetFormatPr defaultColWidth="9.7109375" defaultRowHeight="38.25" customHeight="1" x14ac:dyDescent="0.25"/>
  <cols>
    <col min="1" max="1" width="6.42578125" style="1" customWidth="1"/>
    <col min="2" max="2" width="5.85546875" style="1" customWidth="1"/>
    <col min="3" max="3" width="26" style="1" customWidth="1"/>
    <col min="4" max="4" width="38.28515625" style="3" customWidth="1"/>
    <col min="5" max="5" width="16.28515625" style="1" customWidth="1"/>
    <col min="6" max="6" width="11.42578125" style="1" customWidth="1"/>
    <col min="7" max="7" width="17.28515625" style="1" customWidth="1"/>
    <col min="8" max="8" width="14.5703125" style="1" customWidth="1"/>
    <col min="9" max="9" width="15" style="3" customWidth="1"/>
    <col min="10" max="10" width="20" style="4" customWidth="1"/>
    <col min="11" max="11" width="17.28515625" style="12" customWidth="1"/>
    <col min="12" max="12" width="11.42578125" style="12" customWidth="1"/>
    <col min="13" max="13" width="14.42578125" style="12" customWidth="1"/>
    <col min="14" max="14" width="13.28515625" style="12" customWidth="1"/>
    <col min="15" max="15" width="12.42578125" style="5" customWidth="1"/>
    <col min="16" max="16" width="22" style="2" bestFit="1" customWidth="1"/>
    <col min="17" max="17" width="20" style="2" customWidth="1"/>
    <col min="18" max="18" width="28.85546875" style="2" customWidth="1"/>
    <col min="19" max="16384" width="9.7109375" style="2"/>
  </cols>
  <sheetData>
    <row r="1" spans="1:18" ht="36.75" customHeight="1" x14ac:dyDescent="0.25">
      <c r="A1" s="196" t="s">
        <v>123</v>
      </c>
      <c r="B1" s="197"/>
      <c r="C1" s="197"/>
      <c r="D1" s="191" t="s">
        <v>122</v>
      </c>
      <c r="E1" s="192"/>
      <c r="F1" s="192"/>
      <c r="G1" s="192"/>
      <c r="H1" s="192"/>
      <c r="I1" s="198"/>
      <c r="J1" s="191" t="s">
        <v>121</v>
      </c>
      <c r="K1" s="192"/>
      <c r="L1" s="192"/>
      <c r="M1" s="192"/>
      <c r="N1" s="192"/>
      <c r="O1" s="192"/>
      <c r="P1" s="192"/>
      <c r="Q1" s="192"/>
      <c r="R1" s="192"/>
    </row>
    <row r="2" spans="1:18" ht="28.5" customHeight="1" x14ac:dyDescent="0.25">
      <c r="A2" s="193" t="s">
        <v>51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5"/>
    </row>
    <row r="3" spans="1:18" s="3" customFormat="1" ht="49.5" customHeight="1" x14ac:dyDescent="0.2">
      <c r="A3" s="10" t="s">
        <v>2</v>
      </c>
      <c r="B3" s="10" t="s">
        <v>7</v>
      </c>
      <c r="C3" s="10" t="s">
        <v>118</v>
      </c>
      <c r="D3" s="10" t="s">
        <v>9</v>
      </c>
      <c r="E3" s="10" t="s">
        <v>10</v>
      </c>
      <c r="F3" s="10" t="s">
        <v>4</v>
      </c>
      <c r="G3" s="10" t="s">
        <v>12</v>
      </c>
      <c r="H3" s="10" t="s">
        <v>11</v>
      </c>
      <c r="I3" s="10" t="s">
        <v>6</v>
      </c>
      <c r="J3" s="10" t="s">
        <v>3</v>
      </c>
      <c r="K3" s="28" t="s">
        <v>21</v>
      </c>
      <c r="L3" s="11" t="s">
        <v>22</v>
      </c>
      <c r="M3" s="11" t="s">
        <v>23</v>
      </c>
      <c r="N3" s="63" t="s">
        <v>24</v>
      </c>
      <c r="O3" s="7" t="s">
        <v>25</v>
      </c>
      <c r="P3" s="96" t="s">
        <v>26</v>
      </c>
      <c r="Q3" s="96" t="s">
        <v>20</v>
      </c>
      <c r="R3" s="96" t="s">
        <v>185</v>
      </c>
    </row>
    <row r="4" spans="1:18" ht="38.25" customHeight="1" x14ac:dyDescent="0.25">
      <c r="A4" s="59">
        <v>1</v>
      </c>
      <c r="B4" s="59">
        <v>1</v>
      </c>
      <c r="C4" s="123" t="s">
        <v>99</v>
      </c>
      <c r="D4" s="59" t="s">
        <v>61</v>
      </c>
      <c r="E4" s="59" t="s">
        <v>62</v>
      </c>
      <c r="F4" s="59" t="s">
        <v>94</v>
      </c>
      <c r="G4" s="124" t="s">
        <v>158</v>
      </c>
      <c r="H4" s="77" t="s">
        <v>151</v>
      </c>
      <c r="I4" s="83">
        <v>1592.07</v>
      </c>
      <c r="J4" s="14">
        <f>'REITORIA-SETIC'!J4+ESAG!J4+CEART!J4+FAED!J4+CEAD!J4+CEFID!J4+CERES!J4+CESFI!J4+CCT!J4+CEAVI!J4+CEO!J4+CESMO!J4</f>
        <v>38</v>
      </c>
      <c r="K4" s="13">
        <f>'REITORIA-SETIC'!K4+ESAG!K4+CEART!K4+FAED!K4+CEAD!K4+CEFID!K4+CERES!K4+CESFI!K4+CCT!K4+CEAVI!K4+CEO!K4+CESMO!K4</f>
        <v>15</v>
      </c>
      <c r="L4" s="40">
        <f>'REITORIA-SETIC'!L4+ESAG!L4+CEART!L4+FAED!L4+CEAD!L4+CEFID!L4+CERES!L4+CESFI!L4+CCT!L4+CEAVI!L4+CEO!L4+CESMO!L4</f>
        <v>15</v>
      </c>
      <c r="M4" s="37">
        <f>J4*0.25-0.5-N4</f>
        <v>9</v>
      </c>
      <c r="N4" s="38">
        <f>'REITORIA-SETIC'!O4+'REITORIA-SETIC'!P4+ESAG!O4+ESAG!P4+CEART!O4+CEART!P4+FAED!O4+FAED!P4+CEAD!O4+CEAD!P4+CEFID!O4+CEFID!P4+CERES!O4+CERES!P4+CESFI!O4+CESFI!P4+CCT!O4+CCT!P4+CEAVI!O4+CEAVI!P4+CEO!O4+CEO!P4+CESMO!O4+CESMO!P4</f>
        <v>0</v>
      </c>
      <c r="O4" s="15">
        <f t="shared" ref="O4:O17" si="0">J4-K4+N4</f>
        <v>23</v>
      </c>
      <c r="P4" s="16">
        <f t="shared" ref="P4:P17" si="1">I4*J4</f>
        <v>60498.659999999996</v>
      </c>
      <c r="Q4" s="16">
        <f>I4*N4</f>
        <v>0</v>
      </c>
      <c r="R4" s="16">
        <f>I4*K4+Q4</f>
        <v>23881.05</v>
      </c>
    </row>
    <row r="5" spans="1:18" ht="38.25" customHeight="1" x14ac:dyDescent="0.25">
      <c r="A5" s="59">
        <v>2</v>
      </c>
      <c r="B5" s="59">
        <v>2</v>
      </c>
      <c r="C5" s="59" t="s">
        <v>100</v>
      </c>
      <c r="D5" s="59" t="s">
        <v>63</v>
      </c>
      <c r="E5" s="59" t="s">
        <v>64</v>
      </c>
      <c r="F5" s="59" t="s">
        <v>94</v>
      </c>
      <c r="G5" s="124" t="s">
        <v>158</v>
      </c>
      <c r="H5" s="77" t="s">
        <v>151</v>
      </c>
      <c r="I5" s="83">
        <v>3363.98</v>
      </c>
      <c r="J5" s="14">
        <f>'REITORIA-SETIC'!J5+ESAG!J5+CEART!J5+FAED!J5+CEAD!J5+CEFID!J5+CERES!J5+CESFI!J5+CCT!J5+CEAVI!J5+CEO!J5+CESMO!J5</f>
        <v>1</v>
      </c>
      <c r="K5" s="13">
        <f>'REITORIA-SETIC'!K5+ESAG!K5+CEART!K5+FAED!K5+CEAD!K5+CEFID!K5+CERES!K5+CESFI!K5+CCT!K5+CEAVI!K5+CEO!K5+CESMO!K5</f>
        <v>1</v>
      </c>
      <c r="L5" s="40">
        <f>'REITORIA-SETIC'!L5+ESAG!L5+CEART!L5+FAED!L5+CEAD!L5+CEFID!L5+CERES!L5+CESFI!L5+CCT!L5+CEAVI!L5+CEO!L5+CESMO!L5</f>
        <v>1</v>
      </c>
      <c r="M5" s="37">
        <f t="shared" ref="M5:M17" si="2">J5*0.25-0.5-N5</f>
        <v>-0.25</v>
      </c>
      <c r="N5" s="38">
        <f>'REITORIA-SETIC'!O5+'REITORIA-SETIC'!P5+ESAG!O5+ESAG!P5+CEART!O5+CEART!P5+FAED!O5+FAED!P5+CEAD!O5+CEAD!P5+CEFID!O5+CEFID!P5+CERES!O5+CERES!P5+CESFI!O5+CESFI!P5+CCT!O5+CCT!P5+CEAVI!O5+CEAVI!P5+CEO!O5+CEO!P5+CESMO!O5+CESMO!P5</f>
        <v>0</v>
      </c>
      <c r="O5" s="15">
        <f t="shared" si="0"/>
        <v>0</v>
      </c>
      <c r="P5" s="16">
        <f t="shared" si="1"/>
        <v>3363.98</v>
      </c>
      <c r="Q5" s="16">
        <f t="shared" ref="Q5:Q17" si="3">I5*N5</f>
        <v>0</v>
      </c>
      <c r="R5" s="16">
        <f t="shared" ref="R5:R18" si="4">I5*K5+Q5</f>
        <v>3363.98</v>
      </c>
    </row>
    <row r="6" spans="1:18" ht="38.25" customHeight="1" x14ac:dyDescent="0.25">
      <c r="A6" s="59">
        <v>3</v>
      </c>
      <c r="B6" s="59">
        <v>3</v>
      </c>
      <c r="C6" s="59" t="s">
        <v>65</v>
      </c>
      <c r="D6" s="59" t="s">
        <v>66</v>
      </c>
      <c r="E6" s="59" t="s">
        <v>67</v>
      </c>
      <c r="F6" s="59" t="s">
        <v>94</v>
      </c>
      <c r="G6" s="124" t="s">
        <v>159</v>
      </c>
      <c r="H6" s="77" t="s">
        <v>152</v>
      </c>
      <c r="I6" s="83">
        <v>2583.3000000000002</v>
      </c>
      <c r="J6" s="14">
        <f>'REITORIA-SETIC'!J6+ESAG!J6+CEART!J6+FAED!J6+CEAD!J6+CEFID!J6+CERES!J6+CESFI!J6+CCT!J6+CEAVI!J6+CEO!J6+CESMO!J6</f>
        <v>6</v>
      </c>
      <c r="K6" s="13">
        <f>'REITORIA-SETIC'!K6+ESAG!K6+CEART!K6+FAED!K6+CEAD!K6+CEFID!K6+CERES!K6+CESFI!K6+CCT!K6+CEAVI!K6+CEO!K6+CESMO!K6</f>
        <v>5</v>
      </c>
      <c r="L6" s="40">
        <f>'REITORIA-SETIC'!L6+ESAG!L6+CEART!L6+FAED!L6+CEAD!L6+CEFID!L6+CERES!L6+CESFI!L6+CCT!L6+CEAVI!L6+CEO!L6+CESMO!L6</f>
        <v>5</v>
      </c>
      <c r="M6" s="37">
        <f t="shared" si="2"/>
        <v>1</v>
      </c>
      <c r="N6" s="38">
        <f>'REITORIA-SETIC'!O6+'REITORIA-SETIC'!P6+ESAG!O6+ESAG!P6+CEART!O6+CEART!P6+FAED!O6+FAED!P6+CEAD!O6+CEAD!P6+CEFID!O6+CEFID!P6+CERES!O6+CERES!P6+CESFI!O6+CESFI!P6+CCT!O6+CCT!P6+CEAVI!O6+CEAVI!P6+CEO!O6+CEO!P6+CESMO!O6+CESMO!P6</f>
        <v>0</v>
      </c>
      <c r="O6" s="15">
        <f t="shared" si="0"/>
        <v>1</v>
      </c>
      <c r="P6" s="16">
        <f t="shared" si="1"/>
        <v>15499.800000000001</v>
      </c>
      <c r="Q6" s="16">
        <f t="shared" si="3"/>
        <v>0</v>
      </c>
      <c r="R6" s="16">
        <f t="shared" si="4"/>
        <v>12916.5</v>
      </c>
    </row>
    <row r="7" spans="1:18" ht="38.25" customHeight="1" x14ac:dyDescent="0.25">
      <c r="A7" s="59">
        <v>4</v>
      </c>
      <c r="B7" s="59">
        <v>4</v>
      </c>
      <c r="C7" s="59" t="s">
        <v>101</v>
      </c>
      <c r="D7" s="59" t="s">
        <v>68</v>
      </c>
      <c r="E7" s="59" t="s">
        <v>69</v>
      </c>
      <c r="F7" s="59" t="s">
        <v>94</v>
      </c>
      <c r="G7" s="124" t="s">
        <v>159</v>
      </c>
      <c r="H7" s="77" t="s">
        <v>153</v>
      </c>
      <c r="I7" s="83">
        <v>34360</v>
      </c>
      <c r="J7" s="14">
        <f>'REITORIA-SETIC'!J7+ESAG!J7+CEART!J7+FAED!J7+CEAD!J7+CEFID!J7+CERES!J7+CESFI!J7+CCT!J7+CEAVI!J7+CEO!J7+CESMO!J7</f>
        <v>2</v>
      </c>
      <c r="K7" s="13">
        <f>'REITORIA-SETIC'!K7+ESAG!K7+CEART!K7+FAED!K7+CEAD!K7+CEFID!K7+CERES!K7+CESFI!K7+CCT!K7+CEAVI!K7+CEO!K7+CESMO!K7</f>
        <v>2</v>
      </c>
      <c r="L7" s="40">
        <f>'REITORIA-SETIC'!L7+ESAG!L7+CEART!L7+FAED!L7+CEAD!L7+CEFID!L7+CERES!L7+CESFI!L7+CCT!L7+CEAVI!L7+CEO!L7+CESMO!L7</f>
        <v>2</v>
      </c>
      <c r="M7" s="37">
        <f t="shared" si="2"/>
        <v>0</v>
      </c>
      <c r="N7" s="38">
        <f>'REITORIA-SETIC'!O7+'REITORIA-SETIC'!P7+ESAG!O7+ESAG!P7+CEART!O7+CEART!P7+FAED!O7+FAED!P7+CEAD!O7+CEAD!P7+CEFID!O7+CEFID!P7+CERES!O7+CERES!P7+CESFI!O7+CESFI!P7+CCT!O7+CCT!P7+CEAVI!O7+CEAVI!P7+CEO!O7+CEO!P7+CESMO!O7+CESMO!P7</f>
        <v>0</v>
      </c>
      <c r="O7" s="15">
        <f t="shared" si="0"/>
        <v>0</v>
      </c>
      <c r="P7" s="16">
        <f t="shared" si="1"/>
        <v>68720</v>
      </c>
      <c r="Q7" s="16">
        <f t="shared" si="3"/>
        <v>0</v>
      </c>
      <c r="R7" s="16">
        <f t="shared" si="4"/>
        <v>68720</v>
      </c>
    </row>
    <row r="8" spans="1:18" ht="38.25" customHeight="1" x14ac:dyDescent="0.25">
      <c r="A8" s="179">
        <v>5</v>
      </c>
      <c r="B8" s="59">
        <v>5</v>
      </c>
      <c r="C8" s="179" t="s">
        <v>102</v>
      </c>
      <c r="D8" s="59" t="s">
        <v>70</v>
      </c>
      <c r="E8" s="59" t="s">
        <v>71</v>
      </c>
      <c r="F8" s="59" t="s">
        <v>94</v>
      </c>
      <c r="G8" s="124" t="s">
        <v>158</v>
      </c>
      <c r="H8" s="77" t="s">
        <v>151</v>
      </c>
      <c r="I8" s="83">
        <v>4268.6000000000004</v>
      </c>
      <c r="J8" s="14">
        <f>'REITORIA-SETIC'!J8+ESAG!J8+CEART!J8+FAED!J8+CEAD!J8+CEFID!J8+CERES!J8+CESFI!J8+CCT!J8+CEAVI!J8+CEO!J8+CESMO!J8</f>
        <v>9</v>
      </c>
      <c r="K8" s="13">
        <f>'REITORIA-SETIC'!K8+ESAG!K8+CEART!K8+FAED!K8+CEAD!K8+CEFID!K8+CERES!K8+CESFI!K8+CCT!K8+CEAVI!K8+CEO!K8+CESMO!K8</f>
        <v>2</v>
      </c>
      <c r="L8" s="40">
        <f>'REITORIA-SETIC'!L8+ESAG!L8+CEART!L8+FAED!L8+CEAD!L8+CEFID!L8+CERES!L8+CESFI!L8+CCT!L8+CEAVI!L8+CEO!L8+CESMO!L8</f>
        <v>2</v>
      </c>
      <c r="M8" s="37">
        <f t="shared" si="2"/>
        <v>1.75</v>
      </c>
      <c r="N8" s="38">
        <f>'REITORIA-SETIC'!O8+'REITORIA-SETIC'!P8+ESAG!O8+ESAG!P8+CEART!O8+CEART!P8+FAED!O8+FAED!P8+CEAD!O8+CEAD!P8+CEFID!O8+CEFID!P8+CERES!O8+CERES!P8+CESFI!O8+CESFI!P8+CCT!O8+CCT!P8+CEAVI!O8+CEAVI!P8+CEO!O8+CEO!P8+CESMO!O8+CESMO!P8</f>
        <v>0</v>
      </c>
      <c r="O8" s="15">
        <f t="shared" si="0"/>
        <v>7</v>
      </c>
      <c r="P8" s="16">
        <f t="shared" si="1"/>
        <v>38417.4</v>
      </c>
      <c r="Q8" s="16">
        <f t="shared" si="3"/>
        <v>0</v>
      </c>
      <c r="R8" s="16">
        <f t="shared" si="4"/>
        <v>8537.2000000000007</v>
      </c>
    </row>
    <row r="9" spans="1:18" ht="38.25" customHeight="1" x14ac:dyDescent="0.25">
      <c r="A9" s="180"/>
      <c r="B9" s="59">
        <v>6</v>
      </c>
      <c r="C9" s="180"/>
      <c r="D9" s="59" t="s">
        <v>72</v>
      </c>
      <c r="E9" s="59" t="s">
        <v>73</v>
      </c>
      <c r="F9" s="59" t="s">
        <v>94</v>
      </c>
      <c r="G9" s="124" t="s">
        <v>158</v>
      </c>
      <c r="H9" s="77" t="s">
        <v>151</v>
      </c>
      <c r="I9" s="83">
        <v>2216.5</v>
      </c>
      <c r="J9" s="14">
        <f>'REITORIA-SETIC'!J9+ESAG!J9+CEART!J9+FAED!J9+CEAD!J9+CEFID!J9+CERES!J9+CESFI!J9+CCT!J9+CEAVI!J9+CEO!J9+CESMO!J9</f>
        <v>5</v>
      </c>
      <c r="K9" s="13">
        <f>'REITORIA-SETIC'!K9+ESAG!K9+CEART!K9+FAED!K9+CEAD!K9+CEFID!K9+CERES!K9+CESFI!K9+CCT!K9+CEAVI!K9+CEO!K9+CESMO!K9</f>
        <v>1</v>
      </c>
      <c r="L9" s="40">
        <f>'REITORIA-SETIC'!L9+ESAG!L9+CEART!L9+FAED!L9+CEAD!L9+CEFID!L9+CERES!L9+CESFI!L9+CCT!L9+CEAVI!L9+CEO!L9+CESMO!L9</f>
        <v>1</v>
      </c>
      <c r="M9" s="37">
        <f t="shared" si="2"/>
        <v>0.75</v>
      </c>
      <c r="N9" s="38">
        <f>'REITORIA-SETIC'!O9+'REITORIA-SETIC'!P9+ESAG!O9+ESAG!P9+CEART!O9+CEART!P9+FAED!O9+FAED!P9+CEAD!O9+CEAD!P9+CEFID!O9+CEFID!P9+CERES!O9+CERES!P9+CESFI!O9+CESFI!P9+CCT!O9+CCT!P9+CEAVI!O9+CEAVI!P9+CEO!O9+CEO!P9+CESMO!O9+CESMO!P9</f>
        <v>0</v>
      </c>
      <c r="O9" s="15">
        <f t="shared" si="0"/>
        <v>4</v>
      </c>
      <c r="P9" s="16">
        <f t="shared" si="1"/>
        <v>11082.5</v>
      </c>
      <c r="Q9" s="16">
        <f t="shared" si="3"/>
        <v>0</v>
      </c>
      <c r="R9" s="16">
        <f t="shared" si="4"/>
        <v>2216.5</v>
      </c>
    </row>
    <row r="10" spans="1:18" ht="38.25" customHeight="1" x14ac:dyDescent="0.25">
      <c r="A10" s="59">
        <v>6</v>
      </c>
      <c r="B10" s="59">
        <v>7</v>
      </c>
      <c r="C10" s="59" t="s">
        <v>74</v>
      </c>
      <c r="D10" s="59" t="s">
        <v>75</v>
      </c>
      <c r="E10" s="59" t="s">
        <v>76</v>
      </c>
      <c r="F10" s="59" t="s">
        <v>94</v>
      </c>
      <c r="G10" s="124" t="s">
        <v>158</v>
      </c>
      <c r="H10" s="77" t="s">
        <v>151</v>
      </c>
      <c r="I10" s="83">
        <v>789.28</v>
      </c>
      <c r="J10" s="14">
        <f>'REITORIA-SETIC'!J10+ESAG!J10+CEART!J10+FAED!J10+CEAD!J10+CEFID!J10+CERES!J10+CESFI!J10+CCT!J10+CEAVI!J10+CEO!J10+CESMO!J10</f>
        <v>1</v>
      </c>
      <c r="K10" s="13">
        <f>'REITORIA-SETIC'!K10+ESAG!K10+CEART!K10+FAED!K10+CEAD!K10+CEFID!K10+CERES!K10+CESFI!K10+CCT!K10+CEAVI!K10+CEO!K10+CESMO!K10</f>
        <v>1</v>
      </c>
      <c r="L10" s="40">
        <f>'REITORIA-SETIC'!L10+ESAG!L10+CEART!L10+FAED!L10+CEAD!L10+CEFID!L10+CERES!L10+CESFI!L10+CCT!L10+CEAVI!L10+CEO!L10+CESMO!L10</f>
        <v>1</v>
      </c>
      <c r="M10" s="37">
        <f t="shared" si="2"/>
        <v>-0.25</v>
      </c>
      <c r="N10" s="38">
        <f>'REITORIA-SETIC'!O10+'REITORIA-SETIC'!P10+ESAG!O10+ESAG!P10+CEART!O10+CEART!P10+FAED!O10+FAED!P10+CEAD!O10+CEAD!P10+CEFID!O10+CEFID!P10+CERES!O10+CERES!P10+CESFI!O10+CESFI!P10+CCT!O10+CCT!P10+CEAVI!O10+CEAVI!P10+CEO!O10+CEO!P10+CESMO!O10+CESMO!P10</f>
        <v>0</v>
      </c>
      <c r="O10" s="15">
        <f t="shared" si="0"/>
        <v>0</v>
      </c>
      <c r="P10" s="16">
        <f t="shared" si="1"/>
        <v>789.28</v>
      </c>
      <c r="Q10" s="16">
        <f t="shared" si="3"/>
        <v>0</v>
      </c>
      <c r="R10" s="16">
        <f t="shared" si="4"/>
        <v>789.28</v>
      </c>
    </row>
    <row r="11" spans="1:18" ht="38.25" customHeight="1" x14ac:dyDescent="0.25">
      <c r="A11" s="59">
        <v>8</v>
      </c>
      <c r="B11" s="59">
        <v>9</v>
      </c>
      <c r="C11" s="59" t="s">
        <v>100</v>
      </c>
      <c r="D11" s="59" t="s">
        <v>77</v>
      </c>
      <c r="E11" s="59" t="s">
        <v>78</v>
      </c>
      <c r="F11" s="59" t="s">
        <v>94</v>
      </c>
      <c r="G11" s="124" t="s">
        <v>159</v>
      </c>
      <c r="H11" s="77" t="s">
        <v>152</v>
      </c>
      <c r="I11" s="83">
        <v>8235.2900000000009</v>
      </c>
      <c r="J11" s="14">
        <f>'REITORIA-SETIC'!J11+ESAG!J11+CEART!J11+FAED!J11+CEAD!J11+CEFID!J11+CERES!J11+CESFI!J11+CCT!J11+CEAVI!J11+CEO!J11+CESMO!J11</f>
        <v>17</v>
      </c>
      <c r="K11" s="13">
        <f>'REITORIA-SETIC'!K11+ESAG!K11+CEART!K11+FAED!K11+CEAD!K11+CEFID!K11+CERES!K11+CESFI!K11+CCT!K11+CEAVI!K11+CEO!K11+CESMO!K11</f>
        <v>17</v>
      </c>
      <c r="L11" s="40">
        <f>'REITORIA-SETIC'!L11+ESAG!L11+CEART!L11+FAED!L11+CEAD!L11+CEFID!L11+CERES!L11+CESFI!L11+CCT!L11+CEAVI!L11+CEO!L11+CESMO!L11</f>
        <v>17</v>
      </c>
      <c r="M11" s="37">
        <f t="shared" si="2"/>
        <v>3.75</v>
      </c>
      <c r="N11" s="38">
        <f>'REITORIA-SETIC'!O11+'REITORIA-SETIC'!P11+ESAG!O11+ESAG!P11+CEART!O11+CEART!P11+FAED!O11+FAED!P11+CEAD!O11+CEAD!P11+CEFID!O11+CEFID!P11+CERES!O11+CERES!P11+CESFI!O11+CESFI!P11+CCT!O11+CCT!P11+CEAVI!O11+CEAVI!P11+CEO!O11+CEO!P11+CESMO!O11+CESMO!P11</f>
        <v>0</v>
      </c>
      <c r="O11" s="15">
        <f t="shared" si="0"/>
        <v>0</v>
      </c>
      <c r="P11" s="16">
        <f t="shared" si="1"/>
        <v>139999.93000000002</v>
      </c>
      <c r="Q11" s="16">
        <f t="shared" si="3"/>
        <v>0</v>
      </c>
      <c r="R11" s="16">
        <f t="shared" si="4"/>
        <v>139999.93000000002</v>
      </c>
    </row>
    <row r="12" spans="1:18" ht="38.25" customHeight="1" x14ac:dyDescent="0.25">
      <c r="A12" s="59">
        <v>9</v>
      </c>
      <c r="B12" s="59">
        <v>10</v>
      </c>
      <c r="C12" s="59" t="s">
        <v>103</v>
      </c>
      <c r="D12" s="59" t="s">
        <v>79</v>
      </c>
      <c r="E12" s="59" t="s">
        <v>80</v>
      </c>
      <c r="F12" s="59" t="s">
        <v>95</v>
      </c>
      <c r="G12" s="124" t="s">
        <v>158</v>
      </c>
      <c r="H12" s="77" t="s">
        <v>151</v>
      </c>
      <c r="I12" s="83">
        <v>808.25</v>
      </c>
      <c r="J12" s="14">
        <f>'REITORIA-SETIC'!J12+ESAG!J12+CEART!J12+FAED!J12+CEAD!J12+CEFID!J12+CERES!J12+CESFI!J12+CCT!J12+CEAVI!J12+CEO!J12+CESMO!J12</f>
        <v>12</v>
      </c>
      <c r="K12" s="13">
        <f>'REITORIA-SETIC'!K12+ESAG!K12+CEART!K12+FAED!K12+CEAD!K12+CEFID!K12+CERES!K12+CESFI!K12+CCT!K12+CEAVI!K12+CEO!K12+CESMO!K12</f>
        <v>4</v>
      </c>
      <c r="L12" s="40">
        <f>'REITORIA-SETIC'!L12+ESAG!L12+CEART!L12+FAED!L12+CEAD!L12+CEFID!L12+CERES!L12+CESFI!L12+CCT!L12+CEAVI!L12+CEO!L12+CESMO!L12</f>
        <v>4</v>
      </c>
      <c r="M12" s="37">
        <f t="shared" si="2"/>
        <v>2.5</v>
      </c>
      <c r="N12" s="38">
        <f>'REITORIA-SETIC'!O12+'REITORIA-SETIC'!P12+ESAG!O12+ESAG!P12+CEART!O12+CEART!P12+FAED!O12+FAED!P12+CEAD!O12+CEAD!P12+CEFID!O12+CEFID!P12+CERES!O12+CERES!P12+CESFI!O12+CESFI!P12+CCT!O12+CCT!P12+CEAVI!O12+CEAVI!P12+CEO!O12+CEO!P12+CESMO!O12+CESMO!P12</f>
        <v>0</v>
      </c>
      <c r="O12" s="15">
        <f t="shared" si="0"/>
        <v>8</v>
      </c>
      <c r="P12" s="16">
        <f t="shared" si="1"/>
        <v>9699</v>
      </c>
      <c r="Q12" s="16">
        <f t="shared" si="3"/>
        <v>0</v>
      </c>
      <c r="R12" s="16">
        <f t="shared" si="4"/>
        <v>3233</v>
      </c>
    </row>
    <row r="13" spans="1:18" ht="38.25" customHeight="1" x14ac:dyDescent="0.25">
      <c r="A13" s="59">
        <v>10</v>
      </c>
      <c r="B13" s="59">
        <v>11</v>
      </c>
      <c r="C13" s="59" t="s">
        <v>81</v>
      </c>
      <c r="D13" s="59" t="s">
        <v>82</v>
      </c>
      <c r="E13" s="59" t="s">
        <v>83</v>
      </c>
      <c r="F13" s="59" t="s">
        <v>96</v>
      </c>
      <c r="G13" s="124" t="s">
        <v>158</v>
      </c>
      <c r="H13" s="77" t="s">
        <v>151</v>
      </c>
      <c r="I13" s="83">
        <v>62.49</v>
      </c>
      <c r="J13" s="14">
        <f>'REITORIA-SETIC'!J13+ESAG!J13+CEART!J13+FAED!J13+CEAD!J13+CEFID!J13+CERES!J13+CESFI!J13+CCT!J13+CEAVI!J13+CEO!J13+CESMO!J13</f>
        <v>16</v>
      </c>
      <c r="K13" s="13">
        <f>'REITORIA-SETIC'!K13+ESAG!K13+CEART!K13+FAED!K13+CEAD!K13+CEFID!K13+CERES!K13+CESFI!K13+CCT!K13+CEAVI!K13+CEO!K13+CESMO!K13</f>
        <v>16</v>
      </c>
      <c r="L13" s="40">
        <f>'REITORIA-SETIC'!L13+ESAG!L13+CEART!L13+FAED!L13+CEAD!L13+CEFID!L13+CERES!L13+CESFI!L13+CCT!L13+CEAVI!L13+CEO!L13+CESMO!L13</f>
        <v>16</v>
      </c>
      <c r="M13" s="37">
        <f t="shared" si="2"/>
        <v>3.5</v>
      </c>
      <c r="N13" s="38">
        <f>'REITORIA-SETIC'!O13+'REITORIA-SETIC'!P13+ESAG!O13+ESAG!P13+CEART!O13+CEART!P13+FAED!O13+FAED!P13+CEAD!O13+CEAD!P13+CEFID!O13+CEFID!P13+CERES!O13+CERES!P13+CESFI!O13+CESFI!P13+CCT!O13+CCT!P13+CEAVI!O13+CEAVI!P13+CEO!O13+CEO!P13+CESMO!O13+CESMO!P13</f>
        <v>0</v>
      </c>
      <c r="O13" s="15">
        <f t="shared" si="0"/>
        <v>0</v>
      </c>
      <c r="P13" s="16">
        <f t="shared" si="1"/>
        <v>999.84</v>
      </c>
      <c r="Q13" s="16">
        <f t="shared" si="3"/>
        <v>0</v>
      </c>
      <c r="R13" s="16">
        <f t="shared" si="4"/>
        <v>999.84</v>
      </c>
    </row>
    <row r="14" spans="1:18" ht="38.25" customHeight="1" x14ac:dyDescent="0.25">
      <c r="A14" s="59">
        <v>12</v>
      </c>
      <c r="B14" s="59">
        <v>13</v>
      </c>
      <c r="C14" s="59" t="s">
        <v>100</v>
      </c>
      <c r="D14" s="59" t="s">
        <v>84</v>
      </c>
      <c r="E14" s="59" t="s">
        <v>85</v>
      </c>
      <c r="F14" s="59" t="s">
        <v>94</v>
      </c>
      <c r="G14" s="124" t="s">
        <v>159</v>
      </c>
      <c r="H14" s="77" t="s">
        <v>153</v>
      </c>
      <c r="I14" s="83">
        <v>10757.81</v>
      </c>
      <c r="J14" s="14">
        <f>'REITORIA-SETIC'!J14+ESAG!J14+CEART!J14+FAED!J14+CEAD!J14+CEFID!J14+CERES!J14+CESFI!J14+CCT!J14+CEAVI!J14+CEO!J14+CESMO!J14</f>
        <v>2</v>
      </c>
      <c r="K14" s="13">
        <f>'REITORIA-SETIC'!K14+ESAG!K14+CEART!K14+FAED!K14+CEAD!K14+CEFID!K14+CERES!K14+CESFI!K14+CCT!K14+CEAVI!K14+CEO!K14+CESMO!K14</f>
        <v>2</v>
      </c>
      <c r="L14" s="40">
        <f>'REITORIA-SETIC'!L14+ESAG!L14+CEART!L14+FAED!L14+CEAD!L14+CEFID!L14+CERES!L14+CESFI!L14+CCT!L14+CEAVI!L14+CEO!L14+CESMO!L14</f>
        <v>2</v>
      </c>
      <c r="M14" s="37">
        <f t="shared" si="2"/>
        <v>0</v>
      </c>
      <c r="N14" s="38">
        <f>'REITORIA-SETIC'!O14+'REITORIA-SETIC'!P14+ESAG!O14+ESAG!P14+CEART!O14+CEART!P14+FAED!O14+FAED!P14+CEAD!O14+CEAD!P14+CEFID!O14+CEFID!P14+CERES!O14+CERES!P14+CESFI!O14+CESFI!P14+CCT!O14+CCT!P14+CEAVI!O14+CEAVI!P14+CEO!O14+CEO!P14+CESMO!O14+CESMO!P14</f>
        <v>0</v>
      </c>
      <c r="O14" s="15">
        <f t="shared" si="0"/>
        <v>0</v>
      </c>
      <c r="P14" s="16">
        <f t="shared" si="1"/>
        <v>21515.62</v>
      </c>
      <c r="Q14" s="16">
        <f t="shared" si="3"/>
        <v>0</v>
      </c>
      <c r="R14" s="16">
        <f t="shared" si="4"/>
        <v>21515.62</v>
      </c>
    </row>
    <row r="15" spans="1:18" ht="38.25" customHeight="1" x14ac:dyDescent="0.25">
      <c r="A15" s="59">
        <v>14</v>
      </c>
      <c r="B15" s="59">
        <v>15</v>
      </c>
      <c r="C15" s="59" t="s">
        <v>104</v>
      </c>
      <c r="D15" s="59" t="s">
        <v>86</v>
      </c>
      <c r="E15" s="59" t="s">
        <v>87</v>
      </c>
      <c r="F15" s="59" t="s">
        <v>94</v>
      </c>
      <c r="G15" s="124" t="s">
        <v>159</v>
      </c>
      <c r="H15" s="77" t="s">
        <v>153</v>
      </c>
      <c r="I15" s="83">
        <v>9000</v>
      </c>
      <c r="J15" s="14">
        <f>'REITORIA-SETIC'!J15+ESAG!J15+CEART!J15+FAED!J15+CEAD!J15+CEFID!J15+CERES!J15+CESFI!J15+CCT!J15+CEAVI!J15+CEO!J15+CESMO!J15</f>
        <v>8</v>
      </c>
      <c r="K15" s="13">
        <f>'REITORIA-SETIC'!K15+ESAG!K15+CEART!K15+FAED!K15+CEAD!K15+CEFID!K15+CERES!K15+CESFI!K15+CCT!K15+CEAVI!K15+CEO!K15+CESMO!K15</f>
        <v>2</v>
      </c>
      <c r="L15" s="40">
        <f>'REITORIA-SETIC'!L15+ESAG!L15+CEART!L15+FAED!L15+CEAD!L15+CEFID!L15+CERES!L15+CESFI!L15+CCT!L15+CEAVI!L15+CEO!L15+CESMO!L15</f>
        <v>2</v>
      </c>
      <c r="M15" s="37">
        <f t="shared" si="2"/>
        <v>1.5</v>
      </c>
      <c r="N15" s="38">
        <f>'REITORIA-SETIC'!O15+'REITORIA-SETIC'!P15+ESAG!O15+ESAG!P15+CEART!O15+CEART!P15+FAED!O15+FAED!P15+CEAD!O15+CEAD!P15+CEFID!O15+CEFID!P15+CERES!O15+CERES!P15+CESFI!O15+CESFI!P15+CCT!O15+CCT!P15+CEAVI!O15+CEAVI!P15+CEO!O15+CEO!P15+CESMO!O15+CESMO!P15</f>
        <v>0</v>
      </c>
      <c r="O15" s="15">
        <f t="shared" si="0"/>
        <v>6</v>
      </c>
      <c r="P15" s="16">
        <f t="shared" si="1"/>
        <v>72000</v>
      </c>
      <c r="Q15" s="16">
        <f t="shared" si="3"/>
        <v>0</v>
      </c>
      <c r="R15" s="16">
        <f t="shared" si="4"/>
        <v>18000</v>
      </c>
    </row>
    <row r="16" spans="1:18" ht="38.25" customHeight="1" x14ac:dyDescent="0.25">
      <c r="A16" s="179">
        <v>15</v>
      </c>
      <c r="B16" s="59">
        <v>16</v>
      </c>
      <c r="C16" s="179" t="s">
        <v>105</v>
      </c>
      <c r="D16" s="59" t="s">
        <v>88</v>
      </c>
      <c r="E16" s="59" t="s">
        <v>89</v>
      </c>
      <c r="F16" s="59" t="s">
        <v>94</v>
      </c>
      <c r="G16" s="124" t="s">
        <v>159</v>
      </c>
      <c r="H16" s="77" t="s">
        <v>152</v>
      </c>
      <c r="I16" s="83">
        <v>14230</v>
      </c>
      <c r="J16" s="14">
        <f>'REITORIA-SETIC'!J16+ESAG!J16+CEART!J16+FAED!J16+CEAD!J16+CEFID!J16+CERES!J16+CESFI!J16+CCT!J16+CEAVI!J16+CEO!J16+CESMO!J16</f>
        <v>2</v>
      </c>
      <c r="K16" s="13">
        <f>'REITORIA-SETIC'!K16+ESAG!K16+CEART!K16+FAED!K16+CEAD!K16+CEFID!K16+CERES!K16+CESFI!K16+CCT!K16+CEAVI!K16+CEO!K16+CESMO!K16</f>
        <v>2</v>
      </c>
      <c r="L16" s="40">
        <f>'REITORIA-SETIC'!L16+ESAG!L16+CEART!L16+FAED!L16+CEAD!L16+CEFID!L16+CERES!L16+CESFI!L16+CCT!L16+CEAVI!L16+CEO!L16+CESMO!L16</f>
        <v>2</v>
      </c>
      <c r="M16" s="37">
        <f t="shared" si="2"/>
        <v>0</v>
      </c>
      <c r="N16" s="38">
        <f>'REITORIA-SETIC'!O16+'REITORIA-SETIC'!P16+ESAG!O16+ESAG!P16+CEART!O16+CEART!P16+FAED!O16+FAED!P16+CEAD!O16+CEAD!P16+CEFID!O16+CEFID!P16+CERES!O16+CERES!P16+CESFI!O16+CESFI!P16+CCT!O16+CCT!P16+CEAVI!O16+CEAVI!P16+CEO!O16+CEO!P16+CESMO!O16+CESMO!P16</f>
        <v>0</v>
      </c>
      <c r="O16" s="15">
        <f t="shared" si="0"/>
        <v>0</v>
      </c>
      <c r="P16" s="16">
        <f t="shared" si="1"/>
        <v>28460</v>
      </c>
      <c r="Q16" s="16">
        <f t="shared" si="3"/>
        <v>0</v>
      </c>
      <c r="R16" s="16">
        <f t="shared" si="4"/>
        <v>28460</v>
      </c>
    </row>
    <row r="17" spans="1:18" ht="38.25" customHeight="1" x14ac:dyDescent="0.25">
      <c r="A17" s="180"/>
      <c r="B17" s="59">
        <v>17</v>
      </c>
      <c r="C17" s="180"/>
      <c r="D17" s="59" t="s">
        <v>90</v>
      </c>
      <c r="E17" s="59" t="s">
        <v>91</v>
      </c>
      <c r="F17" s="59" t="s">
        <v>94</v>
      </c>
      <c r="G17" s="124" t="s">
        <v>159</v>
      </c>
      <c r="H17" s="77" t="s">
        <v>152</v>
      </c>
      <c r="I17" s="83">
        <v>3510</v>
      </c>
      <c r="J17" s="14">
        <f>'REITORIA-SETIC'!J17+ESAG!J17+CEART!J17+FAED!J17+CEAD!J17+CEFID!J17+CERES!J17+CESFI!J17+CCT!J17+CEAVI!J17+CEO!J17+CESMO!J17</f>
        <v>2</v>
      </c>
      <c r="K17" s="13">
        <f>'REITORIA-SETIC'!K17+ESAG!K17+CEART!K17+FAED!K17+CEAD!K17+CEFID!K17+CERES!K17+CESFI!K17+CCT!K17+CEAVI!K17+CEO!K17+CESMO!K17</f>
        <v>2</v>
      </c>
      <c r="L17" s="40">
        <f>'REITORIA-SETIC'!L17+ESAG!L17+CEART!L17+FAED!L17+CEAD!L17+CEFID!L17+CERES!L17+CESFI!L17+CCT!L17+CEAVI!L17+CEO!L17+CESMO!L17</f>
        <v>2</v>
      </c>
      <c r="M17" s="37">
        <f t="shared" si="2"/>
        <v>0</v>
      </c>
      <c r="N17" s="38">
        <f>'REITORIA-SETIC'!O17+'REITORIA-SETIC'!P17+ESAG!O17+ESAG!P17+CEART!O17+CEART!P17+FAED!O17+FAED!P17+CEAD!O17+CEAD!P17+CEFID!O17+CEFID!P17+CERES!O17+CERES!P17+CESFI!O17+CESFI!P17+CCT!O17+CCT!P17+CEAVI!O17+CEAVI!P17+CEO!O17+CEO!P17+CESMO!O17+CESMO!P17</f>
        <v>0</v>
      </c>
      <c r="O17" s="15">
        <f t="shared" si="0"/>
        <v>0</v>
      </c>
      <c r="P17" s="16">
        <f t="shared" si="1"/>
        <v>7020</v>
      </c>
      <c r="Q17" s="16">
        <f t="shared" si="3"/>
        <v>0</v>
      </c>
      <c r="R17" s="16">
        <f t="shared" si="4"/>
        <v>7020</v>
      </c>
    </row>
    <row r="18" spans="1:18" ht="38.25" customHeight="1" x14ac:dyDescent="0.25">
      <c r="A18" s="59">
        <v>16</v>
      </c>
      <c r="B18" s="59">
        <v>18</v>
      </c>
      <c r="C18" s="59" t="s">
        <v>100</v>
      </c>
      <c r="D18" s="59" t="s">
        <v>92</v>
      </c>
      <c r="E18" s="59" t="s">
        <v>93</v>
      </c>
      <c r="F18" s="59" t="s">
        <v>94</v>
      </c>
      <c r="G18" s="124" t="s">
        <v>158</v>
      </c>
      <c r="H18" s="77" t="s">
        <v>151</v>
      </c>
      <c r="I18" s="83">
        <v>900</v>
      </c>
      <c r="J18" s="14">
        <f>'REITORIA-SETIC'!J18+ESAG!J18+CEART!J18+FAED!J18+CEAD!J18+CEFID!J18+CERES!J18+CESFI!J18+CCT!J18+CEAVI!J18+CEO!J18+CESMO!J18</f>
        <v>6</v>
      </c>
      <c r="K18" s="13">
        <f>'REITORIA-SETIC'!K18+ESAG!K18+CEART!K18+FAED!K18+CEAD!K18+CEFID!K18+CERES!K18+CESFI!K18+CCT!K18+CEAVI!K18+CEO!K18+CESMO!K18</f>
        <v>5</v>
      </c>
      <c r="L18" s="40">
        <f>'REITORIA-SETIC'!L18+ESAG!L18+CEART!L18+FAED!L18+CEAD!L18+CEFID!L18+CERES!L18+CESFI!L18+CCT!L18+CEAVI!L18+CEO!L18+CESMO!L18</f>
        <v>5</v>
      </c>
      <c r="M18" s="37">
        <f t="shared" ref="M18" si="5">J18*0.25-0.5-N18</f>
        <v>1</v>
      </c>
      <c r="N18" s="38">
        <f>'REITORIA-SETIC'!O18+'REITORIA-SETIC'!P18+ESAG!O18+ESAG!P18+CEART!O18+CEART!P18+FAED!O18+FAED!P18+CEAD!O18+CEAD!P18+CEFID!O18+CEFID!P18+CERES!O18+CERES!P18+CESFI!O18+CESFI!P18+CCT!O18+CCT!P18+CEAVI!O18+CEAVI!P18+CEO!O18+CEO!P18+CESMO!O18+CESMO!P18</f>
        <v>0</v>
      </c>
      <c r="O18" s="15">
        <f t="shared" ref="O18" si="6">J18-K18+N18</f>
        <v>1</v>
      </c>
      <c r="P18" s="16">
        <f t="shared" ref="P18" si="7">I18*J18</f>
        <v>5400</v>
      </c>
      <c r="Q18" s="16">
        <f t="shared" ref="Q18" si="8">I18*N18</f>
        <v>0</v>
      </c>
      <c r="R18" s="16">
        <f t="shared" si="4"/>
        <v>4500</v>
      </c>
    </row>
    <row r="19" spans="1:18" ht="21" customHeight="1" thickBot="1" x14ac:dyDescent="0.3">
      <c r="I19" s="26" t="s">
        <v>5</v>
      </c>
      <c r="J19" s="26">
        <f>SUM(J4:J18)</f>
        <v>127</v>
      </c>
      <c r="K19" s="26"/>
      <c r="L19" s="26"/>
      <c r="M19" s="26"/>
      <c r="N19" s="26"/>
      <c r="O19" s="26"/>
      <c r="P19" s="17">
        <f>SUM(P4:P18)</f>
        <v>483466.01000000007</v>
      </c>
      <c r="Q19" s="17">
        <f>SUM(Q4:Q18)</f>
        <v>0</v>
      </c>
      <c r="R19" s="17">
        <f>SUM(R4:R18)</f>
        <v>344152.9</v>
      </c>
    </row>
    <row r="20" spans="1:18" ht="32.1" customHeight="1" thickTop="1" x14ac:dyDescent="0.25">
      <c r="D20" s="150" t="s">
        <v>160</v>
      </c>
      <c r="E20" s="150"/>
      <c r="J20" s="54"/>
      <c r="K20" s="54"/>
      <c r="L20" s="54"/>
      <c r="M20" s="54"/>
      <c r="N20" s="54"/>
      <c r="O20" s="54"/>
    </row>
    <row r="21" spans="1:18" ht="25.5" customHeight="1" x14ac:dyDescent="0.25">
      <c r="D21" s="134" t="s">
        <v>154</v>
      </c>
      <c r="E21" s="135" t="s">
        <v>155</v>
      </c>
      <c r="I21" s="188" t="str">
        <f>D1</f>
        <v>OBJETO: AQUISIÇÃO DE LICENÇAS DE SOFTWARES PARA A UDESC - RELANÇAMENTO</v>
      </c>
      <c r="J21" s="189"/>
      <c r="K21" s="189"/>
      <c r="L21" s="189"/>
      <c r="M21" s="189"/>
      <c r="N21" s="189"/>
      <c r="O21" s="189"/>
      <c r="P21" s="189"/>
      <c r="Q21" s="189"/>
      <c r="R21" s="190"/>
    </row>
    <row r="22" spans="1:18" ht="24.75" customHeight="1" x14ac:dyDescent="0.25">
      <c r="D22" s="134" t="s">
        <v>157</v>
      </c>
      <c r="E22" s="135" t="s">
        <v>156</v>
      </c>
      <c r="I22" s="188" t="str">
        <f>J1</f>
        <v>VIGÊNCIA DA ATA: 29/09/2025 até 29/09/2026</v>
      </c>
      <c r="J22" s="189"/>
      <c r="K22" s="189"/>
      <c r="L22" s="189"/>
      <c r="M22" s="189"/>
      <c r="N22" s="189"/>
      <c r="O22" s="189"/>
      <c r="P22" s="189"/>
      <c r="Q22" s="189"/>
      <c r="R22" s="190"/>
    </row>
    <row r="23" spans="1:18" ht="46.5" customHeight="1" x14ac:dyDescent="0.25">
      <c r="D23" s="134" t="s">
        <v>175</v>
      </c>
      <c r="E23" s="135" t="s">
        <v>174</v>
      </c>
      <c r="I23" s="84" t="s">
        <v>27</v>
      </c>
      <c r="J23" s="85" t="s">
        <v>28</v>
      </c>
      <c r="K23" s="85" t="s">
        <v>29</v>
      </c>
      <c r="L23" s="84" t="s">
        <v>30</v>
      </c>
      <c r="M23" s="85" t="s">
        <v>47</v>
      </c>
      <c r="N23" s="85" t="s">
        <v>31</v>
      </c>
      <c r="O23" s="80" t="s">
        <v>32</v>
      </c>
      <c r="P23" s="85" t="s">
        <v>33</v>
      </c>
      <c r="Q23" s="85" t="s">
        <v>34</v>
      </c>
      <c r="R23" s="85" t="s">
        <v>35</v>
      </c>
    </row>
    <row r="24" spans="1:18" s="43" customFormat="1" ht="31.5" hidden="1" x14ac:dyDescent="0.25">
      <c r="A24" s="1"/>
      <c r="B24" s="1"/>
      <c r="C24" s="1"/>
      <c r="D24" s="3"/>
      <c r="E24" s="1"/>
      <c r="F24" s="1"/>
      <c r="G24" s="1"/>
      <c r="H24" s="1"/>
      <c r="I24" s="75"/>
      <c r="J24" s="74" t="s">
        <v>124</v>
      </c>
      <c r="K24" s="74" t="s">
        <v>125</v>
      </c>
      <c r="L24" s="76"/>
      <c r="M24" s="74" t="s">
        <v>126</v>
      </c>
      <c r="N24" s="74" t="s">
        <v>127</v>
      </c>
      <c r="O24" s="75"/>
      <c r="P24" s="74" t="s">
        <v>128</v>
      </c>
      <c r="Q24" s="75"/>
      <c r="R24" s="75"/>
    </row>
    <row r="25" spans="1:18" ht="38.25" customHeight="1" x14ac:dyDescent="0.25">
      <c r="I25" s="66" t="s">
        <v>54</v>
      </c>
      <c r="J25" s="48">
        <f>'REITORIA-SETIC'!J20</f>
        <v>151926.58000000002</v>
      </c>
      <c r="K25" s="65">
        <f>'REITORIA-SETIC'!K20</f>
        <v>75563.989999999991</v>
      </c>
      <c r="L25" s="49">
        <f>K25/J25</f>
        <v>0.49737175680516194</v>
      </c>
      <c r="M25" s="70">
        <f>'REITORIA-SETIC'!M20</f>
        <v>0</v>
      </c>
      <c r="N25" s="73">
        <f>'REITORIA-SETIC'!O20+'REITORIA-SETIC'!P20</f>
        <v>0</v>
      </c>
      <c r="O25" s="49">
        <f>N25/J25</f>
        <v>0</v>
      </c>
      <c r="P25" s="68">
        <f>'REITORIA-SETIC'!L20</f>
        <v>75563.989999999991</v>
      </c>
      <c r="Q25" s="56">
        <f>P25/J25</f>
        <v>0.49737175680516194</v>
      </c>
      <c r="R25" s="50">
        <f>N25+J25</f>
        <v>151926.58000000002</v>
      </c>
    </row>
    <row r="26" spans="1:18" ht="38.25" customHeight="1" x14ac:dyDescent="0.25">
      <c r="I26" s="66" t="s">
        <v>37</v>
      </c>
      <c r="J26" s="48">
        <f>ESAG!J20</f>
        <v>16535.079999999998</v>
      </c>
      <c r="K26" s="65">
        <f>ESAG!K20</f>
        <v>11685.58</v>
      </c>
      <c r="L26" s="49">
        <f t="shared" ref="L26:L36" si="9">K26/J26</f>
        <v>0.70671445194096438</v>
      </c>
      <c r="M26" s="70">
        <f>ESAG!M20</f>
        <v>0</v>
      </c>
      <c r="N26" s="73">
        <f>ESAG!O20+ESAG!P20</f>
        <v>0</v>
      </c>
      <c r="O26" s="49">
        <f t="shared" ref="O26:O36" si="10">N26/J26</f>
        <v>0</v>
      </c>
      <c r="P26" s="68">
        <f>ESAG!L20</f>
        <v>11685.58</v>
      </c>
      <c r="Q26" s="56">
        <f t="shared" ref="Q26:Q36" si="11">P26/J26</f>
        <v>0.70671445194096438</v>
      </c>
      <c r="R26" s="50">
        <f t="shared" ref="R26:R36" si="12">N26+J26</f>
        <v>16535.079999999998</v>
      </c>
    </row>
    <row r="27" spans="1:18" ht="38.25" customHeight="1" x14ac:dyDescent="0.25">
      <c r="I27" s="66" t="s">
        <v>38</v>
      </c>
      <c r="J27" s="48">
        <f>CEART!J20</f>
        <v>44029.24</v>
      </c>
      <c r="K27" s="65">
        <f>CEART!K20</f>
        <v>39760.639999999999</v>
      </c>
      <c r="L27" s="49">
        <f t="shared" si="9"/>
        <v>0.90305079079266415</v>
      </c>
      <c r="M27" s="70">
        <f>CEART!M20</f>
        <v>0</v>
      </c>
      <c r="N27" s="73">
        <f>CEART!O20+CEART!P20</f>
        <v>0</v>
      </c>
      <c r="O27" s="49">
        <f t="shared" si="10"/>
        <v>0</v>
      </c>
      <c r="P27" s="68">
        <f>CEART!L20</f>
        <v>39760.639999999999</v>
      </c>
      <c r="Q27" s="56">
        <f t="shared" si="11"/>
        <v>0.90305079079266415</v>
      </c>
      <c r="R27" s="50">
        <f t="shared" si="12"/>
        <v>44029.24</v>
      </c>
    </row>
    <row r="28" spans="1:18" ht="38.25" customHeight="1" x14ac:dyDescent="0.25">
      <c r="I28" s="66" t="s">
        <v>39</v>
      </c>
      <c r="J28" s="48">
        <f>FAED!J20</f>
        <v>7452.74</v>
      </c>
      <c r="K28" s="65">
        <f>FAED!K20</f>
        <v>0</v>
      </c>
      <c r="L28" s="49">
        <f t="shared" si="9"/>
        <v>0</v>
      </c>
      <c r="M28" s="70">
        <f>FAED!M20</f>
        <v>0</v>
      </c>
      <c r="N28" s="73">
        <f>FAED!O20+FAED!P20</f>
        <v>0</v>
      </c>
      <c r="O28" s="49">
        <f t="shared" si="10"/>
        <v>0</v>
      </c>
      <c r="P28" s="68">
        <f>FAED!L20</f>
        <v>0</v>
      </c>
      <c r="Q28" s="56">
        <f t="shared" si="11"/>
        <v>0</v>
      </c>
      <c r="R28" s="50">
        <f t="shared" si="12"/>
        <v>7452.74</v>
      </c>
    </row>
    <row r="29" spans="1:18" ht="38.25" customHeight="1" x14ac:dyDescent="0.25">
      <c r="I29" s="66" t="s">
        <v>40</v>
      </c>
      <c r="J29" s="48">
        <f>CEAD!J20</f>
        <v>10636.880000000001</v>
      </c>
      <c r="K29" s="65">
        <f>CEAD!K20</f>
        <v>0</v>
      </c>
      <c r="L29" s="49">
        <f t="shared" si="9"/>
        <v>0</v>
      </c>
      <c r="M29" s="70">
        <f>CEAD!M20</f>
        <v>0</v>
      </c>
      <c r="N29" s="73">
        <f>CEAD!O20+CEAD!P20</f>
        <v>0</v>
      </c>
      <c r="O29" s="49">
        <f t="shared" si="10"/>
        <v>0</v>
      </c>
      <c r="P29" s="68">
        <f>CEAD!L20</f>
        <v>0</v>
      </c>
      <c r="Q29" s="56">
        <f t="shared" si="11"/>
        <v>0</v>
      </c>
      <c r="R29" s="50">
        <f t="shared" si="12"/>
        <v>10636.880000000001</v>
      </c>
    </row>
    <row r="30" spans="1:18" ht="38.25" customHeight="1" x14ac:dyDescent="0.25">
      <c r="I30" s="67" t="s">
        <v>41</v>
      </c>
      <c r="J30" s="48">
        <f>CEFID!J20</f>
        <v>60831.170000000006</v>
      </c>
      <c r="K30" s="65">
        <f>CEFID!K20</f>
        <v>59239.100000000006</v>
      </c>
      <c r="L30" s="49">
        <f t="shared" si="9"/>
        <v>0.97382805558400409</v>
      </c>
      <c r="M30" s="70">
        <f>CEFID!M20</f>
        <v>0</v>
      </c>
      <c r="N30" s="73">
        <f>CEFID!O20+CEFID!P20</f>
        <v>0</v>
      </c>
      <c r="O30" s="49">
        <f t="shared" si="10"/>
        <v>0</v>
      </c>
      <c r="P30" s="68">
        <f>CEFID!L20</f>
        <v>59239.100000000006</v>
      </c>
      <c r="Q30" s="56">
        <f t="shared" si="11"/>
        <v>0.97382805558400409</v>
      </c>
      <c r="R30" s="50">
        <f t="shared" si="12"/>
        <v>60831.170000000006</v>
      </c>
    </row>
    <row r="31" spans="1:18" ht="38.25" customHeight="1" x14ac:dyDescent="0.25">
      <c r="I31" s="67" t="s">
        <v>42</v>
      </c>
      <c r="J31" s="48">
        <f>CERES!J20</f>
        <v>9669.24</v>
      </c>
      <c r="K31" s="65">
        <f>CERES!K20</f>
        <v>0</v>
      </c>
      <c r="L31" s="49">
        <f t="shared" si="9"/>
        <v>0</v>
      </c>
      <c r="M31" s="70">
        <f>CERES!M20</f>
        <v>0</v>
      </c>
      <c r="N31" s="73">
        <f>CERES!O20+CERES!P20</f>
        <v>0</v>
      </c>
      <c r="O31" s="49">
        <f t="shared" si="10"/>
        <v>0</v>
      </c>
      <c r="P31" s="68">
        <f>CERES!L20</f>
        <v>0</v>
      </c>
      <c r="Q31" s="56">
        <f t="shared" si="11"/>
        <v>0</v>
      </c>
      <c r="R31" s="50">
        <f t="shared" si="12"/>
        <v>9669.24</v>
      </c>
    </row>
    <row r="32" spans="1:18" ht="38.25" customHeight="1" x14ac:dyDescent="0.25">
      <c r="I32" s="67" t="s">
        <v>36</v>
      </c>
      <c r="J32" s="48">
        <f>CESFI!J20</f>
        <v>1592.07</v>
      </c>
      <c r="K32" s="65">
        <f>CESFI!K20</f>
        <v>0</v>
      </c>
      <c r="L32" s="49">
        <f t="shared" si="9"/>
        <v>0</v>
      </c>
      <c r="M32" s="70">
        <f>CESFI!M20</f>
        <v>0</v>
      </c>
      <c r="N32" s="73">
        <f>CESFI!O20+CESFI!P20</f>
        <v>0</v>
      </c>
      <c r="O32" s="49">
        <f t="shared" si="10"/>
        <v>0</v>
      </c>
      <c r="P32" s="68">
        <f>CESFI!L20</f>
        <v>0</v>
      </c>
      <c r="Q32" s="56">
        <f t="shared" si="11"/>
        <v>0</v>
      </c>
      <c r="R32" s="50">
        <f t="shared" si="12"/>
        <v>1592.07</v>
      </c>
    </row>
    <row r="33" spans="9:18" ht="38.25" customHeight="1" x14ac:dyDescent="0.25">
      <c r="I33" s="66" t="s">
        <v>43</v>
      </c>
      <c r="J33" s="48">
        <f>CCT!J20</f>
        <v>149373.01</v>
      </c>
      <c r="K33" s="65">
        <f>CCT!K20</f>
        <v>143004.73000000001</v>
      </c>
      <c r="L33" s="49">
        <f t="shared" si="9"/>
        <v>0.95736659521020562</v>
      </c>
      <c r="M33" s="70">
        <f>CCT!M20</f>
        <v>0</v>
      </c>
      <c r="N33" s="73">
        <f>CCT!O20+CCT!P20</f>
        <v>0</v>
      </c>
      <c r="O33" s="49">
        <f t="shared" si="10"/>
        <v>0</v>
      </c>
      <c r="P33" s="68">
        <f>CCT!L20</f>
        <v>143004.73000000001</v>
      </c>
      <c r="Q33" s="56">
        <f t="shared" si="11"/>
        <v>0.95736659521020562</v>
      </c>
      <c r="R33" s="50">
        <f t="shared" si="12"/>
        <v>149373.01</v>
      </c>
    </row>
    <row r="34" spans="9:18" ht="38.25" customHeight="1" x14ac:dyDescent="0.25">
      <c r="I34" s="66" t="s">
        <v>44</v>
      </c>
      <c r="J34" s="48">
        <f>CEAVI!J20</f>
        <v>19791.89</v>
      </c>
      <c r="K34" s="65">
        <f>CEAVI!K20</f>
        <v>13306.79</v>
      </c>
      <c r="L34" s="49">
        <f t="shared" si="9"/>
        <v>0.672335486909032</v>
      </c>
      <c r="M34" s="70">
        <f>CEAVI!M20</f>
        <v>0</v>
      </c>
      <c r="N34" s="73">
        <f>CEAVI!O20+CEAVI!P20</f>
        <v>0</v>
      </c>
      <c r="O34" s="49">
        <f t="shared" si="10"/>
        <v>0</v>
      </c>
      <c r="P34" s="68">
        <f>CEAVI!L20</f>
        <v>13306.79</v>
      </c>
      <c r="Q34" s="56">
        <f t="shared" si="11"/>
        <v>0.672335486909032</v>
      </c>
      <c r="R34" s="50">
        <f t="shared" si="12"/>
        <v>19791.89</v>
      </c>
    </row>
    <row r="35" spans="9:18" ht="38.25" customHeight="1" x14ac:dyDescent="0.25">
      <c r="I35" s="66" t="s">
        <v>45</v>
      </c>
      <c r="J35" s="48">
        <f>CEO!J20</f>
        <v>10036.040000000001</v>
      </c>
      <c r="K35" s="65">
        <f>CEO!K20</f>
        <v>0</v>
      </c>
      <c r="L35" s="49">
        <f t="shared" si="9"/>
        <v>0</v>
      </c>
      <c r="M35" s="70">
        <f>CEO!M20</f>
        <v>0</v>
      </c>
      <c r="N35" s="73">
        <f>CEO!O20+CEO!P20</f>
        <v>0</v>
      </c>
      <c r="O35" s="49">
        <f t="shared" si="10"/>
        <v>0</v>
      </c>
      <c r="P35" s="68">
        <f>CEO!L20</f>
        <v>0</v>
      </c>
      <c r="Q35" s="56">
        <f t="shared" si="11"/>
        <v>0</v>
      </c>
      <c r="R35" s="50">
        <f t="shared" si="12"/>
        <v>10036.040000000001</v>
      </c>
    </row>
    <row r="36" spans="9:18" ht="38.25" customHeight="1" x14ac:dyDescent="0.25">
      <c r="I36" s="66" t="s">
        <v>46</v>
      </c>
      <c r="J36" s="48">
        <f>CESMO!J20</f>
        <v>1592.07</v>
      </c>
      <c r="K36" s="65">
        <f>CESMO!K20</f>
        <v>1592.07</v>
      </c>
      <c r="L36" s="72">
        <f t="shared" si="9"/>
        <v>1</v>
      </c>
      <c r="M36" s="70">
        <f>CESMO!M20</f>
        <v>0</v>
      </c>
      <c r="N36" s="73">
        <f>CESMO!O20+CESMO!P20</f>
        <v>0</v>
      </c>
      <c r="O36" s="72">
        <f t="shared" si="10"/>
        <v>0</v>
      </c>
      <c r="P36" s="68">
        <f>CESMO!L20</f>
        <v>1592.07</v>
      </c>
      <c r="Q36" s="56">
        <f t="shared" si="11"/>
        <v>1</v>
      </c>
      <c r="R36" s="58">
        <f t="shared" si="12"/>
        <v>1592.07</v>
      </c>
    </row>
    <row r="37" spans="9:18" ht="38.25" customHeight="1" x14ac:dyDescent="0.25">
      <c r="I37" s="51" t="s">
        <v>5</v>
      </c>
      <c r="J37" s="52">
        <f>SUM(J25:J36)</f>
        <v>483466.01</v>
      </c>
      <c r="K37" s="52">
        <f>SUM(K25:K36)</f>
        <v>344152.9</v>
      </c>
      <c r="L37" s="71">
        <f t="shared" ref="L37" si="13">K37/J37</f>
        <v>0.71184507882984371</v>
      </c>
      <c r="M37" s="55">
        <f>SUM(M25:M36)</f>
        <v>0</v>
      </c>
      <c r="N37" s="53">
        <f>SUM(N25:N36)</f>
        <v>0</v>
      </c>
      <c r="O37" s="71">
        <f>N37/K37</f>
        <v>0</v>
      </c>
      <c r="P37" s="53">
        <f>SUM(P25:P36)</f>
        <v>344152.9</v>
      </c>
      <c r="Q37" s="47">
        <f>P37/K37</f>
        <v>1</v>
      </c>
      <c r="R37" s="57">
        <f t="shared" ref="R37" si="14">N37+J37</f>
        <v>483466.01</v>
      </c>
    </row>
    <row r="38" spans="9:18" ht="21.75" customHeight="1" x14ac:dyDescent="0.25">
      <c r="I38" s="185" t="s">
        <v>210</v>
      </c>
      <c r="J38" s="186"/>
      <c r="K38" s="186"/>
      <c r="L38" s="186"/>
      <c r="M38" s="186"/>
      <c r="N38" s="186"/>
      <c r="O38" s="186"/>
      <c r="P38" s="186"/>
      <c r="Q38" s="186"/>
      <c r="R38" s="187"/>
    </row>
  </sheetData>
  <sortState xmlns:xlrd2="http://schemas.microsoft.com/office/spreadsheetml/2017/richdata2" ref="I25:R36">
    <sortCondition descending="1" ref="L25:L36"/>
  </sortState>
  <customSheetViews>
    <customSheetView guid="{B9C3DAFA-017A-49F7-AED8-93B14E732368}" scale="80">
      <selection activeCell="K4" sqref="K4"/>
      <pageMargins left="0.511811024" right="0.511811024" top="0.78740157499999996" bottom="0.78740157499999996" header="0.31496062000000002" footer="0.31496062000000002"/>
      <pageSetup paperSize="9" scale="60" orientation="landscape" r:id="rId1"/>
    </customSheetView>
    <customSheetView guid="{29377F80-2479-4EEE-B758-5B51FB237957}" scale="80">
      <selection activeCell="K20" sqref="K20"/>
      <pageMargins left="0.511811024" right="0.511811024" top="0.78740157499999996" bottom="0.78740157499999996" header="0.31496062000000002" footer="0.31496062000000002"/>
      <pageSetup paperSize="9" scale="60" orientation="landscape" r:id="rId2"/>
    </customSheetView>
    <customSheetView guid="{4F310B60-E7C4-463C-82E5-32855552E117}" scale="80">
      <selection activeCell="K4" sqref="K4"/>
      <pageMargins left="0.511811024" right="0.511811024" top="0.78740157499999996" bottom="0.78740157499999996" header="0.31496062000000002" footer="0.31496062000000002"/>
      <pageSetup paperSize="9" scale="60" orientation="landscape" r:id="rId3"/>
    </customSheetView>
    <customSheetView guid="{621D8238-5429-498F-AC6E-560DC77BBC2F}" scale="80">
      <selection activeCell="K4" sqref="K4"/>
      <pageMargins left="0.511811024" right="0.511811024" top="0.78740157499999996" bottom="0.78740157499999996" header="0.31496062000000002" footer="0.31496062000000002"/>
      <pageSetup paperSize="9" scale="60" orientation="landscape" r:id="rId4"/>
    </customSheetView>
  </customSheetViews>
  <mergeCells count="12">
    <mergeCell ref="J1:R1"/>
    <mergeCell ref="A2:R2"/>
    <mergeCell ref="A1:C1"/>
    <mergeCell ref="D1:I1"/>
    <mergeCell ref="A8:A9"/>
    <mergeCell ref="C8:C9"/>
    <mergeCell ref="C16:C17"/>
    <mergeCell ref="A16:A17"/>
    <mergeCell ref="I38:R38"/>
    <mergeCell ref="I21:R21"/>
    <mergeCell ref="I22:R22"/>
    <mergeCell ref="D20:E20"/>
  </mergeCells>
  <conditionalFormatting sqref="O39:O1048576 O4:O18 O23:O37">
    <cfRule type="cellIs" dxfId="6" priority="3" operator="equal">
      <formula>"ATENÇÃO"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5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848AD-4378-4103-8229-3B516FF8BC94}">
  <sheetPr>
    <tabColor rgb="FF00B0F0"/>
  </sheetPr>
  <dimension ref="A1:AR27"/>
  <sheetViews>
    <sheetView topLeftCell="K1" zoomScale="70" zoomScaleNormal="70" workbookViewId="0">
      <selection activeCell="U25" sqref="U25"/>
    </sheetView>
  </sheetViews>
  <sheetFormatPr defaultColWidth="9.7109375" defaultRowHeight="15" x14ac:dyDescent="0.25"/>
  <cols>
    <col min="1" max="1" width="10.28515625" style="111" customWidth="1"/>
    <col min="2" max="2" width="31.28515625" style="112" customWidth="1"/>
    <col min="3" max="3" width="30.5703125" style="113" customWidth="1"/>
    <col min="4" max="4" width="15.5703125" style="113" customWidth="1"/>
    <col min="5" max="5" width="14.5703125" style="113" customWidth="1"/>
    <col min="6" max="6" width="12" style="6" customWidth="1"/>
    <col min="7" max="7" width="12.85546875" style="6" customWidth="1"/>
    <col min="8" max="8" width="12.5703125" style="6" customWidth="1"/>
    <col min="9" max="9" width="11.85546875" style="6" customWidth="1"/>
    <col min="10" max="22" width="12.5703125" style="6" customWidth="1"/>
    <col min="23" max="23" width="16" style="43" customWidth="1"/>
    <col min="24" max="24" width="17.42578125" style="43" customWidth="1"/>
    <col min="25" max="44" width="20.5703125" style="6" customWidth="1"/>
    <col min="45" max="16384" width="9.7109375" style="43"/>
  </cols>
  <sheetData>
    <row r="1" spans="1:44" ht="46.5" customHeight="1" x14ac:dyDescent="0.25">
      <c r="A1" s="216" t="s">
        <v>119</v>
      </c>
      <c r="B1" s="217"/>
      <c r="C1" s="218" t="s">
        <v>57</v>
      </c>
      <c r="D1" s="219"/>
      <c r="E1" s="219"/>
      <c r="F1" s="219"/>
      <c r="G1" s="219"/>
      <c r="H1" s="219"/>
      <c r="I1" s="219"/>
      <c r="J1" s="220" t="s">
        <v>120</v>
      </c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2"/>
      <c r="Y1" s="86" t="s">
        <v>129</v>
      </c>
      <c r="Z1" s="86" t="s">
        <v>129</v>
      </c>
      <c r="AA1" s="86" t="s">
        <v>129</v>
      </c>
      <c r="AB1" s="86" t="s">
        <v>129</v>
      </c>
      <c r="AC1" s="86" t="s">
        <v>129</v>
      </c>
      <c r="AD1" s="86" t="s">
        <v>129</v>
      </c>
      <c r="AE1" s="86" t="s">
        <v>129</v>
      </c>
      <c r="AF1" s="86" t="s">
        <v>129</v>
      </c>
      <c r="AG1" s="86" t="s">
        <v>129</v>
      </c>
      <c r="AH1" s="86" t="s">
        <v>129</v>
      </c>
      <c r="AI1" s="86" t="s">
        <v>129</v>
      </c>
      <c r="AJ1" s="86" t="s">
        <v>129</v>
      </c>
      <c r="AK1" s="86" t="s">
        <v>129</v>
      </c>
      <c r="AL1" s="86" t="s">
        <v>129</v>
      </c>
      <c r="AM1" s="86" t="s">
        <v>129</v>
      </c>
      <c r="AN1" s="86" t="s">
        <v>129</v>
      </c>
      <c r="AO1" s="86" t="s">
        <v>129</v>
      </c>
      <c r="AP1" s="86" t="s">
        <v>129</v>
      </c>
      <c r="AQ1" s="86" t="s">
        <v>129</v>
      </c>
      <c r="AR1" s="86" t="s">
        <v>129</v>
      </c>
    </row>
    <row r="2" spans="1:44" ht="33.75" customHeight="1" x14ac:dyDescent="0.25">
      <c r="A2" s="223" t="s">
        <v>161</v>
      </c>
      <c r="B2" s="224"/>
      <c r="C2" s="224"/>
      <c r="D2" s="224"/>
      <c r="E2" s="224"/>
      <c r="F2" s="225"/>
      <c r="G2" s="226" t="s">
        <v>183</v>
      </c>
      <c r="H2" s="226"/>
      <c r="I2" s="226"/>
      <c r="J2" s="227" t="s">
        <v>130</v>
      </c>
      <c r="K2" s="227"/>
      <c r="L2" s="227"/>
      <c r="M2" s="228" t="s">
        <v>131</v>
      </c>
      <c r="N2" s="228"/>
      <c r="O2" s="228"/>
      <c r="P2" s="229" t="s">
        <v>132</v>
      </c>
      <c r="Q2" s="229"/>
      <c r="R2" s="229"/>
      <c r="S2" s="230" t="s">
        <v>5</v>
      </c>
      <c r="T2" s="230"/>
      <c r="U2" s="230"/>
      <c r="V2" s="230"/>
      <c r="W2" s="231" t="s">
        <v>133</v>
      </c>
      <c r="X2" s="232"/>
      <c r="Y2" s="87" t="s">
        <v>183</v>
      </c>
      <c r="Z2" s="87" t="s">
        <v>134</v>
      </c>
      <c r="AA2" s="87" t="s">
        <v>134</v>
      </c>
      <c r="AB2" s="87" t="s">
        <v>134</v>
      </c>
      <c r="AC2" s="87" t="s">
        <v>134</v>
      </c>
      <c r="AD2" s="87" t="s">
        <v>134</v>
      </c>
      <c r="AE2" s="87" t="s">
        <v>134</v>
      </c>
      <c r="AF2" s="87" t="s">
        <v>134</v>
      </c>
      <c r="AG2" s="87" t="s">
        <v>134</v>
      </c>
      <c r="AH2" s="87" t="s">
        <v>134</v>
      </c>
      <c r="AI2" s="87" t="s">
        <v>134</v>
      </c>
      <c r="AJ2" s="87" t="s">
        <v>134</v>
      </c>
      <c r="AK2" s="87" t="s">
        <v>134</v>
      </c>
      <c r="AL2" s="87" t="s">
        <v>134</v>
      </c>
      <c r="AM2" s="87" t="s">
        <v>134</v>
      </c>
      <c r="AN2" s="87" t="s">
        <v>134</v>
      </c>
      <c r="AO2" s="87" t="s">
        <v>134</v>
      </c>
      <c r="AP2" s="87" t="s">
        <v>134</v>
      </c>
      <c r="AQ2" s="87" t="s">
        <v>134</v>
      </c>
      <c r="AR2" s="87" t="s">
        <v>134</v>
      </c>
    </row>
    <row r="3" spans="1:44" s="98" customFormat="1" ht="60" x14ac:dyDescent="0.2">
      <c r="A3" s="88" t="s">
        <v>7</v>
      </c>
      <c r="B3" s="88" t="s">
        <v>8</v>
      </c>
      <c r="C3" s="88" t="s">
        <v>135</v>
      </c>
      <c r="D3" s="88" t="s">
        <v>10</v>
      </c>
      <c r="E3" s="88" t="s">
        <v>11</v>
      </c>
      <c r="F3" s="89" t="s">
        <v>136</v>
      </c>
      <c r="G3" s="90" t="s">
        <v>137</v>
      </c>
      <c r="H3" s="90" t="s">
        <v>138</v>
      </c>
      <c r="I3" s="90" t="s">
        <v>139</v>
      </c>
      <c r="J3" s="91" t="s">
        <v>137</v>
      </c>
      <c r="K3" s="91" t="s">
        <v>138</v>
      </c>
      <c r="L3" s="91" t="s">
        <v>139</v>
      </c>
      <c r="M3" s="92" t="s">
        <v>137</v>
      </c>
      <c r="N3" s="92" t="s">
        <v>138</v>
      </c>
      <c r="O3" s="92" t="s">
        <v>139</v>
      </c>
      <c r="P3" s="93" t="s">
        <v>137</v>
      </c>
      <c r="Q3" s="93" t="s">
        <v>138</v>
      </c>
      <c r="R3" s="93" t="s">
        <v>139</v>
      </c>
      <c r="S3" s="94" t="s">
        <v>137</v>
      </c>
      <c r="T3" s="94" t="s">
        <v>140</v>
      </c>
      <c r="U3" s="94" t="s">
        <v>141</v>
      </c>
      <c r="V3" s="95" t="s">
        <v>139</v>
      </c>
      <c r="W3" s="96" t="s">
        <v>142</v>
      </c>
      <c r="X3" s="39" t="s">
        <v>26</v>
      </c>
      <c r="Y3" s="97" t="s">
        <v>184</v>
      </c>
      <c r="Z3" s="97" t="s">
        <v>143</v>
      </c>
      <c r="AA3" s="97" t="s">
        <v>143</v>
      </c>
      <c r="AB3" s="97" t="s">
        <v>143</v>
      </c>
      <c r="AC3" s="97" t="s">
        <v>143</v>
      </c>
      <c r="AD3" s="97" t="s">
        <v>143</v>
      </c>
      <c r="AE3" s="97" t="s">
        <v>143</v>
      </c>
      <c r="AF3" s="97" t="s">
        <v>143</v>
      </c>
      <c r="AG3" s="97" t="s">
        <v>143</v>
      </c>
      <c r="AH3" s="97" t="s">
        <v>143</v>
      </c>
      <c r="AI3" s="97" t="s">
        <v>143</v>
      </c>
      <c r="AJ3" s="97" t="s">
        <v>143</v>
      </c>
      <c r="AK3" s="97" t="s">
        <v>143</v>
      </c>
      <c r="AL3" s="97" t="s">
        <v>143</v>
      </c>
      <c r="AM3" s="97" t="s">
        <v>143</v>
      </c>
      <c r="AN3" s="97" t="s">
        <v>143</v>
      </c>
      <c r="AO3" s="97" t="s">
        <v>143</v>
      </c>
      <c r="AP3" s="97" t="s">
        <v>143</v>
      </c>
      <c r="AQ3" s="97" t="s">
        <v>143</v>
      </c>
      <c r="AR3" s="97" t="s">
        <v>143</v>
      </c>
    </row>
    <row r="4" spans="1:44" ht="15" customHeight="1" x14ac:dyDescent="0.25">
      <c r="A4" s="99">
        <v>1</v>
      </c>
      <c r="B4" s="122" t="s">
        <v>99</v>
      </c>
      <c r="C4" s="118" t="s">
        <v>61</v>
      </c>
      <c r="D4" s="118" t="s">
        <v>62</v>
      </c>
      <c r="E4" s="77" t="s">
        <v>151</v>
      </c>
      <c r="F4" s="100">
        <f>GESTOR!J4</f>
        <v>38</v>
      </c>
      <c r="G4" s="101">
        <f t="shared" ref="G4:G17" si="0">IF(ROUNDDOWN($F4*0.5,0)&gt;$V4,$V4+H4,ROUNDDOWN($F4*0.5,0))</f>
        <v>19</v>
      </c>
      <c r="H4" s="101">
        <f t="shared" ref="H4:H17" si="1">SUMIF($W$2:$AF$2,$G$2,W4:AF4)</f>
        <v>0</v>
      </c>
      <c r="I4" s="101">
        <f>G4-H4</f>
        <v>19</v>
      </c>
      <c r="J4" s="102">
        <f t="shared" ref="J4:J17" si="2">IF(ROUNDDOWN($F4*0.5,0)&gt;$V4,$V4+K4,ROUNDDOWN($F4*0.5,0))</f>
        <v>19</v>
      </c>
      <c r="K4" s="102">
        <f t="shared" ref="K4:K17" si="3">SUMIF($W$2:$AF$2,$J$2,W4:AF4)</f>
        <v>0</v>
      </c>
      <c r="L4" s="102">
        <f>J4-K4</f>
        <v>19</v>
      </c>
      <c r="M4" s="103">
        <f t="shared" ref="M4:M17" si="4">IF(ROUNDDOWN($F4*0.5,0)&gt;$V4,$V4+N4,ROUNDDOWN($F4*0.5,0))</f>
        <v>19</v>
      </c>
      <c r="N4" s="103">
        <f t="shared" ref="N4:N17" si="5">SUMIF($W$2:$AF$2,$M$2,W4:AF4)</f>
        <v>0</v>
      </c>
      <c r="O4" s="103">
        <f>M4-N4</f>
        <v>19</v>
      </c>
      <c r="P4" s="104">
        <f t="shared" ref="P4:P17" si="6">IF(ROUNDDOWN($F4*0.5,0)&gt;$V4,$V4+Q4,ROUNDDOWN($F4*0.5,0))</f>
        <v>19</v>
      </c>
      <c r="Q4" s="104">
        <f t="shared" ref="Q4:Q17" si="7">SUMIF($W$2:$AF$2,$P$2,W4:AF4)</f>
        <v>0</v>
      </c>
      <c r="R4" s="104">
        <f>P4-Q4</f>
        <v>19</v>
      </c>
      <c r="S4" s="105">
        <f>F4*2</f>
        <v>76</v>
      </c>
      <c r="T4" s="105">
        <v>0</v>
      </c>
      <c r="U4" s="105">
        <f>(SUM(Y4:AR4))</f>
        <v>0</v>
      </c>
      <c r="V4" s="105">
        <f>S4-U4-T4</f>
        <v>76</v>
      </c>
      <c r="W4" s="106">
        <v>1592.07</v>
      </c>
      <c r="X4" s="106">
        <f t="shared" ref="X4:X17" si="8">W4*F4</f>
        <v>60498.659999999996</v>
      </c>
      <c r="Y4" s="107"/>
      <c r="Z4" s="108"/>
      <c r="AA4" s="107"/>
      <c r="AB4" s="108"/>
      <c r="AC4" s="107"/>
      <c r="AD4" s="108"/>
      <c r="AE4" s="107"/>
      <c r="AF4" s="108"/>
      <c r="AG4" s="107"/>
      <c r="AH4" s="108"/>
      <c r="AI4" s="107"/>
      <c r="AJ4" s="108"/>
      <c r="AK4" s="107"/>
      <c r="AL4" s="108"/>
      <c r="AM4" s="107"/>
      <c r="AN4" s="108"/>
      <c r="AO4" s="107"/>
      <c r="AP4" s="108"/>
      <c r="AQ4" s="107"/>
      <c r="AR4" s="108"/>
    </row>
    <row r="5" spans="1:44" ht="15" customHeight="1" x14ac:dyDescent="0.25">
      <c r="A5" s="99">
        <v>2</v>
      </c>
      <c r="B5" s="117" t="s">
        <v>100</v>
      </c>
      <c r="C5" s="118" t="s">
        <v>63</v>
      </c>
      <c r="D5" s="118" t="s">
        <v>64</v>
      </c>
      <c r="E5" s="77" t="s">
        <v>151</v>
      </c>
      <c r="F5" s="100">
        <f>GESTOR!J5</f>
        <v>1</v>
      </c>
      <c r="G5" s="101">
        <f t="shared" si="0"/>
        <v>0</v>
      </c>
      <c r="H5" s="101">
        <f t="shared" si="1"/>
        <v>0</v>
      </c>
      <c r="I5" s="101">
        <f t="shared" ref="I5:I17" si="9">G5-H5</f>
        <v>0</v>
      </c>
      <c r="J5" s="102">
        <f t="shared" si="2"/>
        <v>0</v>
      </c>
      <c r="K5" s="102">
        <f t="shared" si="3"/>
        <v>0</v>
      </c>
      <c r="L5" s="102">
        <f t="shared" ref="L5:L17" si="10">J5-K5</f>
        <v>0</v>
      </c>
      <c r="M5" s="103">
        <f t="shared" si="4"/>
        <v>0</v>
      </c>
      <c r="N5" s="103">
        <f t="shared" si="5"/>
        <v>0</v>
      </c>
      <c r="O5" s="103">
        <f t="shared" ref="O5:O17" si="11">M5-N5</f>
        <v>0</v>
      </c>
      <c r="P5" s="104">
        <f t="shared" si="6"/>
        <v>0</v>
      </c>
      <c r="Q5" s="104">
        <f t="shared" si="7"/>
        <v>0</v>
      </c>
      <c r="R5" s="104">
        <f t="shared" ref="R5:R17" si="12">P5-Q5</f>
        <v>0</v>
      </c>
      <c r="S5" s="105">
        <f t="shared" ref="S5:S17" si="13">F5*2</f>
        <v>2</v>
      </c>
      <c r="T5" s="105">
        <v>0</v>
      </c>
      <c r="U5" s="105">
        <f t="shared" ref="U5:U17" si="14">(SUM(Y5:AR5))</f>
        <v>0</v>
      </c>
      <c r="V5" s="105">
        <f t="shared" ref="V5:V17" si="15">S5-U5-T5</f>
        <v>2</v>
      </c>
      <c r="W5" s="106">
        <v>3363.98</v>
      </c>
      <c r="X5" s="106">
        <f t="shared" si="8"/>
        <v>3363.98</v>
      </c>
      <c r="Y5" s="107"/>
      <c r="Z5" s="108"/>
      <c r="AA5" s="107"/>
      <c r="AB5" s="108"/>
      <c r="AC5" s="107"/>
      <c r="AD5" s="108"/>
      <c r="AE5" s="107"/>
      <c r="AF5" s="108"/>
      <c r="AG5" s="107"/>
      <c r="AH5" s="108"/>
      <c r="AI5" s="107"/>
      <c r="AJ5" s="108"/>
      <c r="AK5" s="107"/>
      <c r="AL5" s="108"/>
      <c r="AM5" s="107"/>
      <c r="AN5" s="108"/>
      <c r="AO5" s="107"/>
      <c r="AP5" s="108"/>
      <c r="AQ5" s="107"/>
      <c r="AR5" s="108"/>
    </row>
    <row r="6" spans="1:44" ht="15" customHeight="1" x14ac:dyDescent="0.25">
      <c r="A6" s="99">
        <v>3</v>
      </c>
      <c r="B6" s="117" t="s">
        <v>65</v>
      </c>
      <c r="C6" s="118" t="s">
        <v>66</v>
      </c>
      <c r="D6" s="118" t="s">
        <v>67</v>
      </c>
      <c r="E6" s="77" t="s">
        <v>152</v>
      </c>
      <c r="F6" s="100">
        <f>GESTOR!J6</f>
        <v>6</v>
      </c>
      <c r="G6" s="101">
        <f t="shared" si="0"/>
        <v>3</v>
      </c>
      <c r="H6" s="101">
        <f t="shared" si="1"/>
        <v>0</v>
      </c>
      <c r="I6" s="101">
        <f t="shared" si="9"/>
        <v>3</v>
      </c>
      <c r="J6" s="102">
        <f t="shared" si="2"/>
        <v>3</v>
      </c>
      <c r="K6" s="102">
        <f t="shared" si="3"/>
        <v>0</v>
      </c>
      <c r="L6" s="102">
        <f t="shared" si="10"/>
        <v>3</v>
      </c>
      <c r="M6" s="103">
        <f t="shared" si="4"/>
        <v>3</v>
      </c>
      <c r="N6" s="103">
        <f t="shared" si="5"/>
        <v>0</v>
      </c>
      <c r="O6" s="103">
        <f t="shared" si="11"/>
        <v>3</v>
      </c>
      <c r="P6" s="104">
        <f t="shared" si="6"/>
        <v>3</v>
      </c>
      <c r="Q6" s="104">
        <f t="shared" si="7"/>
        <v>0</v>
      </c>
      <c r="R6" s="104">
        <f t="shared" si="12"/>
        <v>3</v>
      </c>
      <c r="S6" s="105">
        <f t="shared" si="13"/>
        <v>12</v>
      </c>
      <c r="T6" s="105">
        <v>0</v>
      </c>
      <c r="U6" s="105">
        <f t="shared" si="14"/>
        <v>0</v>
      </c>
      <c r="V6" s="105">
        <f t="shared" si="15"/>
        <v>12</v>
      </c>
      <c r="W6" s="106">
        <v>2583.3000000000002</v>
      </c>
      <c r="X6" s="106">
        <f t="shared" si="8"/>
        <v>15499.800000000001</v>
      </c>
      <c r="Y6" s="107"/>
      <c r="Z6" s="108"/>
      <c r="AA6" s="107"/>
      <c r="AB6" s="108"/>
      <c r="AC6" s="107"/>
      <c r="AD6" s="108"/>
      <c r="AE6" s="107"/>
      <c r="AF6" s="108"/>
      <c r="AG6" s="107"/>
      <c r="AH6" s="108"/>
      <c r="AI6" s="107"/>
      <c r="AJ6" s="108"/>
      <c r="AK6" s="107"/>
      <c r="AL6" s="108"/>
      <c r="AM6" s="107"/>
      <c r="AN6" s="108"/>
      <c r="AO6" s="107"/>
      <c r="AP6" s="108"/>
      <c r="AQ6" s="107"/>
      <c r="AR6" s="108"/>
    </row>
    <row r="7" spans="1:44" ht="15" customHeight="1" x14ac:dyDescent="0.25">
      <c r="A7" s="99">
        <v>4</v>
      </c>
      <c r="B7" s="117" t="s">
        <v>101</v>
      </c>
      <c r="C7" s="118" t="s">
        <v>68</v>
      </c>
      <c r="D7" s="118" t="s">
        <v>69</v>
      </c>
      <c r="E7" s="77" t="s">
        <v>153</v>
      </c>
      <c r="F7" s="100">
        <f>GESTOR!J7</f>
        <v>2</v>
      </c>
      <c r="G7" s="101">
        <f t="shared" si="0"/>
        <v>1</v>
      </c>
      <c r="H7" s="101">
        <f t="shared" si="1"/>
        <v>0</v>
      </c>
      <c r="I7" s="101">
        <f t="shared" si="9"/>
        <v>1</v>
      </c>
      <c r="J7" s="102">
        <f t="shared" si="2"/>
        <v>1</v>
      </c>
      <c r="K7" s="102">
        <f t="shared" si="3"/>
        <v>0</v>
      </c>
      <c r="L7" s="102">
        <f t="shared" si="10"/>
        <v>1</v>
      </c>
      <c r="M7" s="103">
        <f t="shared" si="4"/>
        <v>1</v>
      </c>
      <c r="N7" s="103">
        <f t="shared" si="5"/>
        <v>0</v>
      </c>
      <c r="O7" s="103">
        <f t="shared" si="11"/>
        <v>1</v>
      </c>
      <c r="P7" s="104">
        <f t="shared" si="6"/>
        <v>1</v>
      </c>
      <c r="Q7" s="104">
        <f t="shared" si="7"/>
        <v>0</v>
      </c>
      <c r="R7" s="104">
        <f t="shared" si="12"/>
        <v>1</v>
      </c>
      <c r="S7" s="105">
        <f t="shared" si="13"/>
        <v>4</v>
      </c>
      <c r="T7" s="105">
        <v>0</v>
      </c>
      <c r="U7" s="105">
        <f t="shared" si="14"/>
        <v>0</v>
      </c>
      <c r="V7" s="105">
        <f t="shared" si="15"/>
        <v>4</v>
      </c>
      <c r="W7" s="106">
        <v>34360</v>
      </c>
      <c r="X7" s="106">
        <f t="shared" si="8"/>
        <v>68720</v>
      </c>
      <c r="Y7" s="107"/>
      <c r="Z7" s="108"/>
      <c r="AA7" s="107"/>
      <c r="AB7" s="108"/>
      <c r="AC7" s="107"/>
      <c r="AD7" s="108"/>
      <c r="AE7" s="107"/>
      <c r="AF7" s="108"/>
      <c r="AG7" s="107"/>
      <c r="AH7" s="108"/>
      <c r="AI7" s="107"/>
      <c r="AJ7" s="108"/>
      <c r="AK7" s="107"/>
      <c r="AL7" s="108"/>
      <c r="AM7" s="107"/>
      <c r="AN7" s="108"/>
      <c r="AO7" s="107"/>
      <c r="AP7" s="108"/>
      <c r="AQ7" s="107"/>
      <c r="AR7" s="108"/>
    </row>
    <row r="8" spans="1:44" ht="15" customHeight="1" x14ac:dyDescent="0.25">
      <c r="A8" s="99">
        <v>5</v>
      </c>
      <c r="B8" s="151" t="s">
        <v>102</v>
      </c>
      <c r="C8" s="118" t="s">
        <v>70</v>
      </c>
      <c r="D8" s="118" t="s">
        <v>71</v>
      </c>
      <c r="E8" s="77" t="s">
        <v>151</v>
      </c>
      <c r="F8" s="100">
        <f>GESTOR!J8</f>
        <v>9</v>
      </c>
      <c r="G8" s="101">
        <f t="shared" si="0"/>
        <v>4</v>
      </c>
      <c r="H8" s="101">
        <f t="shared" si="1"/>
        <v>0</v>
      </c>
      <c r="I8" s="101">
        <f t="shared" si="9"/>
        <v>4</v>
      </c>
      <c r="J8" s="102">
        <f t="shared" si="2"/>
        <v>4</v>
      </c>
      <c r="K8" s="102">
        <f t="shared" si="3"/>
        <v>0</v>
      </c>
      <c r="L8" s="102">
        <f t="shared" si="10"/>
        <v>4</v>
      </c>
      <c r="M8" s="103">
        <f t="shared" si="4"/>
        <v>4</v>
      </c>
      <c r="N8" s="103">
        <f t="shared" si="5"/>
        <v>0</v>
      </c>
      <c r="O8" s="103">
        <f t="shared" si="11"/>
        <v>4</v>
      </c>
      <c r="P8" s="104">
        <f t="shared" si="6"/>
        <v>4</v>
      </c>
      <c r="Q8" s="104">
        <f t="shared" si="7"/>
        <v>0</v>
      </c>
      <c r="R8" s="104">
        <f t="shared" si="12"/>
        <v>4</v>
      </c>
      <c r="S8" s="105">
        <f t="shared" si="13"/>
        <v>18</v>
      </c>
      <c r="T8" s="105">
        <v>0</v>
      </c>
      <c r="U8" s="105">
        <f t="shared" si="14"/>
        <v>0</v>
      </c>
      <c r="V8" s="105">
        <f t="shared" si="15"/>
        <v>18</v>
      </c>
      <c r="W8" s="106">
        <v>4268.6000000000004</v>
      </c>
      <c r="X8" s="106">
        <f t="shared" si="8"/>
        <v>38417.4</v>
      </c>
      <c r="Y8" s="107"/>
      <c r="Z8" s="108"/>
      <c r="AA8" s="107"/>
      <c r="AB8" s="108"/>
      <c r="AC8" s="107"/>
      <c r="AD8" s="108"/>
      <c r="AE8" s="107"/>
      <c r="AF8" s="108"/>
      <c r="AG8" s="107"/>
      <c r="AH8" s="108"/>
      <c r="AI8" s="107"/>
      <c r="AJ8" s="108"/>
      <c r="AK8" s="107"/>
      <c r="AL8" s="108"/>
      <c r="AM8" s="107"/>
      <c r="AN8" s="108"/>
      <c r="AO8" s="107"/>
      <c r="AP8" s="108"/>
      <c r="AQ8" s="107"/>
      <c r="AR8" s="108"/>
    </row>
    <row r="9" spans="1:44" ht="15" customHeight="1" x14ac:dyDescent="0.25">
      <c r="A9" s="99">
        <v>6</v>
      </c>
      <c r="B9" s="152"/>
      <c r="C9" s="118" t="s">
        <v>72</v>
      </c>
      <c r="D9" s="118" t="s">
        <v>73</v>
      </c>
      <c r="E9" s="77" t="s">
        <v>151</v>
      </c>
      <c r="F9" s="100">
        <f>GESTOR!J9</f>
        <v>5</v>
      </c>
      <c r="G9" s="101">
        <f t="shared" si="0"/>
        <v>2</v>
      </c>
      <c r="H9" s="101">
        <f t="shared" si="1"/>
        <v>0</v>
      </c>
      <c r="I9" s="101">
        <f t="shared" si="9"/>
        <v>2</v>
      </c>
      <c r="J9" s="102">
        <f t="shared" si="2"/>
        <v>2</v>
      </c>
      <c r="K9" s="102">
        <f t="shared" si="3"/>
        <v>0</v>
      </c>
      <c r="L9" s="102">
        <f t="shared" si="10"/>
        <v>2</v>
      </c>
      <c r="M9" s="103">
        <f t="shared" si="4"/>
        <v>2</v>
      </c>
      <c r="N9" s="103">
        <f t="shared" si="5"/>
        <v>0</v>
      </c>
      <c r="O9" s="103">
        <f t="shared" si="11"/>
        <v>2</v>
      </c>
      <c r="P9" s="104">
        <f t="shared" si="6"/>
        <v>2</v>
      </c>
      <c r="Q9" s="104">
        <f t="shared" si="7"/>
        <v>0</v>
      </c>
      <c r="R9" s="104">
        <f t="shared" si="12"/>
        <v>2</v>
      </c>
      <c r="S9" s="105">
        <f t="shared" si="13"/>
        <v>10</v>
      </c>
      <c r="T9" s="105">
        <v>0</v>
      </c>
      <c r="U9" s="105">
        <f t="shared" si="14"/>
        <v>0</v>
      </c>
      <c r="V9" s="105">
        <f t="shared" si="15"/>
        <v>10</v>
      </c>
      <c r="W9" s="106">
        <v>2216.5</v>
      </c>
      <c r="X9" s="106">
        <f t="shared" si="8"/>
        <v>11082.5</v>
      </c>
      <c r="Y9" s="107"/>
      <c r="Z9" s="108"/>
      <c r="AA9" s="107"/>
      <c r="AB9" s="108"/>
      <c r="AC9" s="107"/>
      <c r="AD9" s="108"/>
      <c r="AE9" s="107"/>
      <c r="AF9" s="108"/>
      <c r="AG9" s="107"/>
      <c r="AH9" s="108"/>
      <c r="AI9" s="107"/>
      <c r="AJ9" s="108"/>
      <c r="AK9" s="107"/>
      <c r="AL9" s="108"/>
      <c r="AM9" s="107"/>
      <c r="AN9" s="108"/>
      <c r="AO9" s="107"/>
      <c r="AP9" s="108"/>
      <c r="AQ9" s="107"/>
      <c r="AR9" s="108"/>
    </row>
    <row r="10" spans="1:44" ht="15" customHeight="1" x14ac:dyDescent="0.25">
      <c r="A10" s="99">
        <v>7</v>
      </c>
      <c r="B10" s="117" t="s">
        <v>74</v>
      </c>
      <c r="C10" s="118" t="s">
        <v>75</v>
      </c>
      <c r="D10" s="118" t="s">
        <v>76</v>
      </c>
      <c r="E10" s="77" t="s">
        <v>151</v>
      </c>
      <c r="F10" s="100">
        <f>GESTOR!J10</f>
        <v>1</v>
      </c>
      <c r="G10" s="101">
        <f t="shared" si="0"/>
        <v>0</v>
      </c>
      <c r="H10" s="101">
        <f t="shared" si="1"/>
        <v>0</v>
      </c>
      <c r="I10" s="101">
        <f t="shared" si="9"/>
        <v>0</v>
      </c>
      <c r="J10" s="102">
        <f t="shared" si="2"/>
        <v>0</v>
      </c>
      <c r="K10" s="102">
        <f t="shared" si="3"/>
        <v>0</v>
      </c>
      <c r="L10" s="102">
        <f t="shared" si="10"/>
        <v>0</v>
      </c>
      <c r="M10" s="103">
        <f t="shared" si="4"/>
        <v>0</v>
      </c>
      <c r="N10" s="103">
        <f t="shared" si="5"/>
        <v>0</v>
      </c>
      <c r="O10" s="103">
        <f t="shared" si="11"/>
        <v>0</v>
      </c>
      <c r="P10" s="104">
        <f t="shared" si="6"/>
        <v>0</v>
      </c>
      <c r="Q10" s="104">
        <f t="shared" si="7"/>
        <v>0</v>
      </c>
      <c r="R10" s="104">
        <f t="shared" si="12"/>
        <v>0</v>
      </c>
      <c r="S10" s="105">
        <f t="shared" si="13"/>
        <v>2</v>
      </c>
      <c r="T10" s="105">
        <v>0</v>
      </c>
      <c r="U10" s="105">
        <f t="shared" si="14"/>
        <v>0</v>
      </c>
      <c r="V10" s="105">
        <f t="shared" si="15"/>
        <v>2</v>
      </c>
      <c r="W10" s="106">
        <v>789.28</v>
      </c>
      <c r="X10" s="106">
        <f t="shared" si="8"/>
        <v>789.28</v>
      </c>
      <c r="Y10" s="107"/>
      <c r="Z10" s="108"/>
      <c r="AA10" s="107"/>
      <c r="AB10" s="108"/>
      <c r="AC10" s="107"/>
      <c r="AD10" s="108"/>
      <c r="AE10" s="107"/>
      <c r="AF10" s="108"/>
      <c r="AG10" s="107"/>
      <c r="AH10" s="108"/>
      <c r="AI10" s="107"/>
      <c r="AJ10" s="108"/>
      <c r="AK10" s="107"/>
      <c r="AL10" s="108"/>
      <c r="AM10" s="107"/>
      <c r="AN10" s="108"/>
      <c r="AO10" s="107"/>
      <c r="AP10" s="108"/>
      <c r="AQ10" s="107"/>
      <c r="AR10" s="108"/>
    </row>
    <row r="11" spans="1:44" ht="15" customHeight="1" x14ac:dyDescent="0.25">
      <c r="A11" s="99">
        <v>9</v>
      </c>
      <c r="B11" s="117" t="s">
        <v>100</v>
      </c>
      <c r="C11" s="118" t="s">
        <v>77</v>
      </c>
      <c r="D11" s="118" t="s">
        <v>78</v>
      </c>
      <c r="E11" s="77" t="s">
        <v>152</v>
      </c>
      <c r="F11" s="100">
        <f>GESTOR!J11</f>
        <v>17</v>
      </c>
      <c r="G11" s="101">
        <f t="shared" si="0"/>
        <v>8</v>
      </c>
      <c r="H11" s="101">
        <f t="shared" si="1"/>
        <v>0</v>
      </c>
      <c r="I11" s="101">
        <f t="shared" si="9"/>
        <v>8</v>
      </c>
      <c r="J11" s="102">
        <f t="shared" si="2"/>
        <v>8</v>
      </c>
      <c r="K11" s="102">
        <f t="shared" si="3"/>
        <v>0</v>
      </c>
      <c r="L11" s="102">
        <f t="shared" si="10"/>
        <v>8</v>
      </c>
      <c r="M11" s="103">
        <f t="shared" si="4"/>
        <v>8</v>
      </c>
      <c r="N11" s="103">
        <f t="shared" si="5"/>
        <v>0</v>
      </c>
      <c r="O11" s="103">
        <f t="shared" si="11"/>
        <v>8</v>
      </c>
      <c r="P11" s="104">
        <f t="shared" si="6"/>
        <v>8</v>
      </c>
      <c r="Q11" s="104">
        <f t="shared" si="7"/>
        <v>0</v>
      </c>
      <c r="R11" s="104">
        <f t="shared" si="12"/>
        <v>8</v>
      </c>
      <c r="S11" s="105">
        <f t="shared" si="13"/>
        <v>34</v>
      </c>
      <c r="T11" s="105">
        <v>0</v>
      </c>
      <c r="U11" s="105">
        <f t="shared" si="14"/>
        <v>0</v>
      </c>
      <c r="V11" s="105">
        <f t="shared" si="15"/>
        <v>34</v>
      </c>
      <c r="W11" s="106">
        <v>8235.2900000000009</v>
      </c>
      <c r="X11" s="106">
        <f t="shared" si="8"/>
        <v>139999.93000000002</v>
      </c>
      <c r="Y11" s="107"/>
      <c r="Z11" s="108"/>
      <c r="AA11" s="107"/>
      <c r="AB11" s="108"/>
      <c r="AC11" s="107"/>
      <c r="AD11" s="108"/>
      <c r="AE11" s="107"/>
      <c r="AF11" s="108"/>
      <c r="AG11" s="107"/>
      <c r="AH11" s="108"/>
      <c r="AI11" s="107"/>
      <c r="AJ11" s="108"/>
      <c r="AK11" s="107"/>
      <c r="AL11" s="108"/>
      <c r="AM11" s="107"/>
      <c r="AN11" s="108"/>
      <c r="AO11" s="107"/>
      <c r="AP11" s="108"/>
      <c r="AQ11" s="107"/>
      <c r="AR11" s="108"/>
    </row>
    <row r="12" spans="1:44" ht="15" customHeight="1" x14ac:dyDescent="0.25">
      <c r="A12" s="99">
        <v>10</v>
      </c>
      <c r="B12" s="117" t="s">
        <v>103</v>
      </c>
      <c r="C12" s="118" t="s">
        <v>79</v>
      </c>
      <c r="D12" s="118" t="s">
        <v>80</v>
      </c>
      <c r="E12" s="77" t="s">
        <v>151</v>
      </c>
      <c r="F12" s="100">
        <f>GESTOR!J12</f>
        <v>12</v>
      </c>
      <c r="G12" s="101">
        <f t="shared" si="0"/>
        <v>6</v>
      </c>
      <c r="H12" s="101">
        <f t="shared" si="1"/>
        <v>0</v>
      </c>
      <c r="I12" s="101">
        <f t="shared" si="9"/>
        <v>6</v>
      </c>
      <c r="J12" s="102">
        <f t="shared" si="2"/>
        <v>6</v>
      </c>
      <c r="K12" s="102">
        <f t="shared" si="3"/>
        <v>0</v>
      </c>
      <c r="L12" s="102">
        <f t="shared" si="10"/>
        <v>6</v>
      </c>
      <c r="M12" s="103">
        <f t="shared" si="4"/>
        <v>6</v>
      </c>
      <c r="N12" s="103">
        <f t="shared" si="5"/>
        <v>0</v>
      </c>
      <c r="O12" s="103">
        <f t="shared" si="11"/>
        <v>6</v>
      </c>
      <c r="P12" s="104">
        <f t="shared" si="6"/>
        <v>6</v>
      </c>
      <c r="Q12" s="104">
        <f t="shared" si="7"/>
        <v>0</v>
      </c>
      <c r="R12" s="104">
        <f t="shared" si="12"/>
        <v>6</v>
      </c>
      <c r="S12" s="105">
        <f t="shared" si="13"/>
        <v>24</v>
      </c>
      <c r="T12" s="105">
        <v>0</v>
      </c>
      <c r="U12" s="105">
        <f t="shared" si="14"/>
        <v>0</v>
      </c>
      <c r="V12" s="105">
        <f t="shared" si="15"/>
        <v>24</v>
      </c>
      <c r="W12" s="106">
        <v>808.25</v>
      </c>
      <c r="X12" s="106">
        <f t="shared" si="8"/>
        <v>9699</v>
      </c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</row>
    <row r="13" spans="1:44" ht="15" customHeight="1" x14ac:dyDescent="0.25">
      <c r="A13" s="99">
        <v>11</v>
      </c>
      <c r="B13" s="117" t="s">
        <v>81</v>
      </c>
      <c r="C13" s="118" t="s">
        <v>82</v>
      </c>
      <c r="D13" s="118" t="s">
        <v>83</v>
      </c>
      <c r="E13" s="77" t="s">
        <v>151</v>
      </c>
      <c r="F13" s="100">
        <f>GESTOR!J13</f>
        <v>16</v>
      </c>
      <c r="G13" s="101">
        <f t="shared" si="0"/>
        <v>8</v>
      </c>
      <c r="H13" s="101">
        <f t="shared" si="1"/>
        <v>0</v>
      </c>
      <c r="I13" s="101">
        <f t="shared" si="9"/>
        <v>8</v>
      </c>
      <c r="J13" s="102">
        <f t="shared" si="2"/>
        <v>8</v>
      </c>
      <c r="K13" s="102">
        <f t="shared" si="3"/>
        <v>0</v>
      </c>
      <c r="L13" s="102">
        <f t="shared" si="10"/>
        <v>8</v>
      </c>
      <c r="M13" s="103">
        <f t="shared" si="4"/>
        <v>8</v>
      </c>
      <c r="N13" s="103">
        <f t="shared" si="5"/>
        <v>0</v>
      </c>
      <c r="O13" s="103">
        <f t="shared" si="11"/>
        <v>8</v>
      </c>
      <c r="P13" s="104">
        <f t="shared" si="6"/>
        <v>8</v>
      </c>
      <c r="Q13" s="104">
        <f t="shared" si="7"/>
        <v>0</v>
      </c>
      <c r="R13" s="104">
        <f t="shared" si="12"/>
        <v>8</v>
      </c>
      <c r="S13" s="105">
        <f t="shared" si="13"/>
        <v>32</v>
      </c>
      <c r="T13" s="105">
        <v>0</v>
      </c>
      <c r="U13" s="105">
        <f t="shared" si="14"/>
        <v>0</v>
      </c>
      <c r="V13" s="105">
        <f t="shared" si="15"/>
        <v>32</v>
      </c>
      <c r="W13" s="106">
        <v>62.49</v>
      </c>
      <c r="X13" s="106">
        <f t="shared" si="8"/>
        <v>999.84</v>
      </c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</row>
    <row r="14" spans="1:44" ht="15" customHeight="1" x14ac:dyDescent="0.25">
      <c r="A14" s="99">
        <v>13</v>
      </c>
      <c r="B14" s="117" t="s">
        <v>100</v>
      </c>
      <c r="C14" s="118" t="s">
        <v>84</v>
      </c>
      <c r="D14" s="118" t="s">
        <v>85</v>
      </c>
      <c r="E14" s="77" t="s">
        <v>153</v>
      </c>
      <c r="F14" s="100">
        <f>GESTOR!J14</f>
        <v>2</v>
      </c>
      <c r="G14" s="101">
        <f t="shared" si="0"/>
        <v>1</v>
      </c>
      <c r="H14" s="101">
        <f t="shared" si="1"/>
        <v>0</v>
      </c>
      <c r="I14" s="101">
        <f t="shared" si="9"/>
        <v>1</v>
      </c>
      <c r="J14" s="102">
        <f t="shared" si="2"/>
        <v>1</v>
      </c>
      <c r="K14" s="102">
        <f t="shared" si="3"/>
        <v>0</v>
      </c>
      <c r="L14" s="102">
        <f t="shared" si="10"/>
        <v>1</v>
      </c>
      <c r="M14" s="103">
        <f t="shared" si="4"/>
        <v>1</v>
      </c>
      <c r="N14" s="103">
        <f t="shared" si="5"/>
        <v>0</v>
      </c>
      <c r="O14" s="103">
        <f t="shared" si="11"/>
        <v>1</v>
      </c>
      <c r="P14" s="104">
        <f t="shared" si="6"/>
        <v>1</v>
      </c>
      <c r="Q14" s="104">
        <f t="shared" si="7"/>
        <v>0</v>
      </c>
      <c r="R14" s="104">
        <f t="shared" si="12"/>
        <v>1</v>
      </c>
      <c r="S14" s="105">
        <f t="shared" si="13"/>
        <v>4</v>
      </c>
      <c r="T14" s="105">
        <v>0</v>
      </c>
      <c r="U14" s="105">
        <f t="shared" si="14"/>
        <v>0</v>
      </c>
      <c r="V14" s="105">
        <f t="shared" si="15"/>
        <v>4</v>
      </c>
      <c r="W14" s="106">
        <v>10757.81</v>
      </c>
      <c r="X14" s="106">
        <f t="shared" si="8"/>
        <v>21515.62</v>
      </c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</row>
    <row r="15" spans="1:44" ht="41.45" customHeight="1" x14ac:dyDescent="0.25">
      <c r="A15" s="99">
        <v>15</v>
      </c>
      <c r="B15" s="117" t="s">
        <v>104</v>
      </c>
      <c r="C15" s="118" t="s">
        <v>86</v>
      </c>
      <c r="D15" s="118" t="s">
        <v>87</v>
      </c>
      <c r="E15" s="77" t="s">
        <v>153</v>
      </c>
      <c r="F15" s="100">
        <f>GESTOR!J15</f>
        <v>8</v>
      </c>
      <c r="G15" s="101">
        <f t="shared" si="0"/>
        <v>4</v>
      </c>
      <c r="H15" s="101">
        <f t="shared" si="1"/>
        <v>4</v>
      </c>
      <c r="I15" s="101">
        <f t="shared" si="9"/>
        <v>0</v>
      </c>
      <c r="J15" s="102">
        <f t="shared" si="2"/>
        <v>4</v>
      </c>
      <c r="K15" s="102">
        <f t="shared" si="3"/>
        <v>0</v>
      </c>
      <c r="L15" s="102">
        <f t="shared" si="10"/>
        <v>4</v>
      </c>
      <c r="M15" s="103">
        <f t="shared" si="4"/>
        <v>4</v>
      </c>
      <c r="N15" s="103">
        <f t="shared" si="5"/>
        <v>0</v>
      </c>
      <c r="O15" s="103">
        <f t="shared" si="11"/>
        <v>4</v>
      </c>
      <c r="P15" s="104">
        <f t="shared" si="6"/>
        <v>4</v>
      </c>
      <c r="Q15" s="104">
        <f t="shared" si="7"/>
        <v>0</v>
      </c>
      <c r="R15" s="104">
        <f t="shared" si="12"/>
        <v>4</v>
      </c>
      <c r="S15" s="105">
        <f t="shared" si="13"/>
        <v>16</v>
      </c>
      <c r="T15" s="105">
        <v>0</v>
      </c>
      <c r="U15" s="105">
        <f t="shared" si="14"/>
        <v>4</v>
      </c>
      <c r="V15" s="105">
        <f t="shared" si="15"/>
        <v>12</v>
      </c>
      <c r="W15" s="106">
        <v>9000</v>
      </c>
      <c r="X15" s="106">
        <f t="shared" si="8"/>
        <v>72000</v>
      </c>
      <c r="Y15" s="107">
        <v>4</v>
      </c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</row>
    <row r="16" spans="1:44" ht="15" customHeight="1" x14ac:dyDescent="0.25">
      <c r="A16" s="99">
        <v>16</v>
      </c>
      <c r="B16" s="151" t="s">
        <v>105</v>
      </c>
      <c r="C16" s="118" t="s">
        <v>88</v>
      </c>
      <c r="D16" s="118" t="s">
        <v>89</v>
      </c>
      <c r="E16" s="77" t="s">
        <v>152</v>
      </c>
      <c r="F16" s="100">
        <f>GESTOR!J16</f>
        <v>2</v>
      </c>
      <c r="G16" s="101">
        <f t="shared" si="0"/>
        <v>1</v>
      </c>
      <c r="H16" s="101">
        <f t="shared" si="1"/>
        <v>0</v>
      </c>
      <c r="I16" s="101">
        <f t="shared" si="9"/>
        <v>1</v>
      </c>
      <c r="J16" s="102">
        <f t="shared" si="2"/>
        <v>1</v>
      </c>
      <c r="K16" s="102">
        <f t="shared" si="3"/>
        <v>0</v>
      </c>
      <c r="L16" s="102">
        <f t="shared" si="10"/>
        <v>1</v>
      </c>
      <c r="M16" s="103">
        <f t="shared" si="4"/>
        <v>1</v>
      </c>
      <c r="N16" s="103">
        <f t="shared" si="5"/>
        <v>0</v>
      </c>
      <c r="O16" s="103">
        <f t="shared" si="11"/>
        <v>1</v>
      </c>
      <c r="P16" s="104">
        <f t="shared" si="6"/>
        <v>1</v>
      </c>
      <c r="Q16" s="104">
        <f t="shared" si="7"/>
        <v>0</v>
      </c>
      <c r="R16" s="104">
        <f t="shared" si="12"/>
        <v>1</v>
      </c>
      <c r="S16" s="105">
        <f t="shared" si="13"/>
        <v>4</v>
      </c>
      <c r="T16" s="105">
        <v>0</v>
      </c>
      <c r="U16" s="105">
        <f t="shared" si="14"/>
        <v>0</v>
      </c>
      <c r="V16" s="105">
        <f t="shared" si="15"/>
        <v>4</v>
      </c>
      <c r="W16" s="106">
        <v>14230</v>
      </c>
      <c r="X16" s="106">
        <f t="shared" si="8"/>
        <v>28460</v>
      </c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</row>
    <row r="17" spans="1:44" ht="15" customHeight="1" x14ac:dyDescent="0.25">
      <c r="A17" s="99">
        <v>17</v>
      </c>
      <c r="B17" s="152"/>
      <c r="C17" s="109" t="s">
        <v>90</v>
      </c>
      <c r="D17" s="109" t="s">
        <v>91</v>
      </c>
      <c r="E17" s="77" t="s">
        <v>152</v>
      </c>
      <c r="F17" s="100">
        <f>GESTOR!J17</f>
        <v>2</v>
      </c>
      <c r="G17" s="101">
        <f t="shared" si="0"/>
        <v>1</v>
      </c>
      <c r="H17" s="101">
        <f t="shared" si="1"/>
        <v>0</v>
      </c>
      <c r="I17" s="101">
        <f t="shared" si="9"/>
        <v>1</v>
      </c>
      <c r="J17" s="102">
        <f t="shared" si="2"/>
        <v>1</v>
      </c>
      <c r="K17" s="102">
        <f t="shared" si="3"/>
        <v>0</v>
      </c>
      <c r="L17" s="102">
        <f t="shared" si="10"/>
        <v>1</v>
      </c>
      <c r="M17" s="103">
        <f t="shared" si="4"/>
        <v>1</v>
      </c>
      <c r="N17" s="103">
        <f t="shared" si="5"/>
        <v>0</v>
      </c>
      <c r="O17" s="103">
        <f t="shared" si="11"/>
        <v>1</v>
      </c>
      <c r="P17" s="104">
        <f t="shared" si="6"/>
        <v>1</v>
      </c>
      <c r="Q17" s="104">
        <f t="shared" si="7"/>
        <v>0</v>
      </c>
      <c r="R17" s="104">
        <f t="shared" si="12"/>
        <v>1</v>
      </c>
      <c r="S17" s="105">
        <f t="shared" si="13"/>
        <v>4</v>
      </c>
      <c r="T17" s="105">
        <v>0</v>
      </c>
      <c r="U17" s="105">
        <f t="shared" si="14"/>
        <v>0</v>
      </c>
      <c r="V17" s="105">
        <f t="shared" si="15"/>
        <v>4</v>
      </c>
      <c r="W17" s="106">
        <v>3510</v>
      </c>
      <c r="X17" s="106">
        <f t="shared" si="8"/>
        <v>7020</v>
      </c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</row>
    <row r="18" spans="1:44" ht="15" customHeight="1" x14ac:dyDescent="0.25">
      <c r="A18" s="109">
        <v>18</v>
      </c>
      <c r="B18" s="116" t="s">
        <v>100</v>
      </c>
      <c r="C18" s="109" t="s">
        <v>92</v>
      </c>
      <c r="D18" s="109" t="s">
        <v>93</v>
      </c>
      <c r="E18" s="77" t="s">
        <v>151</v>
      </c>
      <c r="F18" s="100">
        <f>GESTOR!J18</f>
        <v>6</v>
      </c>
      <c r="G18" s="101">
        <f t="shared" ref="G18" si="16">IF(ROUNDDOWN($F18*0.5,0)&gt;$V18,$V18+H18,ROUNDDOWN($F18*0.5,0))</f>
        <v>3</v>
      </c>
      <c r="H18" s="101">
        <f t="shared" ref="H18" si="17">SUMIF($W$2:$AF$2,$G$2,W18:AF18)</f>
        <v>0</v>
      </c>
      <c r="I18" s="101">
        <f t="shared" ref="I18" si="18">G18-H18</f>
        <v>3</v>
      </c>
      <c r="J18" s="102">
        <f t="shared" ref="J18" si="19">IF(ROUNDDOWN($F18*0.5,0)&gt;$V18,$V18+K18,ROUNDDOWN($F18*0.5,0))</f>
        <v>3</v>
      </c>
      <c r="K18" s="102">
        <f t="shared" ref="K18" si="20">SUMIF($W$2:$AF$2,$J$2,W18:AF18)</f>
        <v>0</v>
      </c>
      <c r="L18" s="102">
        <f t="shared" ref="L18" si="21">J18-K18</f>
        <v>3</v>
      </c>
      <c r="M18" s="103">
        <f t="shared" ref="M18" si="22">IF(ROUNDDOWN($F18*0.5,0)&gt;$V18,$V18+N18,ROUNDDOWN($F18*0.5,0))</f>
        <v>3</v>
      </c>
      <c r="N18" s="103">
        <f t="shared" ref="N18" si="23">SUMIF($W$2:$AF$2,$M$2,W18:AF18)</f>
        <v>0</v>
      </c>
      <c r="O18" s="103">
        <f t="shared" ref="O18" si="24">M18-N18</f>
        <v>3</v>
      </c>
      <c r="P18" s="104">
        <f t="shared" ref="P18" si="25">IF(ROUNDDOWN($F18*0.5,0)&gt;$V18,$V18+Q18,ROUNDDOWN($F18*0.5,0))</f>
        <v>3</v>
      </c>
      <c r="Q18" s="104">
        <f t="shared" ref="Q18" si="26">SUMIF($W$2:$AF$2,$P$2,W18:AF18)</f>
        <v>0</v>
      </c>
      <c r="R18" s="104">
        <f t="shared" ref="R18" si="27">P18-Q18</f>
        <v>3</v>
      </c>
      <c r="S18" s="105">
        <f t="shared" ref="S18" si="28">F18*2</f>
        <v>12</v>
      </c>
      <c r="T18" s="105">
        <v>0</v>
      </c>
      <c r="U18" s="105">
        <f t="shared" ref="U18" si="29">(SUM(Y18:AR18))</f>
        <v>0</v>
      </c>
      <c r="V18" s="105">
        <f t="shared" ref="V18" si="30">S18-U18-T18</f>
        <v>12</v>
      </c>
      <c r="W18" s="106">
        <v>900</v>
      </c>
      <c r="X18" s="106">
        <f t="shared" ref="X18" si="31">W18*F18</f>
        <v>5400</v>
      </c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</row>
    <row r="19" spans="1:44" x14ac:dyDescent="0.25">
      <c r="W19" s="114"/>
      <c r="X19" s="121">
        <f>SUM(X4:X18)</f>
        <v>483466.01000000007</v>
      </c>
      <c r="Y19" s="115">
        <f t="shared" ref="Y19:AR19" si="32">SUMPRODUCT($W$4:$W$18,Y4:Y18)</f>
        <v>36000</v>
      </c>
      <c r="Z19" s="115">
        <f t="shared" si="32"/>
        <v>0</v>
      </c>
      <c r="AA19" s="115">
        <f t="shared" si="32"/>
        <v>0</v>
      </c>
      <c r="AB19" s="115">
        <f t="shared" si="32"/>
        <v>0</v>
      </c>
      <c r="AC19" s="115">
        <f t="shared" si="32"/>
        <v>0</v>
      </c>
      <c r="AD19" s="115">
        <f t="shared" si="32"/>
        <v>0</v>
      </c>
      <c r="AE19" s="115">
        <f t="shared" si="32"/>
        <v>0</v>
      </c>
      <c r="AF19" s="115">
        <f t="shared" si="32"/>
        <v>0</v>
      </c>
      <c r="AG19" s="115">
        <f t="shared" si="32"/>
        <v>0</v>
      </c>
      <c r="AH19" s="115">
        <f t="shared" si="32"/>
        <v>0</v>
      </c>
      <c r="AI19" s="115">
        <f t="shared" si="32"/>
        <v>0</v>
      </c>
      <c r="AJ19" s="115">
        <f t="shared" si="32"/>
        <v>0</v>
      </c>
      <c r="AK19" s="115">
        <f t="shared" si="32"/>
        <v>0</v>
      </c>
      <c r="AL19" s="115">
        <f t="shared" si="32"/>
        <v>0</v>
      </c>
      <c r="AM19" s="115">
        <f t="shared" si="32"/>
        <v>0</v>
      </c>
      <c r="AN19" s="115">
        <f t="shared" si="32"/>
        <v>0</v>
      </c>
      <c r="AO19" s="115">
        <f t="shared" si="32"/>
        <v>0</v>
      </c>
      <c r="AP19" s="115">
        <f t="shared" si="32"/>
        <v>0</v>
      </c>
      <c r="AQ19" s="115">
        <f t="shared" si="32"/>
        <v>0</v>
      </c>
      <c r="AR19" s="115">
        <f t="shared" si="32"/>
        <v>0</v>
      </c>
    </row>
    <row r="21" spans="1:44" ht="14.45" customHeight="1" x14ac:dyDescent="0.25">
      <c r="B21" s="213" t="str">
        <f>A1</f>
        <v>PE 1344/2025 SRP - (SGPE DE ORIGEM: 28250/2025)</v>
      </c>
      <c r="C21" s="214"/>
      <c r="D21" s="214"/>
      <c r="E21" s="214"/>
      <c r="F21" s="215"/>
    </row>
    <row r="22" spans="1:44" ht="18" customHeight="1" x14ac:dyDescent="0.25">
      <c r="B22" s="213" t="str">
        <f>C1</f>
        <v>OBJETO: AQUISIÇÃO DE LICENÇAS DE SOFTWARES PARA A UDESC - RELANÇAMENTO</v>
      </c>
      <c r="C22" s="214"/>
      <c r="D22" s="214"/>
      <c r="E22" s="214"/>
      <c r="F22" s="215"/>
    </row>
    <row r="23" spans="1:44" ht="14.45" customHeight="1" x14ac:dyDescent="0.25">
      <c r="B23" s="202" t="str">
        <f>J1</f>
        <v>VIGÊNCIA DA ATA: 29/09/2025 até 29/09/2026</v>
      </c>
      <c r="C23" s="203"/>
      <c r="D23" s="203"/>
      <c r="E23" s="203"/>
      <c r="F23" s="204"/>
    </row>
    <row r="24" spans="1:44" x14ac:dyDescent="0.25">
      <c r="B24" s="205" t="s">
        <v>144</v>
      </c>
      <c r="C24" s="206"/>
      <c r="D24" s="119"/>
      <c r="E24" s="207">
        <f>X19</f>
        <v>483466.01000000007</v>
      </c>
      <c r="F24" s="208"/>
    </row>
    <row r="25" spans="1:44" x14ac:dyDescent="0.25">
      <c r="B25" s="205" t="s">
        <v>145</v>
      </c>
      <c r="C25" s="206"/>
      <c r="D25" s="119"/>
      <c r="E25" s="209">
        <f>SUM(Y19:AR19)</f>
        <v>36000</v>
      </c>
      <c r="F25" s="210"/>
    </row>
    <row r="26" spans="1:44" ht="15.95" customHeight="1" x14ac:dyDescent="0.25">
      <c r="B26" s="211" t="s">
        <v>146</v>
      </c>
      <c r="C26" s="212"/>
      <c r="D26" s="212"/>
      <c r="E26" s="212"/>
      <c r="F26" s="120">
        <f>E25/E24</f>
        <v>7.4462318457506449E-2</v>
      </c>
    </row>
    <row r="27" spans="1:44" ht="14.45" customHeight="1" x14ac:dyDescent="0.25">
      <c r="B27" s="199" t="s">
        <v>147</v>
      </c>
      <c r="C27" s="200"/>
      <c r="D27" s="200"/>
      <c r="E27" s="200"/>
      <c r="F27" s="201"/>
    </row>
  </sheetData>
  <autoFilter ref="A3:AR19" xr:uid="{29C848AD-4378-4103-8229-3B516FF8BC94}"/>
  <mergeCells count="21">
    <mergeCell ref="B8:B9"/>
    <mergeCell ref="A1:B1"/>
    <mergeCell ref="C1:I1"/>
    <mergeCell ref="J1:X1"/>
    <mergeCell ref="A2:F2"/>
    <mergeCell ref="G2:I2"/>
    <mergeCell ref="J2:L2"/>
    <mergeCell ref="M2:O2"/>
    <mergeCell ref="P2:R2"/>
    <mergeCell ref="S2:V2"/>
    <mergeCell ref="W2:X2"/>
    <mergeCell ref="B27:F27"/>
    <mergeCell ref="B16:B17"/>
    <mergeCell ref="B23:F23"/>
    <mergeCell ref="B24:C24"/>
    <mergeCell ref="E24:F24"/>
    <mergeCell ref="B25:C25"/>
    <mergeCell ref="E25:F25"/>
    <mergeCell ref="B26:E26"/>
    <mergeCell ref="B21:F21"/>
    <mergeCell ref="B22:F22"/>
  </mergeCells>
  <conditionalFormatting sqref="I4:I18">
    <cfRule type="cellIs" dxfId="5" priority="1" operator="lessThan">
      <formula>0</formula>
    </cfRule>
    <cfRule type="cellIs" dxfId="4" priority="2" operator="lessThan">
      <formula>0</formula>
    </cfRule>
  </conditionalFormatting>
  <conditionalFormatting sqref="Y4:AR18">
    <cfRule type="cellIs" dxfId="3" priority="3" operator="greaterThan">
      <formula>10</formula>
    </cfRule>
    <cfRule type="cellIs" dxfId="2" priority="4" operator="greaterThan">
      <formula>0</formula>
    </cfRule>
    <cfRule type="cellIs" dxfId="1" priority="5" stopIfTrue="1" operator="greaterThan">
      <formula>0</formula>
    </cfRule>
    <cfRule type="cellIs" dxfId="0" priority="6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57D3A-1934-4511-809F-5678D3D20C55}">
  <dimension ref="A1:AY26"/>
  <sheetViews>
    <sheetView zoomScale="60" zoomScaleNormal="60" workbookViewId="0">
      <selection activeCell="T19" sqref="T19"/>
    </sheetView>
  </sheetViews>
  <sheetFormatPr defaultColWidth="11.85546875" defaultRowHeight="24.75" customHeight="1" x14ac:dyDescent="0.25"/>
  <cols>
    <col min="1" max="1" width="5.42578125" style="1" customWidth="1"/>
    <col min="2" max="2" width="6.28515625" style="1" customWidth="1"/>
    <col min="3" max="3" width="14.85546875" style="1" customWidth="1"/>
    <col min="4" max="4" width="12.28515625" style="3" customWidth="1"/>
    <col min="5" max="5" width="11.85546875" style="1" customWidth="1"/>
    <col min="6" max="6" width="11.85546875" style="1"/>
    <col min="7" max="7" width="13.7109375" style="1" customWidth="1"/>
    <col min="8" max="8" width="11" style="1" customWidth="1"/>
    <col min="9" max="9" width="14.42578125" style="3" customWidth="1"/>
    <col min="10" max="17" width="9.140625" style="4" customWidth="1"/>
    <col min="18" max="18" width="9.140625" style="12" customWidth="1"/>
    <col min="19" max="19" width="9.140625" style="5" customWidth="1"/>
    <col min="20" max="31" width="12.85546875" style="6" customWidth="1"/>
    <col min="32" max="51" width="12.85546875" style="43" customWidth="1"/>
    <col min="52" max="16384" width="11.85546875" style="43"/>
  </cols>
  <sheetData>
    <row r="1" spans="1:51" ht="43.5" customHeight="1" x14ac:dyDescent="0.25">
      <c r="A1" s="165" t="s">
        <v>55</v>
      </c>
      <c r="B1" s="166"/>
      <c r="C1" s="167"/>
      <c r="D1" s="155" t="s">
        <v>58</v>
      </c>
      <c r="E1" s="156"/>
      <c r="F1" s="156"/>
      <c r="G1" s="156"/>
      <c r="H1" s="156"/>
      <c r="I1" s="157"/>
      <c r="J1" s="164" t="s">
        <v>59</v>
      </c>
      <c r="K1" s="164"/>
      <c r="L1" s="164"/>
      <c r="M1" s="164"/>
      <c r="N1" s="164"/>
      <c r="O1" s="164"/>
      <c r="P1" s="164"/>
      <c r="Q1" s="164"/>
      <c r="R1" s="164"/>
      <c r="S1" s="164"/>
      <c r="T1" s="183" t="s">
        <v>191</v>
      </c>
      <c r="U1" s="183" t="s">
        <v>192</v>
      </c>
      <c r="V1" s="183" t="s">
        <v>193</v>
      </c>
      <c r="W1" s="140" t="s">
        <v>194</v>
      </c>
      <c r="X1" s="140" t="s">
        <v>196</v>
      </c>
      <c r="Y1" s="181" t="s">
        <v>53</v>
      </c>
      <c r="Z1" s="181" t="s">
        <v>53</v>
      </c>
      <c r="AA1" s="181" t="s">
        <v>53</v>
      </c>
      <c r="AB1" s="181" t="s">
        <v>53</v>
      </c>
      <c r="AC1" s="181" t="s">
        <v>53</v>
      </c>
      <c r="AD1" s="181" t="s">
        <v>53</v>
      </c>
      <c r="AE1" s="181" t="s">
        <v>53</v>
      </c>
      <c r="AF1" s="181" t="s">
        <v>53</v>
      </c>
      <c r="AG1" s="181" t="s">
        <v>53</v>
      </c>
      <c r="AH1" s="181" t="s">
        <v>53</v>
      </c>
      <c r="AI1" s="181" t="s">
        <v>53</v>
      </c>
      <c r="AJ1" s="181" t="s">
        <v>53</v>
      </c>
      <c r="AK1" s="181" t="s">
        <v>53</v>
      </c>
      <c r="AL1" s="181" t="s">
        <v>53</v>
      </c>
      <c r="AM1" s="181" t="s">
        <v>53</v>
      </c>
      <c r="AN1" s="181" t="s">
        <v>53</v>
      </c>
      <c r="AO1" s="181" t="s">
        <v>53</v>
      </c>
      <c r="AP1" s="181" t="s">
        <v>53</v>
      </c>
      <c r="AQ1" s="181" t="s">
        <v>53</v>
      </c>
      <c r="AR1" s="181" t="s">
        <v>53</v>
      </c>
      <c r="AS1" s="181" t="s">
        <v>53</v>
      </c>
      <c r="AT1" s="181" t="s">
        <v>53</v>
      </c>
      <c r="AU1" s="181" t="s">
        <v>53</v>
      </c>
      <c r="AV1" s="181" t="s">
        <v>53</v>
      </c>
      <c r="AW1" s="181" t="s">
        <v>53</v>
      </c>
      <c r="AX1" s="181" t="s">
        <v>53</v>
      </c>
      <c r="AY1" s="181" t="s">
        <v>53</v>
      </c>
    </row>
    <row r="2" spans="1:51" ht="20.25" customHeight="1" x14ac:dyDescent="0.25">
      <c r="A2" s="155" t="s">
        <v>106</v>
      </c>
      <c r="B2" s="156"/>
      <c r="C2" s="156"/>
      <c r="D2" s="156"/>
      <c r="E2" s="156"/>
      <c r="F2" s="156"/>
      <c r="G2" s="156"/>
      <c r="H2" s="156"/>
      <c r="I2" s="157"/>
      <c r="J2" s="168" t="s">
        <v>98</v>
      </c>
      <c r="K2" s="169"/>
      <c r="L2" s="169"/>
      <c r="M2" s="169"/>
      <c r="N2" s="169"/>
      <c r="O2" s="169"/>
      <c r="P2" s="169"/>
      <c r="Q2" s="169"/>
      <c r="R2" s="169"/>
      <c r="S2" s="170"/>
      <c r="T2" s="184"/>
      <c r="U2" s="184"/>
      <c r="V2" s="184"/>
      <c r="W2" s="141" t="s">
        <v>195</v>
      </c>
      <c r="X2" s="141" t="s">
        <v>197</v>
      </c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  <c r="AM2" s="182"/>
      <c r="AN2" s="182"/>
      <c r="AO2" s="182"/>
      <c r="AP2" s="182"/>
      <c r="AQ2" s="182"/>
      <c r="AR2" s="182"/>
      <c r="AS2" s="182"/>
      <c r="AT2" s="182"/>
      <c r="AU2" s="182"/>
      <c r="AV2" s="182"/>
      <c r="AW2" s="182"/>
      <c r="AX2" s="182"/>
      <c r="AY2" s="182"/>
    </row>
    <row r="3" spans="1:51" s="3" customFormat="1" ht="39.75" customHeight="1" x14ac:dyDescent="0.2">
      <c r="A3" s="7" t="s">
        <v>2</v>
      </c>
      <c r="B3" s="7" t="s">
        <v>7</v>
      </c>
      <c r="C3" s="7" t="s">
        <v>8</v>
      </c>
      <c r="D3" s="8" t="s">
        <v>9</v>
      </c>
      <c r="E3" s="8" t="s">
        <v>10</v>
      </c>
      <c r="F3" s="8" t="s">
        <v>4</v>
      </c>
      <c r="G3" s="8" t="s">
        <v>12</v>
      </c>
      <c r="H3" s="8" t="s">
        <v>11</v>
      </c>
      <c r="I3" s="9" t="s">
        <v>6</v>
      </c>
      <c r="J3" s="27" t="s">
        <v>97</v>
      </c>
      <c r="K3" s="27" t="s">
        <v>13</v>
      </c>
      <c r="L3" s="27" t="s">
        <v>14</v>
      </c>
      <c r="M3" s="27" t="s">
        <v>15</v>
      </c>
      <c r="N3" s="27" t="s">
        <v>16</v>
      </c>
      <c r="O3" s="27" t="s">
        <v>17</v>
      </c>
      <c r="P3" s="27" t="s">
        <v>18</v>
      </c>
      <c r="Q3" s="27" t="s">
        <v>19</v>
      </c>
      <c r="R3" s="34" t="s">
        <v>0</v>
      </c>
      <c r="S3" s="35" t="s">
        <v>1</v>
      </c>
      <c r="T3" s="142">
        <v>45945</v>
      </c>
      <c r="U3" s="142">
        <v>45945</v>
      </c>
      <c r="V3" s="142">
        <v>45945</v>
      </c>
      <c r="W3" s="142">
        <v>45966</v>
      </c>
      <c r="X3" s="142">
        <v>46050</v>
      </c>
      <c r="Y3" s="42" t="s">
        <v>48</v>
      </c>
      <c r="Z3" s="42" t="s">
        <v>48</v>
      </c>
      <c r="AA3" s="42" t="s">
        <v>48</v>
      </c>
      <c r="AB3" s="42" t="s">
        <v>48</v>
      </c>
      <c r="AC3" s="42" t="s">
        <v>48</v>
      </c>
      <c r="AD3" s="42" t="s">
        <v>48</v>
      </c>
      <c r="AE3" s="42" t="s">
        <v>48</v>
      </c>
      <c r="AF3" s="42" t="s">
        <v>48</v>
      </c>
      <c r="AG3" s="42" t="s">
        <v>48</v>
      </c>
      <c r="AH3" s="42" t="s">
        <v>48</v>
      </c>
      <c r="AI3" s="42" t="s">
        <v>48</v>
      </c>
      <c r="AJ3" s="42" t="s">
        <v>48</v>
      </c>
      <c r="AK3" s="42" t="s">
        <v>48</v>
      </c>
      <c r="AL3" s="42" t="s">
        <v>48</v>
      </c>
      <c r="AM3" s="42" t="s">
        <v>48</v>
      </c>
      <c r="AN3" s="42" t="s">
        <v>48</v>
      </c>
      <c r="AO3" s="42" t="s">
        <v>48</v>
      </c>
      <c r="AP3" s="42" t="s">
        <v>48</v>
      </c>
      <c r="AQ3" s="42" t="s">
        <v>48</v>
      </c>
      <c r="AR3" s="42" t="s">
        <v>48</v>
      </c>
      <c r="AS3" s="42" t="s">
        <v>48</v>
      </c>
      <c r="AT3" s="42" t="s">
        <v>48</v>
      </c>
      <c r="AU3" s="42" t="s">
        <v>48</v>
      </c>
      <c r="AV3" s="42" t="s">
        <v>48</v>
      </c>
      <c r="AW3" s="42" t="s">
        <v>48</v>
      </c>
      <c r="AX3" s="42" t="s">
        <v>48</v>
      </c>
      <c r="AY3" s="42" t="s">
        <v>48</v>
      </c>
    </row>
    <row r="4" spans="1:51" ht="24.75" customHeight="1" x14ac:dyDescent="0.25">
      <c r="A4" s="78">
        <v>1</v>
      </c>
      <c r="B4" s="77">
        <v>1</v>
      </c>
      <c r="C4" s="82" t="s">
        <v>99</v>
      </c>
      <c r="D4" s="24" t="s">
        <v>61</v>
      </c>
      <c r="E4" s="77" t="s">
        <v>62</v>
      </c>
      <c r="F4" s="77" t="s">
        <v>94</v>
      </c>
      <c r="G4" s="124" t="s">
        <v>158</v>
      </c>
      <c r="H4" s="77" t="s">
        <v>151</v>
      </c>
      <c r="I4" s="64">
        <v>1592.07</v>
      </c>
      <c r="J4" s="21">
        <v>2</v>
      </c>
      <c r="K4" s="31">
        <f t="shared" ref="K4:K17" si="0">IF(SUM(T4:AY4)&gt;J4+M4,J4+M4,SUM(T4:AY4))</f>
        <v>2</v>
      </c>
      <c r="L4" s="31">
        <f t="shared" ref="L4:L17" si="1">(SUM(T4:AY4))</f>
        <v>2</v>
      </c>
      <c r="M4" s="32"/>
      <c r="N4" s="33">
        <f>ROUND(IF(J4*0.25-0.5&lt;0,0,J4*0.25-0.5),0)-Q4-O4</f>
        <v>0</v>
      </c>
      <c r="O4" s="32"/>
      <c r="P4" s="32"/>
      <c r="Q4" s="32"/>
      <c r="R4" s="46">
        <f t="shared" ref="R4:R17" si="2">J4-SUM(T4:AY4)+M4</f>
        <v>0</v>
      </c>
      <c r="S4" s="20" t="str">
        <f>IF(R4&lt;0,"ATENÇÃO","OK")</f>
        <v>OK</v>
      </c>
      <c r="T4" s="143"/>
      <c r="U4" s="144">
        <v>2</v>
      </c>
      <c r="V4" s="145"/>
      <c r="W4" s="145"/>
      <c r="Y4" s="45"/>
      <c r="Z4" s="45"/>
      <c r="AA4" s="44"/>
      <c r="AB4" s="44"/>
      <c r="AC4" s="44"/>
      <c r="AD4" s="44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</row>
    <row r="5" spans="1:51" ht="24.75" customHeight="1" x14ac:dyDescent="0.25">
      <c r="A5" s="78">
        <v>2</v>
      </c>
      <c r="B5" s="77">
        <v>2</v>
      </c>
      <c r="C5" s="77" t="s">
        <v>100</v>
      </c>
      <c r="D5" s="24" t="s">
        <v>63</v>
      </c>
      <c r="E5" s="77" t="s">
        <v>64</v>
      </c>
      <c r="F5" s="77" t="s">
        <v>94</v>
      </c>
      <c r="G5" s="124" t="s">
        <v>158</v>
      </c>
      <c r="H5" s="77" t="s">
        <v>151</v>
      </c>
      <c r="I5" s="64">
        <v>3363.98</v>
      </c>
      <c r="J5" s="21">
        <v>0</v>
      </c>
      <c r="K5" s="31">
        <f t="shared" si="0"/>
        <v>0</v>
      </c>
      <c r="L5" s="31">
        <f t="shared" si="1"/>
        <v>0</v>
      </c>
      <c r="M5" s="32"/>
      <c r="N5" s="33">
        <f t="shared" ref="N5:N18" si="3">ROUND(IF(J5*0.25-0.5&lt;0,0,J5*0.25-0.5),0)-Q5-O5</f>
        <v>0</v>
      </c>
      <c r="O5" s="32"/>
      <c r="P5" s="32"/>
      <c r="Q5" s="32"/>
      <c r="R5" s="46">
        <f t="shared" si="2"/>
        <v>0</v>
      </c>
      <c r="S5" s="20" t="str">
        <f t="shared" ref="S5:S18" si="4">IF(R5&lt;0,"ATENÇÃO","OK")</f>
        <v>OK</v>
      </c>
      <c r="T5" s="143"/>
      <c r="U5" s="145"/>
      <c r="V5" s="145"/>
      <c r="W5" s="145"/>
      <c r="X5" s="145"/>
      <c r="Y5" s="45"/>
      <c r="Z5" s="45"/>
      <c r="AA5" s="44"/>
      <c r="AB5" s="44"/>
      <c r="AC5" s="44"/>
      <c r="AD5" s="44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</row>
    <row r="6" spans="1:51" ht="24.75" customHeight="1" x14ac:dyDescent="0.25">
      <c r="A6" s="78">
        <v>3</v>
      </c>
      <c r="B6" s="77">
        <v>3</v>
      </c>
      <c r="C6" s="77" t="s">
        <v>65</v>
      </c>
      <c r="D6" s="24" t="s">
        <v>66</v>
      </c>
      <c r="E6" s="77" t="s">
        <v>67</v>
      </c>
      <c r="F6" s="77" t="s">
        <v>94</v>
      </c>
      <c r="G6" s="124" t="s">
        <v>159</v>
      </c>
      <c r="H6" s="77" t="s">
        <v>152</v>
      </c>
      <c r="I6" s="64">
        <v>2583.3000000000002</v>
      </c>
      <c r="J6" s="21">
        <v>0</v>
      </c>
      <c r="K6" s="31">
        <f t="shared" si="0"/>
        <v>0</v>
      </c>
      <c r="L6" s="31">
        <f t="shared" si="1"/>
        <v>0</v>
      </c>
      <c r="M6" s="32"/>
      <c r="N6" s="33">
        <f t="shared" si="3"/>
        <v>0</v>
      </c>
      <c r="O6" s="32"/>
      <c r="P6" s="32"/>
      <c r="Q6" s="32"/>
      <c r="R6" s="46">
        <f t="shared" si="2"/>
        <v>0</v>
      </c>
      <c r="S6" s="20" t="str">
        <f t="shared" si="4"/>
        <v>OK</v>
      </c>
      <c r="T6" s="143"/>
      <c r="U6" s="143"/>
      <c r="V6" s="145"/>
      <c r="W6" s="145"/>
      <c r="X6" s="145"/>
      <c r="Y6" s="45"/>
      <c r="Z6" s="45"/>
      <c r="AA6" s="44"/>
      <c r="AB6" s="44"/>
      <c r="AC6" s="44"/>
      <c r="AD6" s="44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</row>
    <row r="7" spans="1:51" ht="24.75" customHeight="1" x14ac:dyDescent="0.25">
      <c r="A7" s="78">
        <v>4</v>
      </c>
      <c r="B7" s="77">
        <v>4</v>
      </c>
      <c r="C7" s="77" t="s">
        <v>101</v>
      </c>
      <c r="D7" s="24" t="s">
        <v>68</v>
      </c>
      <c r="E7" s="77" t="s">
        <v>69</v>
      </c>
      <c r="F7" s="77" t="s">
        <v>94</v>
      </c>
      <c r="G7" s="124" t="s">
        <v>159</v>
      </c>
      <c r="H7" s="77" t="s">
        <v>153</v>
      </c>
      <c r="I7" s="64">
        <v>34360</v>
      </c>
      <c r="J7" s="21">
        <v>0</v>
      </c>
      <c r="K7" s="31">
        <f t="shared" si="0"/>
        <v>0</v>
      </c>
      <c r="L7" s="31">
        <f t="shared" si="1"/>
        <v>0</v>
      </c>
      <c r="M7" s="32"/>
      <c r="N7" s="33">
        <f t="shared" si="3"/>
        <v>0</v>
      </c>
      <c r="O7" s="32"/>
      <c r="P7" s="32"/>
      <c r="Q7" s="32"/>
      <c r="R7" s="46">
        <f t="shared" si="2"/>
        <v>0</v>
      </c>
      <c r="S7" s="20" t="str">
        <f t="shared" si="4"/>
        <v>OK</v>
      </c>
      <c r="T7" s="143"/>
      <c r="U7" s="145"/>
      <c r="V7" s="145"/>
      <c r="W7" s="145"/>
      <c r="X7" s="145"/>
      <c r="Y7" s="45"/>
      <c r="Z7" s="45"/>
      <c r="AA7" s="44"/>
      <c r="AB7" s="44"/>
      <c r="AC7" s="44"/>
      <c r="AD7" s="44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</row>
    <row r="8" spans="1:51" ht="24.75" customHeight="1" x14ac:dyDescent="0.25">
      <c r="A8" s="171">
        <v>5</v>
      </c>
      <c r="B8" s="77">
        <v>5</v>
      </c>
      <c r="C8" s="179" t="s">
        <v>102</v>
      </c>
      <c r="D8" s="24" t="s">
        <v>70</v>
      </c>
      <c r="E8" s="77" t="s">
        <v>71</v>
      </c>
      <c r="F8" s="77" t="s">
        <v>94</v>
      </c>
      <c r="G8" s="124" t="s">
        <v>158</v>
      </c>
      <c r="H8" s="77" t="s">
        <v>151</v>
      </c>
      <c r="I8" s="64">
        <v>4268.6000000000004</v>
      </c>
      <c r="J8" s="21">
        <v>1</v>
      </c>
      <c r="K8" s="31">
        <f t="shared" si="0"/>
        <v>1</v>
      </c>
      <c r="L8" s="31">
        <f t="shared" si="1"/>
        <v>1</v>
      </c>
      <c r="M8" s="32"/>
      <c r="N8" s="33">
        <f t="shared" si="3"/>
        <v>0</v>
      </c>
      <c r="O8" s="32"/>
      <c r="P8" s="32"/>
      <c r="Q8" s="32"/>
      <c r="R8" s="46">
        <f t="shared" si="2"/>
        <v>0</v>
      </c>
      <c r="S8" s="20" t="str">
        <f t="shared" si="4"/>
        <v>OK</v>
      </c>
      <c r="T8" s="146">
        <v>1</v>
      </c>
      <c r="U8" s="143"/>
      <c r="V8" s="145"/>
      <c r="W8" s="145"/>
      <c r="X8" s="145"/>
      <c r="Y8" s="45"/>
      <c r="Z8" s="45"/>
      <c r="AA8" s="44"/>
      <c r="AB8" s="44"/>
      <c r="AC8" s="44"/>
      <c r="AD8" s="44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</row>
    <row r="9" spans="1:51" ht="24.75" customHeight="1" x14ac:dyDescent="0.25">
      <c r="A9" s="172"/>
      <c r="B9" s="77">
        <v>6</v>
      </c>
      <c r="C9" s="180"/>
      <c r="D9" s="24" t="s">
        <v>72</v>
      </c>
      <c r="E9" s="77" t="s">
        <v>73</v>
      </c>
      <c r="F9" s="77" t="s">
        <v>94</v>
      </c>
      <c r="G9" s="124" t="s">
        <v>158</v>
      </c>
      <c r="H9" s="77" t="s">
        <v>151</v>
      </c>
      <c r="I9" s="64">
        <v>2216.5</v>
      </c>
      <c r="J9" s="21">
        <v>0</v>
      </c>
      <c r="K9" s="31">
        <f t="shared" si="0"/>
        <v>0</v>
      </c>
      <c r="L9" s="31">
        <f t="shared" si="1"/>
        <v>0</v>
      </c>
      <c r="M9" s="32"/>
      <c r="N9" s="33">
        <f t="shared" si="3"/>
        <v>0</v>
      </c>
      <c r="O9" s="32"/>
      <c r="P9" s="32"/>
      <c r="Q9" s="32"/>
      <c r="R9" s="46">
        <f t="shared" si="2"/>
        <v>0</v>
      </c>
      <c r="S9" s="20" t="str">
        <f t="shared" si="4"/>
        <v>OK</v>
      </c>
      <c r="T9" s="143"/>
      <c r="U9" s="145"/>
      <c r="V9" s="145"/>
      <c r="W9" s="145"/>
      <c r="X9" s="145"/>
      <c r="Y9" s="45"/>
      <c r="Z9" s="45"/>
      <c r="AA9" s="44"/>
      <c r="AB9" s="44"/>
      <c r="AC9" s="44"/>
      <c r="AD9" s="44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</row>
    <row r="10" spans="1:51" ht="24.75" customHeight="1" x14ac:dyDescent="0.25">
      <c r="A10" s="78">
        <v>6</v>
      </c>
      <c r="B10" s="77">
        <v>7</v>
      </c>
      <c r="C10" s="77" t="s">
        <v>74</v>
      </c>
      <c r="D10" s="24" t="s">
        <v>75</v>
      </c>
      <c r="E10" s="77" t="s">
        <v>76</v>
      </c>
      <c r="F10" s="77" t="s">
        <v>94</v>
      </c>
      <c r="G10" s="124" t="s">
        <v>158</v>
      </c>
      <c r="H10" s="77" t="s">
        <v>151</v>
      </c>
      <c r="I10" s="64">
        <v>789.28</v>
      </c>
      <c r="J10" s="21">
        <v>0</v>
      </c>
      <c r="K10" s="31">
        <f t="shared" si="0"/>
        <v>0</v>
      </c>
      <c r="L10" s="31">
        <f t="shared" si="1"/>
        <v>0</v>
      </c>
      <c r="M10" s="32"/>
      <c r="N10" s="33">
        <f t="shared" si="3"/>
        <v>0</v>
      </c>
      <c r="O10" s="32"/>
      <c r="P10" s="32"/>
      <c r="Q10" s="32"/>
      <c r="R10" s="46">
        <f t="shared" si="2"/>
        <v>0</v>
      </c>
      <c r="S10" s="20" t="str">
        <f t="shared" si="4"/>
        <v>OK</v>
      </c>
      <c r="T10" s="143"/>
      <c r="U10" s="145"/>
      <c r="V10" s="145"/>
      <c r="W10" s="145"/>
      <c r="X10" s="145"/>
      <c r="Y10" s="45"/>
      <c r="Z10" s="45"/>
      <c r="AA10" s="44"/>
      <c r="AB10" s="44"/>
      <c r="AC10" s="44"/>
      <c r="AD10" s="44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</row>
    <row r="11" spans="1:51" ht="24.75" customHeight="1" x14ac:dyDescent="0.25">
      <c r="A11" s="78">
        <v>8</v>
      </c>
      <c r="B11" s="77">
        <v>9</v>
      </c>
      <c r="C11" s="77" t="s">
        <v>100</v>
      </c>
      <c r="D11" s="24" t="s">
        <v>77</v>
      </c>
      <c r="E11" s="77" t="s">
        <v>78</v>
      </c>
      <c r="F11" s="77" t="s">
        <v>94</v>
      </c>
      <c r="G11" s="124" t="s">
        <v>159</v>
      </c>
      <c r="H11" s="77" t="s">
        <v>152</v>
      </c>
      <c r="I11" s="64">
        <v>8235.2900000000009</v>
      </c>
      <c r="J11" s="21">
        <v>0</v>
      </c>
      <c r="K11" s="31">
        <f t="shared" si="0"/>
        <v>0</v>
      </c>
      <c r="L11" s="31">
        <f t="shared" si="1"/>
        <v>0</v>
      </c>
      <c r="M11" s="32"/>
      <c r="N11" s="33">
        <f t="shared" si="3"/>
        <v>0</v>
      </c>
      <c r="O11" s="32"/>
      <c r="P11" s="32"/>
      <c r="Q11" s="32"/>
      <c r="R11" s="46">
        <f t="shared" si="2"/>
        <v>0</v>
      </c>
      <c r="S11" s="20" t="str">
        <f t="shared" si="4"/>
        <v>OK</v>
      </c>
      <c r="T11" s="143"/>
      <c r="U11" s="145"/>
      <c r="V11" s="145"/>
      <c r="W11" s="145"/>
      <c r="X11" s="145"/>
      <c r="Y11" s="45"/>
      <c r="Z11" s="45"/>
      <c r="AA11" s="44"/>
      <c r="AB11" s="44"/>
      <c r="AC11" s="44"/>
      <c r="AD11" s="44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</row>
    <row r="12" spans="1:51" ht="24.75" customHeight="1" x14ac:dyDescent="0.25">
      <c r="A12" s="78">
        <v>9</v>
      </c>
      <c r="B12" s="77">
        <v>10</v>
      </c>
      <c r="C12" s="77" t="s">
        <v>103</v>
      </c>
      <c r="D12" s="24" t="s">
        <v>79</v>
      </c>
      <c r="E12" s="77" t="s">
        <v>80</v>
      </c>
      <c r="F12" s="77" t="s">
        <v>95</v>
      </c>
      <c r="G12" s="124" t="s">
        <v>158</v>
      </c>
      <c r="H12" s="77" t="s">
        <v>151</v>
      </c>
      <c r="I12" s="64">
        <v>808.25</v>
      </c>
      <c r="J12" s="21">
        <v>10</v>
      </c>
      <c r="K12" s="31">
        <f t="shared" si="0"/>
        <v>4</v>
      </c>
      <c r="L12" s="31">
        <f t="shared" si="1"/>
        <v>4</v>
      </c>
      <c r="M12" s="32"/>
      <c r="N12" s="33">
        <f t="shared" si="3"/>
        <v>2</v>
      </c>
      <c r="O12" s="32"/>
      <c r="P12" s="32"/>
      <c r="Q12" s="32"/>
      <c r="R12" s="46">
        <f t="shared" si="2"/>
        <v>6</v>
      </c>
      <c r="S12" s="20" t="str">
        <f t="shared" si="4"/>
        <v>OK</v>
      </c>
      <c r="T12" s="143"/>
      <c r="U12" s="145"/>
      <c r="V12" s="145"/>
      <c r="W12" s="144">
        <v>1</v>
      </c>
      <c r="X12" s="144">
        <v>3</v>
      </c>
      <c r="Y12" s="45"/>
      <c r="Z12" s="45"/>
      <c r="AA12" s="44"/>
      <c r="AB12" s="44"/>
      <c r="AC12" s="44"/>
      <c r="AD12" s="44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</row>
    <row r="13" spans="1:51" ht="24.75" customHeight="1" x14ac:dyDescent="0.25">
      <c r="A13" s="78">
        <v>10</v>
      </c>
      <c r="B13" s="77">
        <v>11</v>
      </c>
      <c r="C13" s="77" t="s">
        <v>81</v>
      </c>
      <c r="D13" s="24" t="s">
        <v>82</v>
      </c>
      <c r="E13" s="77" t="s">
        <v>83</v>
      </c>
      <c r="F13" s="77" t="s">
        <v>96</v>
      </c>
      <c r="G13" s="124" t="s">
        <v>158</v>
      </c>
      <c r="H13" s="77" t="s">
        <v>151</v>
      </c>
      <c r="I13" s="64">
        <v>62.49</v>
      </c>
      <c r="J13" s="21">
        <v>16</v>
      </c>
      <c r="K13" s="31">
        <f t="shared" si="0"/>
        <v>16</v>
      </c>
      <c r="L13" s="31">
        <f t="shared" si="1"/>
        <v>16</v>
      </c>
      <c r="M13" s="32"/>
      <c r="N13" s="33">
        <f t="shared" si="3"/>
        <v>4</v>
      </c>
      <c r="O13" s="32"/>
      <c r="P13" s="32"/>
      <c r="Q13" s="32"/>
      <c r="R13" s="46">
        <f t="shared" si="2"/>
        <v>0</v>
      </c>
      <c r="S13" s="20" t="str">
        <f t="shared" si="4"/>
        <v>OK</v>
      </c>
      <c r="T13" s="143"/>
      <c r="U13" s="145"/>
      <c r="V13" s="146">
        <v>16</v>
      </c>
      <c r="W13" s="145"/>
      <c r="Y13" s="45"/>
      <c r="Z13" s="45"/>
      <c r="AA13" s="44"/>
      <c r="AB13" s="44"/>
      <c r="AC13" s="44"/>
      <c r="AD13" s="44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</row>
    <row r="14" spans="1:51" ht="24.75" customHeight="1" x14ac:dyDescent="0.25">
      <c r="A14" s="78">
        <v>12</v>
      </c>
      <c r="B14" s="77">
        <v>13</v>
      </c>
      <c r="C14" s="77" t="s">
        <v>100</v>
      </c>
      <c r="D14" s="24" t="s">
        <v>84</v>
      </c>
      <c r="E14" s="77" t="s">
        <v>85</v>
      </c>
      <c r="F14" s="78" t="s">
        <v>94</v>
      </c>
      <c r="G14" s="124" t="s">
        <v>159</v>
      </c>
      <c r="H14" s="77" t="s">
        <v>153</v>
      </c>
      <c r="I14" s="64">
        <v>10757.81</v>
      </c>
      <c r="J14" s="21">
        <v>0</v>
      </c>
      <c r="K14" s="31">
        <f t="shared" si="0"/>
        <v>0</v>
      </c>
      <c r="L14" s="31">
        <f t="shared" si="1"/>
        <v>0</v>
      </c>
      <c r="M14" s="32"/>
      <c r="N14" s="33">
        <f t="shared" si="3"/>
        <v>0</v>
      </c>
      <c r="O14" s="32"/>
      <c r="P14" s="32"/>
      <c r="Q14" s="32"/>
      <c r="R14" s="46">
        <f t="shared" si="2"/>
        <v>0</v>
      </c>
      <c r="S14" s="20" t="str">
        <f t="shared" si="4"/>
        <v>OK</v>
      </c>
      <c r="T14" s="143"/>
      <c r="U14" s="145"/>
      <c r="V14" s="145"/>
      <c r="W14" s="145"/>
      <c r="X14" s="145"/>
      <c r="Y14" s="45"/>
      <c r="Z14" s="45"/>
      <c r="AA14" s="44"/>
      <c r="AB14" s="44"/>
      <c r="AC14" s="44"/>
      <c r="AD14" s="44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</row>
    <row r="15" spans="1:51" ht="24.75" customHeight="1" x14ac:dyDescent="0.25">
      <c r="A15" s="78">
        <v>14</v>
      </c>
      <c r="B15" s="77">
        <v>15</v>
      </c>
      <c r="C15" s="77" t="s">
        <v>104</v>
      </c>
      <c r="D15" s="24" t="s">
        <v>86</v>
      </c>
      <c r="E15" s="77" t="s">
        <v>87</v>
      </c>
      <c r="F15" s="77" t="s">
        <v>94</v>
      </c>
      <c r="G15" s="124" t="s">
        <v>159</v>
      </c>
      <c r="H15" s="77" t="s">
        <v>153</v>
      </c>
      <c r="I15" s="64">
        <v>9000</v>
      </c>
      <c r="J15" s="21">
        <v>0</v>
      </c>
      <c r="K15" s="31">
        <f t="shared" si="0"/>
        <v>0</v>
      </c>
      <c r="L15" s="31">
        <f t="shared" si="1"/>
        <v>0</v>
      </c>
      <c r="M15" s="32"/>
      <c r="N15" s="33">
        <f t="shared" si="3"/>
        <v>0</v>
      </c>
      <c r="O15" s="32"/>
      <c r="P15" s="32"/>
      <c r="Q15" s="32"/>
      <c r="R15" s="46">
        <f t="shared" si="2"/>
        <v>0</v>
      </c>
      <c r="S15" s="20" t="str">
        <f t="shared" si="4"/>
        <v>OK</v>
      </c>
      <c r="T15" s="143"/>
      <c r="U15" s="145"/>
      <c r="V15" s="145"/>
      <c r="W15" s="145"/>
      <c r="X15" s="145"/>
      <c r="Y15" s="45"/>
      <c r="Z15" s="45"/>
      <c r="AA15" s="44"/>
      <c r="AB15" s="44"/>
      <c r="AC15" s="44"/>
      <c r="AD15" s="44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</row>
    <row r="16" spans="1:51" ht="24.75" customHeight="1" x14ac:dyDescent="0.25">
      <c r="A16" s="171">
        <v>15</v>
      </c>
      <c r="B16" s="77">
        <v>16</v>
      </c>
      <c r="C16" s="179" t="s">
        <v>105</v>
      </c>
      <c r="D16" s="24" t="s">
        <v>88</v>
      </c>
      <c r="E16" s="77" t="s">
        <v>89</v>
      </c>
      <c r="F16" s="77" t="s">
        <v>94</v>
      </c>
      <c r="G16" s="124" t="s">
        <v>159</v>
      </c>
      <c r="H16" s="77" t="s">
        <v>152</v>
      </c>
      <c r="I16" s="64">
        <v>14230</v>
      </c>
      <c r="J16" s="21">
        <v>0</v>
      </c>
      <c r="K16" s="31">
        <f t="shared" si="0"/>
        <v>0</v>
      </c>
      <c r="L16" s="31">
        <f t="shared" si="1"/>
        <v>0</v>
      </c>
      <c r="M16" s="32"/>
      <c r="N16" s="33">
        <f t="shared" si="3"/>
        <v>0</v>
      </c>
      <c r="O16" s="32"/>
      <c r="P16" s="32"/>
      <c r="Q16" s="32"/>
      <c r="R16" s="46">
        <f t="shared" si="2"/>
        <v>0</v>
      </c>
      <c r="S16" s="20" t="str">
        <f t="shared" si="4"/>
        <v>OK</v>
      </c>
      <c r="T16" s="143"/>
      <c r="U16" s="145"/>
      <c r="V16" s="145"/>
      <c r="W16" s="145"/>
      <c r="X16" s="145"/>
      <c r="Y16" s="45"/>
      <c r="Z16" s="45"/>
      <c r="AA16" s="44"/>
      <c r="AB16" s="44"/>
      <c r="AC16" s="44"/>
      <c r="AD16" s="44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</row>
    <row r="17" spans="1:51" ht="24.75" customHeight="1" x14ac:dyDescent="0.25">
      <c r="A17" s="172"/>
      <c r="B17" s="77">
        <v>17</v>
      </c>
      <c r="C17" s="180"/>
      <c r="D17" s="24" t="s">
        <v>90</v>
      </c>
      <c r="E17" s="25" t="s">
        <v>91</v>
      </c>
      <c r="F17" s="79" t="s">
        <v>94</v>
      </c>
      <c r="G17" s="124" t="s">
        <v>159</v>
      </c>
      <c r="H17" s="77" t="s">
        <v>152</v>
      </c>
      <c r="I17" s="64">
        <v>3510</v>
      </c>
      <c r="J17" s="21">
        <v>0</v>
      </c>
      <c r="K17" s="31">
        <f t="shared" si="0"/>
        <v>0</v>
      </c>
      <c r="L17" s="31">
        <f t="shared" si="1"/>
        <v>0</v>
      </c>
      <c r="M17" s="32"/>
      <c r="N17" s="33">
        <f t="shared" si="3"/>
        <v>0</v>
      </c>
      <c r="O17" s="32"/>
      <c r="P17" s="32"/>
      <c r="Q17" s="32"/>
      <c r="R17" s="46">
        <f t="shared" si="2"/>
        <v>0</v>
      </c>
      <c r="S17" s="20" t="str">
        <f t="shared" si="4"/>
        <v>OK</v>
      </c>
      <c r="T17" s="143"/>
      <c r="U17" s="145"/>
      <c r="V17" s="145"/>
      <c r="W17" s="145"/>
      <c r="X17" s="145"/>
      <c r="Y17" s="45"/>
      <c r="Z17" s="45"/>
      <c r="AA17" s="44"/>
      <c r="AB17" s="44"/>
      <c r="AC17" s="44"/>
      <c r="AD17" s="44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</row>
    <row r="18" spans="1:51" ht="24.75" customHeight="1" x14ac:dyDescent="0.25">
      <c r="A18" s="78">
        <v>16</v>
      </c>
      <c r="B18" s="77">
        <v>18</v>
      </c>
      <c r="C18" s="77" t="s">
        <v>100</v>
      </c>
      <c r="D18" s="24" t="s">
        <v>92</v>
      </c>
      <c r="E18" s="59" t="s">
        <v>93</v>
      </c>
      <c r="F18" s="78" t="s">
        <v>94</v>
      </c>
      <c r="G18" s="124" t="s">
        <v>158</v>
      </c>
      <c r="H18" s="77" t="s">
        <v>151</v>
      </c>
      <c r="I18" s="64">
        <v>900</v>
      </c>
      <c r="J18" s="21">
        <v>0</v>
      </c>
      <c r="K18" s="31">
        <f t="shared" ref="K18" si="5">IF(SUM(T18:AY18)&gt;J18+M18,J18+M18,SUM(T18:AY18))</f>
        <v>0</v>
      </c>
      <c r="L18" s="31">
        <f t="shared" ref="L18" si="6">(SUM(T18:AY18))</f>
        <v>0</v>
      </c>
      <c r="M18" s="32"/>
      <c r="N18" s="33">
        <f t="shared" si="3"/>
        <v>0</v>
      </c>
      <c r="O18" s="32"/>
      <c r="P18" s="32"/>
      <c r="Q18" s="32"/>
      <c r="R18" s="46">
        <f t="shared" ref="R18" si="7">J18-SUM(T18:AY18)+M18</f>
        <v>0</v>
      </c>
      <c r="S18" s="20" t="str">
        <f t="shared" si="4"/>
        <v>OK</v>
      </c>
      <c r="T18" s="143"/>
      <c r="U18" s="145"/>
      <c r="V18" s="145"/>
      <c r="W18" s="145"/>
      <c r="X18" s="145"/>
      <c r="Y18" s="45"/>
      <c r="Z18" s="45"/>
      <c r="AA18" s="44"/>
      <c r="AB18" s="44"/>
      <c r="AC18" s="44"/>
      <c r="AD18" s="44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</row>
    <row r="19" spans="1:51" ht="16.5" customHeight="1" x14ac:dyDescent="0.25">
      <c r="I19" s="62"/>
      <c r="J19" s="60">
        <f t="shared" ref="J19:R19" si="8">SUM(J4:J18)</f>
        <v>29</v>
      </c>
      <c r="K19" s="60">
        <f t="shared" si="8"/>
        <v>23</v>
      </c>
      <c r="L19" s="60">
        <f t="shared" si="8"/>
        <v>23</v>
      </c>
      <c r="M19" s="60">
        <f t="shared" si="8"/>
        <v>0</v>
      </c>
      <c r="N19" s="60">
        <f t="shared" si="8"/>
        <v>6</v>
      </c>
      <c r="O19" s="60">
        <f t="shared" si="8"/>
        <v>0</v>
      </c>
      <c r="P19" s="60">
        <f t="shared" si="8"/>
        <v>0</v>
      </c>
      <c r="Q19" s="60">
        <f t="shared" si="8"/>
        <v>0</v>
      </c>
      <c r="R19" s="61">
        <f t="shared" si="8"/>
        <v>6</v>
      </c>
      <c r="T19" s="147">
        <f>SUMPRODUCT($I$4:$I$18,T4:T18)</f>
        <v>4268.6000000000004</v>
      </c>
      <c r="U19" s="147">
        <f t="shared" ref="U19:Y19" si="9">SUMPRODUCT($I$4:$I$18,U4:U18)</f>
        <v>3184.14</v>
      </c>
      <c r="V19" s="147">
        <f t="shared" si="9"/>
        <v>999.84</v>
      </c>
      <c r="W19" s="147">
        <f t="shared" si="9"/>
        <v>808.25</v>
      </c>
      <c r="X19" s="147">
        <f t="shared" si="9"/>
        <v>2424.75</v>
      </c>
      <c r="Y19" s="147">
        <f t="shared" si="9"/>
        <v>0</v>
      </c>
      <c r="Z19" s="23">
        <f t="shared" ref="Z19:AY19" si="10">SUMPRODUCT($I$4:$I$18,Z4:Z18)</f>
        <v>0</v>
      </c>
      <c r="AA19" s="23">
        <f t="shared" si="10"/>
        <v>0</v>
      </c>
      <c r="AB19" s="23">
        <f t="shared" si="10"/>
        <v>0</v>
      </c>
      <c r="AC19" s="23">
        <f t="shared" si="10"/>
        <v>0</v>
      </c>
      <c r="AD19" s="23">
        <f t="shared" si="10"/>
        <v>0</v>
      </c>
      <c r="AE19" s="23">
        <f t="shared" si="10"/>
        <v>0</v>
      </c>
      <c r="AF19" s="23">
        <f t="shared" si="10"/>
        <v>0</v>
      </c>
      <c r="AG19" s="23">
        <f t="shared" si="10"/>
        <v>0</v>
      </c>
      <c r="AH19" s="23">
        <f t="shared" si="10"/>
        <v>0</v>
      </c>
      <c r="AI19" s="23">
        <f t="shared" si="10"/>
        <v>0</v>
      </c>
      <c r="AJ19" s="23">
        <f t="shared" si="10"/>
        <v>0</v>
      </c>
      <c r="AK19" s="23">
        <f t="shared" si="10"/>
        <v>0</v>
      </c>
      <c r="AL19" s="23">
        <f t="shared" si="10"/>
        <v>0</v>
      </c>
      <c r="AM19" s="23">
        <f t="shared" si="10"/>
        <v>0</v>
      </c>
      <c r="AN19" s="23">
        <f t="shared" si="10"/>
        <v>0</v>
      </c>
      <c r="AO19" s="23">
        <f t="shared" si="10"/>
        <v>0</v>
      </c>
      <c r="AP19" s="23">
        <f t="shared" si="10"/>
        <v>0</v>
      </c>
      <c r="AQ19" s="23">
        <f t="shared" si="10"/>
        <v>0</v>
      </c>
      <c r="AR19" s="23">
        <f t="shared" si="10"/>
        <v>0</v>
      </c>
      <c r="AS19" s="23">
        <f t="shared" si="10"/>
        <v>0</v>
      </c>
      <c r="AT19" s="23">
        <f t="shared" si="10"/>
        <v>0</v>
      </c>
      <c r="AU19" s="23">
        <f t="shared" si="10"/>
        <v>0</v>
      </c>
      <c r="AV19" s="23">
        <f t="shared" si="10"/>
        <v>0</v>
      </c>
      <c r="AW19" s="23">
        <f t="shared" si="10"/>
        <v>0</v>
      </c>
      <c r="AX19" s="23">
        <f t="shared" si="10"/>
        <v>0</v>
      </c>
      <c r="AY19" s="23">
        <f t="shared" si="10"/>
        <v>0</v>
      </c>
    </row>
    <row r="20" spans="1:51" ht="20.25" customHeight="1" x14ac:dyDescent="0.25">
      <c r="J20" s="69">
        <f t="shared" ref="J20:Q20" si="11">SUMPRODUCT($I$4:$I$18,J4:J18)</f>
        <v>16535.079999999998</v>
      </c>
      <c r="K20" s="69">
        <f t="shared" si="11"/>
        <v>11685.58</v>
      </c>
      <c r="L20" s="69">
        <f t="shared" si="11"/>
        <v>11685.58</v>
      </c>
      <c r="M20" s="69">
        <f t="shared" si="11"/>
        <v>0</v>
      </c>
      <c r="N20" s="69">
        <f t="shared" si="11"/>
        <v>1866.46</v>
      </c>
      <c r="O20" s="69">
        <f t="shared" si="11"/>
        <v>0</v>
      </c>
      <c r="P20" s="69">
        <f t="shared" si="11"/>
        <v>0</v>
      </c>
      <c r="Q20" s="69">
        <f t="shared" si="11"/>
        <v>0</v>
      </c>
      <c r="T20" s="148"/>
      <c r="U20" s="148"/>
      <c r="V20" s="148"/>
      <c r="W20" s="148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</row>
    <row r="21" spans="1:51" ht="20.25" customHeight="1" thickBot="1" x14ac:dyDescent="0.3">
      <c r="J21" s="69"/>
      <c r="M21" s="36"/>
      <c r="N21" s="36"/>
      <c r="O21" s="36"/>
      <c r="P21" s="36"/>
      <c r="Q21" s="36"/>
      <c r="T21" s="148"/>
      <c r="U21" s="148"/>
      <c r="V21" s="148"/>
      <c r="W21" s="148"/>
      <c r="X21" s="148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</row>
    <row r="22" spans="1:51" ht="17.25" customHeight="1" x14ac:dyDescent="0.25">
      <c r="A22" s="81"/>
      <c r="B22" s="173" t="s">
        <v>50</v>
      </c>
      <c r="C22" s="174"/>
      <c r="D22" s="174"/>
      <c r="E22" s="174"/>
      <c r="F22" s="174"/>
      <c r="G22" s="174"/>
      <c r="H22" s="174"/>
      <c r="I22" s="174"/>
      <c r="J22" s="175"/>
      <c r="K22" s="36"/>
      <c r="L22" s="36"/>
      <c r="M22" s="36"/>
      <c r="N22" s="36"/>
      <c r="O22" s="36"/>
      <c r="P22" s="36"/>
      <c r="Q22" s="36"/>
      <c r="T22" s="148"/>
      <c r="U22" s="149"/>
      <c r="V22" s="149"/>
      <c r="W22" s="149"/>
      <c r="X22" s="148"/>
    </row>
    <row r="23" spans="1:51" ht="16.5" customHeight="1" x14ac:dyDescent="0.25">
      <c r="A23" s="81"/>
      <c r="B23" s="176" t="s">
        <v>52</v>
      </c>
      <c r="C23" s="177"/>
      <c r="D23" s="177"/>
      <c r="E23" s="177"/>
      <c r="F23" s="177"/>
      <c r="G23" s="177"/>
      <c r="H23" s="177"/>
      <c r="I23" s="177"/>
      <c r="J23" s="178"/>
      <c r="Q23" s="30"/>
      <c r="T23" s="148"/>
      <c r="U23" s="149"/>
      <c r="V23" s="149"/>
      <c r="W23" s="149"/>
      <c r="X23" s="148"/>
    </row>
    <row r="24" spans="1:51" ht="15.75" customHeight="1" x14ac:dyDescent="0.25">
      <c r="A24" s="81"/>
      <c r="B24" s="158" t="s">
        <v>49</v>
      </c>
      <c r="C24" s="159"/>
      <c r="D24" s="159"/>
      <c r="E24" s="159"/>
      <c r="F24" s="159"/>
      <c r="G24" s="159"/>
      <c r="H24" s="159"/>
      <c r="I24" s="159"/>
      <c r="J24" s="160"/>
      <c r="Q24" s="30"/>
      <c r="T24" s="148"/>
      <c r="U24" s="149"/>
      <c r="V24" s="149"/>
      <c r="W24" s="149"/>
      <c r="X24" s="148"/>
    </row>
    <row r="25" spans="1:51" ht="18.75" customHeight="1" thickBot="1" x14ac:dyDescent="0.3">
      <c r="A25" s="81"/>
      <c r="B25" s="161" t="s">
        <v>56</v>
      </c>
      <c r="C25" s="162"/>
      <c r="D25" s="162"/>
      <c r="E25" s="162"/>
      <c r="F25" s="162"/>
      <c r="G25" s="162"/>
      <c r="H25" s="162"/>
      <c r="I25" s="162"/>
      <c r="J25" s="163"/>
      <c r="T25" s="148"/>
      <c r="U25" s="148"/>
      <c r="V25" s="148"/>
      <c r="W25" s="148"/>
      <c r="X25" s="148"/>
    </row>
    <row r="26" spans="1:51" ht="24.75" customHeight="1" x14ac:dyDescent="0.25">
      <c r="X26" s="148"/>
    </row>
  </sheetData>
  <autoFilter ref="A3:AY3" xr:uid="{00000000-0001-0000-0000-000000000000}"/>
  <mergeCells count="43">
    <mergeCell ref="V1:V2"/>
    <mergeCell ref="A2:I2"/>
    <mergeCell ref="J2:S2"/>
    <mergeCell ref="A1:C1"/>
    <mergeCell ref="D1:I1"/>
    <mergeCell ref="J1:S1"/>
    <mergeCell ref="T1:T2"/>
    <mergeCell ref="U1:U2"/>
    <mergeCell ref="AR1:AR2"/>
    <mergeCell ref="AS1:AS2"/>
    <mergeCell ref="AT1:AT2"/>
    <mergeCell ref="AI1:AI2"/>
    <mergeCell ref="AJ1:AJ2"/>
    <mergeCell ref="AK1:AK2"/>
    <mergeCell ref="AL1:AL2"/>
    <mergeCell ref="AM1:AM2"/>
    <mergeCell ref="AN1:AN2"/>
    <mergeCell ref="AO1:AO2"/>
    <mergeCell ref="AP1:AP2"/>
    <mergeCell ref="AQ1:AQ2"/>
    <mergeCell ref="AH1:AH2"/>
    <mergeCell ref="Y1:Y2"/>
    <mergeCell ref="Z1:Z2"/>
    <mergeCell ref="AA1:AA2"/>
    <mergeCell ref="AC1:AC2"/>
    <mergeCell ref="AD1:AD2"/>
    <mergeCell ref="AE1:AE2"/>
    <mergeCell ref="AF1:AF2"/>
    <mergeCell ref="AG1:AG2"/>
    <mergeCell ref="AB1:AB2"/>
    <mergeCell ref="AU1:AU2"/>
    <mergeCell ref="AV1:AV2"/>
    <mergeCell ref="AW1:AW2"/>
    <mergeCell ref="AX1:AX2"/>
    <mergeCell ref="AY1:AY2"/>
    <mergeCell ref="B24:J24"/>
    <mergeCell ref="B25:J25"/>
    <mergeCell ref="A8:A9"/>
    <mergeCell ref="C8:C9"/>
    <mergeCell ref="A16:A17"/>
    <mergeCell ref="C16:C17"/>
    <mergeCell ref="B22:J22"/>
    <mergeCell ref="B23:J23"/>
  </mergeCells>
  <conditionalFormatting sqref="S1 S3:S1048576">
    <cfRule type="cellIs" dxfId="50" priority="4" operator="equal">
      <formula>"ATENÇÃO"</formula>
    </cfRule>
  </conditionalFormatting>
  <conditionalFormatting sqref="Y4:AY18">
    <cfRule type="cellIs" dxfId="49" priority="3" operator="greaterThan">
      <formula>0</formula>
    </cfRule>
  </conditionalFormatting>
  <conditionalFormatting sqref="R4:R18">
    <cfRule type="cellIs" dxfId="48" priority="2" operator="lessThan">
      <formula>0</formula>
    </cfRule>
  </conditionalFormatting>
  <conditionalFormatting sqref="S4:S18">
    <cfRule type="containsText" dxfId="47" priority="1" operator="containsText" text="ATENÇÃO">
      <formula>NOT(ISERROR(SEARCH("ATENÇÃO",S4)))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3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6D7D5-3D6F-42F6-ADD8-42DD0F866AFA}">
  <dimension ref="A1:AY25"/>
  <sheetViews>
    <sheetView zoomScale="60" zoomScaleNormal="60" workbookViewId="0">
      <selection activeCell="T19" sqref="T19"/>
    </sheetView>
  </sheetViews>
  <sheetFormatPr defaultColWidth="11.85546875" defaultRowHeight="24.75" customHeight="1" x14ac:dyDescent="0.25"/>
  <cols>
    <col min="1" max="1" width="5.42578125" style="1" customWidth="1"/>
    <col min="2" max="2" width="6.28515625" style="1" customWidth="1"/>
    <col min="3" max="3" width="17.85546875" style="1" customWidth="1"/>
    <col min="4" max="4" width="13.42578125" style="3" customWidth="1"/>
    <col min="5" max="5" width="15.85546875" style="1" customWidth="1"/>
    <col min="6" max="6" width="11.85546875" style="1"/>
    <col min="7" max="7" width="13.7109375" style="1" customWidth="1"/>
    <col min="8" max="8" width="11" style="1" customWidth="1"/>
    <col min="9" max="9" width="14.42578125" style="3" customWidth="1"/>
    <col min="10" max="17" width="8.5703125" style="4" customWidth="1"/>
    <col min="18" max="18" width="8.5703125" style="12" customWidth="1"/>
    <col min="19" max="19" width="8.5703125" style="5" customWidth="1"/>
    <col min="20" max="31" width="12.85546875" style="6" customWidth="1"/>
    <col min="32" max="51" width="12.85546875" style="43" customWidth="1"/>
    <col min="52" max="16384" width="11.85546875" style="43"/>
  </cols>
  <sheetData>
    <row r="1" spans="1:51" ht="43.5" customHeight="1" x14ac:dyDescent="0.25">
      <c r="A1" s="165" t="s">
        <v>55</v>
      </c>
      <c r="B1" s="166"/>
      <c r="C1" s="167"/>
      <c r="D1" s="155" t="s">
        <v>58</v>
      </c>
      <c r="E1" s="156"/>
      <c r="F1" s="156"/>
      <c r="G1" s="156"/>
      <c r="H1" s="156"/>
      <c r="I1" s="157"/>
      <c r="J1" s="164" t="s">
        <v>59</v>
      </c>
      <c r="K1" s="164"/>
      <c r="L1" s="164"/>
      <c r="M1" s="164"/>
      <c r="N1" s="164"/>
      <c r="O1" s="164"/>
      <c r="P1" s="164"/>
      <c r="Q1" s="164"/>
      <c r="R1" s="164"/>
      <c r="S1" s="164"/>
      <c r="T1" s="183" t="s">
        <v>198</v>
      </c>
      <c r="U1" s="183" t="s">
        <v>199</v>
      </c>
      <c r="V1" s="183" t="s">
        <v>200</v>
      </c>
      <c r="W1" s="181" t="s">
        <v>53</v>
      </c>
      <c r="X1" s="181" t="s">
        <v>53</v>
      </c>
      <c r="Y1" s="181" t="s">
        <v>53</v>
      </c>
      <c r="Z1" s="181" t="s">
        <v>53</v>
      </c>
      <c r="AA1" s="181" t="s">
        <v>53</v>
      </c>
      <c r="AB1" s="181" t="s">
        <v>53</v>
      </c>
      <c r="AC1" s="181" t="s">
        <v>53</v>
      </c>
      <c r="AD1" s="181" t="s">
        <v>53</v>
      </c>
      <c r="AE1" s="181" t="s">
        <v>53</v>
      </c>
      <c r="AF1" s="181" t="s">
        <v>53</v>
      </c>
      <c r="AG1" s="181" t="s">
        <v>53</v>
      </c>
      <c r="AH1" s="181" t="s">
        <v>53</v>
      </c>
      <c r="AI1" s="181" t="s">
        <v>53</v>
      </c>
      <c r="AJ1" s="181" t="s">
        <v>53</v>
      </c>
      <c r="AK1" s="181" t="s">
        <v>53</v>
      </c>
      <c r="AL1" s="181" t="s">
        <v>53</v>
      </c>
      <c r="AM1" s="181" t="s">
        <v>53</v>
      </c>
      <c r="AN1" s="181" t="s">
        <v>53</v>
      </c>
      <c r="AO1" s="181" t="s">
        <v>53</v>
      </c>
      <c r="AP1" s="181" t="s">
        <v>53</v>
      </c>
      <c r="AQ1" s="181" t="s">
        <v>53</v>
      </c>
      <c r="AR1" s="181" t="s">
        <v>53</v>
      </c>
      <c r="AS1" s="181" t="s">
        <v>53</v>
      </c>
      <c r="AT1" s="181" t="s">
        <v>53</v>
      </c>
      <c r="AU1" s="181" t="s">
        <v>53</v>
      </c>
      <c r="AV1" s="181" t="s">
        <v>53</v>
      </c>
      <c r="AW1" s="181" t="s">
        <v>53</v>
      </c>
      <c r="AX1" s="181" t="s">
        <v>53</v>
      </c>
      <c r="AY1" s="181" t="s">
        <v>53</v>
      </c>
    </row>
    <row r="2" spans="1:51" ht="20.25" customHeight="1" x14ac:dyDescent="0.25">
      <c r="A2" s="155" t="s">
        <v>107</v>
      </c>
      <c r="B2" s="156"/>
      <c r="C2" s="156"/>
      <c r="D2" s="156"/>
      <c r="E2" s="156"/>
      <c r="F2" s="156"/>
      <c r="G2" s="156"/>
      <c r="H2" s="156"/>
      <c r="I2" s="157"/>
      <c r="J2" s="168" t="s">
        <v>98</v>
      </c>
      <c r="K2" s="169"/>
      <c r="L2" s="169"/>
      <c r="M2" s="169"/>
      <c r="N2" s="169"/>
      <c r="O2" s="169"/>
      <c r="P2" s="169"/>
      <c r="Q2" s="169"/>
      <c r="R2" s="169"/>
      <c r="S2" s="170"/>
      <c r="T2" s="184"/>
      <c r="U2" s="184"/>
      <c r="V2" s="184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  <c r="AM2" s="182"/>
      <c r="AN2" s="182"/>
      <c r="AO2" s="182"/>
      <c r="AP2" s="182"/>
      <c r="AQ2" s="182"/>
      <c r="AR2" s="182"/>
      <c r="AS2" s="182"/>
      <c r="AT2" s="182"/>
      <c r="AU2" s="182"/>
      <c r="AV2" s="182"/>
      <c r="AW2" s="182"/>
      <c r="AX2" s="182"/>
      <c r="AY2" s="182"/>
    </row>
    <row r="3" spans="1:51" s="3" customFormat="1" ht="39.75" customHeight="1" x14ac:dyDescent="0.2">
      <c r="A3" s="7" t="s">
        <v>2</v>
      </c>
      <c r="B3" s="7" t="s">
        <v>7</v>
      </c>
      <c r="C3" s="7" t="s">
        <v>8</v>
      </c>
      <c r="D3" s="8" t="s">
        <v>9</v>
      </c>
      <c r="E3" s="8" t="s">
        <v>10</v>
      </c>
      <c r="F3" s="8" t="s">
        <v>4</v>
      </c>
      <c r="G3" s="8" t="s">
        <v>12</v>
      </c>
      <c r="H3" s="8" t="s">
        <v>11</v>
      </c>
      <c r="I3" s="9" t="s">
        <v>6</v>
      </c>
      <c r="J3" s="27" t="s">
        <v>97</v>
      </c>
      <c r="K3" s="27" t="s">
        <v>13</v>
      </c>
      <c r="L3" s="27" t="s">
        <v>14</v>
      </c>
      <c r="M3" s="27" t="s">
        <v>15</v>
      </c>
      <c r="N3" s="27" t="s">
        <v>16</v>
      </c>
      <c r="O3" s="27" t="s">
        <v>17</v>
      </c>
      <c r="P3" s="27" t="s">
        <v>18</v>
      </c>
      <c r="Q3" s="27" t="s">
        <v>19</v>
      </c>
      <c r="R3" s="34" t="s">
        <v>0</v>
      </c>
      <c r="S3" s="35" t="s">
        <v>1</v>
      </c>
      <c r="T3" s="142">
        <v>45939</v>
      </c>
      <c r="U3" s="142">
        <v>45972</v>
      </c>
      <c r="V3" s="142">
        <v>45972</v>
      </c>
      <c r="W3" s="42" t="s">
        <v>48</v>
      </c>
      <c r="X3" s="42" t="s">
        <v>48</v>
      </c>
      <c r="Y3" s="42" t="s">
        <v>48</v>
      </c>
      <c r="Z3" s="42" t="s">
        <v>48</v>
      </c>
      <c r="AA3" s="42" t="s">
        <v>48</v>
      </c>
      <c r="AB3" s="42" t="s">
        <v>48</v>
      </c>
      <c r="AC3" s="42" t="s">
        <v>48</v>
      </c>
      <c r="AD3" s="42" t="s">
        <v>48</v>
      </c>
      <c r="AE3" s="42" t="s">
        <v>48</v>
      </c>
      <c r="AF3" s="42" t="s">
        <v>48</v>
      </c>
      <c r="AG3" s="42" t="s">
        <v>48</v>
      </c>
      <c r="AH3" s="42" t="s">
        <v>48</v>
      </c>
      <c r="AI3" s="42" t="s">
        <v>48</v>
      </c>
      <c r="AJ3" s="42" t="s">
        <v>48</v>
      </c>
      <c r="AK3" s="42" t="s">
        <v>48</v>
      </c>
      <c r="AL3" s="42" t="s">
        <v>48</v>
      </c>
      <c r="AM3" s="42" t="s">
        <v>48</v>
      </c>
      <c r="AN3" s="42" t="s">
        <v>48</v>
      </c>
      <c r="AO3" s="42" t="s">
        <v>48</v>
      </c>
      <c r="AP3" s="42" t="s">
        <v>48</v>
      </c>
      <c r="AQ3" s="42" t="s">
        <v>48</v>
      </c>
      <c r="AR3" s="42" t="s">
        <v>48</v>
      </c>
      <c r="AS3" s="42" t="s">
        <v>48</v>
      </c>
      <c r="AT3" s="42" t="s">
        <v>48</v>
      </c>
      <c r="AU3" s="42" t="s">
        <v>48</v>
      </c>
      <c r="AV3" s="42" t="s">
        <v>48</v>
      </c>
      <c r="AW3" s="42" t="s">
        <v>48</v>
      </c>
      <c r="AX3" s="42" t="s">
        <v>48</v>
      </c>
      <c r="AY3" s="42" t="s">
        <v>48</v>
      </c>
    </row>
    <row r="4" spans="1:51" ht="24.75" customHeight="1" x14ac:dyDescent="0.25">
      <c r="A4" s="78">
        <v>1</v>
      </c>
      <c r="B4" s="77">
        <v>1</v>
      </c>
      <c r="C4" s="82" t="s">
        <v>99</v>
      </c>
      <c r="D4" s="24" t="s">
        <v>61</v>
      </c>
      <c r="E4" s="77" t="s">
        <v>62</v>
      </c>
      <c r="F4" s="77" t="s">
        <v>94</v>
      </c>
      <c r="G4" s="124" t="s">
        <v>158</v>
      </c>
      <c r="H4" s="77" t="s">
        <v>151</v>
      </c>
      <c r="I4" s="64">
        <v>1592.07</v>
      </c>
      <c r="J4" s="21">
        <v>2</v>
      </c>
      <c r="K4" s="31">
        <f t="shared" ref="K4:K17" si="0">IF(SUM(T4:AY4)&gt;J4+M4,J4+M4,SUM(T4:AY4))</f>
        <v>2</v>
      </c>
      <c r="L4" s="31">
        <f t="shared" ref="L4:L17" si="1">(SUM(T4:AY4))</f>
        <v>2</v>
      </c>
      <c r="M4" s="32"/>
      <c r="N4" s="33">
        <f>ROUND(IF(J4*0.25-0.5&lt;0,0,J4*0.25-0.5),0)-Q4-O4</f>
        <v>0</v>
      </c>
      <c r="O4" s="32"/>
      <c r="P4" s="32"/>
      <c r="Q4" s="32"/>
      <c r="R4" s="46">
        <f t="shared" ref="R4:R17" si="2">J4-SUM(T4:AY4)+M4</f>
        <v>0</v>
      </c>
      <c r="S4" s="20" t="str">
        <f>IF(R4&lt;0,"ATENÇÃO","OK")</f>
        <v>OK</v>
      </c>
      <c r="T4" s="143"/>
      <c r="U4" s="145"/>
      <c r="V4" s="144">
        <v>2</v>
      </c>
      <c r="W4" s="45"/>
      <c r="X4" s="45"/>
      <c r="Y4" s="45"/>
      <c r="Z4" s="45"/>
      <c r="AA4" s="44"/>
      <c r="AB4" s="44"/>
      <c r="AC4" s="44"/>
      <c r="AD4" s="44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</row>
    <row r="5" spans="1:51" ht="24.75" customHeight="1" x14ac:dyDescent="0.25">
      <c r="A5" s="78">
        <v>2</v>
      </c>
      <c r="B5" s="77">
        <v>2</v>
      </c>
      <c r="C5" s="77" t="s">
        <v>100</v>
      </c>
      <c r="D5" s="24" t="s">
        <v>63</v>
      </c>
      <c r="E5" s="77" t="s">
        <v>64</v>
      </c>
      <c r="F5" s="77" t="s">
        <v>94</v>
      </c>
      <c r="G5" s="124" t="s">
        <v>158</v>
      </c>
      <c r="H5" s="77" t="s">
        <v>151</v>
      </c>
      <c r="I5" s="64">
        <v>3363.98</v>
      </c>
      <c r="J5" s="21">
        <v>0</v>
      </c>
      <c r="K5" s="31">
        <f t="shared" si="0"/>
        <v>0</v>
      </c>
      <c r="L5" s="31">
        <f t="shared" si="1"/>
        <v>0</v>
      </c>
      <c r="M5" s="32"/>
      <c r="N5" s="33">
        <f t="shared" ref="N5:N18" si="3">ROUND(IF(J5*0.25-0.5&lt;0,0,J5*0.25-0.5),0)-Q5-O5</f>
        <v>0</v>
      </c>
      <c r="O5" s="32"/>
      <c r="P5" s="32"/>
      <c r="Q5" s="32"/>
      <c r="R5" s="46">
        <f t="shared" si="2"/>
        <v>0</v>
      </c>
      <c r="S5" s="20" t="str">
        <f t="shared" ref="S5:S18" si="4">IF(R5&lt;0,"ATENÇÃO","OK")</f>
        <v>OK</v>
      </c>
      <c r="T5" s="143"/>
      <c r="U5" s="145"/>
      <c r="V5" s="145"/>
      <c r="W5" s="45"/>
      <c r="X5" s="45"/>
      <c r="Y5" s="45"/>
      <c r="Z5" s="45"/>
      <c r="AA5" s="44"/>
      <c r="AB5" s="44"/>
      <c r="AC5" s="44"/>
      <c r="AD5" s="44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</row>
    <row r="6" spans="1:51" ht="24.75" customHeight="1" x14ac:dyDescent="0.25">
      <c r="A6" s="78">
        <v>3</v>
      </c>
      <c r="B6" s="77">
        <v>3</v>
      </c>
      <c r="C6" s="77" t="s">
        <v>65</v>
      </c>
      <c r="D6" s="24" t="s">
        <v>66</v>
      </c>
      <c r="E6" s="77" t="s">
        <v>67</v>
      </c>
      <c r="F6" s="77" t="s">
        <v>94</v>
      </c>
      <c r="G6" s="124" t="s">
        <v>159</v>
      </c>
      <c r="H6" s="77" t="s">
        <v>152</v>
      </c>
      <c r="I6" s="64">
        <v>2583.3000000000002</v>
      </c>
      <c r="J6" s="21">
        <v>0</v>
      </c>
      <c r="K6" s="31">
        <f t="shared" si="0"/>
        <v>0</v>
      </c>
      <c r="L6" s="31">
        <f t="shared" si="1"/>
        <v>0</v>
      </c>
      <c r="M6" s="32"/>
      <c r="N6" s="33">
        <f t="shared" si="3"/>
        <v>0</v>
      </c>
      <c r="O6" s="32"/>
      <c r="P6" s="32"/>
      <c r="Q6" s="32"/>
      <c r="R6" s="46">
        <f t="shared" si="2"/>
        <v>0</v>
      </c>
      <c r="S6" s="20" t="str">
        <f t="shared" si="4"/>
        <v>OK</v>
      </c>
      <c r="T6" s="143"/>
      <c r="U6" s="143"/>
      <c r="V6" s="145"/>
      <c r="W6" s="45"/>
      <c r="X6" s="45"/>
      <c r="Y6" s="45"/>
      <c r="Z6" s="45"/>
      <c r="AA6" s="44"/>
      <c r="AB6" s="44"/>
      <c r="AC6" s="44"/>
      <c r="AD6" s="44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</row>
    <row r="7" spans="1:51" ht="24.75" customHeight="1" x14ac:dyDescent="0.25">
      <c r="A7" s="78">
        <v>4</v>
      </c>
      <c r="B7" s="77">
        <v>4</v>
      </c>
      <c r="C7" s="77" t="s">
        <v>101</v>
      </c>
      <c r="D7" s="24" t="s">
        <v>68</v>
      </c>
      <c r="E7" s="77" t="s">
        <v>69</v>
      </c>
      <c r="F7" s="77" t="s">
        <v>94</v>
      </c>
      <c r="G7" s="124" t="s">
        <v>159</v>
      </c>
      <c r="H7" s="77" t="s">
        <v>153</v>
      </c>
      <c r="I7" s="64">
        <v>34360</v>
      </c>
      <c r="J7" s="21">
        <v>1</v>
      </c>
      <c r="K7" s="31">
        <f t="shared" si="0"/>
        <v>1</v>
      </c>
      <c r="L7" s="31">
        <f t="shared" si="1"/>
        <v>1</v>
      </c>
      <c r="M7" s="32"/>
      <c r="N7" s="33">
        <f t="shared" si="3"/>
        <v>0</v>
      </c>
      <c r="O7" s="32"/>
      <c r="P7" s="32"/>
      <c r="Q7" s="32"/>
      <c r="R7" s="46">
        <f t="shared" si="2"/>
        <v>0</v>
      </c>
      <c r="S7" s="20" t="str">
        <f t="shared" si="4"/>
        <v>OK</v>
      </c>
      <c r="T7" s="146">
        <v>1</v>
      </c>
      <c r="U7" s="145"/>
      <c r="V7" s="145"/>
      <c r="W7" s="45"/>
      <c r="X7" s="45"/>
      <c r="Y7" s="45"/>
      <c r="Z7" s="45"/>
      <c r="AA7" s="44"/>
      <c r="AB7" s="44"/>
      <c r="AC7" s="44"/>
      <c r="AD7" s="44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</row>
    <row r="8" spans="1:51" ht="24.75" customHeight="1" x14ac:dyDescent="0.25">
      <c r="A8" s="171">
        <v>5</v>
      </c>
      <c r="B8" s="77">
        <v>5</v>
      </c>
      <c r="C8" s="179" t="s">
        <v>102</v>
      </c>
      <c r="D8" s="24" t="s">
        <v>70</v>
      </c>
      <c r="E8" s="77" t="s">
        <v>71</v>
      </c>
      <c r="F8" s="77" t="s">
        <v>94</v>
      </c>
      <c r="G8" s="124" t="s">
        <v>158</v>
      </c>
      <c r="H8" s="77" t="s">
        <v>151</v>
      </c>
      <c r="I8" s="64">
        <v>4268.6000000000004</v>
      </c>
      <c r="J8" s="21">
        <v>1</v>
      </c>
      <c r="K8" s="31">
        <f t="shared" si="0"/>
        <v>0</v>
      </c>
      <c r="L8" s="31">
        <f t="shared" si="1"/>
        <v>0</v>
      </c>
      <c r="M8" s="32"/>
      <c r="N8" s="33">
        <f t="shared" si="3"/>
        <v>0</v>
      </c>
      <c r="O8" s="32"/>
      <c r="P8" s="32"/>
      <c r="Q8" s="32"/>
      <c r="R8" s="46">
        <f t="shared" si="2"/>
        <v>1</v>
      </c>
      <c r="S8" s="20" t="str">
        <f t="shared" si="4"/>
        <v>OK</v>
      </c>
      <c r="T8" s="143"/>
      <c r="U8" s="143"/>
      <c r="V8" s="145"/>
      <c r="W8" s="45"/>
      <c r="X8" s="45"/>
      <c r="Y8" s="45"/>
      <c r="Z8" s="45"/>
      <c r="AA8" s="44"/>
      <c r="AB8" s="44"/>
      <c r="AC8" s="44"/>
      <c r="AD8" s="44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</row>
    <row r="9" spans="1:51" ht="24.75" customHeight="1" x14ac:dyDescent="0.25">
      <c r="A9" s="172"/>
      <c r="B9" s="77">
        <v>6</v>
      </c>
      <c r="C9" s="180"/>
      <c r="D9" s="24" t="s">
        <v>72</v>
      </c>
      <c r="E9" s="77" t="s">
        <v>73</v>
      </c>
      <c r="F9" s="77" t="s">
        <v>94</v>
      </c>
      <c r="G9" s="124" t="s">
        <v>158</v>
      </c>
      <c r="H9" s="77" t="s">
        <v>151</v>
      </c>
      <c r="I9" s="64">
        <v>2216.5</v>
      </c>
      <c r="J9" s="21">
        <v>1</v>
      </c>
      <c r="K9" s="31">
        <f t="shared" si="0"/>
        <v>1</v>
      </c>
      <c r="L9" s="31">
        <f t="shared" si="1"/>
        <v>1</v>
      </c>
      <c r="M9" s="32"/>
      <c r="N9" s="33">
        <f t="shared" si="3"/>
        <v>0</v>
      </c>
      <c r="O9" s="32"/>
      <c r="P9" s="32"/>
      <c r="Q9" s="32"/>
      <c r="R9" s="46">
        <f t="shared" si="2"/>
        <v>0</v>
      </c>
      <c r="S9" s="20" t="str">
        <f t="shared" si="4"/>
        <v>OK</v>
      </c>
      <c r="T9" s="143"/>
      <c r="U9" s="144">
        <v>1</v>
      </c>
      <c r="V9" s="145"/>
      <c r="W9" s="45"/>
      <c r="X9" s="45"/>
      <c r="Y9" s="45"/>
      <c r="Z9" s="45"/>
      <c r="AA9" s="44"/>
      <c r="AB9" s="44"/>
      <c r="AC9" s="44"/>
      <c r="AD9" s="44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</row>
    <row r="10" spans="1:51" ht="24.75" customHeight="1" x14ac:dyDescent="0.25">
      <c r="A10" s="78">
        <v>6</v>
      </c>
      <c r="B10" s="77">
        <v>7</v>
      </c>
      <c r="C10" s="77" t="s">
        <v>74</v>
      </c>
      <c r="D10" s="24" t="s">
        <v>75</v>
      </c>
      <c r="E10" s="77" t="s">
        <v>76</v>
      </c>
      <c r="F10" s="77" t="s">
        <v>94</v>
      </c>
      <c r="G10" s="124" t="s">
        <v>158</v>
      </c>
      <c r="H10" s="77" t="s">
        <v>151</v>
      </c>
      <c r="I10" s="64">
        <v>789.28</v>
      </c>
      <c r="J10" s="21">
        <v>0</v>
      </c>
      <c r="K10" s="31">
        <f t="shared" si="0"/>
        <v>0</v>
      </c>
      <c r="L10" s="31">
        <f t="shared" si="1"/>
        <v>0</v>
      </c>
      <c r="M10" s="32"/>
      <c r="N10" s="33">
        <f t="shared" si="3"/>
        <v>0</v>
      </c>
      <c r="O10" s="32"/>
      <c r="P10" s="32"/>
      <c r="Q10" s="32"/>
      <c r="R10" s="46">
        <f t="shared" si="2"/>
        <v>0</v>
      </c>
      <c r="S10" s="20" t="str">
        <f t="shared" si="4"/>
        <v>OK</v>
      </c>
      <c r="T10" s="143"/>
      <c r="U10" s="145"/>
      <c r="V10" s="145"/>
      <c r="W10" s="45"/>
      <c r="X10" s="45"/>
      <c r="Y10" s="45"/>
      <c r="Z10" s="45"/>
      <c r="AA10" s="44"/>
      <c r="AB10" s="44"/>
      <c r="AC10" s="44"/>
      <c r="AD10" s="44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</row>
    <row r="11" spans="1:51" ht="24.75" customHeight="1" x14ac:dyDescent="0.25">
      <c r="A11" s="78">
        <v>8</v>
      </c>
      <c r="B11" s="77">
        <v>9</v>
      </c>
      <c r="C11" s="77" t="s">
        <v>100</v>
      </c>
      <c r="D11" s="24" t="s">
        <v>77</v>
      </c>
      <c r="E11" s="77" t="s">
        <v>78</v>
      </c>
      <c r="F11" s="77" t="s">
        <v>94</v>
      </c>
      <c r="G11" s="124" t="s">
        <v>159</v>
      </c>
      <c r="H11" s="77" t="s">
        <v>152</v>
      </c>
      <c r="I11" s="64">
        <v>8235.2900000000009</v>
      </c>
      <c r="J11" s="21">
        <v>0</v>
      </c>
      <c r="K11" s="31">
        <f t="shared" si="0"/>
        <v>0</v>
      </c>
      <c r="L11" s="31">
        <f t="shared" si="1"/>
        <v>0</v>
      </c>
      <c r="M11" s="32"/>
      <c r="N11" s="33">
        <f t="shared" si="3"/>
        <v>0</v>
      </c>
      <c r="O11" s="32"/>
      <c r="P11" s="32"/>
      <c r="Q11" s="32"/>
      <c r="R11" s="46">
        <f t="shared" si="2"/>
        <v>0</v>
      </c>
      <c r="S11" s="20" t="str">
        <f t="shared" si="4"/>
        <v>OK</v>
      </c>
      <c r="T11" s="143"/>
      <c r="U11" s="145"/>
      <c r="V11" s="145"/>
      <c r="W11" s="45"/>
      <c r="X11" s="22"/>
      <c r="Y11" s="45"/>
      <c r="Z11" s="45"/>
      <c r="AA11" s="44"/>
      <c r="AB11" s="44"/>
      <c r="AC11" s="44"/>
      <c r="AD11" s="44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</row>
    <row r="12" spans="1:51" ht="24.75" customHeight="1" x14ac:dyDescent="0.25">
      <c r="A12" s="78">
        <v>9</v>
      </c>
      <c r="B12" s="77">
        <v>10</v>
      </c>
      <c r="C12" s="77" t="s">
        <v>103</v>
      </c>
      <c r="D12" s="24" t="s">
        <v>79</v>
      </c>
      <c r="E12" s="77" t="s">
        <v>80</v>
      </c>
      <c r="F12" s="77" t="s">
        <v>95</v>
      </c>
      <c r="G12" s="124" t="s">
        <v>158</v>
      </c>
      <c r="H12" s="77" t="s">
        <v>151</v>
      </c>
      <c r="I12" s="64">
        <v>808.25</v>
      </c>
      <c r="J12" s="21">
        <v>0</v>
      </c>
      <c r="K12" s="31">
        <f t="shared" si="0"/>
        <v>0</v>
      </c>
      <c r="L12" s="31">
        <f t="shared" si="1"/>
        <v>0</v>
      </c>
      <c r="M12" s="32"/>
      <c r="N12" s="33">
        <f t="shared" si="3"/>
        <v>0</v>
      </c>
      <c r="O12" s="32"/>
      <c r="P12" s="32"/>
      <c r="Q12" s="32"/>
      <c r="R12" s="46">
        <f t="shared" si="2"/>
        <v>0</v>
      </c>
      <c r="S12" s="20" t="str">
        <f t="shared" si="4"/>
        <v>OK</v>
      </c>
      <c r="T12" s="143"/>
      <c r="U12" s="145"/>
      <c r="V12" s="145"/>
      <c r="W12" s="45"/>
      <c r="X12" s="45"/>
      <c r="Y12" s="45"/>
      <c r="Z12" s="45"/>
      <c r="AA12" s="44"/>
      <c r="AB12" s="44"/>
      <c r="AC12" s="44"/>
      <c r="AD12" s="44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</row>
    <row r="13" spans="1:51" ht="24.75" customHeight="1" x14ac:dyDescent="0.25">
      <c r="A13" s="78">
        <v>10</v>
      </c>
      <c r="B13" s="77">
        <v>11</v>
      </c>
      <c r="C13" s="77" t="s">
        <v>81</v>
      </c>
      <c r="D13" s="24" t="s">
        <v>82</v>
      </c>
      <c r="E13" s="77" t="s">
        <v>83</v>
      </c>
      <c r="F13" s="77" t="s">
        <v>96</v>
      </c>
      <c r="G13" s="124" t="s">
        <v>158</v>
      </c>
      <c r="H13" s="77" t="s">
        <v>151</v>
      </c>
      <c r="I13" s="64">
        <v>62.49</v>
      </c>
      <c r="J13" s="21">
        <v>0</v>
      </c>
      <c r="K13" s="31">
        <f t="shared" si="0"/>
        <v>0</v>
      </c>
      <c r="L13" s="31">
        <f t="shared" si="1"/>
        <v>0</v>
      </c>
      <c r="M13" s="32"/>
      <c r="N13" s="33">
        <f t="shared" si="3"/>
        <v>0</v>
      </c>
      <c r="O13" s="32"/>
      <c r="P13" s="32"/>
      <c r="Q13" s="32"/>
      <c r="R13" s="46">
        <f t="shared" si="2"/>
        <v>0</v>
      </c>
      <c r="S13" s="20" t="str">
        <f t="shared" si="4"/>
        <v>OK</v>
      </c>
      <c r="T13" s="143"/>
      <c r="U13" s="145"/>
      <c r="V13" s="143"/>
      <c r="W13" s="45"/>
      <c r="X13" s="45"/>
      <c r="Y13" s="45"/>
      <c r="Z13" s="45"/>
      <c r="AA13" s="44"/>
      <c r="AB13" s="44"/>
      <c r="AC13" s="44"/>
      <c r="AD13" s="44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</row>
    <row r="14" spans="1:51" ht="24.75" customHeight="1" x14ac:dyDescent="0.25">
      <c r="A14" s="78">
        <v>12</v>
      </c>
      <c r="B14" s="77">
        <v>13</v>
      </c>
      <c r="C14" s="77" t="s">
        <v>100</v>
      </c>
      <c r="D14" s="24" t="s">
        <v>84</v>
      </c>
      <c r="E14" s="77" t="s">
        <v>85</v>
      </c>
      <c r="F14" s="78" t="s">
        <v>94</v>
      </c>
      <c r="G14" s="124" t="s">
        <v>159</v>
      </c>
      <c r="H14" s="77" t="s">
        <v>153</v>
      </c>
      <c r="I14" s="64">
        <v>10757.81</v>
      </c>
      <c r="J14" s="21">
        <v>0</v>
      </c>
      <c r="K14" s="31">
        <f t="shared" si="0"/>
        <v>0</v>
      </c>
      <c r="L14" s="31">
        <f t="shared" si="1"/>
        <v>0</v>
      </c>
      <c r="M14" s="32"/>
      <c r="N14" s="33">
        <f t="shared" si="3"/>
        <v>0</v>
      </c>
      <c r="O14" s="32"/>
      <c r="P14" s="32"/>
      <c r="Q14" s="32"/>
      <c r="R14" s="46">
        <f t="shared" si="2"/>
        <v>0</v>
      </c>
      <c r="S14" s="20" t="str">
        <f t="shared" si="4"/>
        <v>OK</v>
      </c>
      <c r="T14" s="143"/>
      <c r="U14" s="145"/>
      <c r="V14" s="145"/>
      <c r="W14" s="45"/>
      <c r="X14" s="45"/>
      <c r="Y14" s="45"/>
      <c r="Z14" s="45"/>
      <c r="AA14" s="44"/>
      <c r="AB14" s="44"/>
      <c r="AC14" s="44"/>
      <c r="AD14" s="44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</row>
    <row r="15" spans="1:51" ht="24.75" customHeight="1" x14ac:dyDescent="0.25">
      <c r="A15" s="78">
        <v>14</v>
      </c>
      <c r="B15" s="77">
        <v>15</v>
      </c>
      <c r="C15" s="77" t="s">
        <v>104</v>
      </c>
      <c r="D15" s="24" t="s">
        <v>86</v>
      </c>
      <c r="E15" s="77" t="s">
        <v>87</v>
      </c>
      <c r="F15" s="77" t="s">
        <v>94</v>
      </c>
      <c r="G15" s="124" t="s">
        <v>159</v>
      </c>
      <c r="H15" s="77" t="s">
        <v>153</v>
      </c>
      <c r="I15" s="64">
        <v>9000</v>
      </c>
      <c r="J15" s="21">
        <v>0</v>
      </c>
      <c r="K15" s="31">
        <f t="shared" si="0"/>
        <v>0</v>
      </c>
      <c r="L15" s="31">
        <f t="shared" si="1"/>
        <v>0</v>
      </c>
      <c r="M15" s="32"/>
      <c r="N15" s="33">
        <f t="shared" si="3"/>
        <v>0</v>
      </c>
      <c r="O15" s="32"/>
      <c r="P15" s="32"/>
      <c r="Q15" s="32"/>
      <c r="R15" s="46">
        <f t="shared" si="2"/>
        <v>0</v>
      </c>
      <c r="S15" s="20" t="str">
        <f t="shared" si="4"/>
        <v>OK</v>
      </c>
      <c r="T15" s="143"/>
      <c r="U15" s="145"/>
      <c r="V15" s="145"/>
      <c r="W15" s="45"/>
      <c r="X15" s="45"/>
      <c r="Y15" s="45"/>
      <c r="Z15" s="45"/>
      <c r="AA15" s="44"/>
      <c r="AB15" s="44"/>
      <c r="AC15" s="44"/>
      <c r="AD15" s="44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</row>
    <row r="16" spans="1:51" ht="24.75" customHeight="1" x14ac:dyDescent="0.25">
      <c r="A16" s="171">
        <v>15</v>
      </c>
      <c r="B16" s="77">
        <v>16</v>
      </c>
      <c r="C16" s="179" t="s">
        <v>105</v>
      </c>
      <c r="D16" s="24" t="s">
        <v>88</v>
      </c>
      <c r="E16" s="77" t="s">
        <v>89</v>
      </c>
      <c r="F16" s="77" t="s">
        <v>94</v>
      </c>
      <c r="G16" s="124" t="s">
        <v>159</v>
      </c>
      <c r="H16" s="77" t="s">
        <v>152</v>
      </c>
      <c r="I16" s="64">
        <v>14230</v>
      </c>
      <c r="J16" s="21">
        <v>0</v>
      </c>
      <c r="K16" s="31">
        <f t="shared" si="0"/>
        <v>0</v>
      </c>
      <c r="L16" s="31">
        <f t="shared" si="1"/>
        <v>0</v>
      </c>
      <c r="M16" s="32"/>
      <c r="N16" s="33">
        <f t="shared" si="3"/>
        <v>0</v>
      </c>
      <c r="O16" s="32"/>
      <c r="P16" s="32"/>
      <c r="Q16" s="32"/>
      <c r="R16" s="46">
        <f t="shared" si="2"/>
        <v>0</v>
      </c>
      <c r="S16" s="20" t="str">
        <f t="shared" si="4"/>
        <v>OK</v>
      </c>
      <c r="T16" s="143"/>
      <c r="U16" s="145"/>
      <c r="V16" s="145"/>
      <c r="W16" s="45"/>
      <c r="X16" s="45"/>
      <c r="Y16" s="45"/>
      <c r="Z16" s="45"/>
      <c r="AA16" s="44"/>
      <c r="AB16" s="44"/>
      <c r="AC16" s="44"/>
      <c r="AD16" s="44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</row>
    <row r="17" spans="1:51" ht="24.75" customHeight="1" x14ac:dyDescent="0.25">
      <c r="A17" s="172"/>
      <c r="B17" s="77">
        <v>17</v>
      </c>
      <c r="C17" s="180"/>
      <c r="D17" s="24" t="s">
        <v>90</v>
      </c>
      <c r="E17" s="25" t="s">
        <v>91</v>
      </c>
      <c r="F17" s="79" t="s">
        <v>94</v>
      </c>
      <c r="G17" s="124" t="s">
        <v>159</v>
      </c>
      <c r="H17" s="77" t="s">
        <v>152</v>
      </c>
      <c r="I17" s="64">
        <v>3510</v>
      </c>
      <c r="J17" s="21">
        <v>0</v>
      </c>
      <c r="K17" s="31">
        <f t="shared" si="0"/>
        <v>0</v>
      </c>
      <c r="L17" s="31">
        <f t="shared" si="1"/>
        <v>0</v>
      </c>
      <c r="M17" s="32"/>
      <c r="N17" s="33">
        <f t="shared" si="3"/>
        <v>0</v>
      </c>
      <c r="O17" s="32"/>
      <c r="P17" s="32"/>
      <c r="Q17" s="32"/>
      <c r="R17" s="46">
        <f t="shared" si="2"/>
        <v>0</v>
      </c>
      <c r="S17" s="20" t="str">
        <f t="shared" si="4"/>
        <v>OK</v>
      </c>
      <c r="T17" s="143"/>
      <c r="U17" s="145"/>
      <c r="V17" s="145"/>
      <c r="W17" s="45"/>
      <c r="X17" s="45"/>
      <c r="Y17" s="45"/>
      <c r="Z17" s="45"/>
      <c r="AA17" s="44"/>
      <c r="AB17" s="44"/>
      <c r="AC17" s="44"/>
      <c r="AD17" s="44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</row>
    <row r="18" spans="1:51" ht="24.75" customHeight="1" x14ac:dyDescent="0.25">
      <c r="A18" s="78">
        <v>16</v>
      </c>
      <c r="B18" s="77">
        <v>18</v>
      </c>
      <c r="C18" s="77" t="s">
        <v>100</v>
      </c>
      <c r="D18" s="24" t="s">
        <v>92</v>
      </c>
      <c r="E18" s="59" t="s">
        <v>93</v>
      </c>
      <c r="F18" s="78" t="s">
        <v>94</v>
      </c>
      <c r="G18" s="124" t="s">
        <v>158</v>
      </c>
      <c r="H18" s="77" t="s">
        <v>151</v>
      </c>
      <c r="I18" s="64">
        <v>900</v>
      </c>
      <c r="J18" s="21">
        <v>0</v>
      </c>
      <c r="K18" s="31">
        <f t="shared" ref="K18" si="5">IF(SUM(T18:AY18)&gt;J18+M18,J18+M18,SUM(T18:AY18))</f>
        <v>0</v>
      </c>
      <c r="L18" s="31">
        <f t="shared" ref="L18" si="6">(SUM(T18:AY18))</f>
        <v>0</v>
      </c>
      <c r="M18" s="32"/>
      <c r="N18" s="33">
        <f t="shared" si="3"/>
        <v>0</v>
      </c>
      <c r="O18" s="32"/>
      <c r="P18" s="32"/>
      <c r="Q18" s="32"/>
      <c r="R18" s="46">
        <f t="shared" ref="R18" si="7">J18-SUM(T18:AY18)+M18</f>
        <v>0</v>
      </c>
      <c r="S18" s="20" t="str">
        <f t="shared" si="4"/>
        <v>OK</v>
      </c>
      <c r="T18" s="143"/>
      <c r="U18" s="145"/>
      <c r="V18" s="145"/>
      <c r="W18" s="45"/>
      <c r="X18" s="45"/>
      <c r="Y18" s="45"/>
      <c r="Z18" s="45"/>
      <c r="AA18" s="44"/>
      <c r="AB18" s="44"/>
      <c r="AC18" s="44"/>
      <c r="AD18" s="44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</row>
    <row r="19" spans="1:51" ht="16.5" customHeight="1" x14ac:dyDescent="0.25">
      <c r="I19" s="62"/>
      <c r="J19" s="60">
        <f t="shared" ref="J19:R19" si="8">SUM(J4:J18)</f>
        <v>5</v>
      </c>
      <c r="K19" s="60">
        <f t="shared" si="8"/>
        <v>4</v>
      </c>
      <c r="L19" s="60">
        <f t="shared" si="8"/>
        <v>4</v>
      </c>
      <c r="M19" s="60">
        <f t="shared" si="8"/>
        <v>0</v>
      </c>
      <c r="N19" s="60">
        <f t="shared" si="8"/>
        <v>0</v>
      </c>
      <c r="O19" s="60">
        <f t="shared" si="8"/>
        <v>0</v>
      </c>
      <c r="P19" s="60">
        <f t="shared" si="8"/>
        <v>0</v>
      </c>
      <c r="Q19" s="60">
        <f t="shared" si="8"/>
        <v>0</v>
      </c>
      <c r="R19" s="61">
        <f t="shared" si="8"/>
        <v>1</v>
      </c>
      <c r="T19" s="147">
        <f>SUMPRODUCT($I$4:$I$18,T4:T18)</f>
        <v>34360</v>
      </c>
      <c r="U19" s="147">
        <f t="shared" ref="U19:V19" si="9">SUMPRODUCT($I$4:$I$18,U4:U18)</f>
        <v>2216.5</v>
      </c>
      <c r="V19" s="147">
        <f t="shared" si="9"/>
        <v>3184.14</v>
      </c>
      <c r="W19" s="23">
        <f t="shared" ref="W19:AY19" si="10">SUMPRODUCT($I$4:$I$18,W4:W18)</f>
        <v>0</v>
      </c>
      <c r="X19" s="23">
        <f t="shared" si="10"/>
        <v>0</v>
      </c>
      <c r="Y19" s="23">
        <f t="shared" si="10"/>
        <v>0</v>
      </c>
      <c r="Z19" s="23">
        <f t="shared" si="10"/>
        <v>0</v>
      </c>
      <c r="AA19" s="23">
        <f t="shared" si="10"/>
        <v>0</v>
      </c>
      <c r="AB19" s="23">
        <f t="shared" si="10"/>
        <v>0</v>
      </c>
      <c r="AC19" s="23">
        <f t="shared" si="10"/>
        <v>0</v>
      </c>
      <c r="AD19" s="23">
        <f t="shared" si="10"/>
        <v>0</v>
      </c>
      <c r="AE19" s="23">
        <f t="shared" si="10"/>
        <v>0</v>
      </c>
      <c r="AF19" s="23">
        <f t="shared" si="10"/>
        <v>0</v>
      </c>
      <c r="AG19" s="23">
        <f t="shared" si="10"/>
        <v>0</v>
      </c>
      <c r="AH19" s="23">
        <f t="shared" si="10"/>
        <v>0</v>
      </c>
      <c r="AI19" s="23">
        <f t="shared" si="10"/>
        <v>0</v>
      </c>
      <c r="AJ19" s="23">
        <f t="shared" si="10"/>
        <v>0</v>
      </c>
      <c r="AK19" s="23">
        <f t="shared" si="10"/>
        <v>0</v>
      </c>
      <c r="AL19" s="23">
        <f t="shared" si="10"/>
        <v>0</v>
      </c>
      <c r="AM19" s="23">
        <f t="shared" si="10"/>
        <v>0</v>
      </c>
      <c r="AN19" s="23">
        <f t="shared" si="10"/>
        <v>0</v>
      </c>
      <c r="AO19" s="23">
        <f t="shared" si="10"/>
        <v>0</v>
      </c>
      <c r="AP19" s="23">
        <f t="shared" si="10"/>
        <v>0</v>
      </c>
      <c r="AQ19" s="23">
        <f t="shared" si="10"/>
        <v>0</v>
      </c>
      <c r="AR19" s="23">
        <f t="shared" si="10"/>
        <v>0</v>
      </c>
      <c r="AS19" s="23">
        <f t="shared" si="10"/>
        <v>0</v>
      </c>
      <c r="AT19" s="23">
        <f t="shared" si="10"/>
        <v>0</v>
      </c>
      <c r="AU19" s="23">
        <f t="shared" si="10"/>
        <v>0</v>
      </c>
      <c r="AV19" s="23">
        <f t="shared" si="10"/>
        <v>0</v>
      </c>
      <c r="AW19" s="23">
        <f t="shared" si="10"/>
        <v>0</v>
      </c>
      <c r="AX19" s="23">
        <f t="shared" si="10"/>
        <v>0</v>
      </c>
      <c r="AY19" s="23">
        <f t="shared" si="10"/>
        <v>0</v>
      </c>
    </row>
    <row r="20" spans="1:51" ht="20.25" customHeight="1" x14ac:dyDescent="0.25">
      <c r="J20" s="69">
        <f t="shared" ref="J20:Q20" si="11">SUMPRODUCT($I$4:$I$18,J4:J18)</f>
        <v>44029.24</v>
      </c>
      <c r="K20" s="69">
        <f t="shared" si="11"/>
        <v>39760.639999999999</v>
      </c>
      <c r="L20" s="69">
        <f t="shared" si="11"/>
        <v>39760.639999999999</v>
      </c>
      <c r="M20" s="69">
        <f t="shared" si="11"/>
        <v>0</v>
      </c>
      <c r="N20" s="69">
        <f t="shared" si="11"/>
        <v>0</v>
      </c>
      <c r="O20" s="69">
        <f t="shared" si="11"/>
        <v>0</v>
      </c>
      <c r="P20" s="69">
        <f t="shared" si="11"/>
        <v>0</v>
      </c>
      <c r="Q20" s="69">
        <f t="shared" si="11"/>
        <v>0</v>
      </c>
      <c r="T20" s="148"/>
      <c r="U20" s="148"/>
      <c r="V20" s="148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</row>
    <row r="21" spans="1:51" ht="20.25" customHeight="1" thickBot="1" x14ac:dyDescent="0.3">
      <c r="J21" s="69"/>
      <c r="M21" s="36"/>
      <c r="N21" s="36"/>
      <c r="O21" s="36"/>
      <c r="P21" s="36"/>
      <c r="Q21" s="36"/>
      <c r="T21" s="148"/>
      <c r="U21" s="148"/>
      <c r="V21" s="148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</row>
    <row r="22" spans="1:51" ht="17.25" customHeight="1" x14ac:dyDescent="0.25">
      <c r="A22" s="81"/>
      <c r="B22" s="173" t="s">
        <v>50</v>
      </c>
      <c r="C22" s="174"/>
      <c r="D22" s="174"/>
      <c r="E22" s="174"/>
      <c r="F22" s="174"/>
      <c r="G22" s="174"/>
      <c r="H22" s="174"/>
      <c r="I22" s="174"/>
      <c r="J22" s="175"/>
      <c r="K22" s="36"/>
      <c r="L22" s="36"/>
      <c r="M22" s="36"/>
      <c r="N22" s="36"/>
      <c r="O22" s="36"/>
      <c r="P22" s="36"/>
      <c r="Q22" s="36"/>
      <c r="T22" s="148"/>
      <c r="U22" s="149"/>
      <c r="V22" s="149"/>
      <c r="W22" s="29"/>
    </row>
    <row r="23" spans="1:51" ht="16.5" customHeight="1" x14ac:dyDescent="0.25">
      <c r="A23" s="81"/>
      <c r="B23" s="176" t="s">
        <v>52</v>
      </c>
      <c r="C23" s="177"/>
      <c r="D23" s="177"/>
      <c r="E23" s="177"/>
      <c r="F23" s="177"/>
      <c r="G23" s="177"/>
      <c r="H23" s="177"/>
      <c r="I23" s="177"/>
      <c r="J23" s="178"/>
      <c r="Q23" s="30"/>
      <c r="T23" s="148"/>
      <c r="U23" s="149"/>
      <c r="V23" s="149"/>
      <c r="W23" s="29"/>
    </row>
    <row r="24" spans="1:51" ht="15.75" customHeight="1" x14ac:dyDescent="0.25">
      <c r="A24" s="81"/>
      <c r="B24" s="158" t="s">
        <v>49</v>
      </c>
      <c r="C24" s="159"/>
      <c r="D24" s="159"/>
      <c r="E24" s="159"/>
      <c r="F24" s="159"/>
      <c r="G24" s="159"/>
      <c r="H24" s="159"/>
      <c r="I24" s="159"/>
      <c r="J24" s="160"/>
      <c r="Q24" s="30"/>
      <c r="T24" s="148"/>
      <c r="U24" s="149"/>
      <c r="V24" s="149"/>
      <c r="W24" s="29"/>
    </row>
    <row r="25" spans="1:51" ht="18.75" customHeight="1" thickBot="1" x14ac:dyDescent="0.3">
      <c r="A25" s="81"/>
      <c r="B25" s="161" t="s">
        <v>56</v>
      </c>
      <c r="C25" s="162"/>
      <c r="D25" s="162"/>
      <c r="E25" s="162"/>
      <c r="F25" s="162"/>
      <c r="G25" s="162"/>
      <c r="H25" s="162"/>
      <c r="I25" s="162"/>
      <c r="J25" s="163"/>
      <c r="T25" s="148"/>
      <c r="U25" s="148"/>
      <c r="V25" s="148"/>
    </row>
  </sheetData>
  <autoFilter ref="A3:AY3" xr:uid="{00000000-0001-0000-0000-000000000000}"/>
  <mergeCells count="45">
    <mergeCell ref="V1:V2"/>
    <mergeCell ref="A2:I2"/>
    <mergeCell ref="J2:S2"/>
    <mergeCell ref="A1:C1"/>
    <mergeCell ref="D1:I1"/>
    <mergeCell ref="J1:S1"/>
    <mergeCell ref="T1:T2"/>
    <mergeCell ref="U1:U2"/>
    <mergeCell ref="AR1:AR2"/>
    <mergeCell ref="AS1:AS2"/>
    <mergeCell ref="AT1:AT2"/>
    <mergeCell ref="AI1:AI2"/>
    <mergeCell ref="AJ1:AJ2"/>
    <mergeCell ref="AK1:AK2"/>
    <mergeCell ref="AL1:AL2"/>
    <mergeCell ref="AM1:AM2"/>
    <mergeCell ref="AN1:AN2"/>
    <mergeCell ref="AO1:AO2"/>
    <mergeCell ref="AP1:AP2"/>
    <mergeCell ref="AQ1:AQ2"/>
    <mergeCell ref="AH1:AH2"/>
    <mergeCell ref="W1:W2"/>
    <mergeCell ref="X1:X2"/>
    <mergeCell ref="Y1:Y2"/>
    <mergeCell ref="Z1:Z2"/>
    <mergeCell ref="AA1:AA2"/>
    <mergeCell ref="AC1:AC2"/>
    <mergeCell ref="AD1:AD2"/>
    <mergeCell ref="AE1:AE2"/>
    <mergeCell ref="AF1:AF2"/>
    <mergeCell ref="AG1:AG2"/>
    <mergeCell ref="AB1:AB2"/>
    <mergeCell ref="AU1:AU2"/>
    <mergeCell ref="AV1:AV2"/>
    <mergeCell ref="AW1:AW2"/>
    <mergeCell ref="AX1:AX2"/>
    <mergeCell ref="AY1:AY2"/>
    <mergeCell ref="B24:J24"/>
    <mergeCell ref="B25:J25"/>
    <mergeCell ref="A8:A9"/>
    <mergeCell ref="C8:C9"/>
    <mergeCell ref="A16:A17"/>
    <mergeCell ref="C16:C17"/>
    <mergeCell ref="B22:J22"/>
    <mergeCell ref="B23:J23"/>
  </mergeCells>
  <conditionalFormatting sqref="S1 S3:S1048576">
    <cfRule type="cellIs" dxfId="46" priority="4" operator="equal">
      <formula>"ATENÇÃO"</formula>
    </cfRule>
  </conditionalFormatting>
  <conditionalFormatting sqref="W4:AY18">
    <cfRule type="cellIs" dxfId="45" priority="3" operator="greaterThan">
      <formula>0</formula>
    </cfRule>
  </conditionalFormatting>
  <conditionalFormatting sqref="R4:R18">
    <cfRule type="cellIs" dxfId="44" priority="2" operator="lessThan">
      <formula>0</formula>
    </cfRule>
  </conditionalFormatting>
  <conditionalFormatting sqref="S4:S18">
    <cfRule type="containsText" dxfId="43" priority="1" operator="containsText" text="ATENÇÃO">
      <formula>NOT(ISERROR(SEARCH("ATENÇÃO",S4)))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3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4F848-07E4-4B3A-BB5B-29B29FA70C07}">
  <dimension ref="A1:AY25"/>
  <sheetViews>
    <sheetView topLeftCell="K1" zoomScale="60" zoomScaleNormal="60" workbookViewId="0">
      <selection activeCell="T19" sqref="T19"/>
    </sheetView>
  </sheetViews>
  <sheetFormatPr defaultColWidth="11.85546875" defaultRowHeight="24.75" customHeight="1" x14ac:dyDescent="0.25"/>
  <cols>
    <col min="1" max="1" width="5.42578125" style="1" customWidth="1"/>
    <col min="2" max="2" width="6.28515625" style="1" customWidth="1"/>
    <col min="3" max="3" width="28.7109375" style="1" customWidth="1"/>
    <col min="4" max="4" width="22.5703125" style="3" customWidth="1"/>
    <col min="5" max="5" width="15.85546875" style="1" customWidth="1"/>
    <col min="6" max="6" width="11.85546875" style="1"/>
    <col min="7" max="7" width="13.7109375" style="1" customWidth="1"/>
    <col min="8" max="8" width="11" style="1" customWidth="1"/>
    <col min="9" max="9" width="14.42578125" style="3" customWidth="1"/>
    <col min="10" max="10" width="11.85546875" style="4" customWidth="1"/>
    <col min="11" max="13" width="11.85546875" style="4"/>
    <col min="14" max="14" width="13.28515625" style="4" customWidth="1"/>
    <col min="15" max="17" width="11.85546875" style="4"/>
    <col min="18" max="18" width="11.85546875" style="12"/>
    <col min="19" max="19" width="11.85546875" style="5"/>
    <col min="20" max="31" width="12.85546875" style="6" customWidth="1"/>
    <col min="32" max="51" width="12.85546875" style="43" customWidth="1"/>
    <col min="52" max="16384" width="11.85546875" style="43"/>
  </cols>
  <sheetData>
    <row r="1" spans="1:51" ht="43.5" customHeight="1" x14ac:dyDescent="0.25">
      <c r="A1" s="165" t="s">
        <v>55</v>
      </c>
      <c r="B1" s="166"/>
      <c r="C1" s="167"/>
      <c r="D1" s="155" t="s">
        <v>58</v>
      </c>
      <c r="E1" s="156"/>
      <c r="F1" s="156"/>
      <c r="G1" s="156"/>
      <c r="H1" s="156"/>
      <c r="I1" s="157"/>
      <c r="J1" s="164" t="s">
        <v>59</v>
      </c>
      <c r="K1" s="164"/>
      <c r="L1" s="164"/>
      <c r="M1" s="164"/>
      <c r="N1" s="164"/>
      <c r="O1" s="164"/>
      <c r="P1" s="164"/>
      <c r="Q1" s="164"/>
      <c r="R1" s="164"/>
      <c r="S1" s="164"/>
      <c r="T1" s="181" t="s">
        <v>53</v>
      </c>
      <c r="U1" s="181" t="s">
        <v>53</v>
      </c>
      <c r="V1" s="181" t="s">
        <v>53</v>
      </c>
      <c r="W1" s="181" t="s">
        <v>53</v>
      </c>
      <c r="X1" s="181" t="s">
        <v>53</v>
      </c>
      <c r="Y1" s="181" t="s">
        <v>53</v>
      </c>
      <c r="Z1" s="181" t="s">
        <v>53</v>
      </c>
      <c r="AA1" s="181" t="s">
        <v>53</v>
      </c>
      <c r="AB1" s="181" t="s">
        <v>53</v>
      </c>
      <c r="AC1" s="181" t="s">
        <v>53</v>
      </c>
      <c r="AD1" s="181" t="s">
        <v>53</v>
      </c>
      <c r="AE1" s="181" t="s">
        <v>53</v>
      </c>
      <c r="AF1" s="181" t="s">
        <v>53</v>
      </c>
      <c r="AG1" s="181" t="s">
        <v>53</v>
      </c>
      <c r="AH1" s="181" t="s">
        <v>53</v>
      </c>
      <c r="AI1" s="181" t="s">
        <v>53</v>
      </c>
      <c r="AJ1" s="181" t="s">
        <v>53</v>
      </c>
      <c r="AK1" s="181" t="s">
        <v>53</v>
      </c>
      <c r="AL1" s="181" t="s">
        <v>53</v>
      </c>
      <c r="AM1" s="181" t="s">
        <v>53</v>
      </c>
      <c r="AN1" s="181" t="s">
        <v>53</v>
      </c>
      <c r="AO1" s="181" t="s">
        <v>53</v>
      </c>
      <c r="AP1" s="181" t="s">
        <v>53</v>
      </c>
      <c r="AQ1" s="181" t="s">
        <v>53</v>
      </c>
      <c r="AR1" s="181" t="s">
        <v>53</v>
      </c>
      <c r="AS1" s="181" t="s">
        <v>53</v>
      </c>
      <c r="AT1" s="181" t="s">
        <v>53</v>
      </c>
      <c r="AU1" s="181" t="s">
        <v>53</v>
      </c>
      <c r="AV1" s="181" t="s">
        <v>53</v>
      </c>
      <c r="AW1" s="181" t="s">
        <v>53</v>
      </c>
      <c r="AX1" s="181" t="s">
        <v>53</v>
      </c>
      <c r="AY1" s="181" t="s">
        <v>53</v>
      </c>
    </row>
    <row r="2" spans="1:51" ht="20.25" customHeight="1" x14ac:dyDescent="0.25">
      <c r="A2" s="155" t="s">
        <v>108</v>
      </c>
      <c r="B2" s="156"/>
      <c r="C2" s="156"/>
      <c r="D2" s="156"/>
      <c r="E2" s="156"/>
      <c r="F2" s="156"/>
      <c r="G2" s="156"/>
      <c r="H2" s="156"/>
      <c r="I2" s="157"/>
      <c r="J2" s="168" t="s">
        <v>98</v>
      </c>
      <c r="K2" s="169"/>
      <c r="L2" s="169"/>
      <c r="M2" s="169"/>
      <c r="N2" s="169"/>
      <c r="O2" s="169"/>
      <c r="P2" s="169"/>
      <c r="Q2" s="169"/>
      <c r="R2" s="169"/>
      <c r="S2" s="170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  <c r="AM2" s="182"/>
      <c r="AN2" s="182"/>
      <c r="AO2" s="182"/>
      <c r="AP2" s="182"/>
      <c r="AQ2" s="182"/>
      <c r="AR2" s="182"/>
      <c r="AS2" s="182"/>
      <c r="AT2" s="182"/>
      <c r="AU2" s="182"/>
      <c r="AV2" s="182"/>
      <c r="AW2" s="182"/>
      <c r="AX2" s="182"/>
      <c r="AY2" s="182"/>
    </row>
    <row r="3" spans="1:51" s="3" customFormat="1" ht="39.75" customHeight="1" x14ac:dyDescent="0.2">
      <c r="A3" s="7" t="s">
        <v>2</v>
      </c>
      <c r="B3" s="7" t="s">
        <v>7</v>
      </c>
      <c r="C3" s="7" t="s">
        <v>8</v>
      </c>
      <c r="D3" s="8" t="s">
        <v>9</v>
      </c>
      <c r="E3" s="8" t="s">
        <v>10</v>
      </c>
      <c r="F3" s="8" t="s">
        <v>4</v>
      </c>
      <c r="G3" s="8" t="s">
        <v>12</v>
      </c>
      <c r="H3" s="8" t="s">
        <v>11</v>
      </c>
      <c r="I3" s="9" t="s">
        <v>6</v>
      </c>
      <c r="J3" s="27" t="s">
        <v>97</v>
      </c>
      <c r="K3" s="27" t="s">
        <v>13</v>
      </c>
      <c r="L3" s="27" t="s">
        <v>14</v>
      </c>
      <c r="M3" s="27" t="s">
        <v>15</v>
      </c>
      <c r="N3" s="27" t="s">
        <v>16</v>
      </c>
      <c r="O3" s="27" t="s">
        <v>17</v>
      </c>
      <c r="P3" s="27" t="s">
        <v>18</v>
      </c>
      <c r="Q3" s="27" t="s">
        <v>19</v>
      </c>
      <c r="R3" s="34" t="s">
        <v>0</v>
      </c>
      <c r="S3" s="35" t="s">
        <v>1</v>
      </c>
      <c r="T3" s="42" t="s">
        <v>48</v>
      </c>
      <c r="U3" s="42" t="s">
        <v>48</v>
      </c>
      <c r="V3" s="42" t="s">
        <v>48</v>
      </c>
      <c r="W3" s="42" t="s">
        <v>48</v>
      </c>
      <c r="X3" s="42" t="s">
        <v>48</v>
      </c>
      <c r="Y3" s="42" t="s">
        <v>48</v>
      </c>
      <c r="Z3" s="42" t="s">
        <v>48</v>
      </c>
      <c r="AA3" s="42" t="s">
        <v>48</v>
      </c>
      <c r="AB3" s="42" t="s">
        <v>48</v>
      </c>
      <c r="AC3" s="42" t="s">
        <v>48</v>
      </c>
      <c r="AD3" s="42" t="s">
        <v>48</v>
      </c>
      <c r="AE3" s="42" t="s">
        <v>48</v>
      </c>
      <c r="AF3" s="42" t="s">
        <v>48</v>
      </c>
      <c r="AG3" s="42" t="s">
        <v>48</v>
      </c>
      <c r="AH3" s="42" t="s">
        <v>48</v>
      </c>
      <c r="AI3" s="42" t="s">
        <v>48</v>
      </c>
      <c r="AJ3" s="42" t="s">
        <v>48</v>
      </c>
      <c r="AK3" s="42" t="s">
        <v>48</v>
      </c>
      <c r="AL3" s="42" t="s">
        <v>48</v>
      </c>
      <c r="AM3" s="42" t="s">
        <v>48</v>
      </c>
      <c r="AN3" s="42" t="s">
        <v>48</v>
      </c>
      <c r="AO3" s="42" t="s">
        <v>48</v>
      </c>
      <c r="AP3" s="42" t="s">
        <v>48</v>
      </c>
      <c r="AQ3" s="42" t="s">
        <v>48</v>
      </c>
      <c r="AR3" s="42" t="s">
        <v>48</v>
      </c>
      <c r="AS3" s="42" t="s">
        <v>48</v>
      </c>
      <c r="AT3" s="42" t="s">
        <v>48</v>
      </c>
      <c r="AU3" s="42" t="s">
        <v>48</v>
      </c>
      <c r="AV3" s="42" t="s">
        <v>48</v>
      </c>
      <c r="AW3" s="42" t="s">
        <v>48</v>
      </c>
      <c r="AX3" s="42" t="s">
        <v>48</v>
      </c>
      <c r="AY3" s="42" t="s">
        <v>48</v>
      </c>
    </row>
    <row r="4" spans="1:51" ht="24.75" customHeight="1" x14ac:dyDescent="0.25">
      <c r="A4" s="78">
        <v>1</v>
      </c>
      <c r="B4" s="77">
        <v>1</v>
      </c>
      <c r="C4" s="82" t="s">
        <v>99</v>
      </c>
      <c r="D4" s="24" t="s">
        <v>61</v>
      </c>
      <c r="E4" s="77" t="s">
        <v>62</v>
      </c>
      <c r="F4" s="77" t="s">
        <v>94</v>
      </c>
      <c r="G4" s="124" t="s">
        <v>158</v>
      </c>
      <c r="H4" s="77" t="s">
        <v>151</v>
      </c>
      <c r="I4" s="64">
        <v>1592.07</v>
      </c>
      <c r="J4" s="21">
        <v>2</v>
      </c>
      <c r="K4" s="31">
        <f t="shared" ref="K4:K17" si="0">IF(SUM(T4:AY4)&gt;J4+M4,J4+M4,SUM(T4:AY4))</f>
        <v>0</v>
      </c>
      <c r="L4" s="31">
        <f t="shared" ref="L4:L17" si="1">(SUM(T4:AY4))</f>
        <v>0</v>
      </c>
      <c r="M4" s="32"/>
      <c r="N4" s="33">
        <f>ROUND(IF(J4*0.25-0.5&lt;0,0,J4*0.25-0.5),0)-Q4-O4</f>
        <v>0</v>
      </c>
      <c r="O4" s="32"/>
      <c r="P4" s="32"/>
      <c r="Q4" s="32"/>
      <c r="R4" s="46">
        <f t="shared" ref="R4:R17" si="2">J4-SUM(T4:AY4)+M4</f>
        <v>2</v>
      </c>
      <c r="S4" s="20" t="str">
        <f>IF(R4&lt;0,"ATENÇÃO","OK")</f>
        <v>OK</v>
      </c>
      <c r="T4" s="44"/>
      <c r="U4" s="45"/>
      <c r="V4" s="45"/>
      <c r="W4" s="45"/>
      <c r="X4" s="45"/>
      <c r="Y4" s="45"/>
      <c r="Z4" s="45"/>
      <c r="AA4" s="44"/>
      <c r="AB4" s="44"/>
      <c r="AC4" s="44"/>
      <c r="AD4" s="44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</row>
    <row r="5" spans="1:51" ht="24.75" customHeight="1" x14ac:dyDescent="0.25">
      <c r="A5" s="78">
        <v>2</v>
      </c>
      <c r="B5" s="77">
        <v>2</v>
      </c>
      <c r="C5" s="77" t="s">
        <v>100</v>
      </c>
      <c r="D5" s="24" t="s">
        <v>63</v>
      </c>
      <c r="E5" s="77" t="s">
        <v>64</v>
      </c>
      <c r="F5" s="77" t="s">
        <v>94</v>
      </c>
      <c r="G5" s="124" t="s">
        <v>158</v>
      </c>
      <c r="H5" s="77" t="s">
        <v>151</v>
      </c>
      <c r="I5" s="64">
        <v>3363.98</v>
      </c>
      <c r="J5" s="21">
        <v>0</v>
      </c>
      <c r="K5" s="31">
        <f t="shared" si="0"/>
        <v>0</v>
      </c>
      <c r="L5" s="31">
        <f t="shared" si="1"/>
        <v>0</v>
      </c>
      <c r="M5" s="32"/>
      <c r="N5" s="33">
        <f t="shared" ref="N5:N18" si="3">ROUND(IF(J5*0.25-0.5&lt;0,0,J5*0.25-0.5),0)-Q5-O5</f>
        <v>0</v>
      </c>
      <c r="O5" s="32"/>
      <c r="P5" s="32"/>
      <c r="Q5" s="32"/>
      <c r="R5" s="46">
        <f t="shared" si="2"/>
        <v>0</v>
      </c>
      <c r="S5" s="20" t="str">
        <f t="shared" ref="S5:S18" si="4">IF(R5&lt;0,"ATENÇÃO","OK")</f>
        <v>OK</v>
      </c>
      <c r="T5" s="44"/>
      <c r="U5" s="45"/>
      <c r="V5" s="45"/>
      <c r="W5" s="45"/>
      <c r="X5" s="45"/>
      <c r="Y5" s="45"/>
      <c r="Z5" s="45"/>
      <c r="AA5" s="44"/>
      <c r="AB5" s="44"/>
      <c r="AC5" s="44"/>
      <c r="AD5" s="44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</row>
    <row r="6" spans="1:51" ht="24.75" customHeight="1" x14ac:dyDescent="0.25">
      <c r="A6" s="78">
        <v>3</v>
      </c>
      <c r="B6" s="77">
        <v>3</v>
      </c>
      <c r="C6" s="77" t="s">
        <v>65</v>
      </c>
      <c r="D6" s="24" t="s">
        <v>66</v>
      </c>
      <c r="E6" s="77" t="s">
        <v>67</v>
      </c>
      <c r="F6" s="77" t="s">
        <v>94</v>
      </c>
      <c r="G6" s="124" t="s">
        <v>159</v>
      </c>
      <c r="H6" s="77" t="s">
        <v>152</v>
      </c>
      <c r="I6" s="64">
        <v>2583.3000000000002</v>
      </c>
      <c r="J6" s="21">
        <v>0</v>
      </c>
      <c r="K6" s="31">
        <f t="shared" si="0"/>
        <v>0</v>
      </c>
      <c r="L6" s="31">
        <f t="shared" si="1"/>
        <v>0</v>
      </c>
      <c r="M6" s="32"/>
      <c r="N6" s="33">
        <f t="shared" si="3"/>
        <v>0</v>
      </c>
      <c r="O6" s="32"/>
      <c r="P6" s="32"/>
      <c r="Q6" s="32"/>
      <c r="R6" s="46">
        <f t="shared" si="2"/>
        <v>0</v>
      </c>
      <c r="S6" s="20" t="str">
        <f t="shared" si="4"/>
        <v>OK</v>
      </c>
      <c r="T6" s="44"/>
      <c r="U6" s="44"/>
      <c r="V6" s="45"/>
      <c r="W6" s="45"/>
      <c r="X6" s="45"/>
      <c r="Y6" s="45"/>
      <c r="Z6" s="45"/>
      <c r="AA6" s="44"/>
      <c r="AB6" s="44"/>
      <c r="AC6" s="44"/>
      <c r="AD6" s="44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</row>
    <row r="7" spans="1:51" ht="24.75" customHeight="1" x14ac:dyDescent="0.25">
      <c r="A7" s="78">
        <v>4</v>
      </c>
      <c r="B7" s="77">
        <v>4</v>
      </c>
      <c r="C7" s="77" t="s">
        <v>101</v>
      </c>
      <c r="D7" s="24" t="s">
        <v>68</v>
      </c>
      <c r="E7" s="77" t="s">
        <v>69</v>
      </c>
      <c r="F7" s="77" t="s">
        <v>94</v>
      </c>
      <c r="G7" s="124" t="s">
        <v>159</v>
      </c>
      <c r="H7" s="77" t="s">
        <v>153</v>
      </c>
      <c r="I7" s="64">
        <v>34360</v>
      </c>
      <c r="J7" s="21">
        <v>0</v>
      </c>
      <c r="K7" s="31">
        <f t="shared" si="0"/>
        <v>0</v>
      </c>
      <c r="L7" s="31">
        <f t="shared" si="1"/>
        <v>0</v>
      </c>
      <c r="M7" s="32"/>
      <c r="N7" s="33">
        <f t="shared" si="3"/>
        <v>0</v>
      </c>
      <c r="O7" s="32"/>
      <c r="P7" s="32"/>
      <c r="Q7" s="32"/>
      <c r="R7" s="46">
        <f t="shared" si="2"/>
        <v>0</v>
      </c>
      <c r="S7" s="20" t="str">
        <f t="shared" si="4"/>
        <v>OK</v>
      </c>
      <c r="T7" s="44"/>
      <c r="U7" s="45"/>
      <c r="V7" s="45"/>
      <c r="W7" s="45"/>
      <c r="X7" s="45"/>
      <c r="Y7" s="45"/>
      <c r="Z7" s="45"/>
      <c r="AA7" s="44"/>
      <c r="AB7" s="44"/>
      <c r="AC7" s="44"/>
      <c r="AD7" s="44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</row>
    <row r="8" spans="1:51" ht="24.75" customHeight="1" x14ac:dyDescent="0.25">
      <c r="A8" s="171">
        <v>5</v>
      </c>
      <c r="B8" s="77">
        <v>5</v>
      </c>
      <c r="C8" s="179" t="s">
        <v>102</v>
      </c>
      <c r="D8" s="24" t="s">
        <v>70</v>
      </c>
      <c r="E8" s="77" t="s">
        <v>71</v>
      </c>
      <c r="F8" s="77" t="s">
        <v>94</v>
      </c>
      <c r="G8" s="124" t="s">
        <v>158</v>
      </c>
      <c r="H8" s="77" t="s">
        <v>151</v>
      </c>
      <c r="I8" s="64">
        <v>4268.6000000000004</v>
      </c>
      <c r="J8" s="21">
        <v>1</v>
      </c>
      <c r="K8" s="31">
        <f t="shared" si="0"/>
        <v>0</v>
      </c>
      <c r="L8" s="31">
        <f t="shared" si="1"/>
        <v>0</v>
      </c>
      <c r="M8" s="32"/>
      <c r="N8" s="33">
        <f t="shared" si="3"/>
        <v>0</v>
      </c>
      <c r="O8" s="32"/>
      <c r="P8" s="32"/>
      <c r="Q8" s="32"/>
      <c r="R8" s="46">
        <f t="shared" si="2"/>
        <v>1</v>
      </c>
      <c r="S8" s="20" t="str">
        <f t="shared" si="4"/>
        <v>OK</v>
      </c>
      <c r="T8" s="44"/>
      <c r="U8" s="44"/>
      <c r="V8" s="45"/>
      <c r="W8" s="45"/>
      <c r="X8" s="45"/>
      <c r="Y8" s="45"/>
      <c r="Z8" s="45"/>
      <c r="AA8" s="44"/>
      <c r="AB8" s="44"/>
      <c r="AC8" s="44"/>
      <c r="AD8" s="44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</row>
    <row r="9" spans="1:51" ht="24.75" customHeight="1" x14ac:dyDescent="0.25">
      <c r="A9" s="172"/>
      <c r="B9" s="77">
        <v>6</v>
      </c>
      <c r="C9" s="180"/>
      <c r="D9" s="24" t="s">
        <v>72</v>
      </c>
      <c r="E9" s="77" t="s">
        <v>73</v>
      </c>
      <c r="F9" s="77" t="s">
        <v>94</v>
      </c>
      <c r="G9" s="124" t="s">
        <v>158</v>
      </c>
      <c r="H9" s="77" t="s">
        <v>151</v>
      </c>
      <c r="I9" s="64">
        <v>2216.5</v>
      </c>
      <c r="J9" s="21">
        <v>0</v>
      </c>
      <c r="K9" s="31">
        <f t="shared" si="0"/>
        <v>0</v>
      </c>
      <c r="L9" s="31">
        <f t="shared" si="1"/>
        <v>0</v>
      </c>
      <c r="M9" s="32"/>
      <c r="N9" s="33">
        <f t="shared" si="3"/>
        <v>0</v>
      </c>
      <c r="O9" s="32"/>
      <c r="P9" s="32"/>
      <c r="Q9" s="32"/>
      <c r="R9" s="46">
        <f t="shared" si="2"/>
        <v>0</v>
      </c>
      <c r="S9" s="20" t="str">
        <f t="shared" si="4"/>
        <v>OK</v>
      </c>
      <c r="T9" s="44"/>
      <c r="U9" s="45"/>
      <c r="V9" s="45"/>
      <c r="W9" s="45"/>
      <c r="X9" s="45"/>
      <c r="Y9" s="45"/>
      <c r="Z9" s="45"/>
      <c r="AA9" s="44"/>
      <c r="AB9" s="44"/>
      <c r="AC9" s="44"/>
      <c r="AD9" s="44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</row>
    <row r="10" spans="1:51" ht="24.75" customHeight="1" x14ac:dyDescent="0.25">
      <c r="A10" s="78">
        <v>6</v>
      </c>
      <c r="B10" s="77">
        <v>7</v>
      </c>
      <c r="C10" s="77" t="s">
        <v>74</v>
      </c>
      <c r="D10" s="24" t="s">
        <v>75</v>
      </c>
      <c r="E10" s="77" t="s">
        <v>76</v>
      </c>
      <c r="F10" s="77" t="s">
        <v>94</v>
      </c>
      <c r="G10" s="124" t="s">
        <v>158</v>
      </c>
      <c r="H10" s="77" t="s">
        <v>151</v>
      </c>
      <c r="I10" s="64">
        <v>789.28</v>
      </c>
      <c r="J10" s="21">
        <v>0</v>
      </c>
      <c r="K10" s="31">
        <f t="shared" si="0"/>
        <v>0</v>
      </c>
      <c r="L10" s="31">
        <f t="shared" si="1"/>
        <v>0</v>
      </c>
      <c r="M10" s="32"/>
      <c r="N10" s="33">
        <f t="shared" si="3"/>
        <v>0</v>
      </c>
      <c r="O10" s="32"/>
      <c r="P10" s="32"/>
      <c r="Q10" s="32"/>
      <c r="R10" s="46">
        <f t="shared" si="2"/>
        <v>0</v>
      </c>
      <c r="S10" s="20" t="str">
        <f t="shared" si="4"/>
        <v>OK</v>
      </c>
      <c r="T10" s="44"/>
      <c r="U10" s="45"/>
      <c r="V10" s="45"/>
      <c r="W10" s="45"/>
      <c r="X10" s="45"/>
      <c r="Y10" s="45"/>
      <c r="Z10" s="45"/>
      <c r="AA10" s="44"/>
      <c r="AB10" s="44"/>
      <c r="AC10" s="44"/>
      <c r="AD10" s="44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</row>
    <row r="11" spans="1:51" ht="24.75" customHeight="1" x14ac:dyDescent="0.25">
      <c r="A11" s="78">
        <v>8</v>
      </c>
      <c r="B11" s="77">
        <v>9</v>
      </c>
      <c r="C11" s="77" t="s">
        <v>100</v>
      </c>
      <c r="D11" s="24" t="s">
        <v>77</v>
      </c>
      <c r="E11" s="77" t="s">
        <v>78</v>
      </c>
      <c r="F11" s="77" t="s">
        <v>94</v>
      </c>
      <c r="G11" s="124" t="s">
        <v>159</v>
      </c>
      <c r="H11" s="77" t="s">
        <v>152</v>
      </c>
      <c r="I11" s="64">
        <v>8235.2900000000009</v>
      </c>
      <c r="J11" s="21">
        <v>0</v>
      </c>
      <c r="K11" s="31">
        <f t="shared" si="0"/>
        <v>0</v>
      </c>
      <c r="L11" s="31">
        <f t="shared" si="1"/>
        <v>0</v>
      </c>
      <c r="M11" s="32"/>
      <c r="N11" s="33">
        <f t="shared" si="3"/>
        <v>0</v>
      </c>
      <c r="O11" s="32"/>
      <c r="P11" s="32"/>
      <c r="Q11" s="32"/>
      <c r="R11" s="46">
        <f t="shared" si="2"/>
        <v>0</v>
      </c>
      <c r="S11" s="20" t="str">
        <f t="shared" si="4"/>
        <v>OK</v>
      </c>
      <c r="T11" s="44"/>
      <c r="U11" s="45"/>
      <c r="V11" s="45"/>
      <c r="W11" s="45"/>
      <c r="X11" s="22"/>
      <c r="Y11" s="45"/>
      <c r="Z11" s="45"/>
      <c r="AA11" s="44"/>
      <c r="AB11" s="44"/>
      <c r="AC11" s="44"/>
      <c r="AD11" s="44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</row>
    <row r="12" spans="1:51" ht="24.75" customHeight="1" x14ac:dyDescent="0.25">
      <c r="A12" s="78">
        <v>9</v>
      </c>
      <c r="B12" s="77">
        <v>10</v>
      </c>
      <c r="C12" s="77" t="s">
        <v>103</v>
      </c>
      <c r="D12" s="24" t="s">
        <v>79</v>
      </c>
      <c r="E12" s="77" t="s">
        <v>80</v>
      </c>
      <c r="F12" s="77" t="s">
        <v>95</v>
      </c>
      <c r="G12" s="124" t="s">
        <v>158</v>
      </c>
      <c r="H12" s="77" t="s">
        <v>151</v>
      </c>
      <c r="I12" s="64">
        <v>808.25</v>
      </c>
      <c r="J12" s="21">
        <v>0</v>
      </c>
      <c r="K12" s="31">
        <f t="shared" si="0"/>
        <v>0</v>
      </c>
      <c r="L12" s="31">
        <f t="shared" si="1"/>
        <v>0</v>
      </c>
      <c r="M12" s="32"/>
      <c r="N12" s="33">
        <f t="shared" si="3"/>
        <v>0</v>
      </c>
      <c r="O12" s="32"/>
      <c r="P12" s="32"/>
      <c r="Q12" s="32"/>
      <c r="R12" s="46">
        <f t="shared" si="2"/>
        <v>0</v>
      </c>
      <c r="S12" s="20" t="str">
        <f t="shared" si="4"/>
        <v>OK</v>
      </c>
      <c r="T12" s="44"/>
      <c r="U12" s="45"/>
      <c r="V12" s="45"/>
      <c r="W12" s="45"/>
      <c r="X12" s="45"/>
      <c r="Y12" s="45"/>
      <c r="Z12" s="45"/>
      <c r="AA12" s="44"/>
      <c r="AB12" s="44"/>
      <c r="AC12" s="44"/>
      <c r="AD12" s="44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</row>
    <row r="13" spans="1:51" ht="24.75" customHeight="1" x14ac:dyDescent="0.25">
      <c r="A13" s="78">
        <v>10</v>
      </c>
      <c r="B13" s="77">
        <v>11</v>
      </c>
      <c r="C13" s="77" t="s">
        <v>81</v>
      </c>
      <c r="D13" s="24" t="s">
        <v>82</v>
      </c>
      <c r="E13" s="77" t="s">
        <v>83</v>
      </c>
      <c r="F13" s="77" t="s">
        <v>96</v>
      </c>
      <c r="G13" s="124" t="s">
        <v>158</v>
      </c>
      <c r="H13" s="77" t="s">
        <v>151</v>
      </c>
      <c r="I13" s="64">
        <v>62.49</v>
      </c>
      <c r="J13" s="21">
        <v>0</v>
      </c>
      <c r="K13" s="31">
        <f t="shared" si="0"/>
        <v>0</v>
      </c>
      <c r="L13" s="31">
        <f t="shared" si="1"/>
        <v>0</v>
      </c>
      <c r="M13" s="32"/>
      <c r="N13" s="33">
        <f t="shared" si="3"/>
        <v>0</v>
      </c>
      <c r="O13" s="32"/>
      <c r="P13" s="32"/>
      <c r="Q13" s="32"/>
      <c r="R13" s="46">
        <f t="shared" si="2"/>
        <v>0</v>
      </c>
      <c r="S13" s="20" t="str">
        <f t="shared" si="4"/>
        <v>OK</v>
      </c>
      <c r="T13" s="44"/>
      <c r="U13" s="45"/>
      <c r="V13" s="44"/>
      <c r="W13" s="45"/>
      <c r="X13" s="45"/>
      <c r="Y13" s="45"/>
      <c r="Z13" s="45"/>
      <c r="AA13" s="44"/>
      <c r="AB13" s="44"/>
      <c r="AC13" s="44"/>
      <c r="AD13" s="44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</row>
    <row r="14" spans="1:51" ht="24.75" customHeight="1" x14ac:dyDescent="0.25">
      <c r="A14" s="78">
        <v>12</v>
      </c>
      <c r="B14" s="77">
        <v>13</v>
      </c>
      <c r="C14" s="77" t="s">
        <v>100</v>
      </c>
      <c r="D14" s="24" t="s">
        <v>84</v>
      </c>
      <c r="E14" s="77" t="s">
        <v>85</v>
      </c>
      <c r="F14" s="78" t="s">
        <v>94</v>
      </c>
      <c r="G14" s="124" t="s">
        <v>159</v>
      </c>
      <c r="H14" s="77" t="s">
        <v>153</v>
      </c>
      <c r="I14" s="64">
        <v>10757.81</v>
      </c>
      <c r="J14" s="21">
        <v>0</v>
      </c>
      <c r="K14" s="31">
        <f t="shared" si="0"/>
        <v>0</v>
      </c>
      <c r="L14" s="31">
        <f t="shared" si="1"/>
        <v>0</v>
      </c>
      <c r="M14" s="32"/>
      <c r="N14" s="33">
        <f t="shared" si="3"/>
        <v>0</v>
      </c>
      <c r="O14" s="32"/>
      <c r="P14" s="32"/>
      <c r="Q14" s="32"/>
      <c r="R14" s="46">
        <f t="shared" si="2"/>
        <v>0</v>
      </c>
      <c r="S14" s="20" t="str">
        <f t="shared" si="4"/>
        <v>OK</v>
      </c>
      <c r="T14" s="44"/>
      <c r="U14" s="45"/>
      <c r="V14" s="45"/>
      <c r="W14" s="45"/>
      <c r="X14" s="45"/>
      <c r="Y14" s="45"/>
      <c r="Z14" s="45"/>
      <c r="AA14" s="44"/>
      <c r="AB14" s="44"/>
      <c r="AC14" s="44"/>
      <c r="AD14" s="44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</row>
    <row r="15" spans="1:51" ht="24.75" customHeight="1" x14ac:dyDescent="0.25">
      <c r="A15" s="78">
        <v>14</v>
      </c>
      <c r="B15" s="77">
        <v>15</v>
      </c>
      <c r="C15" s="77" t="s">
        <v>104</v>
      </c>
      <c r="D15" s="24" t="s">
        <v>86</v>
      </c>
      <c r="E15" s="77" t="s">
        <v>87</v>
      </c>
      <c r="F15" s="77" t="s">
        <v>94</v>
      </c>
      <c r="G15" s="124" t="s">
        <v>159</v>
      </c>
      <c r="H15" s="77" t="s">
        <v>153</v>
      </c>
      <c r="I15" s="64">
        <v>9000</v>
      </c>
      <c r="J15" s="21">
        <v>0</v>
      </c>
      <c r="K15" s="31">
        <f t="shared" si="0"/>
        <v>0</v>
      </c>
      <c r="L15" s="31">
        <f t="shared" si="1"/>
        <v>0</v>
      </c>
      <c r="M15" s="32"/>
      <c r="N15" s="33">
        <f t="shared" si="3"/>
        <v>0</v>
      </c>
      <c r="O15" s="32"/>
      <c r="P15" s="32"/>
      <c r="Q15" s="32"/>
      <c r="R15" s="46">
        <f t="shared" si="2"/>
        <v>0</v>
      </c>
      <c r="S15" s="20" t="str">
        <f t="shared" si="4"/>
        <v>OK</v>
      </c>
      <c r="T15" s="44"/>
      <c r="U15" s="45"/>
      <c r="V15" s="45"/>
      <c r="W15" s="45"/>
      <c r="X15" s="45"/>
      <c r="Y15" s="45"/>
      <c r="Z15" s="45"/>
      <c r="AA15" s="44"/>
      <c r="AB15" s="44"/>
      <c r="AC15" s="44"/>
      <c r="AD15" s="44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</row>
    <row r="16" spans="1:51" ht="24.75" customHeight="1" x14ac:dyDescent="0.25">
      <c r="A16" s="171">
        <v>15</v>
      </c>
      <c r="B16" s="77">
        <v>16</v>
      </c>
      <c r="C16" s="179" t="s">
        <v>105</v>
      </c>
      <c r="D16" s="24" t="s">
        <v>88</v>
      </c>
      <c r="E16" s="77" t="s">
        <v>89</v>
      </c>
      <c r="F16" s="77" t="s">
        <v>94</v>
      </c>
      <c r="G16" s="124" t="s">
        <v>159</v>
      </c>
      <c r="H16" s="77" t="s">
        <v>152</v>
      </c>
      <c r="I16" s="64">
        <v>14230</v>
      </c>
      <c r="J16" s="21">
        <v>0</v>
      </c>
      <c r="K16" s="31">
        <f t="shared" si="0"/>
        <v>0</v>
      </c>
      <c r="L16" s="31">
        <f t="shared" si="1"/>
        <v>0</v>
      </c>
      <c r="M16" s="32"/>
      <c r="N16" s="33">
        <f t="shared" si="3"/>
        <v>0</v>
      </c>
      <c r="O16" s="32"/>
      <c r="P16" s="32"/>
      <c r="Q16" s="32"/>
      <c r="R16" s="46">
        <f t="shared" si="2"/>
        <v>0</v>
      </c>
      <c r="S16" s="20" t="str">
        <f t="shared" si="4"/>
        <v>OK</v>
      </c>
      <c r="T16" s="44"/>
      <c r="U16" s="45"/>
      <c r="V16" s="45"/>
      <c r="W16" s="45"/>
      <c r="X16" s="45"/>
      <c r="Y16" s="45"/>
      <c r="Z16" s="45"/>
      <c r="AA16" s="44"/>
      <c r="AB16" s="44"/>
      <c r="AC16" s="44"/>
      <c r="AD16" s="44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</row>
    <row r="17" spans="1:51" ht="24.75" customHeight="1" x14ac:dyDescent="0.25">
      <c r="A17" s="172"/>
      <c r="B17" s="77">
        <v>17</v>
      </c>
      <c r="C17" s="180"/>
      <c r="D17" s="24" t="s">
        <v>90</v>
      </c>
      <c r="E17" s="25" t="s">
        <v>91</v>
      </c>
      <c r="F17" s="79" t="s">
        <v>94</v>
      </c>
      <c r="G17" s="124" t="s">
        <v>159</v>
      </c>
      <c r="H17" s="77" t="s">
        <v>152</v>
      </c>
      <c r="I17" s="64">
        <v>3510</v>
      </c>
      <c r="J17" s="21">
        <v>0</v>
      </c>
      <c r="K17" s="31">
        <f t="shared" si="0"/>
        <v>0</v>
      </c>
      <c r="L17" s="31">
        <f t="shared" si="1"/>
        <v>0</v>
      </c>
      <c r="M17" s="32"/>
      <c r="N17" s="33">
        <f t="shared" si="3"/>
        <v>0</v>
      </c>
      <c r="O17" s="32"/>
      <c r="P17" s="32"/>
      <c r="Q17" s="32"/>
      <c r="R17" s="46">
        <f t="shared" si="2"/>
        <v>0</v>
      </c>
      <c r="S17" s="20" t="str">
        <f t="shared" si="4"/>
        <v>OK</v>
      </c>
      <c r="T17" s="44"/>
      <c r="U17" s="45"/>
      <c r="V17" s="45"/>
      <c r="W17" s="45"/>
      <c r="X17" s="45"/>
      <c r="Y17" s="45"/>
      <c r="Z17" s="45"/>
      <c r="AA17" s="44"/>
      <c r="AB17" s="44"/>
      <c r="AC17" s="44"/>
      <c r="AD17" s="44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</row>
    <row r="18" spans="1:51" ht="24.75" customHeight="1" x14ac:dyDescent="0.25">
      <c r="A18" s="78">
        <v>16</v>
      </c>
      <c r="B18" s="77">
        <v>18</v>
      </c>
      <c r="C18" s="77" t="s">
        <v>100</v>
      </c>
      <c r="D18" s="24" t="s">
        <v>92</v>
      </c>
      <c r="E18" s="59" t="s">
        <v>93</v>
      </c>
      <c r="F18" s="78" t="s">
        <v>94</v>
      </c>
      <c r="G18" s="124" t="s">
        <v>158</v>
      </c>
      <c r="H18" s="77" t="s">
        <v>151</v>
      </c>
      <c r="I18" s="64">
        <v>900</v>
      </c>
      <c r="J18" s="21">
        <v>0</v>
      </c>
      <c r="K18" s="31">
        <f t="shared" ref="K18" si="5">IF(SUM(T18:AY18)&gt;J18+M18,J18+M18,SUM(T18:AY18))</f>
        <v>0</v>
      </c>
      <c r="L18" s="31">
        <f t="shared" ref="L18" si="6">(SUM(T18:AY18))</f>
        <v>0</v>
      </c>
      <c r="M18" s="32"/>
      <c r="N18" s="33">
        <f t="shared" si="3"/>
        <v>0</v>
      </c>
      <c r="O18" s="32"/>
      <c r="P18" s="32"/>
      <c r="Q18" s="32"/>
      <c r="R18" s="46">
        <f t="shared" ref="R18" si="7">J18-SUM(T18:AY18)+M18</f>
        <v>0</v>
      </c>
      <c r="S18" s="20" t="str">
        <f t="shared" si="4"/>
        <v>OK</v>
      </c>
      <c r="T18" s="44"/>
      <c r="U18" s="45"/>
      <c r="V18" s="45"/>
      <c r="W18" s="45"/>
      <c r="X18" s="45"/>
      <c r="Y18" s="45"/>
      <c r="Z18" s="45"/>
      <c r="AA18" s="44"/>
      <c r="AB18" s="44"/>
      <c r="AC18" s="44"/>
      <c r="AD18" s="44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</row>
    <row r="19" spans="1:51" ht="16.5" customHeight="1" x14ac:dyDescent="0.25">
      <c r="I19" s="62"/>
      <c r="J19" s="60">
        <f t="shared" ref="J19:R19" si="8">SUM(J4:J18)</f>
        <v>3</v>
      </c>
      <c r="K19" s="60">
        <f t="shared" si="8"/>
        <v>0</v>
      </c>
      <c r="L19" s="60">
        <f t="shared" si="8"/>
        <v>0</v>
      </c>
      <c r="M19" s="60">
        <f t="shared" si="8"/>
        <v>0</v>
      </c>
      <c r="N19" s="60">
        <f t="shared" si="8"/>
        <v>0</v>
      </c>
      <c r="O19" s="60">
        <f t="shared" si="8"/>
        <v>0</v>
      </c>
      <c r="P19" s="60">
        <f t="shared" si="8"/>
        <v>0</v>
      </c>
      <c r="Q19" s="60">
        <f t="shared" si="8"/>
        <v>0</v>
      </c>
      <c r="R19" s="61">
        <f t="shared" si="8"/>
        <v>3</v>
      </c>
      <c r="T19" s="23">
        <f t="shared" ref="T19:AY19" si="9">SUMPRODUCT($I$4:$I$18,T4:T18)</f>
        <v>0</v>
      </c>
      <c r="U19" s="23">
        <f t="shared" si="9"/>
        <v>0</v>
      </c>
      <c r="V19" s="23">
        <f t="shared" si="9"/>
        <v>0</v>
      </c>
      <c r="W19" s="23">
        <f t="shared" si="9"/>
        <v>0</v>
      </c>
      <c r="X19" s="23">
        <f t="shared" si="9"/>
        <v>0</v>
      </c>
      <c r="Y19" s="23">
        <f t="shared" si="9"/>
        <v>0</v>
      </c>
      <c r="Z19" s="23">
        <f t="shared" si="9"/>
        <v>0</v>
      </c>
      <c r="AA19" s="23">
        <f t="shared" si="9"/>
        <v>0</v>
      </c>
      <c r="AB19" s="23">
        <f t="shared" si="9"/>
        <v>0</v>
      </c>
      <c r="AC19" s="23">
        <f t="shared" si="9"/>
        <v>0</v>
      </c>
      <c r="AD19" s="23">
        <f t="shared" si="9"/>
        <v>0</v>
      </c>
      <c r="AE19" s="23">
        <f t="shared" si="9"/>
        <v>0</v>
      </c>
      <c r="AF19" s="23">
        <f t="shared" si="9"/>
        <v>0</v>
      </c>
      <c r="AG19" s="23">
        <f t="shared" si="9"/>
        <v>0</v>
      </c>
      <c r="AH19" s="23">
        <f t="shared" si="9"/>
        <v>0</v>
      </c>
      <c r="AI19" s="23">
        <f t="shared" si="9"/>
        <v>0</v>
      </c>
      <c r="AJ19" s="23">
        <f t="shared" si="9"/>
        <v>0</v>
      </c>
      <c r="AK19" s="23">
        <f t="shared" si="9"/>
        <v>0</v>
      </c>
      <c r="AL19" s="23">
        <f t="shared" si="9"/>
        <v>0</v>
      </c>
      <c r="AM19" s="23">
        <f t="shared" si="9"/>
        <v>0</v>
      </c>
      <c r="AN19" s="23">
        <f t="shared" si="9"/>
        <v>0</v>
      </c>
      <c r="AO19" s="23">
        <f t="shared" si="9"/>
        <v>0</v>
      </c>
      <c r="AP19" s="23">
        <f t="shared" si="9"/>
        <v>0</v>
      </c>
      <c r="AQ19" s="23">
        <f t="shared" si="9"/>
        <v>0</v>
      </c>
      <c r="AR19" s="23">
        <f t="shared" si="9"/>
        <v>0</v>
      </c>
      <c r="AS19" s="23">
        <f t="shared" si="9"/>
        <v>0</v>
      </c>
      <c r="AT19" s="23">
        <f t="shared" si="9"/>
        <v>0</v>
      </c>
      <c r="AU19" s="23">
        <f t="shared" si="9"/>
        <v>0</v>
      </c>
      <c r="AV19" s="23">
        <f t="shared" si="9"/>
        <v>0</v>
      </c>
      <c r="AW19" s="23">
        <f t="shared" si="9"/>
        <v>0</v>
      </c>
      <c r="AX19" s="23">
        <f t="shared" si="9"/>
        <v>0</v>
      </c>
      <c r="AY19" s="23">
        <f t="shared" si="9"/>
        <v>0</v>
      </c>
    </row>
    <row r="20" spans="1:51" ht="20.25" customHeight="1" x14ac:dyDescent="0.25">
      <c r="J20" s="69">
        <f t="shared" ref="J20:Q20" si="10">SUMPRODUCT($I$4:$I$18,J4:J18)</f>
        <v>7452.74</v>
      </c>
      <c r="K20" s="69">
        <f t="shared" si="10"/>
        <v>0</v>
      </c>
      <c r="L20" s="69">
        <f t="shared" si="10"/>
        <v>0</v>
      </c>
      <c r="M20" s="69">
        <f t="shared" si="10"/>
        <v>0</v>
      </c>
      <c r="N20" s="69">
        <f t="shared" si="10"/>
        <v>0</v>
      </c>
      <c r="O20" s="69">
        <f t="shared" si="10"/>
        <v>0</v>
      </c>
      <c r="P20" s="69">
        <f t="shared" si="10"/>
        <v>0</v>
      </c>
      <c r="Q20" s="69">
        <f t="shared" si="10"/>
        <v>0</v>
      </c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</row>
    <row r="21" spans="1:51" ht="20.25" customHeight="1" thickBot="1" x14ac:dyDescent="0.3">
      <c r="J21" s="69"/>
      <c r="M21" s="36"/>
      <c r="N21" s="36"/>
      <c r="O21" s="36"/>
      <c r="P21" s="36"/>
      <c r="Q21" s="36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</row>
    <row r="22" spans="1:51" ht="17.25" customHeight="1" x14ac:dyDescent="0.25">
      <c r="A22" s="81"/>
      <c r="B22" s="173" t="s">
        <v>50</v>
      </c>
      <c r="C22" s="174"/>
      <c r="D22" s="174"/>
      <c r="E22" s="174"/>
      <c r="F22" s="174"/>
      <c r="G22" s="174"/>
      <c r="H22" s="174"/>
      <c r="I22" s="174"/>
      <c r="J22" s="175"/>
      <c r="K22" s="36"/>
      <c r="L22" s="36"/>
      <c r="M22" s="36"/>
      <c r="N22" s="36"/>
      <c r="O22" s="36"/>
      <c r="P22" s="36"/>
      <c r="Q22" s="36"/>
      <c r="U22" s="29"/>
      <c r="V22" s="29"/>
      <c r="W22" s="29"/>
    </row>
    <row r="23" spans="1:51" ht="16.5" customHeight="1" x14ac:dyDescent="0.25">
      <c r="A23" s="81"/>
      <c r="B23" s="176" t="s">
        <v>52</v>
      </c>
      <c r="C23" s="177"/>
      <c r="D23" s="177"/>
      <c r="E23" s="177"/>
      <c r="F23" s="177"/>
      <c r="G23" s="177"/>
      <c r="H23" s="177"/>
      <c r="I23" s="177"/>
      <c r="J23" s="178"/>
      <c r="Q23" s="30"/>
      <c r="U23" s="29"/>
      <c r="V23" s="29"/>
      <c r="W23" s="29"/>
    </row>
    <row r="24" spans="1:51" ht="15.75" customHeight="1" x14ac:dyDescent="0.25">
      <c r="A24" s="81"/>
      <c r="B24" s="158" t="s">
        <v>49</v>
      </c>
      <c r="C24" s="159"/>
      <c r="D24" s="159"/>
      <c r="E24" s="159"/>
      <c r="F24" s="159"/>
      <c r="G24" s="159"/>
      <c r="H24" s="159"/>
      <c r="I24" s="159"/>
      <c r="J24" s="160"/>
      <c r="Q24" s="30"/>
      <c r="U24" s="29"/>
      <c r="V24" s="29"/>
      <c r="W24" s="29"/>
    </row>
    <row r="25" spans="1:51" ht="18.75" customHeight="1" thickBot="1" x14ac:dyDescent="0.3">
      <c r="A25" s="81"/>
      <c r="B25" s="161" t="s">
        <v>56</v>
      </c>
      <c r="C25" s="162"/>
      <c r="D25" s="162"/>
      <c r="E25" s="162"/>
      <c r="F25" s="162"/>
      <c r="G25" s="162"/>
      <c r="H25" s="162"/>
      <c r="I25" s="162"/>
      <c r="J25" s="163"/>
    </row>
  </sheetData>
  <autoFilter ref="A3:AY3" xr:uid="{00000000-0001-0000-0000-000000000000}"/>
  <mergeCells count="45">
    <mergeCell ref="V1:V2"/>
    <mergeCell ref="A2:I2"/>
    <mergeCell ref="J2:S2"/>
    <mergeCell ref="A1:C1"/>
    <mergeCell ref="D1:I1"/>
    <mergeCell ref="J1:S1"/>
    <mergeCell ref="T1:T2"/>
    <mergeCell ref="U1:U2"/>
    <mergeCell ref="AR1:AR2"/>
    <mergeCell ref="AS1:AS2"/>
    <mergeCell ref="AT1:AT2"/>
    <mergeCell ref="AI1:AI2"/>
    <mergeCell ref="AJ1:AJ2"/>
    <mergeCell ref="AK1:AK2"/>
    <mergeCell ref="AL1:AL2"/>
    <mergeCell ref="AM1:AM2"/>
    <mergeCell ref="AN1:AN2"/>
    <mergeCell ref="AO1:AO2"/>
    <mergeCell ref="AP1:AP2"/>
    <mergeCell ref="AQ1:AQ2"/>
    <mergeCell ref="AH1:AH2"/>
    <mergeCell ref="W1:W2"/>
    <mergeCell ref="X1:X2"/>
    <mergeCell ref="Y1:Y2"/>
    <mergeCell ref="Z1:Z2"/>
    <mergeCell ref="AA1:AA2"/>
    <mergeCell ref="AC1:AC2"/>
    <mergeCell ref="AD1:AD2"/>
    <mergeCell ref="AE1:AE2"/>
    <mergeCell ref="AF1:AF2"/>
    <mergeCell ref="AG1:AG2"/>
    <mergeCell ref="AB1:AB2"/>
    <mergeCell ref="AU1:AU2"/>
    <mergeCell ref="AV1:AV2"/>
    <mergeCell ref="AW1:AW2"/>
    <mergeCell ref="AX1:AX2"/>
    <mergeCell ref="AY1:AY2"/>
    <mergeCell ref="B24:J24"/>
    <mergeCell ref="B25:J25"/>
    <mergeCell ref="A8:A9"/>
    <mergeCell ref="C8:C9"/>
    <mergeCell ref="A16:A17"/>
    <mergeCell ref="C16:C17"/>
    <mergeCell ref="B22:J22"/>
    <mergeCell ref="B23:J23"/>
  </mergeCells>
  <conditionalFormatting sqref="S1 S3:S1048576">
    <cfRule type="cellIs" dxfId="42" priority="4" operator="equal">
      <formula>"ATENÇÃO"</formula>
    </cfRule>
  </conditionalFormatting>
  <conditionalFormatting sqref="T4:AY18">
    <cfRule type="cellIs" dxfId="41" priority="3" operator="greaterThan">
      <formula>0</formula>
    </cfRule>
  </conditionalFormatting>
  <conditionalFormatting sqref="R4:R18">
    <cfRule type="cellIs" dxfId="40" priority="2" operator="lessThan">
      <formula>0</formula>
    </cfRule>
  </conditionalFormatting>
  <conditionalFormatting sqref="S4:S18">
    <cfRule type="containsText" dxfId="39" priority="1" operator="containsText" text="ATENÇÃO">
      <formula>NOT(ISERROR(SEARCH("ATENÇÃO",S4)))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3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1845F-AE78-4C45-89EF-084DEA46FC6B}">
  <dimension ref="A1:AY25"/>
  <sheetViews>
    <sheetView zoomScale="60" zoomScaleNormal="60" workbookViewId="0">
      <selection activeCell="P24" sqref="P24"/>
    </sheetView>
  </sheetViews>
  <sheetFormatPr defaultColWidth="11.85546875" defaultRowHeight="24.75" customHeight="1" x14ac:dyDescent="0.25"/>
  <cols>
    <col min="1" max="1" width="5.42578125" style="1" customWidth="1"/>
    <col min="2" max="2" width="6.28515625" style="1" customWidth="1"/>
    <col min="3" max="3" width="20.42578125" style="1" customWidth="1"/>
    <col min="4" max="4" width="16.42578125" style="3" customWidth="1"/>
    <col min="5" max="5" width="15.85546875" style="1" customWidth="1"/>
    <col min="6" max="6" width="11.85546875" style="1"/>
    <col min="7" max="7" width="13.7109375" style="1" customWidth="1"/>
    <col min="8" max="8" width="11" style="1" customWidth="1"/>
    <col min="9" max="9" width="14.42578125" style="3" customWidth="1"/>
    <col min="10" max="10" width="11.85546875" style="4" customWidth="1"/>
    <col min="11" max="13" width="11.85546875" style="4"/>
    <col min="14" max="14" width="13.28515625" style="4" customWidth="1"/>
    <col min="15" max="17" width="11.85546875" style="4"/>
    <col min="18" max="18" width="11.85546875" style="12"/>
    <col min="19" max="19" width="11.85546875" style="5"/>
    <col min="20" max="31" width="12.85546875" style="6" customWidth="1"/>
    <col min="32" max="51" width="12.85546875" style="43" customWidth="1"/>
    <col min="52" max="16384" width="11.85546875" style="43"/>
  </cols>
  <sheetData>
    <row r="1" spans="1:51" ht="43.5" customHeight="1" x14ac:dyDescent="0.25">
      <c r="A1" s="165" t="s">
        <v>55</v>
      </c>
      <c r="B1" s="166"/>
      <c r="C1" s="167"/>
      <c r="D1" s="155" t="s">
        <v>58</v>
      </c>
      <c r="E1" s="156"/>
      <c r="F1" s="156"/>
      <c r="G1" s="156"/>
      <c r="H1" s="156"/>
      <c r="I1" s="157"/>
      <c r="J1" s="164" t="s">
        <v>59</v>
      </c>
      <c r="K1" s="164"/>
      <c r="L1" s="164"/>
      <c r="M1" s="164"/>
      <c r="N1" s="164"/>
      <c r="O1" s="164"/>
      <c r="P1" s="164"/>
      <c r="Q1" s="164"/>
      <c r="R1" s="164"/>
      <c r="S1" s="164"/>
      <c r="T1" s="181" t="s">
        <v>53</v>
      </c>
      <c r="U1" s="181" t="s">
        <v>53</v>
      </c>
      <c r="V1" s="181" t="s">
        <v>53</v>
      </c>
      <c r="W1" s="181" t="s">
        <v>53</v>
      </c>
      <c r="X1" s="181" t="s">
        <v>53</v>
      </c>
      <c r="Y1" s="181" t="s">
        <v>53</v>
      </c>
      <c r="Z1" s="181" t="s">
        <v>53</v>
      </c>
      <c r="AA1" s="181" t="s">
        <v>53</v>
      </c>
      <c r="AB1" s="181" t="s">
        <v>53</v>
      </c>
      <c r="AC1" s="181" t="s">
        <v>53</v>
      </c>
      <c r="AD1" s="181" t="s">
        <v>53</v>
      </c>
      <c r="AE1" s="181" t="s">
        <v>53</v>
      </c>
      <c r="AF1" s="181" t="s">
        <v>53</v>
      </c>
      <c r="AG1" s="181" t="s">
        <v>53</v>
      </c>
      <c r="AH1" s="181" t="s">
        <v>53</v>
      </c>
      <c r="AI1" s="181" t="s">
        <v>53</v>
      </c>
      <c r="AJ1" s="181" t="s">
        <v>53</v>
      </c>
      <c r="AK1" s="181" t="s">
        <v>53</v>
      </c>
      <c r="AL1" s="181" t="s">
        <v>53</v>
      </c>
      <c r="AM1" s="181" t="s">
        <v>53</v>
      </c>
      <c r="AN1" s="181" t="s">
        <v>53</v>
      </c>
      <c r="AO1" s="181" t="s">
        <v>53</v>
      </c>
      <c r="AP1" s="181" t="s">
        <v>53</v>
      </c>
      <c r="AQ1" s="181" t="s">
        <v>53</v>
      </c>
      <c r="AR1" s="181" t="s">
        <v>53</v>
      </c>
      <c r="AS1" s="181" t="s">
        <v>53</v>
      </c>
      <c r="AT1" s="181" t="s">
        <v>53</v>
      </c>
      <c r="AU1" s="181" t="s">
        <v>53</v>
      </c>
      <c r="AV1" s="181" t="s">
        <v>53</v>
      </c>
      <c r="AW1" s="181" t="s">
        <v>53</v>
      </c>
      <c r="AX1" s="181" t="s">
        <v>53</v>
      </c>
      <c r="AY1" s="181" t="s">
        <v>53</v>
      </c>
    </row>
    <row r="2" spans="1:51" ht="20.25" customHeight="1" x14ac:dyDescent="0.25">
      <c r="A2" s="155" t="s">
        <v>109</v>
      </c>
      <c r="B2" s="156"/>
      <c r="C2" s="156"/>
      <c r="D2" s="156"/>
      <c r="E2" s="156"/>
      <c r="F2" s="156"/>
      <c r="G2" s="156"/>
      <c r="H2" s="156"/>
      <c r="I2" s="157"/>
      <c r="J2" s="168" t="s">
        <v>98</v>
      </c>
      <c r="K2" s="169"/>
      <c r="L2" s="169"/>
      <c r="M2" s="169"/>
      <c r="N2" s="169"/>
      <c r="O2" s="169"/>
      <c r="P2" s="169"/>
      <c r="Q2" s="169"/>
      <c r="R2" s="169"/>
      <c r="S2" s="170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  <c r="AM2" s="182"/>
      <c r="AN2" s="182"/>
      <c r="AO2" s="182"/>
      <c r="AP2" s="182"/>
      <c r="AQ2" s="182"/>
      <c r="AR2" s="182"/>
      <c r="AS2" s="182"/>
      <c r="AT2" s="182"/>
      <c r="AU2" s="182"/>
      <c r="AV2" s="182"/>
      <c r="AW2" s="182"/>
      <c r="AX2" s="182"/>
      <c r="AY2" s="182"/>
    </row>
    <row r="3" spans="1:51" s="3" customFormat="1" ht="39.75" customHeight="1" x14ac:dyDescent="0.2">
      <c r="A3" s="7" t="s">
        <v>2</v>
      </c>
      <c r="B3" s="7" t="s">
        <v>7</v>
      </c>
      <c r="C3" s="7" t="s">
        <v>8</v>
      </c>
      <c r="D3" s="8" t="s">
        <v>9</v>
      </c>
      <c r="E3" s="8" t="s">
        <v>10</v>
      </c>
      <c r="F3" s="8" t="s">
        <v>4</v>
      </c>
      <c r="G3" s="8" t="s">
        <v>12</v>
      </c>
      <c r="H3" s="8" t="s">
        <v>11</v>
      </c>
      <c r="I3" s="9" t="s">
        <v>6</v>
      </c>
      <c r="J3" s="27" t="s">
        <v>97</v>
      </c>
      <c r="K3" s="27" t="s">
        <v>13</v>
      </c>
      <c r="L3" s="27" t="s">
        <v>14</v>
      </c>
      <c r="M3" s="27" t="s">
        <v>15</v>
      </c>
      <c r="N3" s="27" t="s">
        <v>16</v>
      </c>
      <c r="O3" s="27" t="s">
        <v>17</v>
      </c>
      <c r="P3" s="27" t="s">
        <v>18</v>
      </c>
      <c r="Q3" s="27" t="s">
        <v>19</v>
      </c>
      <c r="R3" s="34" t="s">
        <v>0</v>
      </c>
      <c r="S3" s="35" t="s">
        <v>1</v>
      </c>
      <c r="T3" s="42" t="s">
        <v>48</v>
      </c>
      <c r="U3" s="42" t="s">
        <v>48</v>
      </c>
      <c r="V3" s="42" t="s">
        <v>48</v>
      </c>
      <c r="W3" s="42" t="s">
        <v>48</v>
      </c>
      <c r="X3" s="42" t="s">
        <v>48</v>
      </c>
      <c r="Y3" s="42" t="s">
        <v>48</v>
      </c>
      <c r="Z3" s="42" t="s">
        <v>48</v>
      </c>
      <c r="AA3" s="42" t="s">
        <v>48</v>
      </c>
      <c r="AB3" s="42" t="s">
        <v>48</v>
      </c>
      <c r="AC3" s="42" t="s">
        <v>48</v>
      </c>
      <c r="AD3" s="42" t="s">
        <v>48</v>
      </c>
      <c r="AE3" s="42" t="s">
        <v>48</v>
      </c>
      <c r="AF3" s="42" t="s">
        <v>48</v>
      </c>
      <c r="AG3" s="42" t="s">
        <v>48</v>
      </c>
      <c r="AH3" s="42" t="s">
        <v>48</v>
      </c>
      <c r="AI3" s="42" t="s">
        <v>48</v>
      </c>
      <c r="AJ3" s="42" t="s">
        <v>48</v>
      </c>
      <c r="AK3" s="42" t="s">
        <v>48</v>
      </c>
      <c r="AL3" s="42" t="s">
        <v>48</v>
      </c>
      <c r="AM3" s="42" t="s">
        <v>48</v>
      </c>
      <c r="AN3" s="42" t="s">
        <v>48</v>
      </c>
      <c r="AO3" s="42" t="s">
        <v>48</v>
      </c>
      <c r="AP3" s="42" t="s">
        <v>48</v>
      </c>
      <c r="AQ3" s="42" t="s">
        <v>48</v>
      </c>
      <c r="AR3" s="42" t="s">
        <v>48</v>
      </c>
      <c r="AS3" s="42" t="s">
        <v>48</v>
      </c>
      <c r="AT3" s="42" t="s">
        <v>48</v>
      </c>
      <c r="AU3" s="42" t="s">
        <v>48</v>
      </c>
      <c r="AV3" s="42" t="s">
        <v>48</v>
      </c>
      <c r="AW3" s="42" t="s">
        <v>48</v>
      </c>
      <c r="AX3" s="42" t="s">
        <v>48</v>
      </c>
      <c r="AY3" s="42" t="s">
        <v>48</v>
      </c>
    </row>
    <row r="4" spans="1:51" ht="24.75" customHeight="1" x14ac:dyDescent="0.25">
      <c r="A4" s="78">
        <v>1</v>
      </c>
      <c r="B4" s="77">
        <v>1</v>
      </c>
      <c r="C4" s="82" t="s">
        <v>99</v>
      </c>
      <c r="D4" s="24" t="s">
        <v>61</v>
      </c>
      <c r="E4" s="77" t="s">
        <v>62</v>
      </c>
      <c r="F4" s="77" t="s">
        <v>94</v>
      </c>
      <c r="G4" s="124" t="s">
        <v>158</v>
      </c>
      <c r="H4" s="77" t="s">
        <v>151</v>
      </c>
      <c r="I4" s="64">
        <v>1592.07</v>
      </c>
      <c r="J4" s="21">
        <v>4</v>
      </c>
      <c r="K4" s="31">
        <f t="shared" ref="K4:K17" si="0">IF(SUM(T4:AY4)&gt;J4+M4,J4+M4,SUM(T4:AY4))</f>
        <v>0</v>
      </c>
      <c r="L4" s="31">
        <f t="shared" ref="L4:L17" si="1">(SUM(T4:AY4))</f>
        <v>0</v>
      </c>
      <c r="M4" s="32"/>
      <c r="N4" s="33">
        <f>ROUND(IF(J4*0.25-0.5&lt;0,0,J4*0.25-0.5),0)-Q4-O4</f>
        <v>1</v>
      </c>
      <c r="O4" s="32"/>
      <c r="P4" s="32"/>
      <c r="Q4" s="32"/>
      <c r="R4" s="46">
        <f t="shared" ref="R4:R17" si="2">J4-SUM(T4:AY4)+M4</f>
        <v>4</v>
      </c>
      <c r="S4" s="20" t="str">
        <f>IF(R4&lt;0,"ATENÇÃO","OK")</f>
        <v>OK</v>
      </c>
      <c r="T4" s="44"/>
      <c r="U4" s="45"/>
      <c r="V4" s="45"/>
      <c r="W4" s="45"/>
      <c r="X4" s="45"/>
      <c r="Y4" s="45"/>
      <c r="Z4" s="45"/>
      <c r="AA4" s="44"/>
      <c r="AB4" s="44"/>
      <c r="AC4" s="44"/>
      <c r="AD4" s="44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</row>
    <row r="5" spans="1:51" ht="24.75" customHeight="1" x14ac:dyDescent="0.25">
      <c r="A5" s="78">
        <v>2</v>
      </c>
      <c r="B5" s="77">
        <v>2</v>
      </c>
      <c r="C5" s="77" t="s">
        <v>100</v>
      </c>
      <c r="D5" s="24" t="s">
        <v>63</v>
      </c>
      <c r="E5" s="77" t="s">
        <v>64</v>
      </c>
      <c r="F5" s="77" t="s">
        <v>94</v>
      </c>
      <c r="G5" s="124" t="s">
        <v>158</v>
      </c>
      <c r="H5" s="77" t="s">
        <v>151</v>
      </c>
      <c r="I5" s="64">
        <v>3363.98</v>
      </c>
      <c r="J5" s="21">
        <v>0</v>
      </c>
      <c r="K5" s="31">
        <f t="shared" si="0"/>
        <v>0</v>
      </c>
      <c r="L5" s="31">
        <f t="shared" si="1"/>
        <v>0</v>
      </c>
      <c r="M5" s="32"/>
      <c r="N5" s="33">
        <f t="shared" ref="N5:N18" si="3">ROUND(IF(J5*0.25-0.5&lt;0,0,J5*0.25-0.5),0)-Q5-O5</f>
        <v>0</v>
      </c>
      <c r="O5" s="32"/>
      <c r="P5" s="32"/>
      <c r="Q5" s="32"/>
      <c r="R5" s="46">
        <f t="shared" si="2"/>
        <v>0</v>
      </c>
      <c r="S5" s="20" t="str">
        <f t="shared" ref="S5:S18" si="4">IF(R5&lt;0,"ATENÇÃO","OK")</f>
        <v>OK</v>
      </c>
      <c r="T5" s="44"/>
      <c r="U5" s="45"/>
      <c r="V5" s="45"/>
      <c r="W5" s="45"/>
      <c r="X5" s="45"/>
      <c r="Y5" s="45"/>
      <c r="Z5" s="45"/>
      <c r="AA5" s="44"/>
      <c r="AB5" s="44"/>
      <c r="AC5" s="44"/>
      <c r="AD5" s="44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</row>
    <row r="6" spans="1:51" ht="24.75" customHeight="1" x14ac:dyDescent="0.25">
      <c r="A6" s="78">
        <v>3</v>
      </c>
      <c r="B6" s="77">
        <v>3</v>
      </c>
      <c r="C6" s="77" t="s">
        <v>65</v>
      </c>
      <c r="D6" s="24" t="s">
        <v>66</v>
      </c>
      <c r="E6" s="77" t="s">
        <v>67</v>
      </c>
      <c r="F6" s="77" t="s">
        <v>94</v>
      </c>
      <c r="G6" s="124" t="s">
        <v>159</v>
      </c>
      <c r="H6" s="77" t="s">
        <v>152</v>
      </c>
      <c r="I6" s="64">
        <v>2583.3000000000002</v>
      </c>
      <c r="J6" s="21">
        <v>0</v>
      </c>
      <c r="K6" s="31">
        <f t="shared" si="0"/>
        <v>0</v>
      </c>
      <c r="L6" s="31">
        <f t="shared" si="1"/>
        <v>0</v>
      </c>
      <c r="M6" s="32"/>
      <c r="N6" s="33">
        <f t="shared" si="3"/>
        <v>0</v>
      </c>
      <c r="O6" s="32"/>
      <c r="P6" s="32"/>
      <c r="Q6" s="32"/>
      <c r="R6" s="46">
        <f t="shared" si="2"/>
        <v>0</v>
      </c>
      <c r="S6" s="20" t="str">
        <f t="shared" si="4"/>
        <v>OK</v>
      </c>
      <c r="T6" s="44"/>
      <c r="U6" s="44"/>
      <c r="V6" s="45"/>
      <c r="W6" s="45"/>
      <c r="X6" s="45"/>
      <c r="Y6" s="45"/>
      <c r="Z6" s="45"/>
      <c r="AA6" s="44"/>
      <c r="AB6" s="44"/>
      <c r="AC6" s="44"/>
      <c r="AD6" s="44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</row>
    <row r="7" spans="1:51" ht="24.75" customHeight="1" x14ac:dyDescent="0.25">
      <c r="A7" s="78">
        <v>4</v>
      </c>
      <c r="B7" s="77">
        <v>4</v>
      </c>
      <c r="C7" s="77" t="s">
        <v>101</v>
      </c>
      <c r="D7" s="24" t="s">
        <v>68</v>
      </c>
      <c r="E7" s="77" t="s">
        <v>69</v>
      </c>
      <c r="F7" s="77" t="s">
        <v>94</v>
      </c>
      <c r="G7" s="124" t="s">
        <v>159</v>
      </c>
      <c r="H7" s="77" t="s">
        <v>153</v>
      </c>
      <c r="I7" s="64">
        <v>34360</v>
      </c>
      <c r="J7" s="21">
        <v>0</v>
      </c>
      <c r="K7" s="31">
        <f t="shared" si="0"/>
        <v>0</v>
      </c>
      <c r="L7" s="31">
        <f t="shared" si="1"/>
        <v>0</v>
      </c>
      <c r="M7" s="32"/>
      <c r="N7" s="33">
        <f t="shared" si="3"/>
        <v>0</v>
      </c>
      <c r="O7" s="32"/>
      <c r="P7" s="32"/>
      <c r="Q7" s="32"/>
      <c r="R7" s="46">
        <f t="shared" si="2"/>
        <v>0</v>
      </c>
      <c r="S7" s="20" t="str">
        <f t="shared" si="4"/>
        <v>OK</v>
      </c>
      <c r="T7" s="44"/>
      <c r="U7" s="45"/>
      <c r="V7" s="45"/>
      <c r="W7" s="45"/>
      <c r="X7" s="45"/>
      <c r="Y7" s="45"/>
      <c r="Z7" s="45"/>
      <c r="AA7" s="44"/>
      <c r="AB7" s="44"/>
      <c r="AC7" s="44"/>
      <c r="AD7" s="44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</row>
    <row r="8" spans="1:51" ht="24.75" customHeight="1" x14ac:dyDescent="0.25">
      <c r="A8" s="171">
        <v>5</v>
      </c>
      <c r="B8" s="77">
        <v>5</v>
      </c>
      <c r="C8" s="179" t="s">
        <v>102</v>
      </c>
      <c r="D8" s="24" t="s">
        <v>70</v>
      </c>
      <c r="E8" s="77" t="s">
        <v>71</v>
      </c>
      <c r="F8" s="77" t="s">
        <v>94</v>
      </c>
      <c r="G8" s="124" t="s">
        <v>158</v>
      </c>
      <c r="H8" s="77" t="s">
        <v>151</v>
      </c>
      <c r="I8" s="64">
        <v>4268.6000000000004</v>
      </c>
      <c r="J8" s="21">
        <v>1</v>
      </c>
      <c r="K8" s="31">
        <f t="shared" si="0"/>
        <v>0</v>
      </c>
      <c r="L8" s="31">
        <f t="shared" si="1"/>
        <v>0</v>
      </c>
      <c r="M8" s="32"/>
      <c r="N8" s="33">
        <f t="shared" si="3"/>
        <v>0</v>
      </c>
      <c r="O8" s="32"/>
      <c r="P8" s="32"/>
      <c r="Q8" s="32"/>
      <c r="R8" s="46">
        <f t="shared" si="2"/>
        <v>1</v>
      </c>
      <c r="S8" s="20" t="str">
        <f t="shared" si="4"/>
        <v>OK</v>
      </c>
      <c r="T8" s="44"/>
      <c r="U8" s="44"/>
      <c r="V8" s="45"/>
      <c r="W8" s="45"/>
      <c r="X8" s="45"/>
      <c r="Y8" s="45"/>
      <c r="Z8" s="45"/>
      <c r="AA8" s="44"/>
      <c r="AB8" s="44"/>
      <c r="AC8" s="44"/>
      <c r="AD8" s="44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</row>
    <row r="9" spans="1:51" ht="24.75" customHeight="1" x14ac:dyDescent="0.25">
      <c r="A9" s="172"/>
      <c r="B9" s="77">
        <v>6</v>
      </c>
      <c r="C9" s="180"/>
      <c r="D9" s="24" t="s">
        <v>72</v>
      </c>
      <c r="E9" s="77" t="s">
        <v>73</v>
      </c>
      <c r="F9" s="77" t="s">
        <v>94</v>
      </c>
      <c r="G9" s="124" t="s">
        <v>158</v>
      </c>
      <c r="H9" s="77" t="s">
        <v>151</v>
      </c>
      <c r="I9" s="64">
        <v>2216.5</v>
      </c>
      <c r="J9" s="21">
        <v>0</v>
      </c>
      <c r="K9" s="31">
        <f t="shared" si="0"/>
        <v>0</v>
      </c>
      <c r="L9" s="31">
        <f t="shared" si="1"/>
        <v>0</v>
      </c>
      <c r="M9" s="32"/>
      <c r="N9" s="33">
        <f t="shared" si="3"/>
        <v>0</v>
      </c>
      <c r="O9" s="32"/>
      <c r="P9" s="32"/>
      <c r="Q9" s="32"/>
      <c r="R9" s="46">
        <f t="shared" si="2"/>
        <v>0</v>
      </c>
      <c r="S9" s="20" t="str">
        <f t="shared" si="4"/>
        <v>OK</v>
      </c>
      <c r="T9" s="44"/>
      <c r="U9" s="45"/>
      <c r="V9" s="45"/>
      <c r="W9" s="45"/>
      <c r="X9" s="45"/>
      <c r="Y9" s="45"/>
      <c r="Z9" s="45"/>
      <c r="AA9" s="44"/>
      <c r="AB9" s="44"/>
      <c r="AC9" s="44"/>
      <c r="AD9" s="44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</row>
    <row r="10" spans="1:51" ht="24.75" customHeight="1" x14ac:dyDescent="0.25">
      <c r="A10" s="78">
        <v>6</v>
      </c>
      <c r="B10" s="77">
        <v>7</v>
      </c>
      <c r="C10" s="77" t="s">
        <v>74</v>
      </c>
      <c r="D10" s="24" t="s">
        <v>75</v>
      </c>
      <c r="E10" s="77" t="s">
        <v>76</v>
      </c>
      <c r="F10" s="77" t="s">
        <v>94</v>
      </c>
      <c r="G10" s="124" t="s">
        <v>158</v>
      </c>
      <c r="H10" s="77" t="s">
        <v>151</v>
      </c>
      <c r="I10" s="64">
        <v>789.28</v>
      </c>
      <c r="J10" s="21">
        <v>0</v>
      </c>
      <c r="K10" s="31">
        <f t="shared" si="0"/>
        <v>0</v>
      </c>
      <c r="L10" s="31">
        <f t="shared" si="1"/>
        <v>0</v>
      </c>
      <c r="M10" s="32"/>
      <c r="N10" s="33">
        <f t="shared" si="3"/>
        <v>0</v>
      </c>
      <c r="O10" s="32"/>
      <c r="P10" s="32"/>
      <c r="Q10" s="32"/>
      <c r="R10" s="46">
        <f t="shared" si="2"/>
        <v>0</v>
      </c>
      <c r="S10" s="20" t="str">
        <f t="shared" si="4"/>
        <v>OK</v>
      </c>
      <c r="T10" s="44"/>
      <c r="U10" s="45"/>
      <c r="V10" s="45"/>
      <c r="W10" s="45"/>
      <c r="X10" s="45"/>
      <c r="Y10" s="45"/>
      <c r="Z10" s="45"/>
      <c r="AA10" s="44"/>
      <c r="AB10" s="44"/>
      <c r="AC10" s="44"/>
      <c r="AD10" s="44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</row>
    <row r="11" spans="1:51" ht="24.75" customHeight="1" x14ac:dyDescent="0.25">
      <c r="A11" s="78">
        <v>8</v>
      </c>
      <c r="B11" s="77">
        <v>9</v>
      </c>
      <c r="C11" s="77" t="s">
        <v>100</v>
      </c>
      <c r="D11" s="24" t="s">
        <v>77</v>
      </c>
      <c r="E11" s="77" t="s">
        <v>78</v>
      </c>
      <c r="F11" s="77" t="s">
        <v>94</v>
      </c>
      <c r="G11" s="124" t="s">
        <v>159</v>
      </c>
      <c r="H11" s="77" t="s">
        <v>152</v>
      </c>
      <c r="I11" s="64">
        <v>8235.2900000000009</v>
      </c>
      <c r="J11" s="21">
        <v>0</v>
      </c>
      <c r="K11" s="31">
        <f t="shared" si="0"/>
        <v>0</v>
      </c>
      <c r="L11" s="31">
        <f t="shared" si="1"/>
        <v>0</v>
      </c>
      <c r="M11" s="32"/>
      <c r="N11" s="33">
        <f t="shared" si="3"/>
        <v>0</v>
      </c>
      <c r="O11" s="32"/>
      <c r="P11" s="32"/>
      <c r="Q11" s="32"/>
      <c r="R11" s="46">
        <f t="shared" si="2"/>
        <v>0</v>
      </c>
      <c r="S11" s="20" t="str">
        <f t="shared" si="4"/>
        <v>OK</v>
      </c>
      <c r="T11" s="44"/>
      <c r="U11" s="45"/>
      <c r="V11" s="45"/>
      <c r="W11" s="45"/>
      <c r="X11" s="22"/>
      <c r="Y11" s="45"/>
      <c r="Z11" s="45"/>
      <c r="AA11" s="44"/>
      <c r="AB11" s="44"/>
      <c r="AC11" s="44"/>
      <c r="AD11" s="44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</row>
    <row r="12" spans="1:51" ht="24.75" customHeight="1" x14ac:dyDescent="0.25">
      <c r="A12" s="78">
        <v>9</v>
      </c>
      <c r="B12" s="77">
        <v>10</v>
      </c>
      <c r="C12" s="77" t="s">
        <v>103</v>
      </c>
      <c r="D12" s="24" t="s">
        <v>79</v>
      </c>
      <c r="E12" s="77" t="s">
        <v>80</v>
      </c>
      <c r="F12" s="77" t="s">
        <v>95</v>
      </c>
      <c r="G12" s="124" t="s">
        <v>158</v>
      </c>
      <c r="H12" s="77" t="s">
        <v>151</v>
      </c>
      <c r="I12" s="64">
        <v>808.25</v>
      </c>
      <c r="J12" s="21">
        <v>0</v>
      </c>
      <c r="K12" s="31">
        <f t="shared" si="0"/>
        <v>0</v>
      </c>
      <c r="L12" s="31">
        <f t="shared" si="1"/>
        <v>0</v>
      </c>
      <c r="M12" s="32"/>
      <c r="N12" s="33">
        <f t="shared" si="3"/>
        <v>0</v>
      </c>
      <c r="O12" s="32"/>
      <c r="P12" s="32"/>
      <c r="Q12" s="32"/>
      <c r="R12" s="46">
        <f t="shared" si="2"/>
        <v>0</v>
      </c>
      <c r="S12" s="20" t="str">
        <f t="shared" si="4"/>
        <v>OK</v>
      </c>
      <c r="T12" s="44"/>
      <c r="U12" s="45"/>
      <c r="V12" s="45"/>
      <c r="W12" s="45"/>
      <c r="X12" s="45"/>
      <c r="Y12" s="45"/>
      <c r="Z12" s="45"/>
      <c r="AA12" s="44"/>
      <c r="AB12" s="44"/>
      <c r="AC12" s="44"/>
      <c r="AD12" s="44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</row>
    <row r="13" spans="1:51" ht="24.75" customHeight="1" x14ac:dyDescent="0.25">
      <c r="A13" s="78">
        <v>10</v>
      </c>
      <c r="B13" s="77">
        <v>11</v>
      </c>
      <c r="C13" s="77" t="s">
        <v>81</v>
      </c>
      <c r="D13" s="24" t="s">
        <v>82</v>
      </c>
      <c r="E13" s="77" t="s">
        <v>83</v>
      </c>
      <c r="F13" s="77" t="s">
        <v>96</v>
      </c>
      <c r="G13" s="124" t="s">
        <v>158</v>
      </c>
      <c r="H13" s="77" t="s">
        <v>151</v>
      </c>
      <c r="I13" s="64">
        <v>62.49</v>
      </c>
      <c r="J13" s="21">
        <v>0</v>
      </c>
      <c r="K13" s="31">
        <f t="shared" si="0"/>
        <v>0</v>
      </c>
      <c r="L13" s="31">
        <f t="shared" si="1"/>
        <v>0</v>
      </c>
      <c r="M13" s="32"/>
      <c r="N13" s="33">
        <f t="shared" si="3"/>
        <v>0</v>
      </c>
      <c r="O13" s="32"/>
      <c r="P13" s="32"/>
      <c r="Q13" s="32"/>
      <c r="R13" s="46">
        <f t="shared" si="2"/>
        <v>0</v>
      </c>
      <c r="S13" s="20" t="str">
        <f t="shared" si="4"/>
        <v>OK</v>
      </c>
      <c r="T13" s="44"/>
      <c r="U13" s="45"/>
      <c r="V13" s="44"/>
      <c r="W13" s="45"/>
      <c r="X13" s="45"/>
      <c r="Y13" s="45"/>
      <c r="Z13" s="45"/>
      <c r="AA13" s="44"/>
      <c r="AB13" s="44"/>
      <c r="AC13" s="44"/>
      <c r="AD13" s="44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</row>
    <row r="14" spans="1:51" ht="24.75" customHeight="1" x14ac:dyDescent="0.25">
      <c r="A14" s="78">
        <v>12</v>
      </c>
      <c r="B14" s="77">
        <v>13</v>
      </c>
      <c r="C14" s="77" t="s">
        <v>100</v>
      </c>
      <c r="D14" s="24" t="s">
        <v>84</v>
      </c>
      <c r="E14" s="77" t="s">
        <v>85</v>
      </c>
      <c r="F14" s="78" t="s">
        <v>94</v>
      </c>
      <c r="G14" s="124" t="s">
        <v>159</v>
      </c>
      <c r="H14" s="77" t="s">
        <v>153</v>
      </c>
      <c r="I14" s="64">
        <v>10757.81</v>
      </c>
      <c r="J14" s="21">
        <v>0</v>
      </c>
      <c r="K14" s="31">
        <f t="shared" si="0"/>
        <v>0</v>
      </c>
      <c r="L14" s="31">
        <f t="shared" si="1"/>
        <v>0</v>
      </c>
      <c r="M14" s="32"/>
      <c r="N14" s="33">
        <f t="shared" si="3"/>
        <v>0</v>
      </c>
      <c r="O14" s="32"/>
      <c r="P14" s="32"/>
      <c r="Q14" s="32"/>
      <c r="R14" s="46">
        <f t="shared" si="2"/>
        <v>0</v>
      </c>
      <c r="S14" s="20" t="str">
        <f t="shared" si="4"/>
        <v>OK</v>
      </c>
      <c r="T14" s="44"/>
      <c r="U14" s="45"/>
      <c r="V14" s="45"/>
      <c r="W14" s="45"/>
      <c r="X14" s="45"/>
      <c r="Y14" s="45"/>
      <c r="Z14" s="45"/>
      <c r="AA14" s="44"/>
      <c r="AB14" s="44"/>
      <c r="AC14" s="44"/>
      <c r="AD14" s="44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</row>
    <row r="15" spans="1:51" ht="24.75" customHeight="1" x14ac:dyDescent="0.25">
      <c r="A15" s="78">
        <v>14</v>
      </c>
      <c r="B15" s="77">
        <v>15</v>
      </c>
      <c r="C15" s="77" t="s">
        <v>104</v>
      </c>
      <c r="D15" s="24" t="s">
        <v>86</v>
      </c>
      <c r="E15" s="77" t="s">
        <v>87</v>
      </c>
      <c r="F15" s="77" t="s">
        <v>94</v>
      </c>
      <c r="G15" s="124" t="s">
        <v>159</v>
      </c>
      <c r="H15" s="77" t="s">
        <v>153</v>
      </c>
      <c r="I15" s="64">
        <v>9000</v>
      </c>
      <c r="J15" s="21">
        <v>0</v>
      </c>
      <c r="K15" s="31">
        <f t="shared" si="0"/>
        <v>0</v>
      </c>
      <c r="L15" s="31">
        <f t="shared" si="1"/>
        <v>0</v>
      </c>
      <c r="M15" s="32"/>
      <c r="N15" s="33">
        <f t="shared" si="3"/>
        <v>0</v>
      </c>
      <c r="O15" s="32"/>
      <c r="P15" s="32"/>
      <c r="Q15" s="32"/>
      <c r="R15" s="46">
        <f t="shared" si="2"/>
        <v>0</v>
      </c>
      <c r="S15" s="20" t="str">
        <f t="shared" si="4"/>
        <v>OK</v>
      </c>
      <c r="T15" s="44"/>
      <c r="U15" s="45"/>
      <c r="V15" s="45"/>
      <c r="W15" s="45"/>
      <c r="X15" s="45"/>
      <c r="Y15" s="45"/>
      <c r="Z15" s="45"/>
      <c r="AA15" s="44"/>
      <c r="AB15" s="44"/>
      <c r="AC15" s="44"/>
      <c r="AD15" s="44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</row>
    <row r="16" spans="1:51" ht="24.75" customHeight="1" x14ac:dyDescent="0.25">
      <c r="A16" s="171">
        <v>15</v>
      </c>
      <c r="B16" s="77">
        <v>16</v>
      </c>
      <c r="C16" s="179" t="s">
        <v>105</v>
      </c>
      <c r="D16" s="24" t="s">
        <v>88</v>
      </c>
      <c r="E16" s="77" t="s">
        <v>89</v>
      </c>
      <c r="F16" s="77" t="s">
        <v>94</v>
      </c>
      <c r="G16" s="124" t="s">
        <v>159</v>
      </c>
      <c r="H16" s="77" t="s">
        <v>152</v>
      </c>
      <c r="I16" s="64">
        <v>14230</v>
      </c>
      <c r="J16" s="21">
        <v>0</v>
      </c>
      <c r="K16" s="31">
        <f t="shared" si="0"/>
        <v>0</v>
      </c>
      <c r="L16" s="31">
        <f t="shared" si="1"/>
        <v>0</v>
      </c>
      <c r="M16" s="32"/>
      <c r="N16" s="33">
        <f t="shared" si="3"/>
        <v>0</v>
      </c>
      <c r="O16" s="32"/>
      <c r="P16" s="32"/>
      <c r="Q16" s="32"/>
      <c r="R16" s="46">
        <f t="shared" si="2"/>
        <v>0</v>
      </c>
      <c r="S16" s="20" t="str">
        <f t="shared" si="4"/>
        <v>OK</v>
      </c>
      <c r="T16" s="44"/>
      <c r="U16" s="45"/>
      <c r="V16" s="45"/>
      <c r="W16" s="45"/>
      <c r="X16" s="45"/>
      <c r="Y16" s="45"/>
      <c r="Z16" s="45"/>
      <c r="AA16" s="44"/>
      <c r="AB16" s="44"/>
      <c r="AC16" s="44"/>
      <c r="AD16" s="44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</row>
    <row r="17" spans="1:51" ht="24.75" customHeight="1" x14ac:dyDescent="0.25">
      <c r="A17" s="172"/>
      <c r="B17" s="77">
        <v>17</v>
      </c>
      <c r="C17" s="180"/>
      <c r="D17" s="24" t="s">
        <v>90</v>
      </c>
      <c r="E17" s="25" t="s">
        <v>91</v>
      </c>
      <c r="F17" s="79" t="s">
        <v>94</v>
      </c>
      <c r="G17" s="124" t="s">
        <v>159</v>
      </c>
      <c r="H17" s="77" t="s">
        <v>152</v>
      </c>
      <c r="I17" s="64">
        <v>3510</v>
      </c>
      <c r="J17" s="21">
        <v>0</v>
      </c>
      <c r="K17" s="31">
        <f t="shared" si="0"/>
        <v>0</v>
      </c>
      <c r="L17" s="31">
        <f t="shared" si="1"/>
        <v>0</v>
      </c>
      <c r="M17" s="32"/>
      <c r="N17" s="33">
        <f t="shared" si="3"/>
        <v>0</v>
      </c>
      <c r="O17" s="32"/>
      <c r="P17" s="32"/>
      <c r="Q17" s="32"/>
      <c r="R17" s="46">
        <f t="shared" si="2"/>
        <v>0</v>
      </c>
      <c r="S17" s="20" t="str">
        <f t="shared" si="4"/>
        <v>OK</v>
      </c>
      <c r="T17" s="44"/>
      <c r="U17" s="45"/>
      <c r="V17" s="45"/>
      <c r="W17" s="45"/>
      <c r="X17" s="45"/>
      <c r="Y17" s="45"/>
      <c r="Z17" s="45"/>
      <c r="AA17" s="44"/>
      <c r="AB17" s="44"/>
      <c r="AC17" s="44"/>
      <c r="AD17" s="44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</row>
    <row r="18" spans="1:51" ht="24.75" customHeight="1" x14ac:dyDescent="0.25">
      <c r="A18" s="78">
        <v>16</v>
      </c>
      <c r="B18" s="77">
        <v>18</v>
      </c>
      <c r="C18" s="77" t="s">
        <v>100</v>
      </c>
      <c r="D18" s="24" t="s">
        <v>92</v>
      </c>
      <c r="E18" s="59" t="s">
        <v>93</v>
      </c>
      <c r="F18" s="78" t="s">
        <v>94</v>
      </c>
      <c r="G18" s="124" t="s">
        <v>158</v>
      </c>
      <c r="H18" s="77" t="s">
        <v>151</v>
      </c>
      <c r="I18" s="64">
        <v>900</v>
      </c>
      <c r="J18" s="21">
        <v>0</v>
      </c>
      <c r="K18" s="31">
        <f t="shared" ref="K18" si="5">IF(SUM(T18:AY18)&gt;J18+M18,J18+M18,SUM(T18:AY18))</f>
        <v>0</v>
      </c>
      <c r="L18" s="31">
        <f t="shared" ref="L18" si="6">(SUM(T18:AY18))</f>
        <v>0</v>
      </c>
      <c r="M18" s="32"/>
      <c r="N18" s="33">
        <f t="shared" si="3"/>
        <v>0</v>
      </c>
      <c r="O18" s="32"/>
      <c r="P18" s="32"/>
      <c r="Q18" s="32"/>
      <c r="R18" s="46">
        <f t="shared" ref="R18" si="7">J18-SUM(T18:AY18)+M18</f>
        <v>0</v>
      </c>
      <c r="S18" s="20" t="str">
        <f t="shared" si="4"/>
        <v>OK</v>
      </c>
      <c r="T18" s="44"/>
      <c r="U18" s="45"/>
      <c r="V18" s="45"/>
      <c r="W18" s="45"/>
      <c r="X18" s="45"/>
      <c r="Y18" s="45"/>
      <c r="Z18" s="45"/>
      <c r="AA18" s="44"/>
      <c r="AB18" s="44"/>
      <c r="AC18" s="44"/>
      <c r="AD18" s="44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</row>
    <row r="19" spans="1:51" ht="16.5" customHeight="1" x14ac:dyDescent="0.25">
      <c r="I19" s="62"/>
      <c r="J19" s="60">
        <f t="shared" ref="J19:R19" si="8">SUM(J4:J18)</f>
        <v>5</v>
      </c>
      <c r="K19" s="60">
        <f t="shared" si="8"/>
        <v>0</v>
      </c>
      <c r="L19" s="60">
        <f t="shared" si="8"/>
        <v>0</v>
      </c>
      <c r="M19" s="60">
        <f t="shared" si="8"/>
        <v>0</v>
      </c>
      <c r="N19" s="60">
        <f t="shared" si="8"/>
        <v>1</v>
      </c>
      <c r="O19" s="60">
        <f t="shared" si="8"/>
        <v>0</v>
      </c>
      <c r="P19" s="60">
        <f t="shared" si="8"/>
        <v>0</v>
      </c>
      <c r="Q19" s="60">
        <f t="shared" si="8"/>
        <v>0</v>
      </c>
      <c r="R19" s="61">
        <f t="shared" si="8"/>
        <v>5</v>
      </c>
      <c r="T19" s="23">
        <f t="shared" ref="T19:AY19" si="9">SUMPRODUCT($I$4:$I$18,T4:T18)</f>
        <v>0</v>
      </c>
      <c r="U19" s="23">
        <f t="shared" si="9"/>
        <v>0</v>
      </c>
      <c r="V19" s="23">
        <f t="shared" si="9"/>
        <v>0</v>
      </c>
      <c r="W19" s="23">
        <f t="shared" si="9"/>
        <v>0</v>
      </c>
      <c r="X19" s="23">
        <f t="shared" si="9"/>
        <v>0</v>
      </c>
      <c r="Y19" s="23">
        <f t="shared" si="9"/>
        <v>0</v>
      </c>
      <c r="Z19" s="23">
        <f t="shared" si="9"/>
        <v>0</v>
      </c>
      <c r="AA19" s="23">
        <f t="shared" si="9"/>
        <v>0</v>
      </c>
      <c r="AB19" s="23">
        <f t="shared" si="9"/>
        <v>0</v>
      </c>
      <c r="AC19" s="23">
        <f t="shared" si="9"/>
        <v>0</v>
      </c>
      <c r="AD19" s="23">
        <f t="shared" si="9"/>
        <v>0</v>
      </c>
      <c r="AE19" s="23">
        <f t="shared" si="9"/>
        <v>0</v>
      </c>
      <c r="AF19" s="23">
        <f t="shared" si="9"/>
        <v>0</v>
      </c>
      <c r="AG19" s="23">
        <f t="shared" si="9"/>
        <v>0</v>
      </c>
      <c r="AH19" s="23">
        <f t="shared" si="9"/>
        <v>0</v>
      </c>
      <c r="AI19" s="23">
        <f t="shared" si="9"/>
        <v>0</v>
      </c>
      <c r="AJ19" s="23">
        <f t="shared" si="9"/>
        <v>0</v>
      </c>
      <c r="AK19" s="23">
        <f t="shared" si="9"/>
        <v>0</v>
      </c>
      <c r="AL19" s="23">
        <f t="shared" si="9"/>
        <v>0</v>
      </c>
      <c r="AM19" s="23">
        <f t="shared" si="9"/>
        <v>0</v>
      </c>
      <c r="AN19" s="23">
        <f t="shared" si="9"/>
        <v>0</v>
      </c>
      <c r="AO19" s="23">
        <f t="shared" si="9"/>
        <v>0</v>
      </c>
      <c r="AP19" s="23">
        <f t="shared" si="9"/>
        <v>0</v>
      </c>
      <c r="AQ19" s="23">
        <f t="shared" si="9"/>
        <v>0</v>
      </c>
      <c r="AR19" s="23">
        <f t="shared" si="9"/>
        <v>0</v>
      </c>
      <c r="AS19" s="23">
        <f t="shared" si="9"/>
        <v>0</v>
      </c>
      <c r="AT19" s="23">
        <f t="shared" si="9"/>
        <v>0</v>
      </c>
      <c r="AU19" s="23">
        <f t="shared" si="9"/>
        <v>0</v>
      </c>
      <c r="AV19" s="23">
        <f t="shared" si="9"/>
        <v>0</v>
      </c>
      <c r="AW19" s="23">
        <f t="shared" si="9"/>
        <v>0</v>
      </c>
      <c r="AX19" s="23">
        <f t="shared" si="9"/>
        <v>0</v>
      </c>
      <c r="AY19" s="23">
        <f t="shared" si="9"/>
        <v>0</v>
      </c>
    </row>
    <row r="20" spans="1:51" ht="20.25" customHeight="1" x14ac:dyDescent="0.25">
      <c r="J20" s="69">
        <f t="shared" ref="J20:Q20" si="10">SUMPRODUCT($I$4:$I$18,J4:J18)</f>
        <v>10636.880000000001</v>
      </c>
      <c r="K20" s="69">
        <f t="shared" si="10"/>
        <v>0</v>
      </c>
      <c r="L20" s="69">
        <f t="shared" si="10"/>
        <v>0</v>
      </c>
      <c r="M20" s="69">
        <f t="shared" si="10"/>
        <v>0</v>
      </c>
      <c r="N20" s="69">
        <f t="shared" si="10"/>
        <v>1592.07</v>
      </c>
      <c r="O20" s="69">
        <f t="shared" si="10"/>
        <v>0</v>
      </c>
      <c r="P20" s="69">
        <f t="shared" si="10"/>
        <v>0</v>
      </c>
      <c r="Q20" s="69">
        <f t="shared" si="10"/>
        <v>0</v>
      </c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</row>
    <row r="21" spans="1:51" ht="20.25" customHeight="1" thickBot="1" x14ac:dyDescent="0.3">
      <c r="J21" s="69"/>
      <c r="M21" s="36"/>
      <c r="N21" s="36"/>
      <c r="O21" s="36"/>
      <c r="P21" s="36"/>
      <c r="Q21" s="36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</row>
    <row r="22" spans="1:51" ht="17.25" customHeight="1" x14ac:dyDescent="0.25">
      <c r="A22" s="81"/>
      <c r="B22" s="173" t="s">
        <v>50</v>
      </c>
      <c r="C22" s="174"/>
      <c r="D22" s="174"/>
      <c r="E22" s="174"/>
      <c r="F22" s="174"/>
      <c r="G22" s="174"/>
      <c r="H22" s="174"/>
      <c r="I22" s="174"/>
      <c r="J22" s="175"/>
      <c r="K22" s="36"/>
      <c r="L22" s="36"/>
      <c r="M22" s="36"/>
      <c r="N22" s="36"/>
      <c r="O22" s="36"/>
      <c r="P22" s="36"/>
      <c r="Q22" s="36"/>
      <c r="U22" s="29"/>
      <c r="V22" s="29"/>
      <c r="W22" s="29"/>
    </row>
    <row r="23" spans="1:51" ht="16.5" customHeight="1" x14ac:dyDescent="0.25">
      <c r="A23" s="81"/>
      <c r="B23" s="176" t="s">
        <v>52</v>
      </c>
      <c r="C23" s="177"/>
      <c r="D23" s="177"/>
      <c r="E23" s="177"/>
      <c r="F23" s="177"/>
      <c r="G23" s="177"/>
      <c r="H23" s="177"/>
      <c r="I23" s="177"/>
      <c r="J23" s="178"/>
      <c r="Q23" s="30"/>
      <c r="U23" s="29"/>
      <c r="V23" s="29"/>
      <c r="W23" s="29"/>
    </row>
    <row r="24" spans="1:51" ht="15.75" customHeight="1" x14ac:dyDescent="0.25">
      <c r="A24" s="81"/>
      <c r="B24" s="158" t="s">
        <v>49</v>
      </c>
      <c r="C24" s="159"/>
      <c r="D24" s="159"/>
      <c r="E24" s="159"/>
      <c r="F24" s="159"/>
      <c r="G24" s="159"/>
      <c r="H24" s="159"/>
      <c r="I24" s="159"/>
      <c r="J24" s="160"/>
      <c r="Q24" s="30"/>
      <c r="U24" s="29"/>
      <c r="V24" s="29"/>
      <c r="W24" s="29"/>
    </row>
    <row r="25" spans="1:51" ht="18.75" customHeight="1" thickBot="1" x14ac:dyDescent="0.3">
      <c r="A25" s="81"/>
      <c r="B25" s="161" t="s">
        <v>56</v>
      </c>
      <c r="C25" s="162"/>
      <c r="D25" s="162"/>
      <c r="E25" s="162"/>
      <c r="F25" s="162"/>
      <c r="G25" s="162"/>
      <c r="H25" s="162"/>
      <c r="I25" s="162"/>
      <c r="J25" s="163"/>
    </row>
  </sheetData>
  <autoFilter ref="A3:AY3" xr:uid="{00000000-0001-0000-0000-000000000000}"/>
  <mergeCells count="45">
    <mergeCell ref="V1:V2"/>
    <mergeCell ref="A2:I2"/>
    <mergeCell ref="J2:S2"/>
    <mergeCell ref="A1:C1"/>
    <mergeCell ref="D1:I1"/>
    <mergeCell ref="J1:S1"/>
    <mergeCell ref="T1:T2"/>
    <mergeCell ref="U1:U2"/>
    <mergeCell ref="AR1:AR2"/>
    <mergeCell ref="AS1:AS2"/>
    <mergeCell ref="AT1:AT2"/>
    <mergeCell ref="AI1:AI2"/>
    <mergeCell ref="AJ1:AJ2"/>
    <mergeCell ref="AK1:AK2"/>
    <mergeCell ref="AL1:AL2"/>
    <mergeCell ref="AM1:AM2"/>
    <mergeCell ref="AN1:AN2"/>
    <mergeCell ref="AO1:AO2"/>
    <mergeCell ref="AP1:AP2"/>
    <mergeCell ref="AQ1:AQ2"/>
    <mergeCell ref="AH1:AH2"/>
    <mergeCell ref="W1:W2"/>
    <mergeCell ref="X1:X2"/>
    <mergeCell ref="Y1:Y2"/>
    <mergeCell ref="Z1:Z2"/>
    <mergeCell ref="AA1:AA2"/>
    <mergeCell ref="AC1:AC2"/>
    <mergeCell ref="AD1:AD2"/>
    <mergeCell ref="AE1:AE2"/>
    <mergeCell ref="AF1:AF2"/>
    <mergeCell ref="AG1:AG2"/>
    <mergeCell ref="AB1:AB2"/>
    <mergeCell ref="AU1:AU2"/>
    <mergeCell ref="AV1:AV2"/>
    <mergeCell ref="AW1:AW2"/>
    <mergeCell ref="AX1:AX2"/>
    <mergeCell ref="AY1:AY2"/>
    <mergeCell ref="B24:J24"/>
    <mergeCell ref="B25:J25"/>
    <mergeCell ref="A8:A9"/>
    <mergeCell ref="C8:C9"/>
    <mergeCell ref="A16:A17"/>
    <mergeCell ref="C16:C17"/>
    <mergeCell ref="B22:J22"/>
    <mergeCell ref="B23:J23"/>
  </mergeCells>
  <conditionalFormatting sqref="S1 S3:S1048576">
    <cfRule type="cellIs" dxfId="38" priority="4" operator="equal">
      <formula>"ATENÇÃO"</formula>
    </cfRule>
  </conditionalFormatting>
  <conditionalFormatting sqref="T4:AY18">
    <cfRule type="cellIs" dxfId="37" priority="3" operator="greaterThan">
      <formula>0</formula>
    </cfRule>
  </conditionalFormatting>
  <conditionalFormatting sqref="R4:R18">
    <cfRule type="cellIs" dxfId="36" priority="2" operator="lessThan">
      <formula>0</formula>
    </cfRule>
  </conditionalFormatting>
  <conditionalFormatting sqref="S4:S18">
    <cfRule type="containsText" dxfId="35" priority="1" operator="containsText" text="ATENÇÃO">
      <formula>NOT(ISERROR(SEARCH("ATENÇÃO",S4)))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3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77CCE-27EE-4BE8-BEFB-EDE29BE7CB49}">
  <dimension ref="A1:AY25"/>
  <sheetViews>
    <sheetView zoomScale="50" zoomScaleNormal="50" workbookViewId="0">
      <selection activeCell="T19" sqref="T19:X19"/>
    </sheetView>
  </sheetViews>
  <sheetFormatPr defaultColWidth="11.85546875" defaultRowHeight="24.75" customHeight="1" x14ac:dyDescent="0.25"/>
  <cols>
    <col min="1" max="1" width="5.42578125" style="1" customWidth="1"/>
    <col min="2" max="2" width="6.28515625" style="1" customWidth="1"/>
    <col min="3" max="3" width="28.7109375" style="1" customWidth="1"/>
    <col min="4" max="4" width="22.5703125" style="3" customWidth="1"/>
    <col min="5" max="5" width="15.85546875" style="1" customWidth="1"/>
    <col min="6" max="6" width="11.85546875" style="1"/>
    <col min="7" max="7" width="13.7109375" style="1" customWidth="1"/>
    <col min="8" max="8" width="11" style="1" customWidth="1"/>
    <col min="9" max="9" width="14.42578125" style="3" customWidth="1"/>
    <col min="10" max="10" width="11.85546875" style="4" customWidth="1"/>
    <col min="11" max="13" width="11.85546875" style="4"/>
    <col min="14" max="14" width="13.28515625" style="4" customWidth="1"/>
    <col min="15" max="17" width="11.85546875" style="4"/>
    <col min="18" max="18" width="11.85546875" style="12"/>
    <col min="19" max="19" width="11.85546875" style="5"/>
    <col min="20" max="31" width="12.85546875" style="6" customWidth="1"/>
    <col min="32" max="51" width="12.85546875" style="43" customWidth="1"/>
    <col min="52" max="16384" width="11.85546875" style="43"/>
  </cols>
  <sheetData>
    <row r="1" spans="1:51" ht="43.5" customHeight="1" x14ac:dyDescent="0.25">
      <c r="A1" s="165" t="s">
        <v>55</v>
      </c>
      <c r="B1" s="166"/>
      <c r="C1" s="167"/>
      <c r="D1" s="155" t="s">
        <v>58</v>
      </c>
      <c r="E1" s="156"/>
      <c r="F1" s="156"/>
      <c r="G1" s="156"/>
      <c r="H1" s="156"/>
      <c r="I1" s="157"/>
      <c r="J1" s="164" t="s">
        <v>59</v>
      </c>
      <c r="K1" s="164"/>
      <c r="L1" s="164"/>
      <c r="M1" s="164"/>
      <c r="N1" s="164"/>
      <c r="O1" s="164"/>
      <c r="P1" s="164"/>
      <c r="Q1" s="164"/>
      <c r="R1" s="164"/>
      <c r="S1" s="164"/>
      <c r="T1" s="183" t="s">
        <v>201</v>
      </c>
      <c r="U1" s="183" t="s">
        <v>202</v>
      </c>
      <c r="V1" s="181" t="s">
        <v>53</v>
      </c>
      <c r="W1" s="181" t="s">
        <v>53</v>
      </c>
      <c r="X1" s="181" t="s">
        <v>53</v>
      </c>
      <c r="Y1" s="181" t="s">
        <v>53</v>
      </c>
      <c r="Z1" s="181" t="s">
        <v>53</v>
      </c>
      <c r="AA1" s="181" t="s">
        <v>53</v>
      </c>
      <c r="AB1" s="181" t="s">
        <v>53</v>
      </c>
      <c r="AC1" s="181" t="s">
        <v>53</v>
      </c>
      <c r="AD1" s="181" t="s">
        <v>53</v>
      </c>
      <c r="AE1" s="181" t="s">
        <v>53</v>
      </c>
      <c r="AF1" s="181" t="s">
        <v>53</v>
      </c>
      <c r="AG1" s="181" t="s">
        <v>53</v>
      </c>
      <c r="AH1" s="181" t="s">
        <v>53</v>
      </c>
      <c r="AI1" s="181" t="s">
        <v>53</v>
      </c>
      <c r="AJ1" s="181" t="s">
        <v>53</v>
      </c>
      <c r="AK1" s="181" t="s">
        <v>53</v>
      </c>
      <c r="AL1" s="181" t="s">
        <v>53</v>
      </c>
      <c r="AM1" s="181" t="s">
        <v>53</v>
      </c>
      <c r="AN1" s="181" t="s">
        <v>53</v>
      </c>
      <c r="AO1" s="181" t="s">
        <v>53</v>
      </c>
      <c r="AP1" s="181" t="s">
        <v>53</v>
      </c>
      <c r="AQ1" s="181" t="s">
        <v>53</v>
      </c>
      <c r="AR1" s="181" t="s">
        <v>53</v>
      </c>
      <c r="AS1" s="181" t="s">
        <v>53</v>
      </c>
      <c r="AT1" s="181" t="s">
        <v>53</v>
      </c>
      <c r="AU1" s="181" t="s">
        <v>53</v>
      </c>
      <c r="AV1" s="181" t="s">
        <v>53</v>
      </c>
      <c r="AW1" s="181" t="s">
        <v>53</v>
      </c>
      <c r="AX1" s="181" t="s">
        <v>53</v>
      </c>
      <c r="AY1" s="181" t="s">
        <v>53</v>
      </c>
    </row>
    <row r="2" spans="1:51" ht="20.25" customHeight="1" x14ac:dyDescent="0.25">
      <c r="A2" s="155" t="s">
        <v>110</v>
      </c>
      <c r="B2" s="156"/>
      <c r="C2" s="156"/>
      <c r="D2" s="156"/>
      <c r="E2" s="156"/>
      <c r="F2" s="156"/>
      <c r="G2" s="156"/>
      <c r="H2" s="156"/>
      <c r="I2" s="157"/>
      <c r="J2" s="168" t="s">
        <v>98</v>
      </c>
      <c r="K2" s="169"/>
      <c r="L2" s="169"/>
      <c r="M2" s="169"/>
      <c r="N2" s="169"/>
      <c r="O2" s="169"/>
      <c r="P2" s="169"/>
      <c r="Q2" s="169"/>
      <c r="R2" s="169"/>
      <c r="S2" s="170"/>
      <c r="T2" s="184"/>
      <c r="U2" s="184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  <c r="AM2" s="182"/>
      <c r="AN2" s="182"/>
      <c r="AO2" s="182"/>
      <c r="AP2" s="182"/>
      <c r="AQ2" s="182"/>
      <c r="AR2" s="182"/>
      <c r="AS2" s="182"/>
      <c r="AT2" s="182"/>
      <c r="AU2" s="182"/>
      <c r="AV2" s="182"/>
      <c r="AW2" s="182"/>
      <c r="AX2" s="182"/>
      <c r="AY2" s="182"/>
    </row>
    <row r="3" spans="1:51" s="3" customFormat="1" ht="39.75" customHeight="1" x14ac:dyDescent="0.2">
      <c r="A3" s="7" t="s">
        <v>2</v>
      </c>
      <c r="B3" s="7" t="s">
        <v>7</v>
      </c>
      <c r="C3" s="7" t="s">
        <v>8</v>
      </c>
      <c r="D3" s="8" t="s">
        <v>9</v>
      </c>
      <c r="E3" s="8" t="s">
        <v>10</v>
      </c>
      <c r="F3" s="8" t="s">
        <v>4</v>
      </c>
      <c r="G3" s="8" t="s">
        <v>12</v>
      </c>
      <c r="H3" s="8" t="s">
        <v>11</v>
      </c>
      <c r="I3" s="9" t="s">
        <v>6</v>
      </c>
      <c r="J3" s="27" t="s">
        <v>97</v>
      </c>
      <c r="K3" s="27" t="s">
        <v>13</v>
      </c>
      <c r="L3" s="27" t="s">
        <v>14</v>
      </c>
      <c r="M3" s="27" t="s">
        <v>15</v>
      </c>
      <c r="N3" s="27" t="s">
        <v>16</v>
      </c>
      <c r="O3" s="27" t="s">
        <v>17</v>
      </c>
      <c r="P3" s="27" t="s">
        <v>18</v>
      </c>
      <c r="Q3" s="27" t="s">
        <v>19</v>
      </c>
      <c r="R3" s="34" t="s">
        <v>0</v>
      </c>
      <c r="S3" s="35" t="s">
        <v>1</v>
      </c>
      <c r="T3" s="142">
        <v>45930</v>
      </c>
      <c r="U3" s="142">
        <v>46058</v>
      </c>
      <c r="V3" s="42" t="s">
        <v>48</v>
      </c>
      <c r="W3" s="42" t="s">
        <v>48</v>
      </c>
      <c r="X3" s="42" t="s">
        <v>48</v>
      </c>
      <c r="Y3" s="42" t="s">
        <v>48</v>
      </c>
      <c r="Z3" s="42" t="s">
        <v>48</v>
      </c>
      <c r="AA3" s="42" t="s">
        <v>48</v>
      </c>
      <c r="AB3" s="42" t="s">
        <v>48</v>
      </c>
      <c r="AC3" s="42" t="s">
        <v>48</v>
      </c>
      <c r="AD3" s="42" t="s">
        <v>48</v>
      </c>
      <c r="AE3" s="42" t="s">
        <v>48</v>
      </c>
      <c r="AF3" s="42" t="s">
        <v>48</v>
      </c>
      <c r="AG3" s="42" t="s">
        <v>48</v>
      </c>
      <c r="AH3" s="42" t="s">
        <v>48</v>
      </c>
      <c r="AI3" s="42" t="s">
        <v>48</v>
      </c>
      <c r="AJ3" s="42" t="s">
        <v>48</v>
      </c>
      <c r="AK3" s="42" t="s">
        <v>48</v>
      </c>
      <c r="AL3" s="42" t="s">
        <v>48</v>
      </c>
      <c r="AM3" s="42" t="s">
        <v>48</v>
      </c>
      <c r="AN3" s="42" t="s">
        <v>48</v>
      </c>
      <c r="AO3" s="42" t="s">
        <v>48</v>
      </c>
      <c r="AP3" s="42" t="s">
        <v>48</v>
      </c>
      <c r="AQ3" s="42" t="s">
        <v>48</v>
      </c>
      <c r="AR3" s="42" t="s">
        <v>48</v>
      </c>
      <c r="AS3" s="42" t="s">
        <v>48</v>
      </c>
      <c r="AT3" s="42" t="s">
        <v>48</v>
      </c>
      <c r="AU3" s="42" t="s">
        <v>48</v>
      </c>
      <c r="AV3" s="42" t="s">
        <v>48</v>
      </c>
      <c r="AW3" s="42" t="s">
        <v>48</v>
      </c>
      <c r="AX3" s="42" t="s">
        <v>48</v>
      </c>
      <c r="AY3" s="42" t="s">
        <v>48</v>
      </c>
    </row>
    <row r="4" spans="1:51" ht="24.75" customHeight="1" x14ac:dyDescent="0.25">
      <c r="A4" s="78">
        <v>1</v>
      </c>
      <c r="B4" s="77">
        <v>1</v>
      </c>
      <c r="C4" s="82" t="s">
        <v>99</v>
      </c>
      <c r="D4" s="24" t="s">
        <v>61</v>
      </c>
      <c r="E4" s="77" t="s">
        <v>62</v>
      </c>
      <c r="F4" s="77" t="s">
        <v>94</v>
      </c>
      <c r="G4" s="124" t="s">
        <v>158</v>
      </c>
      <c r="H4" s="77" t="s">
        <v>151</v>
      </c>
      <c r="I4" s="64">
        <v>1592.07</v>
      </c>
      <c r="J4" s="21">
        <v>2</v>
      </c>
      <c r="K4" s="31">
        <f t="shared" ref="K4:K17" si="0">IF(SUM(T4:AY4)&gt;J4+M4,J4+M4,SUM(T4:AY4))</f>
        <v>1</v>
      </c>
      <c r="L4" s="31">
        <f t="shared" ref="L4:L17" si="1">(SUM(T4:AY4))</f>
        <v>1</v>
      </c>
      <c r="M4" s="32"/>
      <c r="N4" s="33">
        <f>ROUND(IF(J4*0.25-0.5&lt;0,0,J4*0.25-0.5),0)-Q4-O4</f>
        <v>0</v>
      </c>
      <c r="O4" s="32"/>
      <c r="P4" s="32"/>
      <c r="Q4" s="32"/>
      <c r="R4" s="46">
        <f t="shared" ref="R4:R17" si="2">J4-SUM(T4:AY4)+M4</f>
        <v>1</v>
      </c>
      <c r="S4" s="20" t="str">
        <f>IF(R4&lt;0,"ATENÇÃO","OK")</f>
        <v>OK</v>
      </c>
      <c r="T4" s="143"/>
      <c r="U4" s="144">
        <v>1</v>
      </c>
      <c r="V4" s="45"/>
      <c r="W4" s="45"/>
      <c r="X4" s="45"/>
      <c r="Y4" s="45"/>
      <c r="Z4" s="45"/>
      <c r="AA4" s="44"/>
      <c r="AB4" s="44"/>
      <c r="AC4" s="44"/>
      <c r="AD4" s="44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</row>
    <row r="5" spans="1:51" ht="24.75" customHeight="1" x14ac:dyDescent="0.25">
      <c r="A5" s="78">
        <v>2</v>
      </c>
      <c r="B5" s="77">
        <v>2</v>
      </c>
      <c r="C5" s="77" t="s">
        <v>100</v>
      </c>
      <c r="D5" s="24" t="s">
        <v>63</v>
      </c>
      <c r="E5" s="77" t="s">
        <v>64</v>
      </c>
      <c r="F5" s="77" t="s">
        <v>94</v>
      </c>
      <c r="G5" s="124" t="s">
        <v>158</v>
      </c>
      <c r="H5" s="77" t="s">
        <v>151</v>
      </c>
      <c r="I5" s="64">
        <v>3363.98</v>
      </c>
      <c r="J5" s="21">
        <v>0</v>
      </c>
      <c r="K5" s="31">
        <f t="shared" si="0"/>
        <v>0</v>
      </c>
      <c r="L5" s="31">
        <f t="shared" si="1"/>
        <v>0</v>
      </c>
      <c r="M5" s="32"/>
      <c r="N5" s="33">
        <f t="shared" ref="N5:N18" si="3">ROUND(IF(J5*0.25-0.5&lt;0,0,J5*0.25-0.5),0)-Q5-O5</f>
        <v>0</v>
      </c>
      <c r="O5" s="32"/>
      <c r="P5" s="32"/>
      <c r="Q5" s="32"/>
      <c r="R5" s="46">
        <f t="shared" si="2"/>
        <v>0</v>
      </c>
      <c r="S5" s="20" t="str">
        <f t="shared" ref="S5:S18" si="4">IF(R5&lt;0,"ATENÇÃO","OK")</f>
        <v>OK</v>
      </c>
      <c r="T5" s="143"/>
      <c r="U5" s="145"/>
      <c r="V5" s="45"/>
      <c r="W5" s="45"/>
      <c r="X5" s="45"/>
      <c r="Y5" s="45"/>
      <c r="Z5" s="45"/>
      <c r="AA5" s="44"/>
      <c r="AB5" s="44"/>
      <c r="AC5" s="44"/>
      <c r="AD5" s="44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</row>
    <row r="6" spans="1:51" ht="24.75" customHeight="1" x14ac:dyDescent="0.25">
      <c r="A6" s="78">
        <v>3</v>
      </c>
      <c r="B6" s="77">
        <v>3</v>
      </c>
      <c r="C6" s="77" t="s">
        <v>65</v>
      </c>
      <c r="D6" s="24" t="s">
        <v>66</v>
      </c>
      <c r="E6" s="77" t="s">
        <v>67</v>
      </c>
      <c r="F6" s="77" t="s">
        <v>94</v>
      </c>
      <c r="G6" s="124" t="s">
        <v>159</v>
      </c>
      <c r="H6" s="77" t="s">
        <v>152</v>
      </c>
      <c r="I6" s="64">
        <v>2583.3000000000002</v>
      </c>
      <c r="J6" s="21">
        <v>0</v>
      </c>
      <c r="K6" s="31">
        <f t="shared" si="0"/>
        <v>0</v>
      </c>
      <c r="L6" s="31">
        <f t="shared" si="1"/>
        <v>0</v>
      </c>
      <c r="M6" s="32"/>
      <c r="N6" s="33">
        <f t="shared" si="3"/>
        <v>0</v>
      </c>
      <c r="O6" s="32"/>
      <c r="P6" s="32"/>
      <c r="Q6" s="32"/>
      <c r="R6" s="46">
        <f t="shared" si="2"/>
        <v>0</v>
      </c>
      <c r="S6" s="20" t="str">
        <f t="shared" si="4"/>
        <v>OK</v>
      </c>
      <c r="T6" s="143"/>
      <c r="U6" s="143"/>
      <c r="V6" s="45"/>
      <c r="W6" s="45"/>
      <c r="X6" s="45"/>
      <c r="Y6" s="45"/>
      <c r="Z6" s="45"/>
      <c r="AA6" s="44"/>
      <c r="AB6" s="44"/>
      <c r="AC6" s="44"/>
      <c r="AD6" s="44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</row>
    <row r="7" spans="1:51" ht="24.75" customHeight="1" x14ac:dyDescent="0.25">
      <c r="A7" s="78">
        <v>4</v>
      </c>
      <c r="B7" s="77">
        <v>4</v>
      </c>
      <c r="C7" s="77" t="s">
        <v>101</v>
      </c>
      <c r="D7" s="24" t="s">
        <v>68</v>
      </c>
      <c r="E7" s="77" t="s">
        <v>69</v>
      </c>
      <c r="F7" s="77" t="s">
        <v>94</v>
      </c>
      <c r="G7" s="124" t="s">
        <v>159</v>
      </c>
      <c r="H7" s="77" t="s">
        <v>153</v>
      </c>
      <c r="I7" s="64">
        <v>34360</v>
      </c>
      <c r="J7" s="21">
        <v>0</v>
      </c>
      <c r="K7" s="31">
        <f t="shared" si="0"/>
        <v>0</v>
      </c>
      <c r="L7" s="31">
        <f t="shared" si="1"/>
        <v>0</v>
      </c>
      <c r="M7" s="32"/>
      <c r="N7" s="33">
        <f t="shared" si="3"/>
        <v>0</v>
      </c>
      <c r="O7" s="32"/>
      <c r="P7" s="32"/>
      <c r="Q7" s="32"/>
      <c r="R7" s="46">
        <f t="shared" si="2"/>
        <v>0</v>
      </c>
      <c r="S7" s="20" t="str">
        <f t="shared" si="4"/>
        <v>OK</v>
      </c>
      <c r="T7" s="143"/>
      <c r="U7" s="145"/>
      <c r="V7" s="45"/>
      <c r="W7" s="45"/>
      <c r="X7" s="45"/>
      <c r="Y7" s="45"/>
      <c r="Z7" s="45"/>
      <c r="AA7" s="44"/>
      <c r="AB7" s="44"/>
      <c r="AC7" s="44"/>
      <c r="AD7" s="44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</row>
    <row r="8" spans="1:51" ht="24.75" customHeight="1" x14ac:dyDescent="0.25">
      <c r="A8" s="171">
        <v>5</v>
      </c>
      <c r="B8" s="77">
        <v>5</v>
      </c>
      <c r="C8" s="179" t="s">
        <v>102</v>
      </c>
      <c r="D8" s="24" t="s">
        <v>70</v>
      </c>
      <c r="E8" s="77" t="s">
        <v>71</v>
      </c>
      <c r="F8" s="77" t="s">
        <v>94</v>
      </c>
      <c r="G8" s="124" t="s">
        <v>158</v>
      </c>
      <c r="H8" s="77" t="s">
        <v>151</v>
      </c>
      <c r="I8" s="64">
        <v>4268.6000000000004</v>
      </c>
      <c r="J8" s="21">
        <v>0</v>
      </c>
      <c r="K8" s="31">
        <f t="shared" si="0"/>
        <v>0</v>
      </c>
      <c r="L8" s="31">
        <f t="shared" si="1"/>
        <v>0</v>
      </c>
      <c r="M8" s="32"/>
      <c r="N8" s="33">
        <f t="shared" si="3"/>
        <v>0</v>
      </c>
      <c r="O8" s="32"/>
      <c r="P8" s="32"/>
      <c r="Q8" s="32"/>
      <c r="R8" s="46">
        <f t="shared" si="2"/>
        <v>0</v>
      </c>
      <c r="S8" s="20" t="str">
        <f t="shared" si="4"/>
        <v>OK</v>
      </c>
      <c r="T8" s="143"/>
      <c r="U8" s="143"/>
      <c r="V8" s="45"/>
      <c r="W8" s="45"/>
      <c r="X8" s="45"/>
      <c r="Y8" s="45"/>
      <c r="Z8" s="45"/>
      <c r="AA8" s="44"/>
      <c r="AB8" s="44"/>
      <c r="AC8" s="44"/>
      <c r="AD8" s="44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</row>
    <row r="9" spans="1:51" ht="24.75" customHeight="1" x14ac:dyDescent="0.25">
      <c r="A9" s="172"/>
      <c r="B9" s="77">
        <v>6</v>
      </c>
      <c r="C9" s="180"/>
      <c r="D9" s="24" t="s">
        <v>72</v>
      </c>
      <c r="E9" s="77" t="s">
        <v>73</v>
      </c>
      <c r="F9" s="77" t="s">
        <v>94</v>
      </c>
      <c r="G9" s="124" t="s">
        <v>158</v>
      </c>
      <c r="H9" s="77" t="s">
        <v>151</v>
      </c>
      <c r="I9" s="64">
        <v>2216.5</v>
      </c>
      <c r="J9" s="21">
        <v>0</v>
      </c>
      <c r="K9" s="31">
        <f t="shared" si="0"/>
        <v>0</v>
      </c>
      <c r="L9" s="31">
        <f t="shared" si="1"/>
        <v>0</v>
      </c>
      <c r="M9" s="32"/>
      <c r="N9" s="33">
        <f t="shared" si="3"/>
        <v>0</v>
      </c>
      <c r="O9" s="32"/>
      <c r="P9" s="32"/>
      <c r="Q9" s="32"/>
      <c r="R9" s="46">
        <f t="shared" si="2"/>
        <v>0</v>
      </c>
      <c r="S9" s="20" t="str">
        <f t="shared" si="4"/>
        <v>OK</v>
      </c>
      <c r="T9" s="143"/>
      <c r="U9" s="145"/>
      <c r="V9" s="45"/>
      <c r="W9" s="45"/>
      <c r="X9" s="45"/>
      <c r="Y9" s="45"/>
      <c r="Z9" s="45"/>
      <c r="AA9" s="44"/>
      <c r="AB9" s="44"/>
      <c r="AC9" s="44"/>
      <c r="AD9" s="44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</row>
    <row r="10" spans="1:51" ht="24.75" customHeight="1" x14ac:dyDescent="0.25">
      <c r="A10" s="78">
        <v>6</v>
      </c>
      <c r="B10" s="77">
        <v>7</v>
      </c>
      <c r="C10" s="77" t="s">
        <v>74</v>
      </c>
      <c r="D10" s="24" t="s">
        <v>75</v>
      </c>
      <c r="E10" s="77" t="s">
        <v>76</v>
      </c>
      <c r="F10" s="77" t="s">
        <v>94</v>
      </c>
      <c r="G10" s="124" t="s">
        <v>158</v>
      </c>
      <c r="H10" s="77" t="s">
        <v>151</v>
      </c>
      <c r="I10" s="64">
        <v>789.28</v>
      </c>
      <c r="J10" s="21">
        <v>0</v>
      </c>
      <c r="K10" s="31">
        <f t="shared" si="0"/>
        <v>0</v>
      </c>
      <c r="L10" s="31">
        <f t="shared" si="1"/>
        <v>0</v>
      </c>
      <c r="M10" s="32"/>
      <c r="N10" s="33">
        <f t="shared" si="3"/>
        <v>0</v>
      </c>
      <c r="O10" s="32"/>
      <c r="P10" s="32"/>
      <c r="Q10" s="32"/>
      <c r="R10" s="46">
        <f t="shared" si="2"/>
        <v>0</v>
      </c>
      <c r="S10" s="20" t="str">
        <f t="shared" si="4"/>
        <v>OK</v>
      </c>
      <c r="T10" s="143"/>
      <c r="U10" s="145"/>
      <c r="V10" s="45"/>
      <c r="W10" s="45"/>
      <c r="X10" s="45"/>
      <c r="Y10" s="45"/>
      <c r="Z10" s="45"/>
      <c r="AA10" s="44"/>
      <c r="AB10" s="44"/>
      <c r="AC10" s="44"/>
      <c r="AD10" s="44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</row>
    <row r="11" spans="1:51" ht="24.75" customHeight="1" x14ac:dyDescent="0.25">
      <c r="A11" s="78">
        <v>8</v>
      </c>
      <c r="B11" s="77">
        <v>9</v>
      </c>
      <c r="C11" s="77" t="s">
        <v>100</v>
      </c>
      <c r="D11" s="24" t="s">
        <v>77</v>
      </c>
      <c r="E11" s="77" t="s">
        <v>78</v>
      </c>
      <c r="F11" s="77" t="s">
        <v>94</v>
      </c>
      <c r="G11" s="124" t="s">
        <v>159</v>
      </c>
      <c r="H11" s="77" t="s">
        <v>152</v>
      </c>
      <c r="I11" s="64">
        <v>8235.2900000000009</v>
      </c>
      <c r="J11" s="21">
        <v>7</v>
      </c>
      <c r="K11" s="31">
        <f t="shared" si="0"/>
        <v>7</v>
      </c>
      <c r="L11" s="31">
        <f t="shared" si="1"/>
        <v>7</v>
      </c>
      <c r="M11" s="32"/>
      <c r="N11" s="33">
        <f t="shared" si="3"/>
        <v>1</v>
      </c>
      <c r="O11" s="32"/>
      <c r="P11" s="32"/>
      <c r="Q11" s="32"/>
      <c r="R11" s="46">
        <f t="shared" si="2"/>
        <v>0</v>
      </c>
      <c r="S11" s="20" t="str">
        <f t="shared" si="4"/>
        <v>OK</v>
      </c>
      <c r="T11" s="146">
        <v>7</v>
      </c>
      <c r="U11" s="145"/>
      <c r="V11" s="45"/>
      <c r="W11" s="45"/>
      <c r="X11" s="22"/>
      <c r="Y11" s="45"/>
      <c r="Z11" s="45"/>
      <c r="AA11" s="44"/>
      <c r="AB11" s="44"/>
      <c r="AC11" s="44"/>
      <c r="AD11" s="44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</row>
    <row r="12" spans="1:51" ht="24.75" customHeight="1" x14ac:dyDescent="0.25">
      <c r="A12" s="78">
        <v>9</v>
      </c>
      <c r="B12" s="77">
        <v>10</v>
      </c>
      <c r="C12" s="77" t="s">
        <v>103</v>
      </c>
      <c r="D12" s="24" t="s">
        <v>79</v>
      </c>
      <c r="E12" s="77" t="s">
        <v>80</v>
      </c>
      <c r="F12" s="77" t="s">
        <v>95</v>
      </c>
      <c r="G12" s="124" t="s">
        <v>158</v>
      </c>
      <c r="H12" s="77" t="s">
        <v>151</v>
      </c>
      <c r="I12" s="64">
        <v>808.25</v>
      </c>
      <c r="J12" s="21">
        <v>0</v>
      </c>
      <c r="K12" s="31">
        <f t="shared" si="0"/>
        <v>0</v>
      </c>
      <c r="L12" s="31">
        <f t="shared" si="1"/>
        <v>0</v>
      </c>
      <c r="M12" s="32"/>
      <c r="N12" s="33">
        <f t="shared" si="3"/>
        <v>0</v>
      </c>
      <c r="O12" s="32"/>
      <c r="P12" s="32"/>
      <c r="Q12" s="32"/>
      <c r="R12" s="46">
        <f t="shared" si="2"/>
        <v>0</v>
      </c>
      <c r="S12" s="20" t="str">
        <f t="shared" si="4"/>
        <v>OK</v>
      </c>
      <c r="T12" s="143"/>
      <c r="U12" s="145"/>
      <c r="V12" s="45"/>
      <c r="W12" s="45"/>
      <c r="X12" s="45"/>
      <c r="Y12" s="45"/>
      <c r="Z12" s="45"/>
      <c r="AA12" s="44"/>
      <c r="AB12" s="44"/>
      <c r="AC12" s="44"/>
      <c r="AD12" s="44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</row>
    <row r="13" spans="1:51" ht="24.75" customHeight="1" x14ac:dyDescent="0.25">
      <c r="A13" s="78">
        <v>10</v>
      </c>
      <c r="B13" s="77">
        <v>11</v>
      </c>
      <c r="C13" s="77" t="s">
        <v>81</v>
      </c>
      <c r="D13" s="24" t="s">
        <v>82</v>
      </c>
      <c r="E13" s="77" t="s">
        <v>83</v>
      </c>
      <c r="F13" s="77" t="s">
        <v>96</v>
      </c>
      <c r="G13" s="124" t="s">
        <v>158</v>
      </c>
      <c r="H13" s="77" t="s">
        <v>151</v>
      </c>
      <c r="I13" s="64">
        <v>62.49</v>
      </c>
      <c r="J13" s="21">
        <v>0</v>
      </c>
      <c r="K13" s="31">
        <f t="shared" si="0"/>
        <v>0</v>
      </c>
      <c r="L13" s="31">
        <f t="shared" si="1"/>
        <v>0</v>
      </c>
      <c r="M13" s="32"/>
      <c r="N13" s="33">
        <f t="shared" si="3"/>
        <v>0</v>
      </c>
      <c r="O13" s="32"/>
      <c r="P13" s="32"/>
      <c r="Q13" s="32"/>
      <c r="R13" s="46">
        <f t="shared" si="2"/>
        <v>0</v>
      </c>
      <c r="S13" s="20" t="str">
        <f t="shared" si="4"/>
        <v>OK</v>
      </c>
      <c r="T13" s="143"/>
      <c r="U13" s="145"/>
      <c r="V13" s="44"/>
      <c r="W13" s="45"/>
      <c r="X13" s="45"/>
      <c r="Y13" s="45"/>
      <c r="Z13" s="45"/>
      <c r="AA13" s="44"/>
      <c r="AB13" s="44"/>
      <c r="AC13" s="44"/>
      <c r="AD13" s="44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</row>
    <row r="14" spans="1:51" ht="24.75" customHeight="1" x14ac:dyDescent="0.25">
      <c r="A14" s="78">
        <v>12</v>
      </c>
      <c r="B14" s="77">
        <v>13</v>
      </c>
      <c r="C14" s="77" t="s">
        <v>100</v>
      </c>
      <c r="D14" s="24" t="s">
        <v>84</v>
      </c>
      <c r="E14" s="77" t="s">
        <v>85</v>
      </c>
      <c r="F14" s="78" t="s">
        <v>94</v>
      </c>
      <c r="G14" s="124" t="s">
        <v>159</v>
      </c>
      <c r="H14" s="77" t="s">
        <v>153</v>
      </c>
      <c r="I14" s="64">
        <v>10757.81</v>
      </c>
      <c r="J14" s="21">
        <v>0</v>
      </c>
      <c r="K14" s="31">
        <f t="shared" si="0"/>
        <v>0</v>
      </c>
      <c r="L14" s="31">
        <f t="shared" si="1"/>
        <v>0</v>
      </c>
      <c r="M14" s="32"/>
      <c r="N14" s="33">
        <f t="shared" si="3"/>
        <v>0</v>
      </c>
      <c r="O14" s="32"/>
      <c r="P14" s="32"/>
      <c r="Q14" s="32"/>
      <c r="R14" s="46">
        <f t="shared" si="2"/>
        <v>0</v>
      </c>
      <c r="S14" s="20" t="str">
        <f t="shared" si="4"/>
        <v>OK</v>
      </c>
      <c r="T14" s="143"/>
      <c r="U14" s="145"/>
      <c r="V14" s="45"/>
      <c r="W14" s="45"/>
      <c r="X14" s="45"/>
      <c r="Y14" s="45"/>
      <c r="Z14" s="45"/>
      <c r="AA14" s="44"/>
      <c r="AB14" s="44"/>
      <c r="AC14" s="44"/>
      <c r="AD14" s="44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</row>
    <row r="15" spans="1:51" ht="24.75" customHeight="1" x14ac:dyDescent="0.25">
      <c r="A15" s="78">
        <v>14</v>
      </c>
      <c r="B15" s="77">
        <v>15</v>
      </c>
      <c r="C15" s="77" t="s">
        <v>104</v>
      </c>
      <c r="D15" s="24" t="s">
        <v>86</v>
      </c>
      <c r="E15" s="77" t="s">
        <v>87</v>
      </c>
      <c r="F15" s="77" t="s">
        <v>94</v>
      </c>
      <c r="G15" s="124" t="s">
        <v>159</v>
      </c>
      <c r="H15" s="77" t="s">
        <v>153</v>
      </c>
      <c r="I15" s="64">
        <v>9000</v>
      </c>
      <c r="J15" s="21">
        <v>0</v>
      </c>
      <c r="K15" s="31">
        <f t="shared" si="0"/>
        <v>0</v>
      </c>
      <c r="L15" s="31">
        <f t="shared" si="1"/>
        <v>0</v>
      </c>
      <c r="M15" s="32"/>
      <c r="N15" s="33">
        <f t="shared" si="3"/>
        <v>0</v>
      </c>
      <c r="O15" s="32"/>
      <c r="P15" s="32"/>
      <c r="Q15" s="32"/>
      <c r="R15" s="46">
        <f t="shared" si="2"/>
        <v>0</v>
      </c>
      <c r="S15" s="20" t="str">
        <f t="shared" si="4"/>
        <v>OK</v>
      </c>
      <c r="T15" s="143"/>
      <c r="U15" s="145"/>
      <c r="V15" s="45"/>
      <c r="W15" s="45"/>
      <c r="X15" s="45"/>
      <c r="Y15" s="45"/>
      <c r="Z15" s="45"/>
      <c r="AA15" s="44"/>
      <c r="AB15" s="44"/>
      <c r="AC15" s="44"/>
      <c r="AD15" s="44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</row>
    <row r="16" spans="1:51" ht="24.75" customHeight="1" x14ac:dyDescent="0.25">
      <c r="A16" s="171">
        <v>15</v>
      </c>
      <c r="B16" s="77">
        <v>16</v>
      </c>
      <c r="C16" s="179" t="s">
        <v>105</v>
      </c>
      <c r="D16" s="24" t="s">
        <v>88</v>
      </c>
      <c r="E16" s="77" t="s">
        <v>89</v>
      </c>
      <c r="F16" s="77" t="s">
        <v>94</v>
      </c>
      <c r="G16" s="124" t="s">
        <v>159</v>
      </c>
      <c r="H16" s="77" t="s">
        <v>152</v>
      </c>
      <c r="I16" s="64">
        <v>14230</v>
      </c>
      <c r="J16" s="21">
        <v>0</v>
      </c>
      <c r="K16" s="31">
        <f t="shared" si="0"/>
        <v>0</v>
      </c>
      <c r="L16" s="31">
        <f t="shared" si="1"/>
        <v>0</v>
      </c>
      <c r="M16" s="32"/>
      <c r="N16" s="33">
        <f t="shared" si="3"/>
        <v>0</v>
      </c>
      <c r="O16" s="32"/>
      <c r="P16" s="32"/>
      <c r="Q16" s="32"/>
      <c r="R16" s="46">
        <f t="shared" si="2"/>
        <v>0</v>
      </c>
      <c r="S16" s="20" t="str">
        <f t="shared" si="4"/>
        <v>OK</v>
      </c>
      <c r="T16" s="143"/>
      <c r="U16" s="145"/>
      <c r="V16" s="45"/>
      <c r="W16" s="45"/>
      <c r="X16" s="45"/>
      <c r="Y16" s="45"/>
      <c r="Z16" s="45"/>
      <c r="AA16" s="44"/>
      <c r="AB16" s="44"/>
      <c r="AC16" s="44"/>
      <c r="AD16" s="44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</row>
    <row r="17" spans="1:51" ht="24.75" customHeight="1" x14ac:dyDescent="0.25">
      <c r="A17" s="172"/>
      <c r="B17" s="77">
        <v>17</v>
      </c>
      <c r="C17" s="180"/>
      <c r="D17" s="24" t="s">
        <v>90</v>
      </c>
      <c r="E17" s="25" t="s">
        <v>91</v>
      </c>
      <c r="F17" s="79" t="s">
        <v>94</v>
      </c>
      <c r="G17" s="124" t="s">
        <v>159</v>
      </c>
      <c r="H17" s="77" t="s">
        <v>152</v>
      </c>
      <c r="I17" s="64">
        <v>3510</v>
      </c>
      <c r="J17" s="21">
        <v>0</v>
      </c>
      <c r="K17" s="31">
        <f t="shared" si="0"/>
        <v>0</v>
      </c>
      <c r="L17" s="31">
        <f t="shared" si="1"/>
        <v>0</v>
      </c>
      <c r="M17" s="32"/>
      <c r="N17" s="33">
        <f t="shared" si="3"/>
        <v>0</v>
      </c>
      <c r="O17" s="32"/>
      <c r="P17" s="32"/>
      <c r="Q17" s="32"/>
      <c r="R17" s="46">
        <f t="shared" si="2"/>
        <v>0</v>
      </c>
      <c r="S17" s="20" t="str">
        <f t="shared" si="4"/>
        <v>OK</v>
      </c>
      <c r="T17" s="143"/>
      <c r="U17" s="145"/>
      <c r="V17" s="45"/>
      <c r="W17" s="45"/>
      <c r="X17" s="45"/>
      <c r="Y17" s="45"/>
      <c r="Z17" s="45"/>
      <c r="AA17" s="44"/>
      <c r="AB17" s="44"/>
      <c r="AC17" s="44"/>
      <c r="AD17" s="44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</row>
    <row r="18" spans="1:51" ht="24.75" customHeight="1" x14ac:dyDescent="0.25">
      <c r="A18" s="78">
        <v>16</v>
      </c>
      <c r="B18" s="77">
        <v>18</v>
      </c>
      <c r="C18" s="77" t="s">
        <v>100</v>
      </c>
      <c r="D18" s="24" t="s">
        <v>92</v>
      </c>
      <c r="E18" s="59" t="s">
        <v>93</v>
      </c>
      <c r="F18" s="78" t="s">
        <v>94</v>
      </c>
      <c r="G18" s="124" t="s">
        <v>158</v>
      </c>
      <c r="H18" s="77" t="s">
        <v>151</v>
      </c>
      <c r="I18" s="64">
        <v>900</v>
      </c>
      <c r="J18" s="21">
        <v>0</v>
      </c>
      <c r="K18" s="31">
        <f t="shared" ref="K18" si="5">IF(SUM(T18:AY18)&gt;J18+M18,J18+M18,SUM(T18:AY18))</f>
        <v>0</v>
      </c>
      <c r="L18" s="31">
        <f t="shared" ref="L18" si="6">(SUM(T18:AY18))</f>
        <v>0</v>
      </c>
      <c r="M18" s="32"/>
      <c r="N18" s="33">
        <f t="shared" si="3"/>
        <v>0</v>
      </c>
      <c r="O18" s="32"/>
      <c r="P18" s="32"/>
      <c r="Q18" s="32"/>
      <c r="R18" s="46">
        <f t="shared" ref="R18" si="7">J18-SUM(T18:AY18)+M18</f>
        <v>0</v>
      </c>
      <c r="S18" s="20" t="str">
        <f t="shared" si="4"/>
        <v>OK</v>
      </c>
      <c r="T18" s="143"/>
      <c r="U18" s="145"/>
      <c r="V18" s="45"/>
      <c r="W18" s="45"/>
      <c r="X18" s="45"/>
      <c r="Y18" s="45"/>
      <c r="Z18" s="45"/>
      <c r="AA18" s="44"/>
      <c r="AB18" s="44"/>
      <c r="AC18" s="44"/>
      <c r="AD18" s="44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</row>
    <row r="19" spans="1:51" ht="16.5" customHeight="1" x14ac:dyDescent="0.25">
      <c r="I19" s="62"/>
      <c r="J19" s="60">
        <f t="shared" ref="J19:R19" si="8">SUM(J4:J18)</f>
        <v>9</v>
      </c>
      <c r="K19" s="60">
        <f t="shared" si="8"/>
        <v>8</v>
      </c>
      <c r="L19" s="60">
        <f t="shared" si="8"/>
        <v>8</v>
      </c>
      <c r="M19" s="60">
        <f t="shared" si="8"/>
        <v>0</v>
      </c>
      <c r="N19" s="60">
        <f t="shared" si="8"/>
        <v>1</v>
      </c>
      <c r="O19" s="60">
        <f t="shared" si="8"/>
        <v>0</v>
      </c>
      <c r="P19" s="60">
        <f t="shared" si="8"/>
        <v>0</v>
      </c>
      <c r="Q19" s="60">
        <f t="shared" si="8"/>
        <v>0</v>
      </c>
      <c r="R19" s="61">
        <f t="shared" si="8"/>
        <v>1</v>
      </c>
      <c r="T19" s="147">
        <f>SUMPRODUCT($I$4:$I$18,T4:T18)</f>
        <v>57647.030000000006</v>
      </c>
      <c r="U19" s="147">
        <f t="shared" ref="U19:X19" si="9">SUMPRODUCT($I$4:$I$18,U4:U18)</f>
        <v>1592.07</v>
      </c>
      <c r="V19" s="147">
        <f t="shared" si="9"/>
        <v>0</v>
      </c>
      <c r="W19" s="147">
        <f t="shared" si="9"/>
        <v>0</v>
      </c>
      <c r="X19" s="147">
        <f t="shared" si="9"/>
        <v>0</v>
      </c>
      <c r="Y19" s="23">
        <f t="shared" ref="Y19:AY19" si="10">SUMPRODUCT($I$4:$I$18,Y4:Y18)</f>
        <v>0</v>
      </c>
      <c r="Z19" s="23">
        <f t="shared" si="10"/>
        <v>0</v>
      </c>
      <c r="AA19" s="23">
        <f t="shared" si="10"/>
        <v>0</v>
      </c>
      <c r="AB19" s="23">
        <f t="shared" si="10"/>
        <v>0</v>
      </c>
      <c r="AC19" s="23">
        <f t="shared" si="10"/>
        <v>0</v>
      </c>
      <c r="AD19" s="23">
        <f t="shared" si="10"/>
        <v>0</v>
      </c>
      <c r="AE19" s="23">
        <f t="shared" si="10"/>
        <v>0</v>
      </c>
      <c r="AF19" s="23">
        <f t="shared" si="10"/>
        <v>0</v>
      </c>
      <c r="AG19" s="23">
        <f t="shared" si="10"/>
        <v>0</v>
      </c>
      <c r="AH19" s="23">
        <f t="shared" si="10"/>
        <v>0</v>
      </c>
      <c r="AI19" s="23">
        <f t="shared" si="10"/>
        <v>0</v>
      </c>
      <c r="AJ19" s="23">
        <f t="shared" si="10"/>
        <v>0</v>
      </c>
      <c r="AK19" s="23">
        <f t="shared" si="10"/>
        <v>0</v>
      </c>
      <c r="AL19" s="23">
        <f t="shared" si="10"/>
        <v>0</v>
      </c>
      <c r="AM19" s="23">
        <f t="shared" si="10"/>
        <v>0</v>
      </c>
      <c r="AN19" s="23">
        <f t="shared" si="10"/>
        <v>0</v>
      </c>
      <c r="AO19" s="23">
        <f t="shared" si="10"/>
        <v>0</v>
      </c>
      <c r="AP19" s="23">
        <f t="shared" si="10"/>
        <v>0</v>
      </c>
      <c r="AQ19" s="23">
        <f t="shared" si="10"/>
        <v>0</v>
      </c>
      <c r="AR19" s="23">
        <f t="shared" si="10"/>
        <v>0</v>
      </c>
      <c r="AS19" s="23">
        <f t="shared" si="10"/>
        <v>0</v>
      </c>
      <c r="AT19" s="23">
        <f t="shared" si="10"/>
        <v>0</v>
      </c>
      <c r="AU19" s="23">
        <f t="shared" si="10"/>
        <v>0</v>
      </c>
      <c r="AV19" s="23">
        <f t="shared" si="10"/>
        <v>0</v>
      </c>
      <c r="AW19" s="23">
        <f t="shared" si="10"/>
        <v>0</v>
      </c>
      <c r="AX19" s="23">
        <f t="shared" si="10"/>
        <v>0</v>
      </c>
      <c r="AY19" s="23">
        <f t="shared" si="10"/>
        <v>0</v>
      </c>
    </row>
    <row r="20" spans="1:51" ht="20.25" customHeight="1" x14ac:dyDescent="0.25">
      <c r="J20" s="69">
        <f t="shared" ref="J20:Q20" si="11">SUMPRODUCT($I$4:$I$18,J4:J18)</f>
        <v>60831.170000000006</v>
      </c>
      <c r="K20" s="69">
        <f t="shared" si="11"/>
        <v>59239.100000000006</v>
      </c>
      <c r="L20" s="69">
        <f t="shared" si="11"/>
        <v>59239.100000000006</v>
      </c>
      <c r="M20" s="69">
        <f t="shared" si="11"/>
        <v>0</v>
      </c>
      <c r="N20" s="69">
        <f t="shared" si="11"/>
        <v>8235.2900000000009</v>
      </c>
      <c r="O20" s="69">
        <f t="shared" si="11"/>
        <v>0</v>
      </c>
      <c r="P20" s="69">
        <f t="shared" si="11"/>
        <v>0</v>
      </c>
      <c r="Q20" s="69">
        <f t="shared" si="11"/>
        <v>0</v>
      </c>
      <c r="T20" s="148"/>
      <c r="U20" s="148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</row>
    <row r="21" spans="1:51" ht="20.25" customHeight="1" thickBot="1" x14ac:dyDescent="0.3">
      <c r="J21" s="69"/>
      <c r="M21" s="36"/>
      <c r="N21" s="36"/>
      <c r="O21" s="36"/>
      <c r="P21" s="36"/>
      <c r="Q21" s="36"/>
      <c r="T21" s="148"/>
      <c r="U21" s="148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</row>
    <row r="22" spans="1:51" ht="17.25" customHeight="1" x14ac:dyDescent="0.25">
      <c r="A22" s="81"/>
      <c r="B22" s="173" t="s">
        <v>50</v>
      </c>
      <c r="C22" s="174"/>
      <c r="D22" s="174"/>
      <c r="E22" s="174"/>
      <c r="F22" s="174"/>
      <c r="G22" s="174"/>
      <c r="H22" s="174"/>
      <c r="I22" s="174"/>
      <c r="J22" s="175"/>
      <c r="K22" s="36"/>
      <c r="L22" s="36"/>
      <c r="M22" s="36"/>
      <c r="N22" s="36"/>
      <c r="O22" s="36"/>
      <c r="P22" s="36"/>
      <c r="Q22" s="36"/>
      <c r="T22" s="148"/>
      <c r="U22" s="149"/>
      <c r="V22" s="29"/>
      <c r="W22" s="29"/>
    </row>
    <row r="23" spans="1:51" ht="16.5" customHeight="1" x14ac:dyDescent="0.25">
      <c r="A23" s="81"/>
      <c r="B23" s="176" t="s">
        <v>52</v>
      </c>
      <c r="C23" s="177"/>
      <c r="D23" s="177"/>
      <c r="E23" s="177"/>
      <c r="F23" s="177"/>
      <c r="G23" s="177"/>
      <c r="H23" s="177"/>
      <c r="I23" s="177"/>
      <c r="J23" s="178"/>
      <c r="Q23" s="30"/>
      <c r="T23" s="148"/>
      <c r="U23" s="149"/>
      <c r="V23" s="29"/>
      <c r="W23" s="29"/>
    </row>
    <row r="24" spans="1:51" ht="15.75" customHeight="1" x14ac:dyDescent="0.25">
      <c r="A24" s="81"/>
      <c r="B24" s="158" t="s">
        <v>49</v>
      </c>
      <c r="C24" s="159"/>
      <c r="D24" s="159"/>
      <c r="E24" s="159"/>
      <c r="F24" s="159"/>
      <c r="G24" s="159"/>
      <c r="H24" s="159"/>
      <c r="I24" s="159"/>
      <c r="J24" s="160"/>
      <c r="Q24" s="30"/>
      <c r="T24" s="148"/>
      <c r="U24" s="149"/>
      <c r="V24" s="29"/>
      <c r="W24" s="29"/>
    </row>
    <row r="25" spans="1:51" ht="18.75" customHeight="1" thickBot="1" x14ac:dyDescent="0.3">
      <c r="A25" s="81"/>
      <c r="B25" s="161" t="s">
        <v>56</v>
      </c>
      <c r="C25" s="162"/>
      <c r="D25" s="162"/>
      <c r="E25" s="162"/>
      <c r="F25" s="162"/>
      <c r="G25" s="162"/>
      <c r="H25" s="162"/>
      <c r="I25" s="162"/>
      <c r="J25" s="163"/>
      <c r="T25" s="148"/>
      <c r="U25" s="148"/>
    </row>
  </sheetData>
  <autoFilter ref="A3:AY3" xr:uid="{00000000-0001-0000-0000-000000000000}"/>
  <mergeCells count="45">
    <mergeCell ref="V1:V2"/>
    <mergeCell ref="A2:I2"/>
    <mergeCell ref="J2:S2"/>
    <mergeCell ref="A1:C1"/>
    <mergeCell ref="D1:I1"/>
    <mergeCell ref="J1:S1"/>
    <mergeCell ref="T1:T2"/>
    <mergeCell ref="U1:U2"/>
    <mergeCell ref="AR1:AR2"/>
    <mergeCell ref="AS1:AS2"/>
    <mergeCell ref="AT1:AT2"/>
    <mergeCell ref="AI1:AI2"/>
    <mergeCell ref="AJ1:AJ2"/>
    <mergeCell ref="AK1:AK2"/>
    <mergeCell ref="AL1:AL2"/>
    <mergeCell ref="AM1:AM2"/>
    <mergeCell ref="AN1:AN2"/>
    <mergeCell ref="AO1:AO2"/>
    <mergeCell ref="AP1:AP2"/>
    <mergeCell ref="AQ1:AQ2"/>
    <mergeCell ref="AH1:AH2"/>
    <mergeCell ref="W1:W2"/>
    <mergeCell ref="X1:X2"/>
    <mergeCell ref="Y1:Y2"/>
    <mergeCell ref="Z1:Z2"/>
    <mergeCell ref="AA1:AA2"/>
    <mergeCell ref="AC1:AC2"/>
    <mergeCell ref="AD1:AD2"/>
    <mergeCell ref="AE1:AE2"/>
    <mergeCell ref="AF1:AF2"/>
    <mergeCell ref="AG1:AG2"/>
    <mergeCell ref="AB1:AB2"/>
    <mergeCell ref="AU1:AU2"/>
    <mergeCell ref="AV1:AV2"/>
    <mergeCell ref="AW1:AW2"/>
    <mergeCell ref="AX1:AX2"/>
    <mergeCell ref="AY1:AY2"/>
    <mergeCell ref="B24:J24"/>
    <mergeCell ref="B25:J25"/>
    <mergeCell ref="A8:A9"/>
    <mergeCell ref="C8:C9"/>
    <mergeCell ref="A16:A17"/>
    <mergeCell ref="C16:C17"/>
    <mergeCell ref="B22:J22"/>
    <mergeCell ref="B23:J23"/>
  </mergeCells>
  <conditionalFormatting sqref="S1 S3:S1048576">
    <cfRule type="cellIs" dxfId="34" priority="4" operator="equal">
      <formula>"ATENÇÃO"</formula>
    </cfRule>
  </conditionalFormatting>
  <conditionalFormatting sqref="V4:AY18">
    <cfRule type="cellIs" dxfId="33" priority="3" operator="greaterThan">
      <formula>0</formula>
    </cfRule>
  </conditionalFormatting>
  <conditionalFormatting sqref="R4:R18">
    <cfRule type="cellIs" dxfId="32" priority="2" operator="lessThan">
      <formula>0</formula>
    </cfRule>
  </conditionalFormatting>
  <conditionalFormatting sqref="S4:S18">
    <cfRule type="containsText" dxfId="31" priority="1" operator="containsText" text="ATENÇÃO">
      <formula>NOT(ISERROR(SEARCH("ATENÇÃO",S4)))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3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F7A91-913F-41B1-A6DC-6DEB91B3532D}">
  <dimension ref="A1:AY25"/>
  <sheetViews>
    <sheetView zoomScale="85" zoomScaleNormal="85" workbookViewId="0">
      <selection activeCell="N24" sqref="N24"/>
    </sheetView>
  </sheetViews>
  <sheetFormatPr defaultColWidth="11.85546875" defaultRowHeight="24.75" customHeight="1" x14ac:dyDescent="0.25"/>
  <cols>
    <col min="1" max="1" width="5.42578125" style="1" customWidth="1"/>
    <col min="2" max="2" width="6.28515625" style="1" customWidth="1"/>
    <col min="3" max="3" width="28.7109375" style="1" customWidth="1"/>
    <col min="4" max="4" width="22.5703125" style="3" customWidth="1"/>
    <col min="5" max="5" width="15.85546875" style="1" customWidth="1"/>
    <col min="6" max="6" width="11.85546875" style="1"/>
    <col min="7" max="7" width="13.7109375" style="1" customWidth="1"/>
    <col min="8" max="8" width="11" style="1" customWidth="1"/>
    <col min="9" max="9" width="14.42578125" style="3" customWidth="1"/>
    <col min="10" max="10" width="11.85546875" style="4" customWidth="1"/>
    <col min="11" max="13" width="11.85546875" style="4"/>
    <col min="14" max="14" width="13.28515625" style="4" customWidth="1"/>
    <col min="15" max="17" width="11.85546875" style="4"/>
    <col min="18" max="18" width="11.85546875" style="12"/>
    <col min="19" max="19" width="11.85546875" style="5"/>
    <col min="20" max="31" width="12.85546875" style="6" customWidth="1"/>
    <col min="32" max="51" width="12.85546875" style="43" customWidth="1"/>
    <col min="52" max="16384" width="11.85546875" style="43"/>
  </cols>
  <sheetData>
    <row r="1" spans="1:51" ht="43.5" customHeight="1" x14ac:dyDescent="0.25">
      <c r="A1" s="165" t="s">
        <v>55</v>
      </c>
      <c r="B1" s="166"/>
      <c r="C1" s="167"/>
      <c r="D1" s="155" t="s">
        <v>58</v>
      </c>
      <c r="E1" s="156"/>
      <c r="F1" s="156"/>
      <c r="G1" s="156"/>
      <c r="H1" s="156"/>
      <c r="I1" s="157"/>
      <c r="J1" s="164" t="s">
        <v>59</v>
      </c>
      <c r="K1" s="164"/>
      <c r="L1" s="164"/>
      <c r="M1" s="164"/>
      <c r="N1" s="164"/>
      <c r="O1" s="164"/>
      <c r="P1" s="164"/>
      <c r="Q1" s="164"/>
      <c r="R1" s="164"/>
      <c r="S1" s="164"/>
      <c r="T1" s="181" t="s">
        <v>53</v>
      </c>
      <c r="U1" s="181" t="s">
        <v>53</v>
      </c>
      <c r="V1" s="181" t="s">
        <v>53</v>
      </c>
      <c r="W1" s="181" t="s">
        <v>53</v>
      </c>
      <c r="X1" s="181" t="s">
        <v>53</v>
      </c>
      <c r="Y1" s="181" t="s">
        <v>53</v>
      </c>
      <c r="Z1" s="181" t="s">
        <v>53</v>
      </c>
      <c r="AA1" s="181" t="s">
        <v>53</v>
      </c>
      <c r="AB1" s="181" t="s">
        <v>53</v>
      </c>
      <c r="AC1" s="181" t="s">
        <v>53</v>
      </c>
      <c r="AD1" s="181" t="s">
        <v>53</v>
      </c>
      <c r="AE1" s="181" t="s">
        <v>53</v>
      </c>
      <c r="AF1" s="181" t="s">
        <v>53</v>
      </c>
      <c r="AG1" s="181" t="s">
        <v>53</v>
      </c>
      <c r="AH1" s="181" t="s">
        <v>53</v>
      </c>
      <c r="AI1" s="181" t="s">
        <v>53</v>
      </c>
      <c r="AJ1" s="181" t="s">
        <v>53</v>
      </c>
      <c r="AK1" s="181" t="s">
        <v>53</v>
      </c>
      <c r="AL1" s="181" t="s">
        <v>53</v>
      </c>
      <c r="AM1" s="181" t="s">
        <v>53</v>
      </c>
      <c r="AN1" s="181" t="s">
        <v>53</v>
      </c>
      <c r="AO1" s="181" t="s">
        <v>53</v>
      </c>
      <c r="AP1" s="181" t="s">
        <v>53</v>
      </c>
      <c r="AQ1" s="181" t="s">
        <v>53</v>
      </c>
      <c r="AR1" s="181" t="s">
        <v>53</v>
      </c>
      <c r="AS1" s="181" t="s">
        <v>53</v>
      </c>
      <c r="AT1" s="181" t="s">
        <v>53</v>
      </c>
      <c r="AU1" s="181" t="s">
        <v>53</v>
      </c>
      <c r="AV1" s="181" t="s">
        <v>53</v>
      </c>
      <c r="AW1" s="181" t="s">
        <v>53</v>
      </c>
      <c r="AX1" s="181" t="s">
        <v>53</v>
      </c>
      <c r="AY1" s="181" t="s">
        <v>53</v>
      </c>
    </row>
    <row r="2" spans="1:51" ht="20.25" customHeight="1" x14ac:dyDescent="0.25">
      <c r="A2" s="155" t="s">
        <v>111</v>
      </c>
      <c r="B2" s="156"/>
      <c r="C2" s="156"/>
      <c r="D2" s="156"/>
      <c r="E2" s="156"/>
      <c r="F2" s="156"/>
      <c r="G2" s="156"/>
      <c r="H2" s="156"/>
      <c r="I2" s="157"/>
      <c r="J2" s="168" t="s">
        <v>98</v>
      </c>
      <c r="K2" s="169"/>
      <c r="L2" s="169"/>
      <c r="M2" s="169"/>
      <c r="N2" s="169"/>
      <c r="O2" s="169"/>
      <c r="P2" s="169"/>
      <c r="Q2" s="169"/>
      <c r="R2" s="169"/>
      <c r="S2" s="170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  <c r="AM2" s="182"/>
      <c r="AN2" s="182"/>
      <c r="AO2" s="182"/>
      <c r="AP2" s="182"/>
      <c r="AQ2" s="182"/>
      <c r="AR2" s="182"/>
      <c r="AS2" s="182"/>
      <c r="AT2" s="182"/>
      <c r="AU2" s="182"/>
      <c r="AV2" s="182"/>
      <c r="AW2" s="182"/>
      <c r="AX2" s="182"/>
      <c r="AY2" s="182"/>
    </row>
    <row r="3" spans="1:51" s="3" customFormat="1" ht="39.75" customHeight="1" x14ac:dyDescent="0.2">
      <c r="A3" s="7" t="s">
        <v>2</v>
      </c>
      <c r="B3" s="7" t="s">
        <v>7</v>
      </c>
      <c r="C3" s="7" t="s">
        <v>8</v>
      </c>
      <c r="D3" s="8" t="s">
        <v>9</v>
      </c>
      <c r="E3" s="8" t="s">
        <v>10</v>
      </c>
      <c r="F3" s="8" t="s">
        <v>4</v>
      </c>
      <c r="G3" s="8" t="s">
        <v>12</v>
      </c>
      <c r="H3" s="8" t="s">
        <v>11</v>
      </c>
      <c r="I3" s="9" t="s">
        <v>6</v>
      </c>
      <c r="J3" s="27" t="s">
        <v>97</v>
      </c>
      <c r="K3" s="27" t="s">
        <v>13</v>
      </c>
      <c r="L3" s="27" t="s">
        <v>14</v>
      </c>
      <c r="M3" s="27" t="s">
        <v>15</v>
      </c>
      <c r="N3" s="27" t="s">
        <v>16</v>
      </c>
      <c r="O3" s="27" t="s">
        <v>17</v>
      </c>
      <c r="P3" s="27" t="s">
        <v>18</v>
      </c>
      <c r="Q3" s="27" t="s">
        <v>19</v>
      </c>
      <c r="R3" s="34" t="s">
        <v>0</v>
      </c>
      <c r="S3" s="35" t="s">
        <v>1</v>
      </c>
      <c r="T3" s="42" t="s">
        <v>48</v>
      </c>
      <c r="U3" s="42" t="s">
        <v>48</v>
      </c>
      <c r="V3" s="42" t="s">
        <v>48</v>
      </c>
      <c r="W3" s="42" t="s">
        <v>48</v>
      </c>
      <c r="X3" s="42" t="s">
        <v>48</v>
      </c>
      <c r="Y3" s="42" t="s">
        <v>48</v>
      </c>
      <c r="Z3" s="42" t="s">
        <v>48</v>
      </c>
      <c r="AA3" s="42" t="s">
        <v>48</v>
      </c>
      <c r="AB3" s="42" t="s">
        <v>48</v>
      </c>
      <c r="AC3" s="42" t="s">
        <v>48</v>
      </c>
      <c r="AD3" s="42" t="s">
        <v>48</v>
      </c>
      <c r="AE3" s="42" t="s">
        <v>48</v>
      </c>
      <c r="AF3" s="42" t="s">
        <v>48</v>
      </c>
      <c r="AG3" s="42" t="s">
        <v>48</v>
      </c>
      <c r="AH3" s="42" t="s">
        <v>48</v>
      </c>
      <c r="AI3" s="42" t="s">
        <v>48</v>
      </c>
      <c r="AJ3" s="42" t="s">
        <v>48</v>
      </c>
      <c r="AK3" s="42" t="s">
        <v>48</v>
      </c>
      <c r="AL3" s="42" t="s">
        <v>48</v>
      </c>
      <c r="AM3" s="42" t="s">
        <v>48</v>
      </c>
      <c r="AN3" s="42" t="s">
        <v>48</v>
      </c>
      <c r="AO3" s="42" t="s">
        <v>48</v>
      </c>
      <c r="AP3" s="42" t="s">
        <v>48</v>
      </c>
      <c r="AQ3" s="42" t="s">
        <v>48</v>
      </c>
      <c r="AR3" s="42" t="s">
        <v>48</v>
      </c>
      <c r="AS3" s="42" t="s">
        <v>48</v>
      </c>
      <c r="AT3" s="42" t="s">
        <v>48</v>
      </c>
      <c r="AU3" s="42" t="s">
        <v>48</v>
      </c>
      <c r="AV3" s="42" t="s">
        <v>48</v>
      </c>
      <c r="AW3" s="42" t="s">
        <v>48</v>
      </c>
      <c r="AX3" s="42" t="s">
        <v>48</v>
      </c>
      <c r="AY3" s="42" t="s">
        <v>48</v>
      </c>
    </row>
    <row r="4" spans="1:51" ht="24.75" customHeight="1" x14ac:dyDescent="0.25">
      <c r="A4" s="78">
        <v>1</v>
      </c>
      <c r="B4" s="77">
        <v>1</v>
      </c>
      <c r="C4" s="82" t="s">
        <v>99</v>
      </c>
      <c r="D4" s="24" t="s">
        <v>61</v>
      </c>
      <c r="E4" s="77" t="s">
        <v>62</v>
      </c>
      <c r="F4" s="77" t="s">
        <v>94</v>
      </c>
      <c r="G4" s="124" t="s">
        <v>158</v>
      </c>
      <c r="H4" s="77" t="s">
        <v>151</v>
      </c>
      <c r="I4" s="64">
        <v>1592.07</v>
      </c>
      <c r="J4" s="21">
        <v>2</v>
      </c>
      <c r="K4" s="31">
        <f t="shared" ref="K4:K17" si="0">IF(SUM(T4:AY4)&gt;J4+M4,J4+M4,SUM(T4:AY4))</f>
        <v>0</v>
      </c>
      <c r="L4" s="31">
        <f t="shared" ref="L4:L17" si="1">(SUM(T4:AY4))</f>
        <v>0</v>
      </c>
      <c r="M4" s="32"/>
      <c r="N4" s="33">
        <f>ROUND(IF(J4*0.25-0.5&lt;0,0,J4*0.25-0.5),0)-Q4-O4</f>
        <v>0</v>
      </c>
      <c r="O4" s="32"/>
      <c r="P4" s="32"/>
      <c r="Q4" s="32"/>
      <c r="R4" s="46">
        <f t="shared" ref="R4:R17" si="2">J4-SUM(T4:AY4)+M4</f>
        <v>2</v>
      </c>
      <c r="S4" s="20" t="str">
        <f>IF(R4&lt;0,"ATENÇÃO","OK")</f>
        <v>OK</v>
      </c>
      <c r="T4" s="44"/>
      <c r="U4" s="45"/>
      <c r="V4" s="45"/>
      <c r="W4" s="45"/>
      <c r="X4" s="45"/>
      <c r="Y4" s="45"/>
      <c r="Z4" s="45"/>
      <c r="AA4" s="44"/>
      <c r="AB4" s="44"/>
      <c r="AC4" s="44"/>
      <c r="AD4" s="44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</row>
    <row r="5" spans="1:51" ht="24.75" customHeight="1" x14ac:dyDescent="0.25">
      <c r="A5" s="78">
        <v>2</v>
      </c>
      <c r="B5" s="77">
        <v>2</v>
      </c>
      <c r="C5" s="77" t="s">
        <v>100</v>
      </c>
      <c r="D5" s="24" t="s">
        <v>63</v>
      </c>
      <c r="E5" s="77" t="s">
        <v>64</v>
      </c>
      <c r="F5" s="77" t="s">
        <v>94</v>
      </c>
      <c r="G5" s="124" t="s">
        <v>158</v>
      </c>
      <c r="H5" s="77" t="s">
        <v>151</v>
      </c>
      <c r="I5" s="64">
        <v>3363.98</v>
      </c>
      <c r="J5" s="21">
        <v>0</v>
      </c>
      <c r="K5" s="31">
        <f t="shared" si="0"/>
        <v>0</v>
      </c>
      <c r="L5" s="31">
        <f t="shared" si="1"/>
        <v>0</v>
      </c>
      <c r="M5" s="32"/>
      <c r="N5" s="33">
        <f t="shared" ref="N5:N18" si="3">ROUND(IF(J5*0.25-0.5&lt;0,0,J5*0.25-0.5),0)-Q5-O5</f>
        <v>0</v>
      </c>
      <c r="O5" s="32"/>
      <c r="P5" s="32"/>
      <c r="Q5" s="32"/>
      <c r="R5" s="46">
        <f t="shared" si="2"/>
        <v>0</v>
      </c>
      <c r="S5" s="20" t="str">
        <f t="shared" ref="S5:S18" si="4">IF(R5&lt;0,"ATENÇÃO","OK")</f>
        <v>OK</v>
      </c>
      <c r="T5" s="44"/>
      <c r="U5" s="45"/>
      <c r="V5" s="45"/>
      <c r="W5" s="45"/>
      <c r="X5" s="45"/>
      <c r="Y5" s="45"/>
      <c r="Z5" s="45"/>
      <c r="AA5" s="44"/>
      <c r="AB5" s="44"/>
      <c r="AC5" s="44"/>
      <c r="AD5" s="44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</row>
    <row r="6" spans="1:51" ht="24.75" customHeight="1" x14ac:dyDescent="0.25">
      <c r="A6" s="78">
        <v>3</v>
      </c>
      <c r="B6" s="77">
        <v>3</v>
      </c>
      <c r="C6" s="77" t="s">
        <v>65</v>
      </c>
      <c r="D6" s="24" t="s">
        <v>66</v>
      </c>
      <c r="E6" s="77" t="s">
        <v>67</v>
      </c>
      <c r="F6" s="77" t="s">
        <v>94</v>
      </c>
      <c r="G6" s="124" t="s">
        <v>159</v>
      </c>
      <c r="H6" s="77" t="s">
        <v>152</v>
      </c>
      <c r="I6" s="64">
        <v>2583.3000000000002</v>
      </c>
      <c r="J6" s="21">
        <v>0</v>
      </c>
      <c r="K6" s="31">
        <f t="shared" si="0"/>
        <v>0</v>
      </c>
      <c r="L6" s="31">
        <f t="shared" si="1"/>
        <v>0</v>
      </c>
      <c r="M6" s="32"/>
      <c r="N6" s="33">
        <f t="shared" si="3"/>
        <v>0</v>
      </c>
      <c r="O6" s="32"/>
      <c r="P6" s="32"/>
      <c r="Q6" s="32"/>
      <c r="R6" s="46">
        <f t="shared" si="2"/>
        <v>0</v>
      </c>
      <c r="S6" s="20" t="str">
        <f t="shared" si="4"/>
        <v>OK</v>
      </c>
      <c r="T6" s="44"/>
      <c r="U6" s="44"/>
      <c r="V6" s="45"/>
      <c r="W6" s="45"/>
      <c r="X6" s="45"/>
      <c r="Y6" s="45"/>
      <c r="Z6" s="45"/>
      <c r="AA6" s="44"/>
      <c r="AB6" s="44"/>
      <c r="AC6" s="44"/>
      <c r="AD6" s="44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</row>
    <row r="7" spans="1:51" ht="24.75" customHeight="1" x14ac:dyDescent="0.25">
      <c r="A7" s="78">
        <v>4</v>
      </c>
      <c r="B7" s="77">
        <v>4</v>
      </c>
      <c r="C7" s="77" t="s">
        <v>101</v>
      </c>
      <c r="D7" s="24" t="s">
        <v>68</v>
      </c>
      <c r="E7" s="77" t="s">
        <v>69</v>
      </c>
      <c r="F7" s="77" t="s">
        <v>94</v>
      </c>
      <c r="G7" s="124" t="s">
        <v>159</v>
      </c>
      <c r="H7" s="77" t="s">
        <v>153</v>
      </c>
      <c r="I7" s="64">
        <v>34360</v>
      </c>
      <c r="J7" s="21">
        <v>0</v>
      </c>
      <c r="K7" s="31">
        <f t="shared" si="0"/>
        <v>0</v>
      </c>
      <c r="L7" s="31">
        <f t="shared" si="1"/>
        <v>0</v>
      </c>
      <c r="M7" s="32"/>
      <c r="N7" s="33">
        <f t="shared" si="3"/>
        <v>0</v>
      </c>
      <c r="O7" s="32"/>
      <c r="P7" s="32"/>
      <c r="Q7" s="32"/>
      <c r="R7" s="46">
        <f t="shared" si="2"/>
        <v>0</v>
      </c>
      <c r="S7" s="20" t="str">
        <f t="shared" si="4"/>
        <v>OK</v>
      </c>
      <c r="T7" s="44"/>
      <c r="U7" s="45"/>
      <c r="V7" s="45"/>
      <c r="W7" s="45"/>
      <c r="X7" s="45"/>
      <c r="Y7" s="45"/>
      <c r="Z7" s="45"/>
      <c r="AA7" s="44"/>
      <c r="AB7" s="44"/>
      <c r="AC7" s="44"/>
      <c r="AD7" s="44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</row>
    <row r="8" spans="1:51" ht="24.75" customHeight="1" x14ac:dyDescent="0.25">
      <c r="A8" s="171">
        <v>5</v>
      </c>
      <c r="B8" s="77">
        <v>5</v>
      </c>
      <c r="C8" s="179" t="s">
        <v>102</v>
      </c>
      <c r="D8" s="24" t="s">
        <v>70</v>
      </c>
      <c r="E8" s="77" t="s">
        <v>71</v>
      </c>
      <c r="F8" s="77" t="s">
        <v>94</v>
      </c>
      <c r="G8" s="124" t="s">
        <v>158</v>
      </c>
      <c r="H8" s="77" t="s">
        <v>151</v>
      </c>
      <c r="I8" s="64">
        <v>4268.6000000000004</v>
      </c>
      <c r="J8" s="21">
        <v>1</v>
      </c>
      <c r="K8" s="31">
        <f t="shared" si="0"/>
        <v>0</v>
      </c>
      <c r="L8" s="31">
        <f t="shared" si="1"/>
        <v>0</v>
      </c>
      <c r="M8" s="32"/>
      <c r="N8" s="33">
        <f t="shared" si="3"/>
        <v>0</v>
      </c>
      <c r="O8" s="32"/>
      <c r="P8" s="32"/>
      <c r="Q8" s="32"/>
      <c r="R8" s="46">
        <f t="shared" si="2"/>
        <v>1</v>
      </c>
      <c r="S8" s="20" t="str">
        <f t="shared" si="4"/>
        <v>OK</v>
      </c>
      <c r="T8" s="44"/>
      <c r="U8" s="44"/>
      <c r="V8" s="45"/>
      <c r="W8" s="45"/>
      <c r="X8" s="45"/>
      <c r="Y8" s="45"/>
      <c r="Z8" s="45"/>
      <c r="AA8" s="44"/>
      <c r="AB8" s="44"/>
      <c r="AC8" s="44"/>
      <c r="AD8" s="44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</row>
    <row r="9" spans="1:51" ht="24.75" customHeight="1" x14ac:dyDescent="0.25">
      <c r="A9" s="172"/>
      <c r="B9" s="77">
        <v>6</v>
      </c>
      <c r="C9" s="180"/>
      <c r="D9" s="24" t="s">
        <v>72</v>
      </c>
      <c r="E9" s="77" t="s">
        <v>73</v>
      </c>
      <c r="F9" s="77" t="s">
        <v>94</v>
      </c>
      <c r="G9" s="124" t="s">
        <v>158</v>
      </c>
      <c r="H9" s="77" t="s">
        <v>151</v>
      </c>
      <c r="I9" s="64">
        <v>2216.5</v>
      </c>
      <c r="J9" s="21">
        <v>1</v>
      </c>
      <c r="K9" s="31">
        <f t="shared" si="0"/>
        <v>0</v>
      </c>
      <c r="L9" s="31">
        <f t="shared" si="1"/>
        <v>0</v>
      </c>
      <c r="M9" s="32"/>
      <c r="N9" s="33">
        <f t="shared" si="3"/>
        <v>0</v>
      </c>
      <c r="O9" s="32"/>
      <c r="P9" s="32"/>
      <c r="Q9" s="32"/>
      <c r="R9" s="46">
        <f t="shared" si="2"/>
        <v>1</v>
      </c>
      <c r="S9" s="20" t="str">
        <f t="shared" si="4"/>
        <v>OK</v>
      </c>
      <c r="T9" s="44"/>
      <c r="U9" s="45"/>
      <c r="V9" s="45"/>
      <c r="W9" s="45"/>
      <c r="X9" s="45"/>
      <c r="Y9" s="45"/>
      <c r="Z9" s="45"/>
      <c r="AA9" s="44"/>
      <c r="AB9" s="44"/>
      <c r="AC9" s="44"/>
      <c r="AD9" s="44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</row>
    <row r="10" spans="1:51" ht="24.75" customHeight="1" x14ac:dyDescent="0.25">
      <c r="A10" s="78">
        <v>6</v>
      </c>
      <c r="B10" s="77">
        <v>7</v>
      </c>
      <c r="C10" s="77" t="s">
        <v>74</v>
      </c>
      <c r="D10" s="24" t="s">
        <v>75</v>
      </c>
      <c r="E10" s="77" t="s">
        <v>76</v>
      </c>
      <c r="F10" s="77" t="s">
        <v>94</v>
      </c>
      <c r="G10" s="124" t="s">
        <v>158</v>
      </c>
      <c r="H10" s="77" t="s">
        <v>151</v>
      </c>
      <c r="I10" s="64">
        <v>789.28</v>
      </c>
      <c r="J10" s="21">
        <v>0</v>
      </c>
      <c r="K10" s="31">
        <f t="shared" si="0"/>
        <v>0</v>
      </c>
      <c r="L10" s="31">
        <f t="shared" si="1"/>
        <v>0</v>
      </c>
      <c r="M10" s="32"/>
      <c r="N10" s="33">
        <f t="shared" si="3"/>
        <v>0</v>
      </c>
      <c r="O10" s="32"/>
      <c r="P10" s="32"/>
      <c r="Q10" s="32"/>
      <c r="R10" s="46">
        <f t="shared" si="2"/>
        <v>0</v>
      </c>
      <c r="S10" s="20" t="str">
        <f t="shared" si="4"/>
        <v>OK</v>
      </c>
      <c r="T10" s="44"/>
      <c r="U10" s="45"/>
      <c r="V10" s="45"/>
      <c r="W10" s="45"/>
      <c r="X10" s="45"/>
      <c r="Y10" s="45"/>
      <c r="Z10" s="45"/>
      <c r="AA10" s="44"/>
      <c r="AB10" s="44"/>
      <c r="AC10" s="44"/>
      <c r="AD10" s="44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</row>
    <row r="11" spans="1:51" ht="24.75" customHeight="1" x14ac:dyDescent="0.25">
      <c r="A11" s="78">
        <v>8</v>
      </c>
      <c r="B11" s="77">
        <v>9</v>
      </c>
      <c r="C11" s="77" t="s">
        <v>100</v>
      </c>
      <c r="D11" s="24" t="s">
        <v>77</v>
      </c>
      <c r="E11" s="77" t="s">
        <v>78</v>
      </c>
      <c r="F11" s="77" t="s">
        <v>94</v>
      </c>
      <c r="G11" s="124" t="s">
        <v>159</v>
      </c>
      <c r="H11" s="77" t="s">
        <v>152</v>
      </c>
      <c r="I11" s="64">
        <v>8235.2900000000009</v>
      </c>
      <c r="J11" s="21">
        <v>0</v>
      </c>
      <c r="K11" s="31">
        <f t="shared" si="0"/>
        <v>0</v>
      </c>
      <c r="L11" s="31">
        <f t="shared" si="1"/>
        <v>0</v>
      </c>
      <c r="M11" s="32"/>
      <c r="N11" s="33">
        <f t="shared" si="3"/>
        <v>0</v>
      </c>
      <c r="O11" s="32"/>
      <c r="P11" s="32"/>
      <c r="Q11" s="32"/>
      <c r="R11" s="46">
        <f t="shared" si="2"/>
        <v>0</v>
      </c>
      <c r="S11" s="20" t="str">
        <f t="shared" si="4"/>
        <v>OK</v>
      </c>
      <c r="T11" s="44"/>
      <c r="U11" s="45"/>
      <c r="V11" s="45"/>
      <c r="W11" s="45"/>
      <c r="X11" s="22"/>
      <c r="Y11" s="45"/>
      <c r="Z11" s="45"/>
      <c r="AA11" s="44"/>
      <c r="AB11" s="44"/>
      <c r="AC11" s="44"/>
      <c r="AD11" s="44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</row>
    <row r="12" spans="1:51" ht="24.75" customHeight="1" x14ac:dyDescent="0.25">
      <c r="A12" s="78">
        <v>9</v>
      </c>
      <c r="B12" s="77">
        <v>10</v>
      </c>
      <c r="C12" s="77" t="s">
        <v>103</v>
      </c>
      <c r="D12" s="24" t="s">
        <v>79</v>
      </c>
      <c r="E12" s="77" t="s">
        <v>80</v>
      </c>
      <c r="F12" s="77" t="s">
        <v>95</v>
      </c>
      <c r="G12" s="124" t="s">
        <v>158</v>
      </c>
      <c r="H12" s="77" t="s">
        <v>151</v>
      </c>
      <c r="I12" s="64">
        <v>808.25</v>
      </c>
      <c r="J12" s="21">
        <v>0</v>
      </c>
      <c r="K12" s="31">
        <f t="shared" si="0"/>
        <v>0</v>
      </c>
      <c r="L12" s="31">
        <f t="shared" si="1"/>
        <v>0</v>
      </c>
      <c r="M12" s="32"/>
      <c r="N12" s="33">
        <f t="shared" si="3"/>
        <v>0</v>
      </c>
      <c r="O12" s="32"/>
      <c r="P12" s="32"/>
      <c r="Q12" s="32"/>
      <c r="R12" s="46">
        <f t="shared" si="2"/>
        <v>0</v>
      </c>
      <c r="S12" s="20" t="str">
        <f t="shared" si="4"/>
        <v>OK</v>
      </c>
      <c r="T12" s="44"/>
      <c r="U12" s="45"/>
      <c r="V12" s="45"/>
      <c r="W12" s="45"/>
      <c r="X12" s="45"/>
      <c r="Y12" s="45"/>
      <c r="Z12" s="45"/>
      <c r="AA12" s="44"/>
      <c r="AB12" s="44"/>
      <c r="AC12" s="44"/>
      <c r="AD12" s="44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</row>
    <row r="13" spans="1:51" ht="24.75" customHeight="1" x14ac:dyDescent="0.25">
      <c r="A13" s="78">
        <v>10</v>
      </c>
      <c r="B13" s="77">
        <v>11</v>
      </c>
      <c r="C13" s="77" t="s">
        <v>81</v>
      </c>
      <c r="D13" s="24" t="s">
        <v>82</v>
      </c>
      <c r="E13" s="77" t="s">
        <v>83</v>
      </c>
      <c r="F13" s="77" t="s">
        <v>96</v>
      </c>
      <c r="G13" s="124" t="s">
        <v>158</v>
      </c>
      <c r="H13" s="77" t="s">
        <v>151</v>
      </c>
      <c r="I13" s="64">
        <v>62.49</v>
      </c>
      <c r="J13" s="21">
        <v>0</v>
      </c>
      <c r="K13" s="31">
        <f t="shared" si="0"/>
        <v>0</v>
      </c>
      <c r="L13" s="31">
        <f t="shared" si="1"/>
        <v>0</v>
      </c>
      <c r="M13" s="32"/>
      <c r="N13" s="33">
        <f t="shared" si="3"/>
        <v>0</v>
      </c>
      <c r="O13" s="32"/>
      <c r="P13" s="32"/>
      <c r="Q13" s="32"/>
      <c r="R13" s="46">
        <f t="shared" si="2"/>
        <v>0</v>
      </c>
      <c r="S13" s="20" t="str">
        <f t="shared" si="4"/>
        <v>OK</v>
      </c>
      <c r="T13" s="44"/>
      <c r="U13" s="45"/>
      <c r="V13" s="44"/>
      <c r="W13" s="45"/>
      <c r="X13" s="45"/>
      <c r="Y13" s="45"/>
      <c r="Z13" s="45"/>
      <c r="AA13" s="44"/>
      <c r="AB13" s="44"/>
      <c r="AC13" s="44"/>
      <c r="AD13" s="44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</row>
    <row r="14" spans="1:51" ht="24.75" customHeight="1" x14ac:dyDescent="0.25">
      <c r="A14" s="78">
        <v>12</v>
      </c>
      <c r="B14" s="77">
        <v>13</v>
      </c>
      <c r="C14" s="77" t="s">
        <v>100</v>
      </c>
      <c r="D14" s="24" t="s">
        <v>84</v>
      </c>
      <c r="E14" s="77" t="s">
        <v>85</v>
      </c>
      <c r="F14" s="78" t="s">
        <v>94</v>
      </c>
      <c r="G14" s="124" t="s">
        <v>159</v>
      </c>
      <c r="H14" s="77" t="s">
        <v>153</v>
      </c>
      <c r="I14" s="64">
        <v>10757.81</v>
      </c>
      <c r="J14" s="21">
        <v>0</v>
      </c>
      <c r="K14" s="31">
        <f t="shared" si="0"/>
        <v>0</v>
      </c>
      <c r="L14" s="31">
        <f t="shared" si="1"/>
        <v>0</v>
      </c>
      <c r="M14" s="32"/>
      <c r="N14" s="33">
        <f t="shared" si="3"/>
        <v>0</v>
      </c>
      <c r="O14" s="32"/>
      <c r="P14" s="32"/>
      <c r="Q14" s="32"/>
      <c r="R14" s="46">
        <f t="shared" si="2"/>
        <v>0</v>
      </c>
      <c r="S14" s="20" t="str">
        <f t="shared" si="4"/>
        <v>OK</v>
      </c>
      <c r="T14" s="44"/>
      <c r="U14" s="45"/>
      <c r="V14" s="45"/>
      <c r="W14" s="45"/>
      <c r="X14" s="45"/>
      <c r="Y14" s="45"/>
      <c r="Z14" s="45"/>
      <c r="AA14" s="44"/>
      <c r="AB14" s="44"/>
      <c r="AC14" s="44"/>
      <c r="AD14" s="44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</row>
    <row r="15" spans="1:51" ht="24.75" customHeight="1" x14ac:dyDescent="0.25">
      <c r="A15" s="78">
        <v>14</v>
      </c>
      <c r="B15" s="77">
        <v>15</v>
      </c>
      <c r="C15" s="77" t="s">
        <v>104</v>
      </c>
      <c r="D15" s="24" t="s">
        <v>86</v>
      </c>
      <c r="E15" s="77" t="s">
        <v>87</v>
      </c>
      <c r="F15" s="77" t="s">
        <v>94</v>
      </c>
      <c r="G15" s="124" t="s">
        <v>159</v>
      </c>
      <c r="H15" s="77" t="s">
        <v>153</v>
      </c>
      <c r="I15" s="64">
        <v>9000</v>
      </c>
      <c r="J15" s="21">
        <v>0</v>
      </c>
      <c r="K15" s="31">
        <f t="shared" si="0"/>
        <v>0</v>
      </c>
      <c r="L15" s="31">
        <f t="shared" si="1"/>
        <v>0</v>
      </c>
      <c r="M15" s="32"/>
      <c r="N15" s="33">
        <f t="shared" si="3"/>
        <v>0</v>
      </c>
      <c r="O15" s="32"/>
      <c r="P15" s="32"/>
      <c r="Q15" s="32"/>
      <c r="R15" s="46">
        <f t="shared" si="2"/>
        <v>0</v>
      </c>
      <c r="S15" s="20" t="str">
        <f t="shared" si="4"/>
        <v>OK</v>
      </c>
      <c r="T15" s="44"/>
      <c r="U15" s="45"/>
      <c r="V15" s="45"/>
      <c r="W15" s="45"/>
      <c r="X15" s="45"/>
      <c r="Y15" s="45"/>
      <c r="Z15" s="45"/>
      <c r="AA15" s="44"/>
      <c r="AB15" s="44"/>
      <c r="AC15" s="44"/>
      <c r="AD15" s="44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</row>
    <row r="16" spans="1:51" ht="24.75" customHeight="1" x14ac:dyDescent="0.25">
      <c r="A16" s="171">
        <v>15</v>
      </c>
      <c r="B16" s="77">
        <v>16</v>
      </c>
      <c r="C16" s="179" t="s">
        <v>105</v>
      </c>
      <c r="D16" s="24" t="s">
        <v>88</v>
      </c>
      <c r="E16" s="77" t="s">
        <v>89</v>
      </c>
      <c r="F16" s="77" t="s">
        <v>94</v>
      </c>
      <c r="G16" s="124" t="s">
        <v>159</v>
      </c>
      <c r="H16" s="77" t="s">
        <v>152</v>
      </c>
      <c r="I16" s="64">
        <v>14230</v>
      </c>
      <c r="J16" s="21">
        <v>0</v>
      </c>
      <c r="K16" s="31">
        <f t="shared" si="0"/>
        <v>0</v>
      </c>
      <c r="L16" s="31">
        <f t="shared" si="1"/>
        <v>0</v>
      </c>
      <c r="M16" s="32"/>
      <c r="N16" s="33">
        <f t="shared" si="3"/>
        <v>0</v>
      </c>
      <c r="O16" s="32"/>
      <c r="P16" s="32"/>
      <c r="Q16" s="32"/>
      <c r="R16" s="46">
        <f t="shared" si="2"/>
        <v>0</v>
      </c>
      <c r="S16" s="20" t="str">
        <f t="shared" si="4"/>
        <v>OK</v>
      </c>
      <c r="T16" s="44"/>
      <c r="U16" s="45"/>
      <c r="V16" s="45"/>
      <c r="W16" s="45"/>
      <c r="X16" s="45"/>
      <c r="Y16" s="45"/>
      <c r="Z16" s="45"/>
      <c r="AA16" s="44"/>
      <c r="AB16" s="44"/>
      <c r="AC16" s="44"/>
      <c r="AD16" s="44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</row>
    <row r="17" spans="1:51" ht="24.75" customHeight="1" x14ac:dyDescent="0.25">
      <c r="A17" s="172"/>
      <c r="B17" s="77">
        <v>17</v>
      </c>
      <c r="C17" s="180"/>
      <c r="D17" s="24" t="s">
        <v>90</v>
      </c>
      <c r="E17" s="25" t="s">
        <v>91</v>
      </c>
      <c r="F17" s="79" t="s">
        <v>94</v>
      </c>
      <c r="G17" s="124" t="s">
        <v>159</v>
      </c>
      <c r="H17" s="77" t="s">
        <v>152</v>
      </c>
      <c r="I17" s="64">
        <v>3510</v>
      </c>
      <c r="J17" s="21">
        <v>0</v>
      </c>
      <c r="K17" s="31">
        <f t="shared" si="0"/>
        <v>0</v>
      </c>
      <c r="L17" s="31">
        <f t="shared" si="1"/>
        <v>0</v>
      </c>
      <c r="M17" s="32"/>
      <c r="N17" s="33">
        <f t="shared" si="3"/>
        <v>0</v>
      </c>
      <c r="O17" s="32"/>
      <c r="P17" s="32"/>
      <c r="Q17" s="32"/>
      <c r="R17" s="46">
        <f t="shared" si="2"/>
        <v>0</v>
      </c>
      <c r="S17" s="20" t="str">
        <f t="shared" si="4"/>
        <v>OK</v>
      </c>
      <c r="T17" s="44"/>
      <c r="U17" s="45"/>
      <c r="V17" s="45"/>
      <c r="W17" s="45"/>
      <c r="X17" s="45"/>
      <c r="Y17" s="45"/>
      <c r="Z17" s="45"/>
      <c r="AA17" s="44"/>
      <c r="AB17" s="44"/>
      <c r="AC17" s="44"/>
      <c r="AD17" s="44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</row>
    <row r="18" spans="1:51" ht="24.75" customHeight="1" x14ac:dyDescent="0.25">
      <c r="A18" s="78">
        <v>16</v>
      </c>
      <c r="B18" s="77">
        <v>18</v>
      </c>
      <c r="C18" s="77" t="s">
        <v>100</v>
      </c>
      <c r="D18" s="24" t="s">
        <v>92</v>
      </c>
      <c r="E18" s="59" t="s">
        <v>93</v>
      </c>
      <c r="F18" s="78" t="s">
        <v>94</v>
      </c>
      <c r="G18" s="124" t="s">
        <v>158</v>
      </c>
      <c r="H18" s="77" t="s">
        <v>151</v>
      </c>
      <c r="I18" s="64">
        <v>900</v>
      </c>
      <c r="J18" s="21">
        <v>0</v>
      </c>
      <c r="K18" s="31">
        <f t="shared" ref="K18" si="5">IF(SUM(T18:AY18)&gt;J18+M18,J18+M18,SUM(T18:AY18))</f>
        <v>0</v>
      </c>
      <c r="L18" s="31">
        <f t="shared" ref="L18" si="6">(SUM(T18:AY18))</f>
        <v>0</v>
      </c>
      <c r="M18" s="32"/>
      <c r="N18" s="33">
        <f t="shared" si="3"/>
        <v>0</v>
      </c>
      <c r="O18" s="32"/>
      <c r="P18" s="32"/>
      <c r="Q18" s="32"/>
      <c r="R18" s="46">
        <f t="shared" ref="R18" si="7">J18-SUM(T18:AY18)+M18</f>
        <v>0</v>
      </c>
      <c r="S18" s="20" t="str">
        <f t="shared" si="4"/>
        <v>OK</v>
      </c>
      <c r="T18" s="44"/>
      <c r="U18" s="45"/>
      <c r="V18" s="45"/>
      <c r="W18" s="45"/>
      <c r="X18" s="45"/>
      <c r="Y18" s="45"/>
      <c r="Z18" s="45"/>
      <c r="AA18" s="44"/>
      <c r="AB18" s="44"/>
      <c r="AC18" s="44"/>
      <c r="AD18" s="44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</row>
    <row r="19" spans="1:51" ht="16.5" customHeight="1" x14ac:dyDescent="0.25">
      <c r="I19" s="62"/>
      <c r="J19" s="60">
        <f t="shared" ref="J19:R19" si="8">SUM(J4:J18)</f>
        <v>4</v>
      </c>
      <c r="K19" s="60">
        <f t="shared" si="8"/>
        <v>0</v>
      </c>
      <c r="L19" s="60">
        <f t="shared" si="8"/>
        <v>0</v>
      </c>
      <c r="M19" s="60">
        <f t="shared" si="8"/>
        <v>0</v>
      </c>
      <c r="N19" s="60">
        <f t="shared" si="8"/>
        <v>0</v>
      </c>
      <c r="O19" s="60">
        <f t="shared" si="8"/>
        <v>0</v>
      </c>
      <c r="P19" s="60">
        <f t="shared" si="8"/>
        <v>0</v>
      </c>
      <c r="Q19" s="60">
        <f t="shared" si="8"/>
        <v>0</v>
      </c>
      <c r="R19" s="61">
        <f t="shared" si="8"/>
        <v>4</v>
      </c>
      <c r="T19" s="23">
        <f t="shared" ref="T19:AY19" si="9">SUMPRODUCT($I$4:$I$18,T4:T18)</f>
        <v>0</v>
      </c>
      <c r="U19" s="23">
        <f t="shared" si="9"/>
        <v>0</v>
      </c>
      <c r="V19" s="23">
        <f t="shared" si="9"/>
        <v>0</v>
      </c>
      <c r="W19" s="23">
        <f t="shared" si="9"/>
        <v>0</v>
      </c>
      <c r="X19" s="23">
        <f t="shared" si="9"/>
        <v>0</v>
      </c>
      <c r="Y19" s="23">
        <f t="shared" si="9"/>
        <v>0</v>
      </c>
      <c r="Z19" s="23">
        <f t="shared" si="9"/>
        <v>0</v>
      </c>
      <c r="AA19" s="23">
        <f t="shared" si="9"/>
        <v>0</v>
      </c>
      <c r="AB19" s="23">
        <f t="shared" si="9"/>
        <v>0</v>
      </c>
      <c r="AC19" s="23">
        <f t="shared" si="9"/>
        <v>0</v>
      </c>
      <c r="AD19" s="23">
        <f t="shared" si="9"/>
        <v>0</v>
      </c>
      <c r="AE19" s="23">
        <f t="shared" si="9"/>
        <v>0</v>
      </c>
      <c r="AF19" s="23">
        <f t="shared" si="9"/>
        <v>0</v>
      </c>
      <c r="AG19" s="23">
        <f t="shared" si="9"/>
        <v>0</v>
      </c>
      <c r="AH19" s="23">
        <f t="shared" si="9"/>
        <v>0</v>
      </c>
      <c r="AI19" s="23">
        <f t="shared" si="9"/>
        <v>0</v>
      </c>
      <c r="AJ19" s="23">
        <f t="shared" si="9"/>
        <v>0</v>
      </c>
      <c r="AK19" s="23">
        <f t="shared" si="9"/>
        <v>0</v>
      </c>
      <c r="AL19" s="23">
        <f t="shared" si="9"/>
        <v>0</v>
      </c>
      <c r="AM19" s="23">
        <f t="shared" si="9"/>
        <v>0</v>
      </c>
      <c r="AN19" s="23">
        <f t="shared" si="9"/>
        <v>0</v>
      </c>
      <c r="AO19" s="23">
        <f t="shared" si="9"/>
        <v>0</v>
      </c>
      <c r="AP19" s="23">
        <f t="shared" si="9"/>
        <v>0</v>
      </c>
      <c r="AQ19" s="23">
        <f t="shared" si="9"/>
        <v>0</v>
      </c>
      <c r="AR19" s="23">
        <f t="shared" si="9"/>
        <v>0</v>
      </c>
      <c r="AS19" s="23">
        <f t="shared" si="9"/>
        <v>0</v>
      </c>
      <c r="AT19" s="23">
        <f t="shared" si="9"/>
        <v>0</v>
      </c>
      <c r="AU19" s="23">
        <f t="shared" si="9"/>
        <v>0</v>
      </c>
      <c r="AV19" s="23">
        <f t="shared" si="9"/>
        <v>0</v>
      </c>
      <c r="AW19" s="23">
        <f t="shared" si="9"/>
        <v>0</v>
      </c>
      <c r="AX19" s="23">
        <f t="shared" si="9"/>
        <v>0</v>
      </c>
      <c r="AY19" s="23">
        <f t="shared" si="9"/>
        <v>0</v>
      </c>
    </row>
    <row r="20" spans="1:51" ht="20.25" customHeight="1" x14ac:dyDescent="0.25">
      <c r="J20" s="69">
        <f t="shared" ref="J20:Q20" si="10">SUMPRODUCT($I$4:$I$18,J4:J18)</f>
        <v>9669.24</v>
      </c>
      <c r="K20" s="69">
        <f t="shared" si="10"/>
        <v>0</v>
      </c>
      <c r="L20" s="69">
        <f t="shared" si="10"/>
        <v>0</v>
      </c>
      <c r="M20" s="69">
        <f t="shared" si="10"/>
        <v>0</v>
      </c>
      <c r="N20" s="69">
        <f t="shared" si="10"/>
        <v>0</v>
      </c>
      <c r="O20" s="69">
        <f t="shared" si="10"/>
        <v>0</v>
      </c>
      <c r="P20" s="69">
        <f t="shared" si="10"/>
        <v>0</v>
      </c>
      <c r="Q20" s="69">
        <f t="shared" si="10"/>
        <v>0</v>
      </c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</row>
    <row r="21" spans="1:51" ht="20.25" customHeight="1" thickBot="1" x14ac:dyDescent="0.3">
      <c r="J21" s="69"/>
      <c r="M21" s="36"/>
      <c r="N21" s="36"/>
      <c r="O21" s="36"/>
      <c r="P21" s="36"/>
      <c r="Q21" s="36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</row>
    <row r="22" spans="1:51" ht="17.25" customHeight="1" x14ac:dyDescent="0.25">
      <c r="A22" s="81"/>
      <c r="B22" s="173" t="s">
        <v>50</v>
      </c>
      <c r="C22" s="174"/>
      <c r="D22" s="174"/>
      <c r="E22" s="174"/>
      <c r="F22" s="174"/>
      <c r="G22" s="174"/>
      <c r="H22" s="174"/>
      <c r="I22" s="174"/>
      <c r="J22" s="175"/>
      <c r="K22" s="36"/>
      <c r="L22" s="36"/>
      <c r="M22" s="36"/>
      <c r="N22" s="36"/>
      <c r="O22" s="36"/>
      <c r="P22" s="36"/>
      <c r="Q22" s="36"/>
      <c r="U22" s="29"/>
      <c r="V22" s="29"/>
      <c r="W22" s="29"/>
    </row>
    <row r="23" spans="1:51" ht="16.5" customHeight="1" x14ac:dyDescent="0.25">
      <c r="A23" s="81"/>
      <c r="B23" s="176" t="s">
        <v>52</v>
      </c>
      <c r="C23" s="177"/>
      <c r="D23" s="177"/>
      <c r="E23" s="177"/>
      <c r="F23" s="177"/>
      <c r="G23" s="177"/>
      <c r="H23" s="177"/>
      <c r="I23" s="177"/>
      <c r="J23" s="178"/>
      <c r="Q23" s="30"/>
      <c r="U23" s="29"/>
      <c r="V23" s="29"/>
      <c r="W23" s="29"/>
    </row>
    <row r="24" spans="1:51" ht="15.75" customHeight="1" x14ac:dyDescent="0.25">
      <c r="A24" s="81"/>
      <c r="B24" s="158" t="s">
        <v>49</v>
      </c>
      <c r="C24" s="159"/>
      <c r="D24" s="159"/>
      <c r="E24" s="159"/>
      <c r="F24" s="159"/>
      <c r="G24" s="159"/>
      <c r="H24" s="159"/>
      <c r="I24" s="159"/>
      <c r="J24" s="160"/>
      <c r="Q24" s="30"/>
      <c r="U24" s="29"/>
      <c r="V24" s="29"/>
      <c r="W24" s="29"/>
    </row>
    <row r="25" spans="1:51" ht="18.75" customHeight="1" thickBot="1" x14ac:dyDescent="0.3">
      <c r="A25" s="81"/>
      <c r="B25" s="161" t="s">
        <v>56</v>
      </c>
      <c r="C25" s="162"/>
      <c r="D25" s="162"/>
      <c r="E25" s="162"/>
      <c r="F25" s="162"/>
      <c r="G25" s="162"/>
      <c r="H25" s="162"/>
      <c r="I25" s="162"/>
      <c r="J25" s="163"/>
    </row>
  </sheetData>
  <autoFilter ref="A3:AY3" xr:uid="{00000000-0001-0000-0000-000000000000}"/>
  <mergeCells count="45">
    <mergeCell ref="V1:V2"/>
    <mergeCell ref="A2:I2"/>
    <mergeCell ref="J2:S2"/>
    <mergeCell ref="A1:C1"/>
    <mergeCell ref="D1:I1"/>
    <mergeCell ref="J1:S1"/>
    <mergeCell ref="T1:T2"/>
    <mergeCell ref="U1:U2"/>
    <mergeCell ref="AR1:AR2"/>
    <mergeCell ref="AS1:AS2"/>
    <mergeCell ref="AT1:AT2"/>
    <mergeCell ref="AI1:AI2"/>
    <mergeCell ref="AJ1:AJ2"/>
    <mergeCell ref="AK1:AK2"/>
    <mergeCell ref="AL1:AL2"/>
    <mergeCell ref="AM1:AM2"/>
    <mergeCell ref="AN1:AN2"/>
    <mergeCell ref="AO1:AO2"/>
    <mergeCell ref="AP1:AP2"/>
    <mergeCell ref="AQ1:AQ2"/>
    <mergeCell ref="AH1:AH2"/>
    <mergeCell ref="W1:W2"/>
    <mergeCell ref="X1:X2"/>
    <mergeCell ref="Y1:Y2"/>
    <mergeCell ref="Z1:Z2"/>
    <mergeCell ref="AA1:AA2"/>
    <mergeCell ref="AC1:AC2"/>
    <mergeCell ref="AD1:AD2"/>
    <mergeCell ref="AE1:AE2"/>
    <mergeCell ref="AF1:AF2"/>
    <mergeCell ref="AG1:AG2"/>
    <mergeCell ref="AB1:AB2"/>
    <mergeCell ref="AU1:AU2"/>
    <mergeCell ref="AV1:AV2"/>
    <mergeCell ref="AW1:AW2"/>
    <mergeCell ref="AX1:AX2"/>
    <mergeCell ref="AY1:AY2"/>
    <mergeCell ref="B24:J24"/>
    <mergeCell ref="B25:J25"/>
    <mergeCell ref="A8:A9"/>
    <mergeCell ref="C8:C9"/>
    <mergeCell ref="A16:A17"/>
    <mergeCell ref="C16:C17"/>
    <mergeCell ref="B22:J22"/>
    <mergeCell ref="B23:J23"/>
  </mergeCells>
  <conditionalFormatting sqref="S1 S3:S1048576">
    <cfRule type="cellIs" dxfId="30" priority="4" operator="equal">
      <formula>"ATENÇÃO"</formula>
    </cfRule>
  </conditionalFormatting>
  <conditionalFormatting sqref="T4:AY18">
    <cfRule type="cellIs" dxfId="29" priority="3" operator="greaterThan">
      <formula>0</formula>
    </cfRule>
  </conditionalFormatting>
  <conditionalFormatting sqref="R4:R18">
    <cfRule type="cellIs" dxfId="28" priority="2" operator="lessThan">
      <formula>0</formula>
    </cfRule>
  </conditionalFormatting>
  <conditionalFormatting sqref="S4:S18">
    <cfRule type="containsText" dxfId="27" priority="1" operator="containsText" text="ATENÇÃO">
      <formula>NOT(ISERROR(SEARCH("ATENÇÃO",S4)))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3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30291-2294-49EE-8E01-46A58218E8C2}">
  <dimension ref="A1:AY25"/>
  <sheetViews>
    <sheetView zoomScale="50" zoomScaleNormal="50" workbookViewId="0">
      <selection activeCell="S27" sqref="S27"/>
    </sheetView>
  </sheetViews>
  <sheetFormatPr defaultColWidth="11.85546875" defaultRowHeight="24.75" customHeight="1" x14ac:dyDescent="0.25"/>
  <cols>
    <col min="1" max="1" width="5.42578125" style="1" customWidth="1"/>
    <col min="2" max="2" width="6.28515625" style="1" customWidth="1"/>
    <col min="3" max="3" width="28.7109375" style="1" customWidth="1"/>
    <col min="4" max="4" width="22.5703125" style="3" customWidth="1"/>
    <col min="5" max="5" width="15.85546875" style="1" customWidth="1"/>
    <col min="6" max="6" width="11.85546875" style="1"/>
    <col min="7" max="7" width="13.7109375" style="1" customWidth="1"/>
    <col min="8" max="8" width="11" style="1" customWidth="1"/>
    <col min="9" max="9" width="14.42578125" style="3" customWidth="1"/>
    <col min="10" max="10" width="11.85546875" style="4" customWidth="1"/>
    <col min="11" max="13" width="11.85546875" style="4"/>
    <col min="14" max="14" width="13.28515625" style="4" customWidth="1"/>
    <col min="15" max="17" width="11.85546875" style="4"/>
    <col min="18" max="18" width="11.85546875" style="12"/>
    <col min="19" max="19" width="11.85546875" style="5"/>
    <col min="20" max="31" width="12.85546875" style="6" customWidth="1"/>
    <col min="32" max="51" width="12.85546875" style="43" customWidth="1"/>
    <col min="52" max="16384" width="11.85546875" style="43"/>
  </cols>
  <sheetData>
    <row r="1" spans="1:51" ht="43.5" customHeight="1" x14ac:dyDescent="0.25">
      <c r="A1" s="165" t="s">
        <v>55</v>
      </c>
      <c r="B1" s="166"/>
      <c r="C1" s="167"/>
      <c r="D1" s="155" t="s">
        <v>58</v>
      </c>
      <c r="E1" s="156"/>
      <c r="F1" s="156"/>
      <c r="G1" s="156"/>
      <c r="H1" s="156"/>
      <c r="I1" s="157"/>
      <c r="J1" s="164" t="s">
        <v>59</v>
      </c>
      <c r="K1" s="164"/>
      <c r="L1" s="164"/>
      <c r="M1" s="164"/>
      <c r="N1" s="164"/>
      <c r="O1" s="164"/>
      <c r="P1" s="164"/>
      <c r="Q1" s="164"/>
      <c r="R1" s="164"/>
      <c r="S1" s="164"/>
      <c r="T1" s="181" t="s">
        <v>53</v>
      </c>
      <c r="U1" s="181" t="s">
        <v>53</v>
      </c>
      <c r="V1" s="181" t="s">
        <v>53</v>
      </c>
      <c r="W1" s="181" t="s">
        <v>53</v>
      </c>
      <c r="X1" s="181" t="s">
        <v>53</v>
      </c>
      <c r="Y1" s="181" t="s">
        <v>53</v>
      </c>
      <c r="Z1" s="181" t="s">
        <v>53</v>
      </c>
      <c r="AA1" s="181" t="s">
        <v>53</v>
      </c>
      <c r="AB1" s="181" t="s">
        <v>53</v>
      </c>
      <c r="AC1" s="181" t="s">
        <v>53</v>
      </c>
      <c r="AD1" s="181" t="s">
        <v>53</v>
      </c>
      <c r="AE1" s="181" t="s">
        <v>53</v>
      </c>
      <c r="AF1" s="181" t="s">
        <v>53</v>
      </c>
      <c r="AG1" s="181" t="s">
        <v>53</v>
      </c>
      <c r="AH1" s="181" t="s">
        <v>53</v>
      </c>
      <c r="AI1" s="181" t="s">
        <v>53</v>
      </c>
      <c r="AJ1" s="181" t="s">
        <v>53</v>
      </c>
      <c r="AK1" s="181" t="s">
        <v>53</v>
      </c>
      <c r="AL1" s="181" t="s">
        <v>53</v>
      </c>
      <c r="AM1" s="181" t="s">
        <v>53</v>
      </c>
      <c r="AN1" s="181" t="s">
        <v>53</v>
      </c>
      <c r="AO1" s="181" t="s">
        <v>53</v>
      </c>
      <c r="AP1" s="181" t="s">
        <v>53</v>
      </c>
      <c r="AQ1" s="181" t="s">
        <v>53</v>
      </c>
      <c r="AR1" s="181" t="s">
        <v>53</v>
      </c>
      <c r="AS1" s="181" t="s">
        <v>53</v>
      </c>
      <c r="AT1" s="181" t="s">
        <v>53</v>
      </c>
      <c r="AU1" s="181" t="s">
        <v>53</v>
      </c>
      <c r="AV1" s="181" t="s">
        <v>53</v>
      </c>
      <c r="AW1" s="181" t="s">
        <v>53</v>
      </c>
      <c r="AX1" s="181" t="s">
        <v>53</v>
      </c>
      <c r="AY1" s="181" t="s">
        <v>53</v>
      </c>
    </row>
    <row r="2" spans="1:51" ht="20.25" customHeight="1" x14ac:dyDescent="0.25">
      <c r="A2" s="155" t="s">
        <v>112</v>
      </c>
      <c r="B2" s="156"/>
      <c r="C2" s="156"/>
      <c r="D2" s="156"/>
      <c r="E2" s="156"/>
      <c r="F2" s="156"/>
      <c r="G2" s="156"/>
      <c r="H2" s="156"/>
      <c r="I2" s="157"/>
      <c r="J2" s="168" t="s">
        <v>98</v>
      </c>
      <c r="K2" s="169"/>
      <c r="L2" s="169"/>
      <c r="M2" s="169"/>
      <c r="N2" s="169"/>
      <c r="O2" s="169"/>
      <c r="P2" s="169"/>
      <c r="Q2" s="169"/>
      <c r="R2" s="169"/>
      <c r="S2" s="170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  <c r="AM2" s="182"/>
      <c r="AN2" s="182"/>
      <c r="AO2" s="182"/>
      <c r="AP2" s="182"/>
      <c r="AQ2" s="182"/>
      <c r="AR2" s="182"/>
      <c r="AS2" s="182"/>
      <c r="AT2" s="182"/>
      <c r="AU2" s="182"/>
      <c r="AV2" s="182"/>
      <c r="AW2" s="182"/>
      <c r="AX2" s="182"/>
      <c r="AY2" s="182"/>
    </row>
    <row r="3" spans="1:51" s="3" customFormat="1" ht="39.75" customHeight="1" x14ac:dyDescent="0.2">
      <c r="A3" s="7" t="s">
        <v>2</v>
      </c>
      <c r="B3" s="7" t="s">
        <v>7</v>
      </c>
      <c r="C3" s="7" t="s">
        <v>8</v>
      </c>
      <c r="D3" s="8" t="s">
        <v>9</v>
      </c>
      <c r="E3" s="8" t="s">
        <v>10</v>
      </c>
      <c r="F3" s="8" t="s">
        <v>4</v>
      </c>
      <c r="G3" s="8" t="s">
        <v>12</v>
      </c>
      <c r="H3" s="8" t="s">
        <v>11</v>
      </c>
      <c r="I3" s="9" t="s">
        <v>6</v>
      </c>
      <c r="J3" s="27" t="s">
        <v>97</v>
      </c>
      <c r="K3" s="27" t="s">
        <v>13</v>
      </c>
      <c r="L3" s="27" t="s">
        <v>14</v>
      </c>
      <c r="M3" s="27" t="s">
        <v>15</v>
      </c>
      <c r="N3" s="27" t="s">
        <v>16</v>
      </c>
      <c r="O3" s="27" t="s">
        <v>17</v>
      </c>
      <c r="P3" s="27" t="s">
        <v>18</v>
      </c>
      <c r="Q3" s="27" t="s">
        <v>19</v>
      </c>
      <c r="R3" s="34" t="s">
        <v>0</v>
      </c>
      <c r="S3" s="35" t="s">
        <v>1</v>
      </c>
      <c r="T3" s="42" t="s">
        <v>48</v>
      </c>
      <c r="U3" s="42" t="s">
        <v>48</v>
      </c>
      <c r="V3" s="42" t="s">
        <v>48</v>
      </c>
      <c r="W3" s="42" t="s">
        <v>48</v>
      </c>
      <c r="X3" s="42" t="s">
        <v>48</v>
      </c>
      <c r="Y3" s="42" t="s">
        <v>48</v>
      </c>
      <c r="Z3" s="42" t="s">
        <v>48</v>
      </c>
      <c r="AA3" s="42" t="s">
        <v>48</v>
      </c>
      <c r="AB3" s="42" t="s">
        <v>48</v>
      </c>
      <c r="AC3" s="42" t="s">
        <v>48</v>
      </c>
      <c r="AD3" s="42" t="s">
        <v>48</v>
      </c>
      <c r="AE3" s="42" t="s">
        <v>48</v>
      </c>
      <c r="AF3" s="42" t="s">
        <v>48</v>
      </c>
      <c r="AG3" s="42" t="s">
        <v>48</v>
      </c>
      <c r="AH3" s="42" t="s">
        <v>48</v>
      </c>
      <c r="AI3" s="42" t="s">
        <v>48</v>
      </c>
      <c r="AJ3" s="42" t="s">
        <v>48</v>
      </c>
      <c r="AK3" s="42" t="s">
        <v>48</v>
      </c>
      <c r="AL3" s="42" t="s">
        <v>48</v>
      </c>
      <c r="AM3" s="42" t="s">
        <v>48</v>
      </c>
      <c r="AN3" s="42" t="s">
        <v>48</v>
      </c>
      <c r="AO3" s="42" t="s">
        <v>48</v>
      </c>
      <c r="AP3" s="42" t="s">
        <v>48</v>
      </c>
      <c r="AQ3" s="42" t="s">
        <v>48</v>
      </c>
      <c r="AR3" s="42" t="s">
        <v>48</v>
      </c>
      <c r="AS3" s="42" t="s">
        <v>48</v>
      </c>
      <c r="AT3" s="42" t="s">
        <v>48</v>
      </c>
      <c r="AU3" s="42" t="s">
        <v>48</v>
      </c>
      <c r="AV3" s="42" t="s">
        <v>48</v>
      </c>
      <c r="AW3" s="42" t="s">
        <v>48</v>
      </c>
      <c r="AX3" s="42" t="s">
        <v>48</v>
      </c>
      <c r="AY3" s="42" t="s">
        <v>48</v>
      </c>
    </row>
    <row r="4" spans="1:51" ht="24.75" customHeight="1" x14ac:dyDescent="0.25">
      <c r="A4" s="78">
        <v>1</v>
      </c>
      <c r="B4" s="77">
        <v>1</v>
      </c>
      <c r="C4" s="82" t="s">
        <v>99</v>
      </c>
      <c r="D4" s="24" t="s">
        <v>61</v>
      </c>
      <c r="E4" s="77" t="s">
        <v>62</v>
      </c>
      <c r="F4" s="77" t="s">
        <v>94</v>
      </c>
      <c r="G4" s="124" t="s">
        <v>158</v>
      </c>
      <c r="H4" s="77" t="s">
        <v>151</v>
      </c>
      <c r="I4" s="64">
        <v>1592.07</v>
      </c>
      <c r="J4" s="21">
        <v>1</v>
      </c>
      <c r="K4" s="31">
        <f t="shared" ref="K4:K17" si="0">IF(SUM(T4:AY4)&gt;J4+M4,J4+M4,SUM(T4:AY4))</f>
        <v>0</v>
      </c>
      <c r="L4" s="31">
        <f t="shared" ref="L4:L17" si="1">(SUM(T4:AY4))</f>
        <v>0</v>
      </c>
      <c r="M4" s="32"/>
      <c r="N4" s="33">
        <f>ROUND(IF(J4*0.25-0.5&lt;0,0,J4*0.25-0.5),0)-Q4-O4</f>
        <v>0</v>
      </c>
      <c r="O4" s="32"/>
      <c r="P4" s="32"/>
      <c r="Q4" s="32"/>
      <c r="R4" s="46">
        <f t="shared" ref="R4:R17" si="2">J4-SUM(T4:AY4)+M4</f>
        <v>1</v>
      </c>
      <c r="S4" s="20" t="str">
        <f>IF(R4&lt;0,"ATENÇÃO","OK")</f>
        <v>OK</v>
      </c>
      <c r="T4" s="44"/>
      <c r="U4" s="45"/>
      <c r="V4" s="45"/>
      <c r="W4" s="45"/>
      <c r="X4" s="45"/>
      <c r="Y4" s="45"/>
      <c r="Z4" s="45"/>
      <c r="AA4" s="44"/>
      <c r="AB4" s="44"/>
      <c r="AC4" s="44"/>
      <c r="AD4" s="44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</row>
    <row r="5" spans="1:51" ht="24.75" customHeight="1" x14ac:dyDescent="0.25">
      <c r="A5" s="78">
        <v>2</v>
      </c>
      <c r="B5" s="77">
        <v>2</v>
      </c>
      <c r="C5" s="77" t="s">
        <v>100</v>
      </c>
      <c r="D5" s="24" t="s">
        <v>63</v>
      </c>
      <c r="E5" s="77" t="s">
        <v>64</v>
      </c>
      <c r="F5" s="77" t="s">
        <v>94</v>
      </c>
      <c r="G5" s="124" t="s">
        <v>158</v>
      </c>
      <c r="H5" s="77" t="s">
        <v>151</v>
      </c>
      <c r="I5" s="64">
        <v>3363.98</v>
      </c>
      <c r="J5" s="21">
        <v>0</v>
      </c>
      <c r="K5" s="31">
        <f t="shared" si="0"/>
        <v>0</v>
      </c>
      <c r="L5" s="31">
        <f t="shared" si="1"/>
        <v>0</v>
      </c>
      <c r="M5" s="32"/>
      <c r="N5" s="33">
        <f t="shared" ref="N5:N18" si="3">ROUND(IF(J5*0.25-0.5&lt;0,0,J5*0.25-0.5),0)-Q5-O5</f>
        <v>0</v>
      </c>
      <c r="O5" s="32"/>
      <c r="P5" s="32"/>
      <c r="Q5" s="32"/>
      <c r="R5" s="46">
        <f t="shared" si="2"/>
        <v>0</v>
      </c>
      <c r="S5" s="20" t="str">
        <f t="shared" ref="S5:S18" si="4">IF(R5&lt;0,"ATENÇÃO","OK")</f>
        <v>OK</v>
      </c>
      <c r="T5" s="44"/>
      <c r="U5" s="45"/>
      <c r="V5" s="45"/>
      <c r="W5" s="45"/>
      <c r="X5" s="45"/>
      <c r="Y5" s="45"/>
      <c r="Z5" s="45"/>
      <c r="AA5" s="44"/>
      <c r="AB5" s="44"/>
      <c r="AC5" s="44"/>
      <c r="AD5" s="44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</row>
    <row r="6" spans="1:51" ht="24.75" customHeight="1" x14ac:dyDescent="0.25">
      <c r="A6" s="78">
        <v>3</v>
      </c>
      <c r="B6" s="77">
        <v>3</v>
      </c>
      <c r="C6" s="77" t="s">
        <v>65</v>
      </c>
      <c r="D6" s="24" t="s">
        <v>66</v>
      </c>
      <c r="E6" s="77" t="s">
        <v>67</v>
      </c>
      <c r="F6" s="77" t="s">
        <v>94</v>
      </c>
      <c r="G6" s="124" t="s">
        <v>159</v>
      </c>
      <c r="H6" s="77" t="s">
        <v>152</v>
      </c>
      <c r="I6" s="64">
        <v>2583.3000000000002</v>
      </c>
      <c r="J6" s="21">
        <v>0</v>
      </c>
      <c r="K6" s="31">
        <f t="shared" si="0"/>
        <v>0</v>
      </c>
      <c r="L6" s="31">
        <f t="shared" si="1"/>
        <v>0</v>
      </c>
      <c r="M6" s="32"/>
      <c r="N6" s="33">
        <f t="shared" si="3"/>
        <v>0</v>
      </c>
      <c r="O6" s="32"/>
      <c r="P6" s="32"/>
      <c r="Q6" s="32"/>
      <c r="R6" s="46">
        <f t="shared" si="2"/>
        <v>0</v>
      </c>
      <c r="S6" s="20" t="str">
        <f t="shared" si="4"/>
        <v>OK</v>
      </c>
      <c r="T6" s="44"/>
      <c r="U6" s="44"/>
      <c r="V6" s="45"/>
      <c r="W6" s="45"/>
      <c r="X6" s="45"/>
      <c r="Y6" s="45"/>
      <c r="Z6" s="45"/>
      <c r="AA6" s="44"/>
      <c r="AB6" s="44"/>
      <c r="AC6" s="44"/>
      <c r="AD6" s="44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</row>
    <row r="7" spans="1:51" ht="24.75" customHeight="1" x14ac:dyDescent="0.25">
      <c r="A7" s="78">
        <v>4</v>
      </c>
      <c r="B7" s="77">
        <v>4</v>
      </c>
      <c r="C7" s="77" t="s">
        <v>101</v>
      </c>
      <c r="D7" s="24" t="s">
        <v>68</v>
      </c>
      <c r="E7" s="77" t="s">
        <v>69</v>
      </c>
      <c r="F7" s="77" t="s">
        <v>94</v>
      </c>
      <c r="G7" s="124" t="s">
        <v>159</v>
      </c>
      <c r="H7" s="77" t="s">
        <v>153</v>
      </c>
      <c r="I7" s="64">
        <v>34360</v>
      </c>
      <c r="J7" s="21">
        <v>0</v>
      </c>
      <c r="K7" s="31">
        <f t="shared" si="0"/>
        <v>0</v>
      </c>
      <c r="L7" s="31">
        <f t="shared" si="1"/>
        <v>0</v>
      </c>
      <c r="M7" s="32"/>
      <c r="N7" s="33">
        <f t="shared" si="3"/>
        <v>0</v>
      </c>
      <c r="O7" s="32"/>
      <c r="P7" s="32"/>
      <c r="Q7" s="32"/>
      <c r="R7" s="46">
        <f t="shared" si="2"/>
        <v>0</v>
      </c>
      <c r="S7" s="20" t="str">
        <f t="shared" si="4"/>
        <v>OK</v>
      </c>
      <c r="T7" s="44"/>
      <c r="U7" s="45"/>
      <c r="V7" s="45"/>
      <c r="W7" s="45"/>
      <c r="X7" s="45"/>
      <c r="Y7" s="45"/>
      <c r="Z7" s="45"/>
      <c r="AA7" s="44"/>
      <c r="AB7" s="44"/>
      <c r="AC7" s="44"/>
      <c r="AD7" s="44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</row>
    <row r="8" spans="1:51" ht="24.75" customHeight="1" x14ac:dyDescent="0.25">
      <c r="A8" s="171">
        <v>5</v>
      </c>
      <c r="B8" s="77">
        <v>5</v>
      </c>
      <c r="C8" s="179" t="s">
        <v>102</v>
      </c>
      <c r="D8" s="24" t="s">
        <v>70</v>
      </c>
      <c r="E8" s="77" t="s">
        <v>71</v>
      </c>
      <c r="F8" s="77" t="s">
        <v>94</v>
      </c>
      <c r="G8" s="124" t="s">
        <v>158</v>
      </c>
      <c r="H8" s="77" t="s">
        <v>151</v>
      </c>
      <c r="I8" s="64">
        <v>4268.6000000000004</v>
      </c>
      <c r="J8" s="21">
        <v>0</v>
      </c>
      <c r="K8" s="31">
        <f t="shared" si="0"/>
        <v>0</v>
      </c>
      <c r="L8" s="31">
        <f t="shared" si="1"/>
        <v>0</v>
      </c>
      <c r="M8" s="32"/>
      <c r="N8" s="33">
        <f t="shared" si="3"/>
        <v>0</v>
      </c>
      <c r="O8" s="32"/>
      <c r="P8" s="32"/>
      <c r="Q8" s="32"/>
      <c r="R8" s="46">
        <f t="shared" si="2"/>
        <v>0</v>
      </c>
      <c r="S8" s="20" t="str">
        <f t="shared" si="4"/>
        <v>OK</v>
      </c>
      <c r="T8" s="44"/>
      <c r="U8" s="44"/>
      <c r="V8" s="45"/>
      <c r="W8" s="45"/>
      <c r="X8" s="45"/>
      <c r="Y8" s="45"/>
      <c r="Z8" s="45"/>
      <c r="AA8" s="44"/>
      <c r="AB8" s="44"/>
      <c r="AC8" s="44"/>
      <c r="AD8" s="44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</row>
    <row r="9" spans="1:51" ht="24.75" customHeight="1" x14ac:dyDescent="0.25">
      <c r="A9" s="172"/>
      <c r="B9" s="77">
        <v>6</v>
      </c>
      <c r="C9" s="180"/>
      <c r="D9" s="24" t="s">
        <v>72</v>
      </c>
      <c r="E9" s="77" t="s">
        <v>73</v>
      </c>
      <c r="F9" s="77" t="s">
        <v>94</v>
      </c>
      <c r="G9" s="124" t="s">
        <v>158</v>
      </c>
      <c r="H9" s="77" t="s">
        <v>151</v>
      </c>
      <c r="I9" s="64">
        <v>2216.5</v>
      </c>
      <c r="J9" s="21">
        <v>0</v>
      </c>
      <c r="K9" s="31">
        <f t="shared" si="0"/>
        <v>0</v>
      </c>
      <c r="L9" s="31">
        <f t="shared" si="1"/>
        <v>0</v>
      </c>
      <c r="M9" s="32"/>
      <c r="N9" s="33">
        <f t="shared" si="3"/>
        <v>0</v>
      </c>
      <c r="O9" s="32"/>
      <c r="P9" s="32"/>
      <c r="Q9" s="32"/>
      <c r="R9" s="46">
        <f t="shared" si="2"/>
        <v>0</v>
      </c>
      <c r="S9" s="20" t="str">
        <f t="shared" si="4"/>
        <v>OK</v>
      </c>
      <c r="T9" s="44"/>
      <c r="U9" s="45"/>
      <c r="V9" s="45"/>
      <c r="W9" s="45"/>
      <c r="X9" s="45"/>
      <c r="Y9" s="45"/>
      <c r="Z9" s="45"/>
      <c r="AA9" s="44"/>
      <c r="AB9" s="44"/>
      <c r="AC9" s="44"/>
      <c r="AD9" s="44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</row>
    <row r="10" spans="1:51" ht="24.75" customHeight="1" x14ac:dyDescent="0.25">
      <c r="A10" s="78">
        <v>6</v>
      </c>
      <c r="B10" s="77">
        <v>7</v>
      </c>
      <c r="C10" s="77" t="s">
        <v>74</v>
      </c>
      <c r="D10" s="24" t="s">
        <v>75</v>
      </c>
      <c r="E10" s="77" t="s">
        <v>76</v>
      </c>
      <c r="F10" s="77" t="s">
        <v>94</v>
      </c>
      <c r="G10" s="124" t="s">
        <v>158</v>
      </c>
      <c r="H10" s="77" t="s">
        <v>151</v>
      </c>
      <c r="I10" s="64">
        <v>789.28</v>
      </c>
      <c r="J10" s="21">
        <v>0</v>
      </c>
      <c r="K10" s="31">
        <f t="shared" si="0"/>
        <v>0</v>
      </c>
      <c r="L10" s="31">
        <f t="shared" si="1"/>
        <v>0</v>
      </c>
      <c r="M10" s="32"/>
      <c r="N10" s="33">
        <f t="shared" si="3"/>
        <v>0</v>
      </c>
      <c r="O10" s="32"/>
      <c r="P10" s="32"/>
      <c r="Q10" s="32"/>
      <c r="R10" s="46">
        <f t="shared" si="2"/>
        <v>0</v>
      </c>
      <c r="S10" s="20" t="str">
        <f t="shared" si="4"/>
        <v>OK</v>
      </c>
      <c r="T10" s="44"/>
      <c r="U10" s="45"/>
      <c r="V10" s="45"/>
      <c r="W10" s="45"/>
      <c r="X10" s="45"/>
      <c r="Y10" s="45"/>
      <c r="Z10" s="45"/>
      <c r="AA10" s="44"/>
      <c r="AB10" s="44"/>
      <c r="AC10" s="44"/>
      <c r="AD10" s="44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</row>
    <row r="11" spans="1:51" ht="24.75" customHeight="1" x14ac:dyDescent="0.25">
      <c r="A11" s="78">
        <v>8</v>
      </c>
      <c r="B11" s="77">
        <v>9</v>
      </c>
      <c r="C11" s="77" t="s">
        <v>100</v>
      </c>
      <c r="D11" s="24" t="s">
        <v>77</v>
      </c>
      <c r="E11" s="77" t="s">
        <v>78</v>
      </c>
      <c r="F11" s="77" t="s">
        <v>94</v>
      </c>
      <c r="G11" s="124" t="s">
        <v>159</v>
      </c>
      <c r="H11" s="77" t="s">
        <v>152</v>
      </c>
      <c r="I11" s="64">
        <v>8235.2900000000009</v>
      </c>
      <c r="J11" s="21">
        <v>0</v>
      </c>
      <c r="K11" s="31">
        <f t="shared" si="0"/>
        <v>0</v>
      </c>
      <c r="L11" s="31">
        <f t="shared" si="1"/>
        <v>0</v>
      </c>
      <c r="M11" s="32"/>
      <c r="N11" s="33">
        <f t="shared" si="3"/>
        <v>0</v>
      </c>
      <c r="O11" s="32"/>
      <c r="P11" s="32"/>
      <c r="Q11" s="32"/>
      <c r="R11" s="46">
        <f t="shared" si="2"/>
        <v>0</v>
      </c>
      <c r="S11" s="20" t="str">
        <f t="shared" si="4"/>
        <v>OK</v>
      </c>
      <c r="T11" s="44"/>
      <c r="U11" s="45"/>
      <c r="V11" s="45"/>
      <c r="W11" s="45"/>
      <c r="X11" s="22"/>
      <c r="Y11" s="45"/>
      <c r="Z11" s="45"/>
      <c r="AA11" s="44"/>
      <c r="AB11" s="44"/>
      <c r="AC11" s="44"/>
      <c r="AD11" s="44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</row>
    <row r="12" spans="1:51" ht="24.75" customHeight="1" x14ac:dyDescent="0.25">
      <c r="A12" s="78">
        <v>9</v>
      </c>
      <c r="B12" s="77">
        <v>10</v>
      </c>
      <c r="C12" s="77" t="s">
        <v>103</v>
      </c>
      <c r="D12" s="24" t="s">
        <v>79</v>
      </c>
      <c r="E12" s="77" t="s">
        <v>80</v>
      </c>
      <c r="F12" s="77" t="s">
        <v>95</v>
      </c>
      <c r="G12" s="124" t="s">
        <v>158</v>
      </c>
      <c r="H12" s="77" t="s">
        <v>151</v>
      </c>
      <c r="I12" s="64">
        <v>808.25</v>
      </c>
      <c r="J12" s="21">
        <v>0</v>
      </c>
      <c r="K12" s="31">
        <f t="shared" si="0"/>
        <v>0</v>
      </c>
      <c r="L12" s="31">
        <f t="shared" si="1"/>
        <v>0</v>
      </c>
      <c r="M12" s="32"/>
      <c r="N12" s="33">
        <f t="shared" si="3"/>
        <v>0</v>
      </c>
      <c r="O12" s="32"/>
      <c r="P12" s="32"/>
      <c r="Q12" s="32"/>
      <c r="R12" s="46">
        <f t="shared" si="2"/>
        <v>0</v>
      </c>
      <c r="S12" s="20" t="str">
        <f t="shared" si="4"/>
        <v>OK</v>
      </c>
      <c r="T12" s="44"/>
      <c r="U12" s="45"/>
      <c r="V12" s="45"/>
      <c r="W12" s="45"/>
      <c r="X12" s="45"/>
      <c r="Y12" s="45"/>
      <c r="Z12" s="45"/>
      <c r="AA12" s="44"/>
      <c r="AB12" s="44"/>
      <c r="AC12" s="44"/>
      <c r="AD12" s="44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</row>
    <row r="13" spans="1:51" ht="24.75" customHeight="1" x14ac:dyDescent="0.25">
      <c r="A13" s="78">
        <v>10</v>
      </c>
      <c r="B13" s="77">
        <v>11</v>
      </c>
      <c r="C13" s="77" t="s">
        <v>81</v>
      </c>
      <c r="D13" s="24" t="s">
        <v>82</v>
      </c>
      <c r="E13" s="77" t="s">
        <v>83</v>
      </c>
      <c r="F13" s="77" t="s">
        <v>96</v>
      </c>
      <c r="G13" s="124" t="s">
        <v>158</v>
      </c>
      <c r="H13" s="77" t="s">
        <v>151</v>
      </c>
      <c r="I13" s="64">
        <v>62.49</v>
      </c>
      <c r="J13" s="21">
        <v>0</v>
      </c>
      <c r="K13" s="31">
        <f t="shared" si="0"/>
        <v>0</v>
      </c>
      <c r="L13" s="31">
        <f t="shared" si="1"/>
        <v>0</v>
      </c>
      <c r="M13" s="32"/>
      <c r="N13" s="33">
        <f t="shared" si="3"/>
        <v>0</v>
      </c>
      <c r="O13" s="32"/>
      <c r="P13" s="32"/>
      <c r="Q13" s="32"/>
      <c r="R13" s="46">
        <f t="shared" si="2"/>
        <v>0</v>
      </c>
      <c r="S13" s="20" t="str">
        <f t="shared" si="4"/>
        <v>OK</v>
      </c>
      <c r="T13" s="44"/>
      <c r="U13" s="45"/>
      <c r="V13" s="44"/>
      <c r="W13" s="45"/>
      <c r="X13" s="45"/>
      <c r="Y13" s="45"/>
      <c r="Z13" s="45"/>
      <c r="AA13" s="44"/>
      <c r="AB13" s="44"/>
      <c r="AC13" s="44"/>
      <c r="AD13" s="44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</row>
    <row r="14" spans="1:51" ht="24.75" customHeight="1" x14ac:dyDescent="0.25">
      <c r="A14" s="78">
        <v>12</v>
      </c>
      <c r="B14" s="77">
        <v>13</v>
      </c>
      <c r="C14" s="77" t="s">
        <v>100</v>
      </c>
      <c r="D14" s="24" t="s">
        <v>84</v>
      </c>
      <c r="E14" s="77" t="s">
        <v>85</v>
      </c>
      <c r="F14" s="78" t="s">
        <v>94</v>
      </c>
      <c r="G14" s="124" t="s">
        <v>159</v>
      </c>
      <c r="H14" s="77" t="s">
        <v>153</v>
      </c>
      <c r="I14" s="64">
        <v>10757.81</v>
      </c>
      <c r="J14" s="21">
        <v>0</v>
      </c>
      <c r="K14" s="31">
        <f t="shared" si="0"/>
        <v>0</v>
      </c>
      <c r="L14" s="31">
        <f t="shared" si="1"/>
        <v>0</v>
      </c>
      <c r="M14" s="32"/>
      <c r="N14" s="33">
        <f t="shared" si="3"/>
        <v>0</v>
      </c>
      <c r="O14" s="32"/>
      <c r="P14" s="32"/>
      <c r="Q14" s="32"/>
      <c r="R14" s="46">
        <f t="shared" si="2"/>
        <v>0</v>
      </c>
      <c r="S14" s="20" t="str">
        <f t="shared" si="4"/>
        <v>OK</v>
      </c>
      <c r="T14" s="44"/>
      <c r="U14" s="45"/>
      <c r="V14" s="45"/>
      <c r="W14" s="45"/>
      <c r="X14" s="45"/>
      <c r="Y14" s="45"/>
      <c r="Z14" s="45"/>
      <c r="AA14" s="44"/>
      <c r="AB14" s="44"/>
      <c r="AC14" s="44"/>
      <c r="AD14" s="44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</row>
    <row r="15" spans="1:51" ht="24.75" customHeight="1" x14ac:dyDescent="0.25">
      <c r="A15" s="78">
        <v>14</v>
      </c>
      <c r="B15" s="77">
        <v>15</v>
      </c>
      <c r="C15" s="77" t="s">
        <v>104</v>
      </c>
      <c r="D15" s="24" t="s">
        <v>86</v>
      </c>
      <c r="E15" s="77" t="s">
        <v>87</v>
      </c>
      <c r="F15" s="77" t="s">
        <v>94</v>
      </c>
      <c r="G15" s="124" t="s">
        <v>159</v>
      </c>
      <c r="H15" s="77" t="s">
        <v>153</v>
      </c>
      <c r="I15" s="64">
        <v>9000</v>
      </c>
      <c r="J15" s="21">
        <v>0</v>
      </c>
      <c r="K15" s="31">
        <f t="shared" si="0"/>
        <v>0</v>
      </c>
      <c r="L15" s="31">
        <f t="shared" si="1"/>
        <v>0</v>
      </c>
      <c r="M15" s="32"/>
      <c r="N15" s="33">
        <f t="shared" si="3"/>
        <v>0</v>
      </c>
      <c r="O15" s="32"/>
      <c r="P15" s="32"/>
      <c r="Q15" s="32"/>
      <c r="R15" s="46">
        <f t="shared" si="2"/>
        <v>0</v>
      </c>
      <c r="S15" s="20" t="str">
        <f t="shared" si="4"/>
        <v>OK</v>
      </c>
      <c r="T15" s="44"/>
      <c r="U15" s="45"/>
      <c r="V15" s="45"/>
      <c r="W15" s="45"/>
      <c r="X15" s="45"/>
      <c r="Y15" s="45"/>
      <c r="Z15" s="45"/>
      <c r="AA15" s="44"/>
      <c r="AB15" s="44"/>
      <c r="AC15" s="44"/>
      <c r="AD15" s="44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</row>
    <row r="16" spans="1:51" ht="24.75" customHeight="1" x14ac:dyDescent="0.25">
      <c r="A16" s="171">
        <v>15</v>
      </c>
      <c r="B16" s="77">
        <v>16</v>
      </c>
      <c r="C16" s="179" t="s">
        <v>105</v>
      </c>
      <c r="D16" s="24" t="s">
        <v>88</v>
      </c>
      <c r="E16" s="77" t="s">
        <v>89</v>
      </c>
      <c r="F16" s="77" t="s">
        <v>94</v>
      </c>
      <c r="G16" s="124" t="s">
        <v>159</v>
      </c>
      <c r="H16" s="77" t="s">
        <v>152</v>
      </c>
      <c r="I16" s="64">
        <v>14230</v>
      </c>
      <c r="J16" s="21">
        <v>0</v>
      </c>
      <c r="K16" s="31">
        <f t="shared" si="0"/>
        <v>0</v>
      </c>
      <c r="L16" s="31">
        <f t="shared" si="1"/>
        <v>0</v>
      </c>
      <c r="M16" s="32"/>
      <c r="N16" s="33">
        <f t="shared" si="3"/>
        <v>0</v>
      </c>
      <c r="O16" s="32"/>
      <c r="P16" s="32"/>
      <c r="Q16" s="32"/>
      <c r="R16" s="46">
        <f t="shared" si="2"/>
        <v>0</v>
      </c>
      <c r="S16" s="20" t="str">
        <f t="shared" si="4"/>
        <v>OK</v>
      </c>
      <c r="T16" s="44"/>
      <c r="U16" s="45"/>
      <c r="V16" s="45"/>
      <c r="W16" s="45"/>
      <c r="X16" s="45"/>
      <c r="Y16" s="45"/>
      <c r="Z16" s="45"/>
      <c r="AA16" s="44"/>
      <c r="AB16" s="44"/>
      <c r="AC16" s="44"/>
      <c r="AD16" s="44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</row>
    <row r="17" spans="1:51" ht="24.75" customHeight="1" x14ac:dyDescent="0.25">
      <c r="A17" s="172"/>
      <c r="B17" s="77">
        <v>17</v>
      </c>
      <c r="C17" s="180"/>
      <c r="D17" s="24" t="s">
        <v>90</v>
      </c>
      <c r="E17" s="25" t="s">
        <v>91</v>
      </c>
      <c r="F17" s="79" t="s">
        <v>94</v>
      </c>
      <c r="G17" s="124" t="s">
        <v>159</v>
      </c>
      <c r="H17" s="77" t="s">
        <v>152</v>
      </c>
      <c r="I17" s="64">
        <v>3510</v>
      </c>
      <c r="J17" s="21">
        <v>0</v>
      </c>
      <c r="K17" s="31">
        <f t="shared" si="0"/>
        <v>0</v>
      </c>
      <c r="L17" s="31">
        <f t="shared" si="1"/>
        <v>0</v>
      </c>
      <c r="M17" s="32"/>
      <c r="N17" s="33">
        <f t="shared" si="3"/>
        <v>0</v>
      </c>
      <c r="O17" s="32"/>
      <c r="P17" s="32"/>
      <c r="Q17" s="32"/>
      <c r="R17" s="46">
        <f t="shared" si="2"/>
        <v>0</v>
      </c>
      <c r="S17" s="20" t="str">
        <f t="shared" si="4"/>
        <v>OK</v>
      </c>
      <c r="T17" s="44"/>
      <c r="U17" s="45"/>
      <c r="V17" s="45"/>
      <c r="W17" s="45"/>
      <c r="X17" s="45"/>
      <c r="Y17" s="45"/>
      <c r="Z17" s="45"/>
      <c r="AA17" s="44"/>
      <c r="AB17" s="44"/>
      <c r="AC17" s="44"/>
      <c r="AD17" s="44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</row>
    <row r="18" spans="1:51" ht="24.75" customHeight="1" x14ac:dyDescent="0.25">
      <c r="A18" s="78">
        <v>16</v>
      </c>
      <c r="B18" s="77">
        <v>18</v>
      </c>
      <c r="C18" s="77" t="s">
        <v>100</v>
      </c>
      <c r="D18" s="24" t="s">
        <v>92</v>
      </c>
      <c r="E18" s="59" t="s">
        <v>93</v>
      </c>
      <c r="F18" s="78" t="s">
        <v>94</v>
      </c>
      <c r="G18" s="124" t="s">
        <v>158</v>
      </c>
      <c r="H18" s="77" t="s">
        <v>151</v>
      </c>
      <c r="I18" s="64">
        <v>900</v>
      </c>
      <c r="J18" s="21">
        <v>0</v>
      </c>
      <c r="K18" s="31">
        <f t="shared" ref="K18" si="5">IF(SUM(T18:AY18)&gt;J18+M18,J18+M18,SUM(T18:AY18))</f>
        <v>0</v>
      </c>
      <c r="L18" s="31">
        <f t="shared" ref="L18" si="6">(SUM(T18:AY18))</f>
        <v>0</v>
      </c>
      <c r="M18" s="32"/>
      <c r="N18" s="33">
        <f t="shared" si="3"/>
        <v>0</v>
      </c>
      <c r="O18" s="32"/>
      <c r="P18" s="32"/>
      <c r="Q18" s="32"/>
      <c r="R18" s="46">
        <f t="shared" ref="R18" si="7">J18-SUM(T18:AY18)+M18</f>
        <v>0</v>
      </c>
      <c r="S18" s="20" t="str">
        <f t="shared" si="4"/>
        <v>OK</v>
      </c>
      <c r="T18" s="44"/>
      <c r="U18" s="45"/>
      <c r="V18" s="45"/>
      <c r="W18" s="45"/>
      <c r="X18" s="45"/>
      <c r="Y18" s="45"/>
      <c r="Z18" s="45"/>
      <c r="AA18" s="44"/>
      <c r="AB18" s="44"/>
      <c r="AC18" s="44"/>
      <c r="AD18" s="44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</row>
    <row r="19" spans="1:51" ht="16.5" customHeight="1" x14ac:dyDescent="0.25">
      <c r="I19" s="62"/>
      <c r="J19" s="60">
        <f t="shared" ref="J19:R19" si="8">SUM(J4:J18)</f>
        <v>1</v>
      </c>
      <c r="K19" s="60">
        <f t="shared" si="8"/>
        <v>0</v>
      </c>
      <c r="L19" s="60">
        <f t="shared" si="8"/>
        <v>0</v>
      </c>
      <c r="M19" s="60">
        <f t="shared" si="8"/>
        <v>0</v>
      </c>
      <c r="N19" s="60">
        <f t="shared" si="8"/>
        <v>0</v>
      </c>
      <c r="O19" s="60">
        <f t="shared" si="8"/>
        <v>0</v>
      </c>
      <c r="P19" s="60">
        <f t="shared" si="8"/>
        <v>0</v>
      </c>
      <c r="Q19" s="60">
        <f t="shared" si="8"/>
        <v>0</v>
      </c>
      <c r="R19" s="61">
        <f t="shared" si="8"/>
        <v>1</v>
      </c>
      <c r="T19" s="23">
        <f t="shared" ref="T19:AY19" si="9">SUMPRODUCT($I$4:$I$18,T4:T18)</f>
        <v>0</v>
      </c>
      <c r="U19" s="23">
        <f t="shared" si="9"/>
        <v>0</v>
      </c>
      <c r="V19" s="23">
        <f t="shared" si="9"/>
        <v>0</v>
      </c>
      <c r="W19" s="23">
        <f t="shared" si="9"/>
        <v>0</v>
      </c>
      <c r="X19" s="23">
        <f t="shared" si="9"/>
        <v>0</v>
      </c>
      <c r="Y19" s="23">
        <f t="shared" si="9"/>
        <v>0</v>
      </c>
      <c r="Z19" s="23">
        <f t="shared" si="9"/>
        <v>0</v>
      </c>
      <c r="AA19" s="23">
        <f t="shared" si="9"/>
        <v>0</v>
      </c>
      <c r="AB19" s="23">
        <f t="shared" si="9"/>
        <v>0</v>
      </c>
      <c r="AC19" s="23">
        <f t="shared" si="9"/>
        <v>0</v>
      </c>
      <c r="AD19" s="23">
        <f t="shared" si="9"/>
        <v>0</v>
      </c>
      <c r="AE19" s="23">
        <f t="shared" si="9"/>
        <v>0</v>
      </c>
      <c r="AF19" s="23">
        <f t="shared" si="9"/>
        <v>0</v>
      </c>
      <c r="AG19" s="23">
        <f t="shared" si="9"/>
        <v>0</v>
      </c>
      <c r="AH19" s="23">
        <f t="shared" si="9"/>
        <v>0</v>
      </c>
      <c r="AI19" s="23">
        <f t="shared" si="9"/>
        <v>0</v>
      </c>
      <c r="AJ19" s="23">
        <f t="shared" si="9"/>
        <v>0</v>
      </c>
      <c r="AK19" s="23">
        <f t="shared" si="9"/>
        <v>0</v>
      </c>
      <c r="AL19" s="23">
        <f t="shared" si="9"/>
        <v>0</v>
      </c>
      <c r="AM19" s="23">
        <f t="shared" si="9"/>
        <v>0</v>
      </c>
      <c r="AN19" s="23">
        <f t="shared" si="9"/>
        <v>0</v>
      </c>
      <c r="AO19" s="23">
        <f t="shared" si="9"/>
        <v>0</v>
      </c>
      <c r="AP19" s="23">
        <f t="shared" si="9"/>
        <v>0</v>
      </c>
      <c r="AQ19" s="23">
        <f t="shared" si="9"/>
        <v>0</v>
      </c>
      <c r="AR19" s="23">
        <f t="shared" si="9"/>
        <v>0</v>
      </c>
      <c r="AS19" s="23">
        <f t="shared" si="9"/>
        <v>0</v>
      </c>
      <c r="AT19" s="23">
        <f t="shared" si="9"/>
        <v>0</v>
      </c>
      <c r="AU19" s="23">
        <f t="shared" si="9"/>
        <v>0</v>
      </c>
      <c r="AV19" s="23">
        <f t="shared" si="9"/>
        <v>0</v>
      </c>
      <c r="AW19" s="23">
        <f t="shared" si="9"/>
        <v>0</v>
      </c>
      <c r="AX19" s="23">
        <f t="shared" si="9"/>
        <v>0</v>
      </c>
      <c r="AY19" s="23">
        <f t="shared" si="9"/>
        <v>0</v>
      </c>
    </row>
    <row r="20" spans="1:51" ht="20.25" customHeight="1" x14ac:dyDescent="0.25">
      <c r="J20" s="69">
        <f t="shared" ref="J20:Q20" si="10">SUMPRODUCT($I$4:$I$18,J4:J18)</f>
        <v>1592.07</v>
      </c>
      <c r="K20" s="69">
        <f t="shared" si="10"/>
        <v>0</v>
      </c>
      <c r="L20" s="69">
        <f t="shared" si="10"/>
        <v>0</v>
      </c>
      <c r="M20" s="69">
        <f t="shared" si="10"/>
        <v>0</v>
      </c>
      <c r="N20" s="69">
        <f t="shared" si="10"/>
        <v>0</v>
      </c>
      <c r="O20" s="69">
        <f t="shared" si="10"/>
        <v>0</v>
      </c>
      <c r="P20" s="69">
        <f t="shared" si="10"/>
        <v>0</v>
      </c>
      <c r="Q20" s="69">
        <f t="shared" si="10"/>
        <v>0</v>
      </c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</row>
    <row r="21" spans="1:51" ht="20.25" customHeight="1" thickBot="1" x14ac:dyDescent="0.3">
      <c r="J21" s="69"/>
      <c r="M21" s="36"/>
      <c r="N21" s="36"/>
      <c r="O21" s="36"/>
      <c r="P21" s="36"/>
      <c r="Q21" s="36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</row>
    <row r="22" spans="1:51" ht="17.25" customHeight="1" x14ac:dyDescent="0.25">
      <c r="A22" s="81"/>
      <c r="B22" s="173" t="s">
        <v>50</v>
      </c>
      <c r="C22" s="174"/>
      <c r="D22" s="174"/>
      <c r="E22" s="174"/>
      <c r="F22" s="174"/>
      <c r="G22" s="174"/>
      <c r="H22" s="174"/>
      <c r="I22" s="174"/>
      <c r="J22" s="175"/>
      <c r="K22" s="36"/>
      <c r="L22" s="36"/>
      <c r="M22" s="36"/>
      <c r="N22" s="36"/>
      <c r="O22" s="36"/>
      <c r="P22" s="36"/>
      <c r="Q22" s="36"/>
      <c r="U22" s="29"/>
      <c r="V22" s="29"/>
      <c r="W22" s="29"/>
    </row>
    <row r="23" spans="1:51" ht="16.5" customHeight="1" x14ac:dyDescent="0.25">
      <c r="A23" s="81"/>
      <c r="B23" s="176" t="s">
        <v>52</v>
      </c>
      <c r="C23" s="177"/>
      <c r="D23" s="177"/>
      <c r="E23" s="177"/>
      <c r="F23" s="177"/>
      <c r="G23" s="177"/>
      <c r="H23" s="177"/>
      <c r="I23" s="177"/>
      <c r="J23" s="178"/>
      <c r="Q23" s="30"/>
      <c r="U23" s="29"/>
      <c r="V23" s="29"/>
      <c r="W23" s="29"/>
    </row>
    <row r="24" spans="1:51" ht="15.75" customHeight="1" x14ac:dyDescent="0.25">
      <c r="A24" s="81"/>
      <c r="B24" s="158" t="s">
        <v>49</v>
      </c>
      <c r="C24" s="159"/>
      <c r="D24" s="159"/>
      <c r="E24" s="159"/>
      <c r="F24" s="159"/>
      <c r="G24" s="159"/>
      <c r="H24" s="159"/>
      <c r="I24" s="159"/>
      <c r="J24" s="160"/>
      <c r="Q24" s="30"/>
      <c r="U24" s="29"/>
      <c r="V24" s="29"/>
      <c r="W24" s="29"/>
    </row>
    <row r="25" spans="1:51" ht="18.75" customHeight="1" thickBot="1" x14ac:dyDescent="0.3">
      <c r="A25" s="81"/>
      <c r="B25" s="161" t="s">
        <v>56</v>
      </c>
      <c r="C25" s="162"/>
      <c r="D25" s="162"/>
      <c r="E25" s="162"/>
      <c r="F25" s="162"/>
      <c r="G25" s="162"/>
      <c r="H25" s="162"/>
      <c r="I25" s="162"/>
      <c r="J25" s="163"/>
    </row>
  </sheetData>
  <autoFilter ref="A3:AY3" xr:uid="{00000000-0001-0000-0000-000000000000}"/>
  <mergeCells count="45">
    <mergeCell ref="V1:V2"/>
    <mergeCell ref="A2:I2"/>
    <mergeCell ref="J2:S2"/>
    <mergeCell ref="A1:C1"/>
    <mergeCell ref="D1:I1"/>
    <mergeCell ref="J1:S1"/>
    <mergeCell ref="T1:T2"/>
    <mergeCell ref="U1:U2"/>
    <mergeCell ref="AR1:AR2"/>
    <mergeCell ref="AS1:AS2"/>
    <mergeCell ref="AT1:AT2"/>
    <mergeCell ref="AI1:AI2"/>
    <mergeCell ref="AJ1:AJ2"/>
    <mergeCell ref="AK1:AK2"/>
    <mergeCell ref="AL1:AL2"/>
    <mergeCell ref="AM1:AM2"/>
    <mergeCell ref="AN1:AN2"/>
    <mergeCell ref="AO1:AO2"/>
    <mergeCell ref="AP1:AP2"/>
    <mergeCell ref="AQ1:AQ2"/>
    <mergeCell ref="AH1:AH2"/>
    <mergeCell ref="W1:W2"/>
    <mergeCell ref="X1:X2"/>
    <mergeCell ref="Y1:Y2"/>
    <mergeCell ref="Z1:Z2"/>
    <mergeCell ref="AA1:AA2"/>
    <mergeCell ref="AC1:AC2"/>
    <mergeCell ref="AD1:AD2"/>
    <mergeCell ref="AE1:AE2"/>
    <mergeCell ref="AF1:AF2"/>
    <mergeCell ref="AG1:AG2"/>
    <mergeCell ref="AB1:AB2"/>
    <mergeCell ref="AU1:AU2"/>
    <mergeCell ref="AV1:AV2"/>
    <mergeCell ref="AW1:AW2"/>
    <mergeCell ref="AX1:AX2"/>
    <mergeCell ref="AY1:AY2"/>
    <mergeCell ref="B24:J24"/>
    <mergeCell ref="B25:J25"/>
    <mergeCell ref="A8:A9"/>
    <mergeCell ref="C8:C9"/>
    <mergeCell ref="A16:A17"/>
    <mergeCell ref="C16:C17"/>
    <mergeCell ref="B22:J22"/>
    <mergeCell ref="B23:J23"/>
  </mergeCells>
  <conditionalFormatting sqref="S1 S3:S1048576">
    <cfRule type="cellIs" dxfId="26" priority="4" operator="equal">
      <formula>"ATENÇÃO"</formula>
    </cfRule>
  </conditionalFormatting>
  <conditionalFormatting sqref="T4:AY18">
    <cfRule type="cellIs" dxfId="25" priority="3" operator="greaterThan">
      <formula>0</formula>
    </cfRule>
  </conditionalFormatting>
  <conditionalFormatting sqref="R4:R18">
    <cfRule type="cellIs" dxfId="24" priority="2" operator="lessThan">
      <formula>0</formula>
    </cfRule>
  </conditionalFormatting>
  <conditionalFormatting sqref="S4:S18">
    <cfRule type="containsText" dxfId="23" priority="1" operator="containsText" text="ATENÇÃO">
      <formula>NOT(ISERROR(SEARCH("ATENÇÃO",S4)))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3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30D18-DFF5-4DF6-B336-8F9626986FE5}">
  <dimension ref="A1:AY25"/>
  <sheetViews>
    <sheetView zoomScale="50" zoomScaleNormal="50" workbookViewId="0">
      <selection activeCell="T19" sqref="T19:X19"/>
    </sheetView>
  </sheetViews>
  <sheetFormatPr defaultColWidth="11.85546875" defaultRowHeight="24.75" customHeight="1" x14ac:dyDescent="0.25"/>
  <cols>
    <col min="1" max="1" width="5.42578125" style="1" customWidth="1"/>
    <col min="2" max="2" width="6.28515625" style="1" customWidth="1"/>
    <col min="3" max="3" width="28.7109375" style="1" customWidth="1"/>
    <col min="4" max="4" width="22.5703125" style="3" customWidth="1"/>
    <col min="5" max="5" width="15.85546875" style="1" customWidth="1"/>
    <col min="6" max="6" width="11.85546875" style="1"/>
    <col min="7" max="7" width="13.7109375" style="1" customWidth="1"/>
    <col min="8" max="8" width="11" style="1" customWidth="1"/>
    <col min="9" max="9" width="14.42578125" style="3" customWidth="1"/>
    <col min="10" max="10" width="11.85546875" style="4" customWidth="1"/>
    <col min="11" max="13" width="11.85546875" style="4"/>
    <col min="14" max="14" width="13.28515625" style="4" customWidth="1"/>
    <col min="15" max="17" width="11.85546875" style="4"/>
    <col min="18" max="18" width="11.85546875" style="12"/>
    <col min="19" max="19" width="11.85546875" style="5"/>
    <col min="20" max="21" width="12.85546875" style="6" customWidth="1"/>
    <col min="22" max="22" width="15" style="6" customWidth="1"/>
    <col min="23" max="31" width="12.85546875" style="6" customWidth="1"/>
    <col min="32" max="51" width="12.85546875" style="43" customWidth="1"/>
    <col min="52" max="16384" width="11.85546875" style="43"/>
  </cols>
  <sheetData>
    <row r="1" spans="1:51" ht="43.5" customHeight="1" x14ac:dyDescent="0.25">
      <c r="A1" s="165" t="s">
        <v>55</v>
      </c>
      <c r="B1" s="166"/>
      <c r="C1" s="167"/>
      <c r="D1" s="155" t="s">
        <v>58</v>
      </c>
      <c r="E1" s="156"/>
      <c r="F1" s="156"/>
      <c r="G1" s="156"/>
      <c r="H1" s="156"/>
      <c r="I1" s="157"/>
      <c r="J1" s="164" t="s">
        <v>59</v>
      </c>
      <c r="K1" s="164"/>
      <c r="L1" s="164"/>
      <c r="M1" s="164"/>
      <c r="N1" s="164"/>
      <c r="O1" s="164"/>
      <c r="P1" s="164"/>
      <c r="Q1" s="164"/>
      <c r="R1" s="164"/>
      <c r="S1" s="164"/>
      <c r="T1" s="183" t="s">
        <v>203</v>
      </c>
      <c r="U1" s="183" t="s">
        <v>204</v>
      </c>
      <c r="V1" s="183" t="s">
        <v>205</v>
      </c>
      <c r="W1" s="181" t="s">
        <v>53</v>
      </c>
      <c r="X1" s="181" t="s">
        <v>53</v>
      </c>
      <c r="Y1" s="181" t="s">
        <v>53</v>
      </c>
      <c r="Z1" s="181" t="s">
        <v>53</v>
      </c>
      <c r="AA1" s="181" t="s">
        <v>53</v>
      </c>
      <c r="AB1" s="181" t="s">
        <v>53</v>
      </c>
      <c r="AC1" s="181" t="s">
        <v>53</v>
      </c>
      <c r="AD1" s="181" t="s">
        <v>53</v>
      </c>
      <c r="AE1" s="181" t="s">
        <v>53</v>
      </c>
      <c r="AF1" s="181" t="s">
        <v>53</v>
      </c>
      <c r="AG1" s="181" t="s">
        <v>53</v>
      </c>
      <c r="AH1" s="181" t="s">
        <v>53</v>
      </c>
      <c r="AI1" s="181" t="s">
        <v>53</v>
      </c>
      <c r="AJ1" s="181" t="s">
        <v>53</v>
      </c>
      <c r="AK1" s="181" t="s">
        <v>53</v>
      </c>
      <c r="AL1" s="181" t="s">
        <v>53</v>
      </c>
      <c r="AM1" s="181" t="s">
        <v>53</v>
      </c>
      <c r="AN1" s="181" t="s">
        <v>53</v>
      </c>
      <c r="AO1" s="181" t="s">
        <v>53</v>
      </c>
      <c r="AP1" s="181" t="s">
        <v>53</v>
      </c>
      <c r="AQ1" s="181" t="s">
        <v>53</v>
      </c>
      <c r="AR1" s="181" t="s">
        <v>53</v>
      </c>
      <c r="AS1" s="181" t="s">
        <v>53</v>
      </c>
      <c r="AT1" s="181" t="s">
        <v>53</v>
      </c>
      <c r="AU1" s="181" t="s">
        <v>53</v>
      </c>
      <c r="AV1" s="181" t="s">
        <v>53</v>
      </c>
      <c r="AW1" s="181" t="s">
        <v>53</v>
      </c>
      <c r="AX1" s="181" t="s">
        <v>53</v>
      </c>
      <c r="AY1" s="181" t="s">
        <v>53</v>
      </c>
    </row>
    <row r="2" spans="1:51" ht="20.25" customHeight="1" x14ac:dyDescent="0.25">
      <c r="A2" s="155" t="s">
        <v>113</v>
      </c>
      <c r="B2" s="156"/>
      <c r="C2" s="156"/>
      <c r="D2" s="156"/>
      <c r="E2" s="156"/>
      <c r="F2" s="156"/>
      <c r="G2" s="156"/>
      <c r="H2" s="156"/>
      <c r="I2" s="157"/>
      <c r="J2" s="168" t="s">
        <v>98</v>
      </c>
      <c r="K2" s="169"/>
      <c r="L2" s="169"/>
      <c r="M2" s="169"/>
      <c r="N2" s="169"/>
      <c r="O2" s="169"/>
      <c r="P2" s="169"/>
      <c r="Q2" s="169"/>
      <c r="R2" s="169"/>
      <c r="S2" s="170"/>
      <c r="T2" s="184"/>
      <c r="U2" s="184"/>
      <c r="V2" s="184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  <c r="AM2" s="182"/>
      <c r="AN2" s="182"/>
      <c r="AO2" s="182"/>
      <c r="AP2" s="182"/>
      <c r="AQ2" s="182"/>
      <c r="AR2" s="182"/>
      <c r="AS2" s="182"/>
      <c r="AT2" s="182"/>
      <c r="AU2" s="182"/>
      <c r="AV2" s="182"/>
      <c r="AW2" s="182"/>
      <c r="AX2" s="182"/>
      <c r="AY2" s="182"/>
    </row>
    <row r="3" spans="1:51" s="3" customFormat="1" ht="39.75" customHeight="1" x14ac:dyDescent="0.2">
      <c r="A3" s="7" t="s">
        <v>2</v>
      </c>
      <c r="B3" s="7" t="s">
        <v>7</v>
      </c>
      <c r="C3" s="7" t="s">
        <v>8</v>
      </c>
      <c r="D3" s="8" t="s">
        <v>9</v>
      </c>
      <c r="E3" s="8" t="s">
        <v>10</v>
      </c>
      <c r="F3" s="8" t="s">
        <v>4</v>
      </c>
      <c r="G3" s="8" t="s">
        <v>12</v>
      </c>
      <c r="H3" s="8" t="s">
        <v>11</v>
      </c>
      <c r="I3" s="9" t="s">
        <v>6</v>
      </c>
      <c r="J3" s="27" t="s">
        <v>97</v>
      </c>
      <c r="K3" s="27" t="s">
        <v>13</v>
      </c>
      <c r="L3" s="27" t="s">
        <v>14</v>
      </c>
      <c r="M3" s="27" t="s">
        <v>15</v>
      </c>
      <c r="N3" s="27" t="s">
        <v>16</v>
      </c>
      <c r="O3" s="27" t="s">
        <v>17</v>
      </c>
      <c r="P3" s="27" t="s">
        <v>18</v>
      </c>
      <c r="Q3" s="27" t="s">
        <v>19</v>
      </c>
      <c r="R3" s="34" t="s">
        <v>0</v>
      </c>
      <c r="S3" s="35" t="s">
        <v>1</v>
      </c>
      <c r="T3" s="142">
        <v>45939</v>
      </c>
      <c r="U3" s="142">
        <v>45940</v>
      </c>
      <c r="V3" s="142">
        <v>45940</v>
      </c>
      <c r="W3" s="42" t="s">
        <v>48</v>
      </c>
      <c r="X3" s="42" t="s">
        <v>48</v>
      </c>
      <c r="Y3" s="42" t="s">
        <v>48</v>
      </c>
      <c r="Z3" s="42" t="s">
        <v>48</v>
      </c>
      <c r="AA3" s="42" t="s">
        <v>48</v>
      </c>
      <c r="AB3" s="42" t="s">
        <v>48</v>
      </c>
      <c r="AC3" s="42" t="s">
        <v>48</v>
      </c>
      <c r="AD3" s="42" t="s">
        <v>48</v>
      </c>
      <c r="AE3" s="42" t="s">
        <v>48</v>
      </c>
      <c r="AF3" s="42" t="s">
        <v>48</v>
      </c>
      <c r="AG3" s="42" t="s">
        <v>48</v>
      </c>
      <c r="AH3" s="42" t="s">
        <v>48</v>
      </c>
      <c r="AI3" s="42" t="s">
        <v>48</v>
      </c>
      <c r="AJ3" s="42" t="s">
        <v>48</v>
      </c>
      <c r="AK3" s="42" t="s">
        <v>48</v>
      </c>
      <c r="AL3" s="42" t="s">
        <v>48</v>
      </c>
      <c r="AM3" s="42" t="s">
        <v>48</v>
      </c>
      <c r="AN3" s="42" t="s">
        <v>48</v>
      </c>
      <c r="AO3" s="42" t="s">
        <v>48</v>
      </c>
      <c r="AP3" s="42" t="s">
        <v>48</v>
      </c>
      <c r="AQ3" s="42" t="s">
        <v>48</v>
      </c>
      <c r="AR3" s="42" t="s">
        <v>48</v>
      </c>
      <c r="AS3" s="42" t="s">
        <v>48</v>
      </c>
      <c r="AT3" s="42" t="s">
        <v>48</v>
      </c>
      <c r="AU3" s="42" t="s">
        <v>48</v>
      </c>
      <c r="AV3" s="42" t="s">
        <v>48</v>
      </c>
      <c r="AW3" s="42" t="s">
        <v>48</v>
      </c>
      <c r="AX3" s="42" t="s">
        <v>48</v>
      </c>
      <c r="AY3" s="42" t="s">
        <v>48</v>
      </c>
    </row>
    <row r="4" spans="1:51" ht="24.75" customHeight="1" x14ac:dyDescent="0.25">
      <c r="A4" s="78">
        <v>1</v>
      </c>
      <c r="B4" s="77">
        <v>1</v>
      </c>
      <c r="C4" s="82" t="s">
        <v>99</v>
      </c>
      <c r="D4" s="24" t="s">
        <v>61</v>
      </c>
      <c r="E4" s="77" t="s">
        <v>62</v>
      </c>
      <c r="F4" s="77" t="s">
        <v>94</v>
      </c>
      <c r="G4" s="124" t="s">
        <v>158</v>
      </c>
      <c r="H4" s="77" t="s">
        <v>151</v>
      </c>
      <c r="I4" s="64">
        <v>1592.07</v>
      </c>
      <c r="J4" s="21">
        <v>7</v>
      </c>
      <c r="K4" s="31">
        <f t="shared" ref="K4:K17" si="0">IF(SUM(T4:AY4)&gt;J4+M4,J4+M4,SUM(T4:AY4))</f>
        <v>3</v>
      </c>
      <c r="L4" s="31">
        <f t="shared" ref="L4:L17" si="1">(SUM(T4:AY4))</f>
        <v>3</v>
      </c>
      <c r="M4" s="32"/>
      <c r="N4" s="33">
        <f>ROUND(IF(J4*0.25-0.5&lt;0,0,J4*0.25-0.5),0)-Q4-O4</f>
        <v>1</v>
      </c>
      <c r="O4" s="32"/>
      <c r="P4" s="32"/>
      <c r="Q4" s="32"/>
      <c r="R4" s="46">
        <f t="shared" ref="R4:R17" si="2">J4-SUM(T4:AY4)+M4</f>
        <v>4</v>
      </c>
      <c r="S4" s="20" t="str">
        <f>IF(R4&lt;0,"ATENÇÃO","OK")</f>
        <v>OK</v>
      </c>
      <c r="T4" s="144">
        <v>3</v>
      </c>
      <c r="U4" s="145"/>
      <c r="V4" s="145"/>
      <c r="W4" s="45"/>
      <c r="X4" s="45"/>
      <c r="Y4" s="45"/>
      <c r="Z4" s="45"/>
      <c r="AA4" s="44"/>
      <c r="AB4" s="44"/>
      <c r="AC4" s="44"/>
      <c r="AD4" s="44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</row>
    <row r="5" spans="1:51" ht="24.75" customHeight="1" x14ac:dyDescent="0.25">
      <c r="A5" s="78">
        <v>2</v>
      </c>
      <c r="B5" s="77">
        <v>2</v>
      </c>
      <c r="C5" s="77" t="s">
        <v>100</v>
      </c>
      <c r="D5" s="24" t="s">
        <v>63</v>
      </c>
      <c r="E5" s="77" t="s">
        <v>64</v>
      </c>
      <c r="F5" s="77" t="s">
        <v>94</v>
      </c>
      <c r="G5" s="124" t="s">
        <v>158</v>
      </c>
      <c r="H5" s="77" t="s">
        <v>151</v>
      </c>
      <c r="I5" s="64">
        <v>3363.98</v>
      </c>
      <c r="J5" s="21">
        <v>0</v>
      </c>
      <c r="K5" s="31">
        <f t="shared" si="0"/>
        <v>0</v>
      </c>
      <c r="L5" s="31">
        <f t="shared" si="1"/>
        <v>0</v>
      </c>
      <c r="M5" s="32"/>
      <c r="N5" s="33">
        <f t="shared" ref="N5:N18" si="3">ROUND(IF(J5*0.25-0.5&lt;0,0,J5*0.25-0.5),0)-Q5-O5</f>
        <v>0</v>
      </c>
      <c r="O5" s="32"/>
      <c r="P5" s="32"/>
      <c r="Q5" s="32"/>
      <c r="R5" s="46">
        <f t="shared" si="2"/>
        <v>0</v>
      </c>
      <c r="S5" s="20" t="str">
        <f t="shared" ref="S5:S18" si="4">IF(R5&lt;0,"ATENÇÃO","OK")</f>
        <v>OK</v>
      </c>
      <c r="T5" s="143"/>
      <c r="U5" s="145"/>
      <c r="V5" s="145"/>
      <c r="W5" s="45"/>
      <c r="X5" s="45"/>
      <c r="Y5" s="45"/>
      <c r="Z5" s="45"/>
      <c r="AA5" s="44"/>
      <c r="AB5" s="44"/>
      <c r="AC5" s="44"/>
      <c r="AD5" s="44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</row>
    <row r="6" spans="1:51" ht="24.75" customHeight="1" x14ac:dyDescent="0.25">
      <c r="A6" s="78">
        <v>3</v>
      </c>
      <c r="B6" s="77">
        <v>3</v>
      </c>
      <c r="C6" s="77" t="s">
        <v>65</v>
      </c>
      <c r="D6" s="24" t="s">
        <v>66</v>
      </c>
      <c r="E6" s="77" t="s">
        <v>67</v>
      </c>
      <c r="F6" s="77" t="s">
        <v>94</v>
      </c>
      <c r="G6" s="124" t="s">
        <v>159</v>
      </c>
      <c r="H6" s="77" t="s">
        <v>152</v>
      </c>
      <c r="I6" s="64">
        <v>2583.3000000000002</v>
      </c>
      <c r="J6" s="21">
        <v>0</v>
      </c>
      <c r="K6" s="31">
        <f t="shared" si="0"/>
        <v>0</v>
      </c>
      <c r="L6" s="31">
        <f t="shared" si="1"/>
        <v>0</v>
      </c>
      <c r="M6" s="32"/>
      <c r="N6" s="33">
        <f t="shared" si="3"/>
        <v>0</v>
      </c>
      <c r="O6" s="32"/>
      <c r="P6" s="32"/>
      <c r="Q6" s="32"/>
      <c r="R6" s="46">
        <f t="shared" si="2"/>
        <v>0</v>
      </c>
      <c r="S6" s="20" t="str">
        <f t="shared" si="4"/>
        <v>OK</v>
      </c>
      <c r="T6" s="143"/>
      <c r="U6" s="143"/>
      <c r="V6" s="145"/>
      <c r="W6" s="45"/>
      <c r="X6" s="45"/>
      <c r="Y6" s="45"/>
      <c r="Z6" s="45"/>
      <c r="AA6" s="44"/>
      <c r="AB6" s="44"/>
      <c r="AC6" s="44"/>
      <c r="AD6" s="44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</row>
    <row r="7" spans="1:51" ht="24.75" customHeight="1" x14ac:dyDescent="0.25">
      <c r="A7" s="78">
        <v>4</v>
      </c>
      <c r="B7" s="77">
        <v>4</v>
      </c>
      <c r="C7" s="77" t="s">
        <v>101</v>
      </c>
      <c r="D7" s="24" t="s">
        <v>68</v>
      </c>
      <c r="E7" s="77" t="s">
        <v>69</v>
      </c>
      <c r="F7" s="77" t="s">
        <v>94</v>
      </c>
      <c r="G7" s="124" t="s">
        <v>159</v>
      </c>
      <c r="H7" s="77" t="s">
        <v>153</v>
      </c>
      <c r="I7" s="64">
        <v>34360</v>
      </c>
      <c r="J7" s="21">
        <v>1</v>
      </c>
      <c r="K7" s="31">
        <f t="shared" si="0"/>
        <v>1</v>
      </c>
      <c r="L7" s="31">
        <f t="shared" si="1"/>
        <v>1</v>
      </c>
      <c r="M7" s="32"/>
      <c r="N7" s="33">
        <f t="shared" si="3"/>
        <v>0</v>
      </c>
      <c r="O7" s="32"/>
      <c r="P7" s="32"/>
      <c r="Q7" s="32"/>
      <c r="R7" s="46">
        <f t="shared" si="2"/>
        <v>0</v>
      </c>
      <c r="S7" s="20" t="str">
        <f t="shared" si="4"/>
        <v>OK</v>
      </c>
      <c r="T7" s="143"/>
      <c r="U7" s="144">
        <v>1</v>
      </c>
      <c r="V7" s="145"/>
      <c r="W7" s="45"/>
      <c r="X7" s="45"/>
      <c r="Y7" s="45"/>
      <c r="Z7" s="45"/>
      <c r="AA7" s="44"/>
      <c r="AB7" s="44"/>
      <c r="AC7" s="44"/>
      <c r="AD7" s="44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</row>
    <row r="8" spans="1:51" ht="24.75" customHeight="1" x14ac:dyDescent="0.25">
      <c r="A8" s="171">
        <v>5</v>
      </c>
      <c r="B8" s="77">
        <v>5</v>
      </c>
      <c r="C8" s="179" t="s">
        <v>102</v>
      </c>
      <c r="D8" s="24" t="s">
        <v>70</v>
      </c>
      <c r="E8" s="77" t="s">
        <v>71</v>
      </c>
      <c r="F8" s="77" t="s">
        <v>94</v>
      </c>
      <c r="G8" s="124" t="s">
        <v>158</v>
      </c>
      <c r="H8" s="77" t="s">
        <v>151</v>
      </c>
      <c r="I8" s="64">
        <v>4268.6000000000004</v>
      </c>
      <c r="J8" s="21">
        <v>0</v>
      </c>
      <c r="K8" s="31">
        <f t="shared" si="0"/>
        <v>0</v>
      </c>
      <c r="L8" s="31">
        <f t="shared" si="1"/>
        <v>0</v>
      </c>
      <c r="M8" s="32"/>
      <c r="N8" s="33">
        <f t="shared" si="3"/>
        <v>0</v>
      </c>
      <c r="O8" s="32"/>
      <c r="P8" s="32"/>
      <c r="Q8" s="32"/>
      <c r="R8" s="46">
        <f t="shared" si="2"/>
        <v>0</v>
      </c>
      <c r="S8" s="20" t="str">
        <f t="shared" si="4"/>
        <v>OK</v>
      </c>
      <c r="T8" s="143"/>
      <c r="U8" s="143"/>
      <c r="V8" s="145"/>
      <c r="W8" s="45"/>
      <c r="X8" s="45"/>
      <c r="Y8" s="45"/>
      <c r="Z8" s="45"/>
      <c r="AA8" s="44"/>
      <c r="AB8" s="44"/>
      <c r="AC8" s="44"/>
      <c r="AD8" s="44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</row>
    <row r="9" spans="1:51" ht="24.75" customHeight="1" x14ac:dyDescent="0.25">
      <c r="A9" s="172"/>
      <c r="B9" s="77">
        <v>6</v>
      </c>
      <c r="C9" s="180"/>
      <c r="D9" s="24" t="s">
        <v>72</v>
      </c>
      <c r="E9" s="77" t="s">
        <v>73</v>
      </c>
      <c r="F9" s="77" t="s">
        <v>94</v>
      </c>
      <c r="G9" s="124" t="s">
        <v>158</v>
      </c>
      <c r="H9" s="77" t="s">
        <v>151</v>
      </c>
      <c r="I9" s="64">
        <v>2216.5</v>
      </c>
      <c r="J9" s="21">
        <v>0</v>
      </c>
      <c r="K9" s="31">
        <f t="shared" si="0"/>
        <v>0</v>
      </c>
      <c r="L9" s="31">
        <f t="shared" si="1"/>
        <v>0</v>
      </c>
      <c r="M9" s="32"/>
      <c r="N9" s="33">
        <f t="shared" si="3"/>
        <v>0</v>
      </c>
      <c r="O9" s="32"/>
      <c r="P9" s="32"/>
      <c r="Q9" s="32"/>
      <c r="R9" s="46">
        <f t="shared" si="2"/>
        <v>0</v>
      </c>
      <c r="S9" s="20" t="str">
        <f t="shared" si="4"/>
        <v>OK</v>
      </c>
      <c r="T9" s="143"/>
      <c r="U9" s="145"/>
      <c r="V9" s="145"/>
      <c r="W9" s="45"/>
      <c r="X9" s="45"/>
      <c r="Y9" s="45"/>
      <c r="Z9" s="45"/>
      <c r="AA9" s="44"/>
      <c r="AB9" s="44"/>
      <c r="AC9" s="44"/>
      <c r="AD9" s="44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</row>
    <row r="10" spans="1:51" ht="24.75" customHeight="1" x14ac:dyDescent="0.25">
      <c r="A10" s="78">
        <v>6</v>
      </c>
      <c r="B10" s="77">
        <v>7</v>
      </c>
      <c r="C10" s="77" t="s">
        <v>74</v>
      </c>
      <c r="D10" s="24" t="s">
        <v>75</v>
      </c>
      <c r="E10" s="77" t="s">
        <v>76</v>
      </c>
      <c r="F10" s="77" t="s">
        <v>94</v>
      </c>
      <c r="G10" s="124" t="s">
        <v>158</v>
      </c>
      <c r="H10" s="77" t="s">
        <v>151</v>
      </c>
      <c r="I10" s="64">
        <v>789.28</v>
      </c>
      <c r="J10" s="21">
        <v>0</v>
      </c>
      <c r="K10" s="31">
        <f t="shared" si="0"/>
        <v>0</v>
      </c>
      <c r="L10" s="31">
        <f t="shared" si="1"/>
        <v>0</v>
      </c>
      <c r="M10" s="32"/>
      <c r="N10" s="33">
        <f t="shared" si="3"/>
        <v>0</v>
      </c>
      <c r="O10" s="32"/>
      <c r="P10" s="32"/>
      <c r="Q10" s="32"/>
      <c r="R10" s="46">
        <f t="shared" si="2"/>
        <v>0</v>
      </c>
      <c r="S10" s="20" t="str">
        <f t="shared" si="4"/>
        <v>OK</v>
      </c>
      <c r="T10" s="143"/>
      <c r="U10" s="145"/>
      <c r="V10" s="145"/>
      <c r="W10" s="45"/>
      <c r="X10" s="45"/>
      <c r="Y10" s="45"/>
      <c r="Z10" s="45"/>
      <c r="AA10" s="44"/>
      <c r="AB10" s="44"/>
      <c r="AC10" s="44"/>
      <c r="AD10" s="44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</row>
    <row r="11" spans="1:51" ht="24.75" customHeight="1" x14ac:dyDescent="0.25">
      <c r="A11" s="78">
        <v>8</v>
      </c>
      <c r="B11" s="77">
        <v>9</v>
      </c>
      <c r="C11" s="77" t="s">
        <v>100</v>
      </c>
      <c r="D11" s="24" t="s">
        <v>77</v>
      </c>
      <c r="E11" s="77" t="s">
        <v>78</v>
      </c>
      <c r="F11" s="77" t="s">
        <v>94</v>
      </c>
      <c r="G11" s="124" t="s">
        <v>159</v>
      </c>
      <c r="H11" s="77" t="s">
        <v>152</v>
      </c>
      <c r="I11" s="64">
        <v>8235.2900000000009</v>
      </c>
      <c r="J11" s="21">
        <v>10</v>
      </c>
      <c r="K11" s="31">
        <f t="shared" si="0"/>
        <v>10</v>
      </c>
      <c r="L11" s="31">
        <f t="shared" si="1"/>
        <v>10</v>
      </c>
      <c r="M11" s="32"/>
      <c r="N11" s="33">
        <f t="shared" si="3"/>
        <v>2</v>
      </c>
      <c r="O11" s="32"/>
      <c r="P11" s="32"/>
      <c r="Q11" s="32"/>
      <c r="R11" s="46">
        <f t="shared" si="2"/>
        <v>0</v>
      </c>
      <c r="S11" s="20" t="str">
        <f t="shared" si="4"/>
        <v>OK</v>
      </c>
      <c r="T11" s="143"/>
      <c r="U11" s="145"/>
      <c r="V11" s="144">
        <v>10</v>
      </c>
      <c r="W11" s="45"/>
      <c r="X11" s="22"/>
      <c r="Y11" s="45"/>
      <c r="Z11" s="45"/>
      <c r="AA11" s="44"/>
      <c r="AB11" s="44"/>
      <c r="AC11" s="44"/>
      <c r="AD11" s="44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</row>
    <row r="12" spans="1:51" ht="24.75" customHeight="1" x14ac:dyDescent="0.25">
      <c r="A12" s="78">
        <v>9</v>
      </c>
      <c r="B12" s="77">
        <v>10</v>
      </c>
      <c r="C12" s="77" t="s">
        <v>103</v>
      </c>
      <c r="D12" s="24" t="s">
        <v>79</v>
      </c>
      <c r="E12" s="77" t="s">
        <v>80</v>
      </c>
      <c r="F12" s="77" t="s">
        <v>95</v>
      </c>
      <c r="G12" s="124" t="s">
        <v>158</v>
      </c>
      <c r="H12" s="77" t="s">
        <v>151</v>
      </c>
      <c r="I12" s="64">
        <v>808.25</v>
      </c>
      <c r="J12" s="21">
        <v>0</v>
      </c>
      <c r="K12" s="31">
        <f t="shared" si="0"/>
        <v>0</v>
      </c>
      <c r="L12" s="31">
        <f t="shared" si="1"/>
        <v>0</v>
      </c>
      <c r="M12" s="32"/>
      <c r="N12" s="33">
        <f t="shared" si="3"/>
        <v>0</v>
      </c>
      <c r="O12" s="32"/>
      <c r="P12" s="32"/>
      <c r="Q12" s="32"/>
      <c r="R12" s="46">
        <f t="shared" si="2"/>
        <v>0</v>
      </c>
      <c r="S12" s="20" t="str">
        <f t="shared" si="4"/>
        <v>OK</v>
      </c>
      <c r="T12" s="143"/>
      <c r="U12" s="145"/>
      <c r="V12" s="145"/>
      <c r="W12" s="45"/>
      <c r="X12" s="45"/>
      <c r="Y12" s="45"/>
      <c r="Z12" s="45"/>
      <c r="AA12" s="44"/>
      <c r="AB12" s="44"/>
      <c r="AC12" s="44"/>
      <c r="AD12" s="44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</row>
    <row r="13" spans="1:51" ht="24.75" customHeight="1" x14ac:dyDescent="0.25">
      <c r="A13" s="78">
        <v>10</v>
      </c>
      <c r="B13" s="77">
        <v>11</v>
      </c>
      <c r="C13" s="77" t="s">
        <v>81</v>
      </c>
      <c r="D13" s="24" t="s">
        <v>82</v>
      </c>
      <c r="E13" s="77" t="s">
        <v>83</v>
      </c>
      <c r="F13" s="77" t="s">
        <v>96</v>
      </c>
      <c r="G13" s="124" t="s">
        <v>158</v>
      </c>
      <c r="H13" s="77" t="s">
        <v>151</v>
      </c>
      <c r="I13" s="64">
        <v>62.49</v>
      </c>
      <c r="J13" s="21">
        <v>0</v>
      </c>
      <c r="K13" s="31">
        <f t="shared" si="0"/>
        <v>0</v>
      </c>
      <c r="L13" s="31">
        <f t="shared" si="1"/>
        <v>0</v>
      </c>
      <c r="M13" s="32"/>
      <c r="N13" s="33">
        <f t="shared" si="3"/>
        <v>0</v>
      </c>
      <c r="O13" s="32"/>
      <c r="P13" s="32"/>
      <c r="Q13" s="32"/>
      <c r="R13" s="46">
        <f t="shared" si="2"/>
        <v>0</v>
      </c>
      <c r="S13" s="20" t="str">
        <f t="shared" si="4"/>
        <v>OK</v>
      </c>
      <c r="T13" s="143"/>
      <c r="U13" s="145"/>
      <c r="V13" s="143"/>
      <c r="W13" s="45"/>
      <c r="X13" s="45"/>
      <c r="Y13" s="45"/>
      <c r="Z13" s="45"/>
      <c r="AA13" s="44"/>
      <c r="AB13" s="44"/>
      <c r="AC13" s="44"/>
      <c r="AD13" s="44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</row>
    <row r="14" spans="1:51" ht="24.75" customHeight="1" x14ac:dyDescent="0.25">
      <c r="A14" s="78">
        <v>12</v>
      </c>
      <c r="B14" s="77">
        <v>13</v>
      </c>
      <c r="C14" s="77" t="s">
        <v>100</v>
      </c>
      <c r="D14" s="24" t="s">
        <v>84</v>
      </c>
      <c r="E14" s="77" t="s">
        <v>85</v>
      </c>
      <c r="F14" s="78" t="s">
        <v>94</v>
      </c>
      <c r="G14" s="124" t="s">
        <v>159</v>
      </c>
      <c r="H14" s="77" t="s">
        <v>153</v>
      </c>
      <c r="I14" s="64">
        <v>10757.81</v>
      </c>
      <c r="J14" s="21">
        <v>2</v>
      </c>
      <c r="K14" s="31">
        <f t="shared" si="0"/>
        <v>2</v>
      </c>
      <c r="L14" s="31">
        <f t="shared" si="1"/>
        <v>2</v>
      </c>
      <c r="M14" s="32"/>
      <c r="N14" s="33">
        <f t="shared" si="3"/>
        <v>0</v>
      </c>
      <c r="O14" s="32"/>
      <c r="P14" s="32"/>
      <c r="Q14" s="32"/>
      <c r="R14" s="46">
        <f t="shared" si="2"/>
        <v>0</v>
      </c>
      <c r="S14" s="20" t="str">
        <f t="shared" si="4"/>
        <v>OK</v>
      </c>
      <c r="T14" s="143"/>
      <c r="U14" s="145"/>
      <c r="V14" s="144">
        <v>2</v>
      </c>
      <c r="W14" s="45"/>
      <c r="X14" s="45"/>
      <c r="Y14" s="45"/>
      <c r="Z14" s="45"/>
      <c r="AA14" s="44"/>
      <c r="AB14" s="44"/>
      <c r="AC14" s="44"/>
      <c r="AD14" s="44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</row>
    <row r="15" spans="1:51" ht="24.75" customHeight="1" x14ac:dyDescent="0.25">
      <c r="A15" s="78">
        <v>14</v>
      </c>
      <c r="B15" s="77">
        <v>15</v>
      </c>
      <c r="C15" s="77" t="s">
        <v>104</v>
      </c>
      <c r="D15" s="24" t="s">
        <v>86</v>
      </c>
      <c r="E15" s="77" t="s">
        <v>87</v>
      </c>
      <c r="F15" s="77" t="s">
        <v>94</v>
      </c>
      <c r="G15" s="124" t="s">
        <v>159</v>
      </c>
      <c r="H15" s="77" t="s">
        <v>153</v>
      </c>
      <c r="I15" s="64">
        <v>9000</v>
      </c>
      <c r="J15" s="21">
        <v>0</v>
      </c>
      <c r="K15" s="31">
        <f t="shared" si="0"/>
        <v>0</v>
      </c>
      <c r="L15" s="31">
        <f t="shared" si="1"/>
        <v>0</v>
      </c>
      <c r="M15" s="32"/>
      <c r="N15" s="33">
        <f t="shared" si="3"/>
        <v>0</v>
      </c>
      <c r="O15" s="32"/>
      <c r="P15" s="32"/>
      <c r="Q15" s="32"/>
      <c r="R15" s="46">
        <f t="shared" si="2"/>
        <v>0</v>
      </c>
      <c r="S15" s="20" t="str">
        <f t="shared" si="4"/>
        <v>OK</v>
      </c>
      <c r="T15" s="143"/>
      <c r="U15" s="145"/>
      <c r="V15" s="145"/>
      <c r="W15" s="45"/>
      <c r="X15" s="45"/>
      <c r="Y15" s="45"/>
      <c r="Z15" s="45"/>
      <c r="AA15" s="44"/>
      <c r="AB15" s="44"/>
      <c r="AC15" s="44"/>
      <c r="AD15" s="44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</row>
    <row r="16" spans="1:51" ht="24.75" customHeight="1" x14ac:dyDescent="0.25">
      <c r="A16" s="171">
        <v>15</v>
      </c>
      <c r="B16" s="77">
        <v>16</v>
      </c>
      <c r="C16" s="179" t="s">
        <v>105</v>
      </c>
      <c r="D16" s="24" t="s">
        <v>88</v>
      </c>
      <c r="E16" s="77" t="s">
        <v>89</v>
      </c>
      <c r="F16" s="77" t="s">
        <v>94</v>
      </c>
      <c r="G16" s="124" t="s">
        <v>159</v>
      </c>
      <c r="H16" s="77" t="s">
        <v>152</v>
      </c>
      <c r="I16" s="64">
        <v>14230</v>
      </c>
      <c r="J16" s="21">
        <v>0</v>
      </c>
      <c r="K16" s="31">
        <f t="shared" si="0"/>
        <v>0</v>
      </c>
      <c r="L16" s="31">
        <f t="shared" si="1"/>
        <v>0</v>
      </c>
      <c r="M16" s="32"/>
      <c r="N16" s="33">
        <f t="shared" si="3"/>
        <v>0</v>
      </c>
      <c r="O16" s="32"/>
      <c r="P16" s="32"/>
      <c r="Q16" s="32"/>
      <c r="R16" s="46">
        <f t="shared" si="2"/>
        <v>0</v>
      </c>
      <c r="S16" s="20" t="str">
        <f t="shared" si="4"/>
        <v>OK</v>
      </c>
      <c r="T16" s="143"/>
      <c r="U16" s="145"/>
      <c r="V16" s="145"/>
      <c r="W16" s="45"/>
      <c r="X16" s="45"/>
      <c r="Y16" s="45"/>
      <c r="Z16" s="45"/>
      <c r="AA16" s="44"/>
      <c r="AB16" s="44"/>
      <c r="AC16" s="44"/>
      <c r="AD16" s="44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</row>
    <row r="17" spans="1:51" ht="24.75" customHeight="1" x14ac:dyDescent="0.25">
      <c r="A17" s="172"/>
      <c r="B17" s="77">
        <v>17</v>
      </c>
      <c r="C17" s="180"/>
      <c r="D17" s="24" t="s">
        <v>90</v>
      </c>
      <c r="E17" s="25" t="s">
        <v>91</v>
      </c>
      <c r="F17" s="79" t="s">
        <v>94</v>
      </c>
      <c r="G17" s="124" t="s">
        <v>159</v>
      </c>
      <c r="H17" s="77" t="s">
        <v>152</v>
      </c>
      <c r="I17" s="64">
        <v>3510</v>
      </c>
      <c r="J17" s="21">
        <v>0</v>
      </c>
      <c r="K17" s="31">
        <f t="shared" si="0"/>
        <v>0</v>
      </c>
      <c r="L17" s="31">
        <f t="shared" si="1"/>
        <v>0</v>
      </c>
      <c r="M17" s="32"/>
      <c r="N17" s="33">
        <f t="shared" si="3"/>
        <v>0</v>
      </c>
      <c r="O17" s="32"/>
      <c r="P17" s="32"/>
      <c r="Q17" s="32"/>
      <c r="R17" s="46">
        <f t="shared" si="2"/>
        <v>0</v>
      </c>
      <c r="S17" s="20" t="str">
        <f t="shared" si="4"/>
        <v>OK</v>
      </c>
      <c r="T17" s="143"/>
      <c r="U17" s="145"/>
      <c r="V17" s="145"/>
      <c r="W17" s="45"/>
      <c r="X17" s="45"/>
      <c r="Y17" s="45"/>
      <c r="Z17" s="45"/>
      <c r="AA17" s="44"/>
      <c r="AB17" s="44"/>
      <c r="AC17" s="44"/>
      <c r="AD17" s="44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</row>
    <row r="18" spans="1:51" ht="24.75" customHeight="1" x14ac:dyDescent="0.25">
      <c r="A18" s="78">
        <v>16</v>
      </c>
      <c r="B18" s="77">
        <v>18</v>
      </c>
      <c r="C18" s="77" t="s">
        <v>100</v>
      </c>
      <c r="D18" s="24" t="s">
        <v>92</v>
      </c>
      <c r="E18" s="59" t="s">
        <v>93</v>
      </c>
      <c r="F18" s="78" t="s">
        <v>94</v>
      </c>
      <c r="G18" s="124" t="s">
        <v>158</v>
      </c>
      <c r="H18" s="77" t="s">
        <v>151</v>
      </c>
      <c r="I18" s="64">
        <v>900</v>
      </c>
      <c r="J18" s="21">
        <v>0</v>
      </c>
      <c r="K18" s="31">
        <f t="shared" ref="K18" si="5">IF(SUM(T18:AY18)&gt;J18+M18,J18+M18,SUM(T18:AY18))</f>
        <v>0</v>
      </c>
      <c r="L18" s="31">
        <f t="shared" ref="L18" si="6">(SUM(T18:AY18))</f>
        <v>0</v>
      </c>
      <c r="M18" s="32"/>
      <c r="N18" s="33">
        <f t="shared" si="3"/>
        <v>0</v>
      </c>
      <c r="O18" s="32"/>
      <c r="P18" s="32"/>
      <c r="Q18" s="32"/>
      <c r="R18" s="46">
        <f t="shared" ref="R18" si="7">J18-SUM(T18:AY18)+M18</f>
        <v>0</v>
      </c>
      <c r="S18" s="20" t="str">
        <f t="shared" si="4"/>
        <v>OK</v>
      </c>
      <c r="T18" s="143"/>
      <c r="U18" s="145"/>
      <c r="V18" s="145"/>
      <c r="W18" s="45"/>
      <c r="X18" s="45"/>
      <c r="Y18" s="45"/>
      <c r="Z18" s="45"/>
      <c r="AA18" s="44"/>
      <c r="AB18" s="44"/>
      <c r="AC18" s="44"/>
      <c r="AD18" s="44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</row>
    <row r="19" spans="1:51" ht="16.5" customHeight="1" x14ac:dyDescent="0.25">
      <c r="I19" s="62"/>
      <c r="J19" s="60">
        <f t="shared" ref="J19:R19" si="8">SUM(J4:J18)</f>
        <v>20</v>
      </c>
      <c r="K19" s="60">
        <f t="shared" si="8"/>
        <v>16</v>
      </c>
      <c r="L19" s="60">
        <f t="shared" si="8"/>
        <v>16</v>
      </c>
      <c r="M19" s="60">
        <f t="shared" si="8"/>
        <v>0</v>
      </c>
      <c r="N19" s="60">
        <f t="shared" si="8"/>
        <v>3</v>
      </c>
      <c r="O19" s="60">
        <f t="shared" si="8"/>
        <v>0</v>
      </c>
      <c r="P19" s="60">
        <f t="shared" si="8"/>
        <v>0</v>
      </c>
      <c r="Q19" s="60">
        <f t="shared" si="8"/>
        <v>0</v>
      </c>
      <c r="R19" s="61">
        <f t="shared" si="8"/>
        <v>4</v>
      </c>
      <c r="T19" s="147">
        <f>SUMPRODUCT($I$4:$I$18,T4:T18)</f>
        <v>4776.21</v>
      </c>
      <c r="U19" s="147">
        <f t="shared" ref="U19:X19" si="9">SUMPRODUCT($I$4:$I$18,U4:U18)</f>
        <v>34360</v>
      </c>
      <c r="V19" s="147">
        <f t="shared" si="9"/>
        <v>103868.52</v>
      </c>
      <c r="W19" s="147">
        <f t="shared" si="9"/>
        <v>0</v>
      </c>
      <c r="X19" s="147">
        <f t="shared" si="9"/>
        <v>0</v>
      </c>
      <c r="Y19" s="23">
        <f t="shared" ref="Y19:AY19" si="10">SUMPRODUCT($I$4:$I$18,Y4:Y18)</f>
        <v>0</v>
      </c>
      <c r="Z19" s="23">
        <f t="shared" si="10"/>
        <v>0</v>
      </c>
      <c r="AA19" s="23">
        <f t="shared" si="10"/>
        <v>0</v>
      </c>
      <c r="AB19" s="23">
        <f t="shared" si="10"/>
        <v>0</v>
      </c>
      <c r="AC19" s="23">
        <f t="shared" si="10"/>
        <v>0</v>
      </c>
      <c r="AD19" s="23">
        <f t="shared" si="10"/>
        <v>0</v>
      </c>
      <c r="AE19" s="23">
        <f t="shared" si="10"/>
        <v>0</v>
      </c>
      <c r="AF19" s="23">
        <f t="shared" si="10"/>
        <v>0</v>
      </c>
      <c r="AG19" s="23">
        <f t="shared" si="10"/>
        <v>0</v>
      </c>
      <c r="AH19" s="23">
        <f t="shared" si="10"/>
        <v>0</v>
      </c>
      <c r="AI19" s="23">
        <f t="shared" si="10"/>
        <v>0</v>
      </c>
      <c r="AJ19" s="23">
        <f t="shared" si="10"/>
        <v>0</v>
      </c>
      <c r="AK19" s="23">
        <f t="shared" si="10"/>
        <v>0</v>
      </c>
      <c r="AL19" s="23">
        <f t="shared" si="10"/>
        <v>0</v>
      </c>
      <c r="AM19" s="23">
        <f t="shared" si="10"/>
        <v>0</v>
      </c>
      <c r="AN19" s="23">
        <f t="shared" si="10"/>
        <v>0</v>
      </c>
      <c r="AO19" s="23">
        <f t="shared" si="10"/>
        <v>0</v>
      </c>
      <c r="AP19" s="23">
        <f t="shared" si="10"/>
        <v>0</v>
      </c>
      <c r="AQ19" s="23">
        <f t="shared" si="10"/>
        <v>0</v>
      </c>
      <c r="AR19" s="23">
        <f t="shared" si="10"/>
        <v>0</v>
      </c>
      <c r="AS19" s="23">
        <f t="shared" si="10"/>
        <v>0</v>
      </c>
      <c r="AT19" s="23">
        <f t="shared" si="10"/>
        <v>0</v>
      </c>
      <c r="AU19" s="23">
        <f t="shared" si="10"/>
        <v>0</v>
      </c>
      <c r="AV19" s="23">
        <f t="shared" si="10"/>
        <v>0</v>
      </c>
      <c r="AW19" s="23">
        <f t="shared" si="10"/>
        <v>0</v>
      </c>
      <c r="AX19" s="23">
        <f t="shared" si="10"/>
        <v>0</v>
      </c>
      <c r="AY19" s="23">
        <f t="shared" si="10"/>
        <v>0</v>
      </c>
    </row>
    <row r="20" spans="1:51" ht="20.25" customHeight="1" x14ac:dyDescent="0.25">
      <c r="J20" s="69">
        <f t="shared" ref="J20:Q20" si="11">SUMPRODUCT($I$4:$I$18,J4:J18)</f>
        <v>149373.01</v>
      </c>
      <c r="K20" s="69">
        <f t="shared" si="11"/>
        <v>143004.73000000001</v>
      </c>
      <c r="L20" s="69">
        <f t="shared" si="11"/>
        <v>143004.73000000001</v>
      </c>
      <c r="M20" s="69">
        <f t="shared" si="11"/>
        <v>0</v>
      </c>
      <c r="N20" s="69">
        <f t="shared" si="11"/>
        <v>18062.650000000001</v>
      </c>
      <c r="O20" s="69">
        <f t="shared" si="11"/>
        <v>0</v>
      </c>
      <c r="P20" s="69">
        <f t="shared" si="11"/>
        <v>0</v>
      </c>
      <c r="Q20" s="69">
        <f t="shared" si="11"/>
        <v>0</v>
      </c>
      <c r="T20" s="148"/>
      <c r="U20" s="148"/>
      <c r="V20" s="148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</row>
    <row r="21" spans="1:51" ht="20.25" customHeight="1" thickBot="1" x14ac:dyDescent="0.3">
      <c r="J21" s="69"/>
      <c r="M21" s="36"/>
      <c r="N21" s="36"/>
      <c r="O21" s="36"/>
      <c r="P21" s="36"/>
      <c r="Q21" s="36"/>
      <c r="T21" s="148"/>
      <c r="U21" s="148"/>
      <c r="V21" s="148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</row>
    <row r="22" spans="1:51" ht="17.25" customHeight="1" x14ac:dyDescent="0.25">
      <c r="A22" s="81"/>
      <c r="B22" s="173" t="s">
        <v>50</v>
      </c>
      <c r="C22" s="174"/>
      <c r="D22" s="174"/>
      <c r="E22" s="174"/>
      <c r="F22" s="174"/>
      <c r="G22" s="174"/>
      <c r="H22" s="174"/>
      <c r="I22" s="174"/>
      <c r="J22" s="175"/>
      <c r="K22" s="36"/>
      <c r="L22" s="36"/>
      <c r="M22" s="36"/>
      <c r="N22" s="36"/>
      <c r="O22" s="36"/>
      <c r="P22" s="36"/>
      <c r="Q22" s="36"/>
      <c r="T22" s="148"/>
      <c r="U22" s="149"/>
      <c r="V22" s="149"/>
      <c r="W22" s="29"/>
    </row>
    <row r="23" spans="1:51" ht="16.5" customHeight="1" x14ac:dyDescent="0.25">
      <c r="A23" s="81"/>
      <c r="B23" s="176" t="s">
        <v>52</v>
      </c>
      <c r="C23" s="177"/>
      <c r="D23" s="177"/>
      <c r="E23" s="177"/>
      <c r="F23" s="177"/>
      <c r="G23" s="177"/>
      <c r="H23" s="177"/>
      <c r="I23" s="177"/>
      <c r="J23" s="178"/>
      <c r="Q23" s="30"/>
      <c r="T23" s="148"/>
      <c r="U23" s="149"/>
      <c r="V23" s="149"/>
      <c r="W23" s="29"/>
    </row>
    <row r="24" spans="1:51" ht="15.75" customHeight="1" x14ac:dyDescent="0.25">
      <c r="A24" s="81"/>
      <c r="B24" s="158" t="s">
        <v>49</v>
      </c>
      <c r="C24" s="159"/>
      <c r="D24" s="159"/>
      <c r="E24" s="159"/>
      <c r="F24" s="159"/>
      <c r="G24" s="159"/>
      <c r="H24" s="159"/>
      <c r="I24" s="159"/>
      <c r="J24" s="160"/>
      <c r="Q24" s="30"/>
      <c r="T24" s="148"/>
      <c r="U24" s="149"/>
      <c r="V24" s="149"/>
      <c r="W24" s="29"/>
    </row>
    <row r="25" spans="1:51" ht="18.75" customHeight="1" thickBot="1" x14ac:dyDescent="0.3">
      <c r="A25" s="81"/>
      <c r="B25" s="161" t="s">
        <v>56</v>
      </c>
      <c r="C25" s="162"/>
      <c r="D25" s="162"/>
      <c r="E25" s="162"/>
      <c r="F25" s="162"/>
      <c r="G25" s="162"/>
      <c r="H25" s="162"/>
      <c r="I25" s="162"/>
      <c r="J25" s="163"/>
      <c r="T25" s="148"/>
      <c r="U25" s="148"/>
      <c r="V25" s="148"/>
    </row>
  </sheetData>
  <autoFilter ref="A3:AY3" xr:uid="{00000000-0001-0000-0000-000000000000}"/>
  <mergeCells count="45">
    <mergeCell ref="V1:V2"/>
    <mergeCell ref="A2:I2"/>
    <mergeCell ref="J2:S2"/>
    <mergeCell ref="A1:C1"/>
    <mergeCell ref="D1:I1"/>
    <mergeCell ref="J1:S1"/>
    <mergeCell ref="T1:T2"/>
    <mergeCell ref="U1:U2"/>
    <mergeCell ref="AR1:AR2"/>
    <mergeCell ref="AS1:AS2"/>
    <mergeCell ref="AT1:AT2"/>
    <mergeCell ref="AI1:AI2"/>
    <mergeCell ref="AJ1:AJ2"/>
    <mergeCell ref="AK1:AK2"/>
    <mergeCell ref="AL1:AL2"/>
    <mergeCell ref="AM1:AM2"/>
    <mergeCell ref="AN1:AN2"/>
    <mergeCell ref="AO1:AO2"/>
    <mergeCell ref="AP1:AP2"/>
    <mergeCell ref="AQ1:AQ2"/>
    <mergeCell ref="AH1:AH2"/>
    <mergeCell ref="W1:W2"/>
    <mergeCell ref="X1:X2"/>
    <mergeCell ref="Y1:Y2"/>
    <mergeCell ref="Z1:Z2"/>
    <mergeCell ref="AA1:AA2"/>
    <mergeCell ref="AC1:AC2"/>
    <mergeCell ref="AD1:AD2"/>
    <mergeCell ref="AE1:AE2"/>
    <mergeCell ref="AF1:AF2"/>
    <mergeCell ref="AG1:AG2"/>
    <mergeCell ref="AB1:AB2"/>
    <mergeCell ref="AU1:AU2"/>
    <mergeCell ref="AV1:AV2"/>
    <mergeCell ref="AW1:AW2"/>
    <mergeCell ref="AX1:AX2"/>
    <mergeCell ref="AY1:AY2"/>
    <mergeCell ref="B24:J24"/>
    <mergeCell ref="B25:J25"/>
    <mergeCell ref="A8:A9"/>
    <mergeCell ref="C8:C9"/>
    <mergeCell ref="A16:A17"/>
    <mergeCell ref="C16:C17"/>
    <mergeCell ref="B22:J22"/>
    <mergeCell ref="B23:J23"/>
  </mergeCells>
  <conditionalFormatting sqref="S1 S3:S1048576">
    <cfRule type="cellIs" dxfId="22" priority="4" operator="equal">
      <formula>"ATENÇÃO"</formula>
    </cfRule>
  </conditionalFormatting>
  <conditionalFormatting sqref="W4:AY18">
    <cfRule type="cellIs" dxfId="21" priority="3" operator="greaterThan">
      <formula>0</formula>
    </cfRule>
  </conditionalFormatting>
  <conditionalFormatting sqref="R4:R18">
    <cfRule type="cellIs" dxfId="20" priority="2" operator="lessThan">
      <formula>0</formula>
    </cfRule>
  </conditionalFormatting>
  <conditionalFormatting sqref="S4:S18">
    <cfRule type="containsText" dxfId="19" priority="1" operator="containsText" text="ATENÇÃO">
      <formula>NOT(ISERROR(SEARCH("ATENÇÃO",S4)))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3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REITORIA-SETIC</vt:lpstr>
      <vt:lpstr>ESAG</vt:lpstr>
      <vt:lpstr>CEART</vt:lpstr>
      <vt:lpstr>FAED</vt:lpstr>
      <vt:lpstr>CEAD</vt:lpstr>
      <vt:lpstr>CEFID</vt:lpstr>
      <vt:lpstr>CERES</vt:lpstr>
      <vt:lpstr>CESFI</vt:lpstr>
      <vt:lpstr>CCT</vt:lpstr>
      <vt:lpstr>CEAVI</vt:lpstr>
      <vt:lpstr>CEO</vt:lpstr>
      <vt:lpstr>CESMO</vt:lpstr>
      <vt:lpstr>GESTOR</vt:lpstr>
      <vt:lpstr>CARONA-uso excluvido do 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LETÍCIA-SEGECON/FPOLIS</cp:lastModifiedBy>
  <cp:lastPrinted>2017-02-14T17:35:15Z</cp:lastPrinted>
  <dcterms:created xsi:type="dcterms:W3CDTF">2010-06-19T20:43:11Z</dcterms:created>
  <dcterms:modified xsi:type="dcterms:W3CDTF">2026-03-17T13:53:55Z</dcterms:modified>
</cp:coreProperties>
</file>