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EstaPastaDeTrabalho"/>
  <mc:AlternateContent xmlns:mc="http://schemas.openxmlformats.org/markup-compatibility/2006">
    <mc:Choice Requires="x15">
      <x15ac:absPath xmlns:x15ac="http://schemas.microsoft.com/office/spreadsheetml/2010/11/ac" url="I:\SEGECON\2. Atas SRP\1. Atas UDESC\PE 1505.2025 SRP SGPE 27843.2025 - Renovação Licenças Fortinet - VIG. 21.10.2026-ok\"/>
    </mc:Choice>
  </mc:AlternateContent>
  <xr:revisionPtr revIDLastSave="0" documentId="8_{EF1ECED5-21C8-4862-8F91-49AFDEE02C44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REITORIA (SETIC)" sheetId="1" r:id="rId1"/>
    <sheet name="GESTOR" sheetId="2" r:id="rId2"/>
    <sheet name="CARONA-uso exclusivo do Gestor" sheetId="3" r:id="rId3"/>
  </sheets>
  <definedNames>
    <definedName name="_xlnm._FilterDatabase" localSheetId="0" hidden="1">'REITORIA (SETIC)'!$A$3:$AT$21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20" i="1" l="1"/>
  <c r="N9" i="1"/>
  <c r="H9" i="2" s="1"/>
  <c r="T11" i="1"/>
  <c r="U11" i="1" s="1"/>
  <c r="N12" i="1"/>
  <c r="H12" i="2" s="1"/>
  <c r="T13" i="1"/>
  <c r="U13" i="1" s="1"/>
  <c r="T14" i="1"/>
  <c r="U14" i="1" s="1"/>
  <c r="M16" i="1"/>
  <c r="G16" i="2" s="1"/>
  <c r="T17" i="1"/>
  <c r="U17" i="1" s="1"/>
  <c r="N18" i="1"/>
  <c r="H18" i="2" s="1"/>
  <c r="N19" i="1"/>
  <c r="H19" i="2" s="1"/>
  <c r="M8" i="1"/>
  <c r="G8" i="2" s="1"/>
  <c r="N10" i="1"/>
  <c r="H10" i="2" s="1"/>
  <c r="N15" i="1"/>
  <c r="H15" i="2" s="1"/>
  <c r="V20" i="1"/>
  <c r="M4" i="1"/>
  <c r="G4" i="2" s="1"/>
  <c r="N4" i="1"/>
  <c r="H4" i="2" s="1"/>
  <c r="P4" i="1"/>
  <c r="I4" i="2" s="1"/>
  <c r="T9" i="1"/>
  <c r="U9" i="1" s="1"/>
  <c r="T7" i="1"/>
  <c r="U7" i="1" s="1"/>
  <c r="T6" i="1"/>
  <c r="U6" i="1" s="1"/>
  <c r="T5" i="1"/>
  <c r="T4" i="1"/>
  <c r="AJ20" i="1"/>
  <c r="AH20" i="1"/>
  <c r="AG20" i="1"/>
  <c r="AF20" i="1"/>
  <c r="AE20" i="1"/>
  <c r="AD20" i="1"/>
  <c r="AC20" i="1"/>
  <c r="AB20" i="1"/>
  <c r="AA20" i="1"/>
  <c r="Z20" i="1"/>
  <c r="Y20" i="1"/>
  <c r="X20" i="1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H5" i="3"/>
  <c r="K5" i="3"/>
  <c r="N5" i="3"/>
  <c r="Q5" i="3"/>
  <c r="H6" i="3"/>
  <c r="K6" i="3"/>
  <c r="N6" i="3"/>
  <c r="Q6" i="3"/>
  <c r="H7" i="3"/>
  <c r="K7" i="3"/>
  <c r="N7" i="3"/>
  <c r="Q7" i="3"/>
  <c r="H8" i="3"/>
  <c r="K8" i="3"/>
  <c r="N8" i="3"/>
  <c r="Q8" i="3"/>
  <c r="H9" i="3"/>
  <c r="K9" i="3"/>
  <c r="N9" i="3"/>
  <c r="Q9" i="3"/>
  <c r="H10" i="3"/>
  <c r="K10" i="3"/>
  <c r="N10" i="3"/>
  <c r="Q10" i="3"/>
  <c r="H11" i="3"/>
  <c r="K11" i="3"/>
  <c r="N11" i="3"/>
  <c r="Q11" i="3"/>
  <c r="H12" i="3"/>
  <c r="K12" i="3"/>
  <c r="N12" i="3"/>
  <c r="Q12" i="3"/>
  <c r="H13" i="3"/>
  <c r="K13" i="3"/>
  <c r="N13" i="3"/>
  <c r="Q13" i="3"/>
  <c r="H14" i="3"/>
  <c r="K14" i="3"/>
  <c r="N14" i="3"/>
  <c r="Q14" i="3"/>
  <c r="H15" i="3"/>
  <c r="K15" i="3"/>
  <c r="N15" i="3"/>
  <c r="Q15" i="3"/>
  <c r="H16" i="3"/>
  <c r="K16" i="3"/>
  <c r="N16" i="3"/>
  <c r="Q16" i="3"/>
  <c r="H17" i="3"/>
  <c r="K17" i="3"/>
  <c r="N17" i="3"/>
  <c r="Q17" i="3"/>
  <c r="H18" i="3"/>
  <c r="K18" i="3"/>
  <c r="N18" i="3"/>
  <c r="Q18" i="3"/>
  <c r="H19" i="3"/>
  <c r="K19" i="3"/>
  <c r="N19" i="3"/>
  <c r="Q19" i="3"/>
  <c r="E26" i="3"/>
  <c r="W5" i="3"/>
  <c r="AD20" i="3" s="1"/>
  <c r="W6" i="3"/>
  <c r="W7" i="3"/>
  <c r="AI20" i="3" s="1"/>
  <c r="W8" i="3"/>
  <c r="W9" i="3"/>
  <c r="W10" i="3"/>
  <c r="W11" i="3"/>
  <c r="W12" i="3"/>
  <c r="W13" i="3"/>
  <c r="W14" i="3"/>
  <c r="W15" i="3"/>
  <c r="W16" i="3"/>
  <c r="W17" i="3"/>
  <c r="W18" i="3"/>
  <c r="W19" i="3"/>
  <c r="W4" i="3"/>
  <c r="B24" i="3"/>
  <c r="B23" i="3"/>
  <c r="B22" i="3"/>
  <c r="J5" i="2"/>
  <c r="T5" i="3" s="1"/>
  <c r="J6" i="2"/>
  <c r="M6" i="2" s="1"/>
  <c r="J7" i="2"/>
  <c r="M7" i="2" s="1"/>
  <c r="J8" i="2"/>
  <c r="T8" i="3" s="1"/>
  <c r="J9" i="2"/>
  <c r="T9" i="3" s="1"/>
  <c r="J10" i="2"/>
  <c r="M10" i="2" s="1"/>
  <c r="N10" i="2" s="1"/>
  <c r="J11" i="2"/>
  <c r="T11" i="3" s="1"/>
  <c r="J12" i="2"/>
  <c r="M12" i="2" s="1"/>
  <c r="N12" i="2" s="1"/>
  <c r="J13" i="2"/>
  <c r="M13" i="2" s="1"/>
  <c r="J14" i="2"/>
  <c r="T14" i="3" s="1"/>
  <c r="J15" i="2"/>
  <c r="T15" i="3" s="1"/>
  <c r="J16" i="2"/>
  <c r="M16" i="2" s="1"/>
  <c r="J17" i="2"/>
  <c r="T17" i="3" s="1"/>
  <c r="J18" i="2"/>
  <c r="T18" i="3" s="1"/>
  <c r="J19" i="2"/>
  <c r="M19" i="2" s="1"/>
  <c r="N19" i="2" s="1"/>
  <c r="J4" i="2"/>
  <c r="T4" i="3" s="1"/>
  <c r="F5" i="2"/>
  <c r="L5" i="2" s="1"/>
  <c r="F6" i="2"/>
  <c r="F6" i="3" s="1"/>
  <c r="X6" i="3" s="1"/>
  <c r="F7" i="2"/>
  <c r="F7" i="3" s="1"/>
  <c r="F8" i="2"/>
  <c r="F8" i="3" s="1"/>
  <c r="F9" i="2"/>
  <c r="F9" i="3" s="1"/>
  <c r="F10" i="2"/>
  <c r="F10" i="3" s="1"/>
  <c r="F11" i="2"/>
  <c r="L11" i="2" s="1"/>
  <c r="F12" i="2"/>
  <c r="F12" i="3" s="1"/>
  <c r="F13" i="2"/>
  <c r="F13" i="3" s="1"/>
  <c r="X13" i="3" s="1"/>
  <c r="F14" i="2"/>
  <c r="F14" i="3" s="1"/>
  <c r="X14" i="3" s="1"/>
  <c r="F15" i="2"/>
  <c r="F15" i="3" s="1"/>
  <c r="F16" i="2"/>
  <c r="F16" i="3" s="1"/>
  <c r="F17" i="2"/>
  <c r="L17" i="2" s="1"/>
  <c r="F18" i="2"/>
  <c r="F18" i="3" s="1"/>
  <c r="F19" i="2"/>
  <c r="F19" i="3" s="1"/>
  <c r="X19" i="3" s="1"/>
  <c r="F4" i="2"/>
  <c r="F4" i="3" s="1"/>
  <c r="S21" i="1"/>
  <c r="R21" i="1"/>
  <c r="Q21" i="1"/>
  <c r="O21" i="1"/>
  <c r="L21" i="1"/>
  <c r="AS20" i="1"/>
  <c r="AR20" i="1"/>
  <c r="AQ20" i="1"/>
  <c r="AP20" i="1"/>
  <c r="AO20" i="1"/>
  <c r="AN20" i="1"/>
  <c r="AM20" i="1"/>
  <c r="AL20" i="1"/>
  <c r="AK20" i="1"/>
  <c r="AI20" i="1"/>
  <c r="L20" i="1"/>
  <c r="T19" i="1"/>
  <c r="U19" i="1" s="1"/>
  <c r="P19" i="1"/>
  <c r="I19" i="2" s="1"/>
  <c r="M19" i="1"/>
  <c r="G19" i="2" s="1"/>
  <c r="P18" i="1"/>
  <c r="I18" i="2" s="1"/>
  <c r="P17" i="1"/>
  <c r="I17" i="2" s="1"/>
  <c r="N17" i="1"/>
  <c r="H17" i="2" s="1"/>
  <c r="M17" i="1"/>
  <c r="G17" i="2" s="1"/>
  <c r="T16" i="1"/>
  <c r="U16" i="1" s="1"/>
  <c r="P16" i="1"/>
  <c r="I16" i="2" s="1"/>
  <c r="P15" i="1"/>
  <c r="I15" i="2" s="1"/>
  <c r="P14" i="1"/>
  <c r="I14" i="2" s="1"/>
  <c r="P13" i="1"/>
  <c r="I13" i="2" s="1"/>
  <c r="M13" i="1"/>
  <c r="G13" i="2" s="1"/>
  <c r="T12" i="1"/>
  <c r="U12" i="1" s="1"/>
  <c r="P12" i="1"/>
  <c r="I12" i="2" s="1"/>
  <c r="P11" i="1"/>
  <c r="I11" i="2" s="1"/>
  <c r="T10" i="1"/>
  <c r="U10" i="1" s="1"/>
  <c r="P10" i="1"/>
  <c r="I10" i="2" s="1"/>
  <c r="M10" i="1"/>
  <c r="G10" i="2" s="1"/>
  <c r="P9" i="1"/>
  <c r="I9" i="2" s="1"/>
  <c r="P8" i="1"/>
  <c r="I8" i="2" s="1"/>
  <c r="N8" i="1"/>
  <c r="H8" i="2" s="1"/>
  <c r="P7" i="1"/>
  <c r="I7" i="2" s="1"/>
  <c r="N7" i="1"/>
  <c r="H7" i="2" s="1"/>
  <c r="N7" i="2" s="1"/>
  <c r="M7" i="1"/>
  <c r="G7" i="2" s="1"/>
  <c r="P6" i="1"/>
  <c r="I6" i="2" s="1"/>
  <c r="N6" i="1"/>
  <c r="H6" i="2" s="1"/>
  <c r="N6" i="2" s="1"/>
  <c r="M6" i="1"/>
  <c r="G6" i="2" s="1"/>
  <c r="U5" i="1"/>
  <c r="P5" i="1"/>
  <c r="I5" i="2" s="1"/>
  <c r="N5" i="1"/>
  <c r="H5" i="2" s="1"/>
  <c r="M5" i="1"/>
  <c r="G5" i="2" s="1"/>
  <c r="U4" i="3"/>
  <c r="Q4" i="3"/>
  <c r="N4" i="3"/>
  <c r="K4" i="3"/>
  <c r="H4" i="3"/>
  <c r="E24" i="2"/>
  <c r="E23" i="2"/>
  <c r="E22" i="2"/>
  <c r="D2" i="1" a="1"/>
  <c r="F26" i="2" a="1"/>
  <c r="J26" i="2" a="1"/>
  <c r="I26" i="2" a="1"/>
  <c r="F26" i="2" l="1"/>
  <c r="F27" i="2" s="1"/>
  <c r="N18" i="2"/>
  <c r="N8" i="2"/>
  <c r="N5" i="2"/>
  <c r="N16" i="1"/>
  <c r="H16" i="2" s="1"/>
  <c r="N16" i="2" s="1"/>
  <c r="T8" i="1"/>
  <c r="U8" i="1" s="1"/>
  <c r="N14" i="1"/>
  <c r="H14" i="2" s="1"/>
  <c r="M11" i="1"/>
  <c r="G11" i="2" s="1"/>
  <c r="N11" i="1"/>
  <c r="H11" i="2" s="1"/>
  <c r="N11" i="2" s="1"/>
  <c r="M9" i="1"/>
  <c r="G9" i="2" s="1"/>
  <c r="N13" i="1"/>
  <c r="H13" i="2" s="1"/>
  <c r="N13" i="2" s="1"/>
  <c r="M18" i="1"/>
  <c r="G18" i="2" s="1"/>
  <c r="T15" i="1"/>
  <c r="U15" i="1" s="1"/>
  <c r="T18" i="1"/>
  <c r="U18" i="1" s="1"/>
  <c r="M15" i="1"/>
  <c r="G15" i="2" s="1"/>
  <c r="M12" i="1"/>
  <c r="G12" i="2" s="1"/>
  <c r="M14" i="1"/>
  <c r="G14" i="2" s="1"/>
  <c r="L9" i="2"/>
  <c r="M9" i="2"/>
  <c r="N9" i="2" s="1"/>
  <c r="L18" i="2"/>
  <c r="M8" i="2"/>
  <c r="M11" i="2"/>
  <c r="L13" i="2"/>
  <c r="M15" i="2"/>
  <c r="N15" i="2" s="1"/>
  <c r="M5" i="2"/>
  <c r="L19" i="2"/>
  <c r="L7" i="2"/>
  <c r="M17" i="2"/>
  <c r="N17" i="2" s="1"/>
  <c r="F11" i="3"/>
  <c r="X11" i="3" s="1"/>
  <c r="F5" i="3"/>
  <c r="X5" i="3" s="1"/>
  <c r="X18" i="3"/>
  <c r="S18" i="3"/>
  <c r="V18" i="3" s="1"/>
  <c r="J18" i="3" s="1"/>
  <c r="L18" i="3" s="1"/>
  <c r="S10" i="3"/>
  <c r="X10" i="3"/>
  <c r="S9" i="3"/>
  <c r="V9" i="3" s="1"/>
  <c r="J9" i="3" s="1"/>
  <c r="L9" i="3" s="1"/>
  <c r="X9" i="3"/>
  <c r="S16" i="3"/>
  <c r="X8" i="3"/>
  <c r="S8" i="3"/>
  <c r="V8" i="3" s="1"/>
  <c r="M8" i="3" s="1"/>
  <c r="O8" i="3" s="1"/>
  <c r="X15" i="3"/>
  <c r="S15" i="3"/>
  <c r="V15" i="3" s="1"/>
  <c r="G15" i="3" s="1"/>
  <c r="I15" i="3" s="1"/>
  <c r="S7" i="3"/>
  <c r="X12" i="3"/>
  <c r="S12" i="3"/>
  <c r="T10" i="3"/>
  <c r="F17" i="3"/>
  <c r="S19" i="3"/>
  <c r="T16" i="3"/>
  <c r="M14" i="2"/>
  <c r="L15" i="2"/>
  <c r="T7" i="3"/>
  <c r="T13" i="3"/>
  <c r="T12" i="3"/>
  <c r="X16" i="3"/>
  <c r="S14" i="3"/>
  <c r="V14" i="3" s="1"/>
  <c r="G14" i="3" s="1"/>
  <c r="I14" i="3" s="1"/>
  <c r="S6" i="3"/>
  <c r="T6" i="3"/>
  <c r="T19" i="3"/>
  <c r="S13" i="3"/>
  <c r="D2" i="1"/>
  <c r="AA20" i="3"/>
  <c r="AC20" i="3"/>
  <c r="AF20" i="3"/>
  <c r="AE20" i="3"/>
  <c r="AG20" i="3"/>
  <c r="X7" i="3"/>
  <c r="AH20" i="3"/>
  <c r="Z20" i="3"/>
  <c r="AB20" i="3"/>
  <c r="X4" i="3"/>
  <c r="Y20" i="3"/>
  <c r="J26" i="2"/>
  <c r="I26" i="2"/>
  <c r="I27" i="2" s="1"/>
  <c r="K4" i="2"/>
  <c r="K16" i="2"/>
  <c r="P21" i="1"/>
  <c r="I20" i="2"/>
  <c r="K10" i="2"/>
  <c r="J20" i="2"/>
  <c r="K5" i="2"/>
  <c r="K8" i="2"/>
  <c r="K7" i="2"/>
  <c r="K6" i="2"/>
  <c r="K15" i="2"/>
  <c r="K9" i="2"/>
  <c r="K12" i="2"/>
  <c r="K18" i="2"/>
  <c r="U4" i="1"/>
  <c r="S4" i="3"/>
  <c r="V4" i="3" s="1"/>
  <c r="M4" i="3" s="1"/>
  <c r="O4" i="3" s="1"/>
  <c r="L4" i="2"/>
  <c r="L6" i="2"/>
  <c r="L8" i="2"/>
  <c r="L10" i="2"/>
  <c r="L12" i="2"/>
  <c r="L14" i="2"/>
  <c r="L16" i="2"/>
  <c r="M4" i="2"/>
  <c r="N4" i="2" s="1"/>
  <c r="M18" i="2"/>
  <c r="K17" i="2"/>
  <c r="K19" i="2"/>
  <c r="F20" i="2"/>
  <c r="L26" i="2" a="1"/>
  <c r="G26" i="2" a="1"/>
  <c r="N14" i="2" l="1"/>
  <c r="K14" i="2"/>
  <c r="K11" i="2"/>
  <c r="K20" i="2" s="1"/>
  <c r="G8" i="3"/>
  <c r="I8" i="3" s="1"/>
  <c r="N21" i="1"/>
  <c r="N20" i="2"/>
  <c r="K13" i="2"/>
  <c r="G20" i="2"/>
  <c r="H20" i="2"/>
  <c r="T20" i="1"/>
  <c r="M21" i="1"/>
  <c r="T21" i="1"/>
  <c r="M15" i="3"/>
  <c r="O15" i="3" s="1"/>
  <c r="S11" i="3"/>
  <c r="V11" i="3" s="1"/>
  <c r="G11" i="3" s="1"/>
  <c r="I11" i="3" s="1"/>
  <c r="V7" i="3"/>
  <c r="P14" i="3"/>
  <c r="R14" i="3" s="1"/>
  <c r="J14" i="3"/>
  <c r="L14" i="3" s="1"/>
  <c r="J8" i="3"/>
  <c r="L8" i="3" s="1"/>
  <c r="S5" i="3"/>
  <c r="V5" i="3" s="1"/>
  <c r="G5" i="3" s="1"/>
  <c r="I5" i="3" s="1"/>
  <c r="J15" i="3"/>
  <c r="L15" i="3" s="1"/>
  <c r="M14" i="3"/>
  <c r="O14" i="3" s="1"/>
  <c r="P15" i="3"/>
  <c r="R15" i="3" s="1"/>
  <c r="P9" i="3"/>
  <c r="R9" i="3" s="1"/>
  <c r="P18" i="3"/>
  <c r="R18" i="3" s="1"/>
  <c r="X17" i="3"/>
  <c r="X20" i="3" s="1"/>
  <c r="S17" i="3"/>
  <c r="V17" i="3" s="1"/>
  <c r="M17" i="3" s="1"/>
  <c r="O17" i="3" s="1"/>
  <c r="P8" i="3"/>
  <c r="R8" i="3" s="1"/>
  <c r="G9" i="3"/>
  <c r="I9" i="3" s="1"/>
  <c r="G18" i="3"/>
  <c r="I18" i="3" s="1"/>
  <c r="M9" i="3"/>
  <c r="O9" i="3" s="1"/>
  <c r="M18" i="3"/>
  <c r="O18" i="3" s="1"/>
  <c r="V13" i="3"/>
  <c r="V6" i="3"/>
  <c r="V19" i="3"/>
  <c r="V16" i="3"/>
  <c r="V10" i="3"/>
  <c r="V12" i="3"/>
  <c r="G26" i="2"/>
  <c r="H26" i="2" s="1"/>
  <c r="L26" i="2"/>
  <c r="L27" i="2" s="1"/>
  <c r="M27" i="2" s="1"/>
  <c r="K26" i="2"/>
  <c r="P4" i="3"/>
  <c r="R4" i="3" s="1"/>
  <c r="J4" i="3"/>
  <c r="L4" i="3" s="1"/>
  <c r="G4" i="3"/>
  <c r="I4" i="3" s="1"/>
  <c r="M20" i="2"/>
  <c r="L20" i="2"/>
  <c r="E25" i="3" s="1"/>
  <c r="M11" i="3" l="1"/>
  <c r="O11" i="3" s="1"/>
  <c r="P11" i="3"/>
  <c r="R11" i="3" s="1"/>
  <c r="J11" i="3"/>
  <c r="L11" i="3" s="1"/>
  <c r="J5" i="3"/>
  <c r="L5" i="3" s="1"/>
  <c r="M5" i="3"/>
  <c r="O5" i="3" s="1"/>
  <c r="J17" i="3"/>
  <c r="L17" i="3" s="1"/>
  <c r="G17" i="3"/>
  <c r="I17" i="3" s="1"/>
  <c r="P7" i="3"/>
  <c r="R7" i="3" s="1"/>
  <c r="G7" i="3"/>
  <c r="I7" i="3" s="1"/>
  <c r="J7" i="3"/>
  <c r="L7" i="3" s="1"/>
  <c r="M7" i="3"/>
  <c r="O7" i="3" s="1"/>
  <c r="P17" i="3"/>
  <c r="R17" i="3" s="1"/>
  <c r="E27" i="3"/>
  <c r="P5" i="3"/>
  <c r="R5" i="3" s="1"/>
  <c r="P10" i="3"/>
  <c r="R10" i="3" s="1"/>
  <c r="G10" i="3"/>
  <c r="I10" i="3" s="1"/>
  <c r="J10" i="3"/>
  <c r="L10" i="3" s="1"/>
  <c r="M10" i="3"/>
  <c r="O10" i="3" s="1"/>
  <c r="P16" i="3"/>
  <c r="R16" i="3" s="1"/>
  <c r="M16" i="3"/>
  <c r="O16" i="3" s="1"/>
  <c r="J16" i="3"/>
  <c r="L16" i="3" s="1"/>
  <c r="G16" i="3"/>
  <c r="I16" i="3" s="1"/>
  <c r="M19" i="3"/>
  <c r="O19" i="3" s="1"/>
  <c r="G19" i="3"/>
  <c r="I19" i="3" s="1"/>
  <c r="J19" i="3"/>
  <c r="L19" i="3" s="1"/>
  <c r="P19" i="3"/>
  <c r="R19" i="3" s="1"/>
  <c r="M6" i="3"/>
  <c r="O6" i="3" s="1"/>
  <c r="G6" i="3"/>
  <c r="I6" i="3" s="1"/>
  <c r="J6" i="3"/>
  <c r="L6" i="3" s="1"/>
  <c r="P6" i="3"/>
  <c r="R6" i="3" s="1"/>
  <c r="P13" i="3"/>
  <c r="R13" i="3" s="1"/>
  <c r="J13" i="3"/>
  <c r="L13" i="3" s="1"/>
  <c r="M13" i="3"/>
  <c r="O13" i="3" s="1"/>
  <c r="G13" i="3"/>
  <c r="I13" i="3" s="1"/>
  <c r="M12" i="3"/>
  <c r="O12" i="3" s="1"/>
  <c r="P12" i="3"/>
  <c r="R12" i="3" s="1"/>
  <c r="G12" i="3"/>
  <c r="I12" i="3" s="1"/>
  <c r="J12" i="3"/>
  <c r="L12" i="3" s="1"/>
  <c r="N26" i="2"/>
  <c r="G27" i="2"/>
  <c r="H27" i="2" s="1"/>
  <c r="M26" i="2"/>
  <c r="J27" i="2"/>
  <c r="K27" i="2" s="1"/>
  <c r="N27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<sst xmlns="http://schemas.openxmlformats.org/spreadsheetml/2006/main" count="339" uniqueCount="135">
  <si>
    <t>CONTROLE DO GESTOR</t>
  </si>
  <si>
    <t>Lote</t>
  </si>
  <si>
    <t>Item</t>
  </si>
  <si>
    <t>Empresa</t>
  </si>
  <si>
    <t>Descrição</t>
  </si>
  <si>
    <t>Preço Unitário</t>
  </si>
  <si>
    <t>Qtde Registrada</t>
  </si>
  <si>
    <t>Qtde Utilizada Ata</t>
  </si>
  <si>
    <t>Quantidade Utilizada</t>
  </si>
  <si>
    <t>Quantidade disponível para aditivar</t>
  </si>
  <si>
    <t>Qtde Aditivada</t>
  </si>
  <si>
    <t>SALDO</t>
  </si>
  <si>
    <t>Valor Total Registrado</t>
  </si>
  <si>
    <t>Valor Total Aditivado</t>
  </si>
  <si>
    <t>Centro</t>
  </si>
  <si>
    <t>Total Registrado</t>
  </si>
  <si>
    <t>Total Gasto da Ata</t>
  </si>
  <si>
    <t>% Gasto da Ata</t>
  </si>
  <si>
    <t>Total Cedência Recebida</t>
  </si>
  <si>
    <t>Total Aditivado</t>
  </si>
  <si>
    <t>% Aditivado</t>
  </si>
  <si>
    <t>Total Gasto Incluindo Aditivo</t>
  </si>
  <si>
    <t>% Gasto Incluindo Aditivos</t>
  </si>
  <si>
    <t>Total Registado + Aditivo</t>
  </si>
  <si>
    <t>TOTAL</t>
  </si>
  <si>
    <r>
      <t xml:space="preserve"> </t>
    </r>
    <r>
      <rPr>
        <u/>
        <sz val="14"/>
        <rFont val="Calibri"/>
        <family val="2"/>
        <scheme val="minor"/>
      </rPr>
      <t>Quantidade cedida</t>
    </r>
    <r>
      <rPr>
        <sz val="14"/>
        <rFont val="Calibri"/>
        <family val="2"/>
        <scheme val="minor"/>
      </rPr>
      <t xml:space="preserve"> </t>
    </r>
    <r>
      <rPr>
        <b/>
        <sz val="14"/>
        <rFont val="Calibri"/>
        <family val="2"/>
        <scheme val="minor"/>
      </rPr>
      <t>por Solicitação</t>
    </r>
  </si>
  <si>
    <r>
      <t>USO EXCLUSIVO DO GESTOR - '</t>
    </r>
    <r>
      <rPr>
        <b/>
        <sz val="13"/>
        <rFont val="Calibri"/>
        <family val="2"/>
        <scheme val="minor"/>
      </rPr>
      <t>REGISTRO DE CARONA PARA OUTROS ÓRGÃOS:</t>
    </r>
    <r>
      <rPr>
        <sz val="13"/>
        <rFont val="Calibri"/>
        <family val="2"/>
        <scheme val="minor"/>
      </rPr>
      <t xml:space="preserve">  (</t>
    </r>
    <r>
      <rPr>
        <sz val="13"/>
        <color rgb="FFC00000"/>
        <rFont val="Calibri"/>
        <family val="2"/>
        <scheme val="minor"/>
      </rPr>
      <t>ATENÇÃO</t>
    </r>
    <r>
      <rPr>
        <sz val="13"/>
        <rFont val="Calibri"/>
        <family val="2"/>
        <scheme val="minor"/>
      </rPr>
      <t xml:space="preserve">: Itens com só </t>
    </r>
    <r>
      <rPr>
        <sz val="13"/>
        <color rgb="FFC00000"/>
        <rFont val="Calibri"/>
        <family val="2"/>
        <scheme val="minor"/>
      </rPr>
      <t>01 unidade</t>
    </r>
    <r>
      <rPr>
        <sz val="13"/>
        <rFont val="Calibri"/>
        <family val="2"/>
        <scheme val="minor"/>
      </rPr>
      <t xml:space="preserve"> registrada -</t>
    </r>
    <r>
      <rPr>
        <sz val="13"/>
        <color rgb="FFFF0000"/>
        <rFont val="Calibri"/>
        <family val="2"/>
        <scheme val="minor"/>
      </rPr>
      <t xml:space="preserve"> </t>
    </r>
    <r>
      <rPr>
        <sz val="13"/>
        <color rgb="FFC00000"/>
        <rFont val="Calibri"/>
        <family val="2"/>
        <scheme val="minor"/>
      </rPr>
      <t>INDISPONÍVEIS</t>
    </r>
    <r>
      <rPr>
        <sz val="13"/>
        <color rgb="FFFF0000"/>
        <rFont val="Calibri"/>
        <family val="2"/>
        <scheme val="minor"/>
      </rPr>
      <t xml:space="preserve"> </t>
    </r>
    <r>
      <rPr>
        <sz val="13"/>
        <rFont val="Calibri"/>
        <family val="2"/>
        <scheme val="minor"/>
      </rPr>
      <t>PARA CARONA!)</t>
    </r>
  </si>
  <si>
    <t>ÓRGÃO A</t>
  </si>
  <si>
    <t>ÓRGÃO B</t>
  </si>
  <si>
    <t>ÓRGÃO C</t>
  </si>
  <si>
    <t>ÓRGÃO D</t>
  </si>
  <si>
    <t>PREÇOS</t>
  </si>
  <si>
    <t>INSERIR ÓRGÃO</t>
  </si>
  <si>
    <t>Unidade</t>
  </si>
  <si>
    <r>
      <rPr>
        <b/>
        <sz val="11"/>
        <rFont val="Calibri"/>
        <family val="2"/>
        <scheme val="minor"/>
      </rPr>
      <t>Qtde Registrada</t>
    </r>
    <r>
      <rPr>
        <sz val="11"/>
        <rFont val="Calibri"/>
        <family val="2"/>
        <scheme val="minor"/>
      </rPr>
      <t xml:space="preserve"> UDESC</t>
    </r>
  </si>
  <si>
    <t xml:space="preserve">Passível de Carona </t>
  </si>
  <si>
    <t xml:space="preserve">Quantidade utilizada Carona </t>
  </si>
  <si>
    <t xml:space="preserve">Saldo RESTANTE para CARONA </t>
  </si>
  <si>
    <t>Quantidade Aditivada</t>
  </si>
  <si>
    <t xml:space="preserve">Quantidade TOTAL Carona </t>
  </si>
  <si>
    <t xml:space="preserve">Valor Unitário </t>
  </si>
  <si>
    <t xml:space="preserve">Total Registrado </t>
  </si>
  <si>
    <t>SGPe (ÓRGÃO) XXX/2025 - [Ofício XX/2025]</t>
  </si>
  <si>
    <t xml:space="preserve">Valor Total da Ata </t>
  </si>
  <si>
    <t>Valor cedido para carona</t>
  </si>
  <si>
    <t>% cedido para carona</t>
  </si>
  <si>
    <t xml:space="preserve"> AF nº  /2025 (Quantidade)</t>
  </si>
  <si>
    <t>CENTRO PARTICIPANTE:</t>
  </si>
  <si>
    <t>Grupo-Classe</t>
  </si>
  <si>
    <t>Código-NUC</t>
  </si>
  <si>
    <t>Unidade de Compra</t>
  </si>
  <si>
    <t>Detalhamento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</si>
  <si>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</si>
  <si>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</si>
  <si>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</si>
  <si>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</si>
  <si>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</si>
  <si>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</si>
  <si>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</si>
  <si>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Saldo / Automático</t>
  </si>
  <si>
    <t>ALERTA</t>
  </si>
  <si>
    <t xml:space="preserve">__/__/____ </t>
  </si>
  <si>
    <t>Part/Serial Number</t>
  </si>
  <si>
    <t>Connection Conectividade e Integração de Sistemas LTDA - CNPJ 95.125.332/0001-09</t>
  </si>
  <si>
    <t>Licença e Suporte para FortiManager (part number COTERM)</t>
  </si>
  <si>
    <t>FMG-VMTM20012389</t>
  </si>
  <si>
    <t xml:space="preserve">Fortinet/FC2-10-M3004-248-02-12 Coterm 6676930-1 </t>
  </si>
  <si>
    <t>13-02</t>
  </si>
  <si>
    <t>00473-1-090</t>
  </si>
  <si>
    <t>licença</t>
  </si>
  <si>
    <t>449040.94</t>
  </si>
  <si>
    <t xml:space="preserve">Licença e Suporte de segurança para FortiGate-100F (part number COTERM) </t>
  </si>
  <si>
    <t>FG100FTK20011131, FG100FTK20011347, FG100FTK20011442, FG100FTK20011645, FG100FTK20011707, FG100FTK20011990</t>
  </si>
  <si>
    <t xml:space="preserve">Fortinet/FC-10-F100F-950-02-12 Coterm 6681163-1 </t>
  </si>
  <si>
    <t>Licença e Suporte de segurança para FortiGate-201E (part number COTERM)</t>
  </si>
  <si>
    <t>FG201ETK19909541, FG201ETK20900491</t>
  </si>
  <si>
    <t xml:space="preserve">Fortinet/FC-10-00208-950-02-12 Coterm 6681170-1 </t>
  </si>
  <si>
    <t>Licença e Suporte de segurança para FortiGate-501E (part number COTERM)</t>
  </si>
  <si>
    <t>FG5H1E5819906490, FG5H1E5819906519</t>
  </si>
  <si>
    <t>Fortinet/FC-10-0501E-950-02-00 Coterm 6682108-1</t>
  </si>
  <si>
    <t xml:space="preserve"> SOOW SIGMA SERVIÇOS DE TECNOLOGIA LTDA - CNPJ 11.064.603/0004-16</t>
  </si>
  <si>
    <t>Licença e Suporte de segurança para FortiGate-1001F (part number COTERM)</t>
  </si>
  <si>
    <t>FG1K1FTB22900299, FG1K1FTB22900333</t>
  </si>
  <si>
    <t>FORTINET/COTERM</t>
  </si>
  <si>
    <t xml:space="preserve">Licença e Suporte para FortiAnalyzer 50GB (part number COTERM) </t>
  </si>
  <si>
    <t>FAZVMSTM24001811</t>
  </si>
  <si>
    <t>Licença e Suporte para FortiAuthenticator (part number COTERM)</t>
  </si>
  <si>
    <t>FAC-VMTM24007636 </t>
  </si>
  <si>
    <t>Licença e Suporte FortiClient ZTNA Agent Subscription for 500 endpoints (part number COTERM)</t>
  </si>
  <si>
    <t>FCTEMS8824011500</t>
  </si>
  <si>
    <t>Licença para adicionar ADOM FortiAnalyzer S-Series Modelo OS 6.4 ou maior</t>
  </si>
  <si>
    <t>FN-FC-10-AZVMS-230-01-36</t>
  </si>
  <si>
    <t>FORTINET/FN-FC-10-AZVMS-230-01-36</t>
  </si>
  <si>
    <t>Subscrição de um ano para FORTIANALYZER-VMS FORTIAI (50GB)</t>
  </si>
  <si>
    <t>FN-FC2-10-AZVMS-1118-01-12</t>
  </si>
  <si>
    <t xml:space="preserve">FORTINET/FN-FC2-10-AZVMS-1118-01-12 </t>
  </si>
  <si>
    <t>Subscrição de um ano para FORTIMANAGER-VM FORTIAI (até 110 devices)</t>
  </si>
  <si>
    <t>FN-FC2-10-M3004-1118-02-12</t>
  </si>
  <si>
    <t xml:space="preserve">FORTINET/FN-FC2-10-M3004-1118-02-12 </t>
  </si>
  <si>
    <t>Subscrição de um ano para FORTIMANAGER AI para adicionar 500.000 tokens</t>
  </si>
  <si>
    <t>FN-FC1-10-AITMG-1089-02-12</t>
  </si>
  <si>
    <t xml:space="preserve">FORTINET/FN-FC1-10-AITMG-1089-02-12 </t>
  </si>
  <si>
    <t>Firewall para Campus</t>
  </si>
  <si>
    <t xml:space="preserve">FORTINET/FG-60F </t>
  </si>
  <si>
    <t>13-01</t>
  </si>
  <si>
    <t>08098-5-006</t>
  </si>
  <si>
    <t>unidade</t>
  </si>
  <si>
    <t>449052.35</t>
  </si>
  <si>
    <t>Licença de segurança para o item anterior</t>
  </si>
  <si>
    <t xml:space="preserve">FORTINET/FN-FC-10-0060F-247-02-36  </t>
  </si>
  <si>
    <t>Firewall de Apoio</t>
  </si>
  <si>
    <t xml:space="preserve">FORTINET/FG-201G </t>
  </si>
  <si>
    <t>FORTINET/FN-FC-10-F2H1G-950-02-36</t>
  </si>
  <si>
    <t>Marca/Modelo</t>
  </si>
  <si>
    <t>PRAZO DE ENTREGA: Lote 1: 30 dias corridos, demais lotes 90 dias corridos - VALOR MÍNIMO AF: R$ 1.000,00</t>
  </si>
  <si>
    <t>PE 1505/2025 SRP (SGPE DE ORIGEM: 27843/2025)</t>
  </si>
  <si>
    <t>VIGÊNCIA DA ATA: 21/10/2025 até 21/10/2026</t>
  </si>
  <si>
    <t>Resumo Atualizado em 22/10/2025</t>
  </si>
  <si>
    <t xml:space="preserve"> Contrato nº 2350/2025 (Quantidade)</t>
  </si>
  <si>
    <t>OBJETO: CONTRATAÇÃO DE EMPRESA PARA RENOVAÇÃO DE LICENÇAS DA SOLUÇÃO DE SEGURANÇA
(FIREWALLS FORTINET), NOVOS EQUIPAMENTOS E IA PARA TODA A UDESC</t>
  </si>
  <si>
    <t>Connection Conectividade e Integração de Sistemas Ltda - CNPJ 95.125.332/0001-09</t>
  </si>
  <si>
    <r>
      <rPr>
        <b/>
        <sz val="14"/>
        <rFont val="Arial"/>
        <family val="2"/>
      </rPr>
      <t>PE 1505/2025 SRP</t>
    </r>
    <r>
      <rPr>
        <sz val="14"/>
        <rFont val="Arial"/>
        <family val="2"/>
      </rPr>
      <t xml:space="preserve"> (SGPE DE ORIGEM: 27843/2025)</t>
    </r>
  </si>
  <si>
    <r>
      <rPr>
        <b/>
        <sz val="14"/>
        <rFont val="Arial"/>
        <family val="2"/>
      </rPr>
      <t xml:space="preserve">OBJETO: </t>
    </r>
    <r>
      <rPr>
        <sz val="14"/>
        <rFont val="Arial"/>
        <family val="2"/>
      </rPr>
      <t>CONTRATAÇÃO DE EMPRESA PARA RENOVAÇÃO DE LICENÇAS DA SOLUÇÃO DE SEGURANÇA
(FIREWALLS FORTINET), NOVOS EQUIPAMENTOS E IA PARA TODA A UDESC</t>
    </r>
  </si>
  <si>
    <r>
      <t xml:space="preserve">VIGÊNCIA DA ATA: 21/10/2025 </t>
    </r>
    <r>
      <rPr>
        <b/>
        <sz val="14"/>
        <rFont val="Arial"/>
        <family val="2"/>
      </rPr>
      <t>até 21/10/2026</t>
    </r>
  </si>
  <si>
    <r>
      <rPr>
        <strike/>
        <sz val="14"/>
        <color rgb="FFFF0000"/>
        <rFont val="Arial"/>
        <family val="2"/>
      </rPr>
      <t>449040.94</t>
    </r>
    <r>
      <rPr>
        <sz val="14"/>
        <color rgb="FFFF0000"/>
        <rFont val="Arial"/>
        <family val="2"/>
      </rPr>
      <t xml:space="preserve"> </t>
    </r>
    <r>
      <rPr>
        <sz val="14"/>
        <rFont val="Arial"/>
        <family val="2"/>
      </rPr>
      <t>449030-47</t>
    </r>
  </si>
  <si>
    <t>licença [36 meses]</t>
  </si>
  <si>
    <r>
      <rPr>
        <strike/>
        <sz val="14"/>
        <color rgb="FFFF0000"/>
        <rFont val="Arial"/>
        <family val="2"/>
      </rPr>
      <t>449040.94</t>
    </r>
    <r>
      <rPr>
        <sz val="14"/>
        <rFont val="Arial"/>
        <family val="2"/>
      </rPr>
      <t xml:space="preserve"> 339030-47</t>
    </r>
  </si>
  <si>
    <t>licença [206 dias]</t>
  </si>
  <si>
    <t>Contrato nº 2656/2025 (Quantidade)</t>
  </si>
  <si>
    <t>licença [3 anos]</t>
  </si>
  <si>
    <r>
      <rPr>
        <strike/>
        <sz val="14"/>
        <color rgb="FFFF0000"/>
        <rFont val="Arial"/>
        <family val="2"/>
      </rPr>
      <t>449040.94</t>
    </r>
    <r>
      <rPr>
        <sz val="14"/>
        <color rgb="FFFF0000"/>
        <rFont val="Arial"/>
        <family val="2"/>
      </rPr>
      <t xml:space="preserve"> </t>
    </r>
    <r>
      <rPr>
        <sz val="14"/>
        <color rgb="FF0000FF"/>
        <rFont val="Arial"/>
        <family val="2"/>
      </rPr>
      <t>449030</t>
    </r>
    <r>
      <rPr>
        <sz val="14"/>
        <color rgb="FFFF0000"/>
        <rFont val="Arial"/>
        <family val="2"/>
      </rPr>
      <t>.47</t>
    </r>
  </si>
  <si>
    <r>
      <rPr>
        <strike/>
        <sz val="14"/>
        <color rgb="FFFF0000"/>
        <rFont val="Arial"/>
        <family val="2"/>
      </rPr>
      <t>449040.94</t>
    </r>
    <r>
      <rPr>
        <sz val="14"/>
        <color rgb="FFFF0000"/>
        <rFont val="Arial"/>
        <family val="2"/>
      </rPr>
      <t xml:space="preserve"> </t>
    </r>
    <r>
      <rPr>
        <sz val="14"/>
        <color rgb="FF0000FF"/>
        <rFont val="Arial"/>
        <family val="2"/>
      </rPr>
      <t>449030</t>
    </r>
    <r>
      <rPr>
        <sz val="14"/>
        <color rgb="FFFF0000"/>
        <rFont val="Arial"/>
        <family val="2"/>
      </rPr>
      <t>.</t>
    </r>
    <r>
      <rPr>
        <sz val="14"/>
        <color rgb="FF0000FF"/>
        <rFont val="Arial"/>
        <family val="2"/>
      </rPr>
      <t>47</t>
    </r>
  </si>
  <si>
    <t>Valor Total Utilizado (com aditivo)</t>
  </si>
  <si>
    <t>Atualizado em 07/04/2026</t>
  </si>
  <si>
    <t>REITORIA (SETIC)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</si>
</sst>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;[Red]#,##0"/>
    <numFmt numFmtId="165" formatCode="_(* #,##0.00_);_(* \(#,##0.00\);_(* \-??_);_(@_)"/>
    <numFmt numFmtId="166" formatCode="_-[$R$-416]\ * #,##0.00_-;\-[$R$-416]\ * #,##0.00_-;_-[$R$-416]\ * &quot;-&quot;??_-;_-@_-"/>
    <numFmt numFmtId="167" formatCode="00"/>
    <numFmt numFmtId="168" formatCode="&quot;R$&quot;\ #,##0.00"/>
    <numFmt numFmtId="169" formatCode="#,##0_ ;[Red]\-#,##0\ "/>
    <numFmt numFmtId="170" formatCode="&quot;R$ &quot;#,##0.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3"/>
      <name val="Calibri"/>
      <family val="2"/>
      <scheme val="minor"/>
    </font>
    <font>
      <sz val="14"/>
      <name val="Calibri"/>
      <family val="2"/>
      <scheme val="minor"/>
    </font>
    <font>
      <u/>
      <sz val="14"/>
      <name val="Calibri"/>
      <family val="2"/>
      <scheme val="minor"/>
    </font>
    <font>
      <b/>
      <sz val="13"/>
      <name val="Calibri"/>
      <family val="2"/>
      <scheme val="minor"/>
    </font>
    <font>
      <sz val="13"/>
      <color rgb="FFC00000"/>
      <name val="Calibri"/>
      <family val="2"/>
      <scheme val="minor"/>
    </font>
    <font>
      <sz val="13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sz val="12"/>
      <name val="Calibri"/>
      <family val="2"/>
      <charset val="1"/>
    </font>
    <font>
      <sz val="11"/>
      <name val="Calibri"/>
      <family val="2"/>
      <charset val="1"/>
    </font>
    <font>
      <b/>
      <sz val="12"/>
      <name val="Calibri"/>
      <family val="2"/>
    </font>
    <font>
      <sz val="14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rgb="FF000000"/>
      <name val="Arial"/>
      <family val="2"/>
    </font>
    <font>
      <sz val="14"/>
      <color theme="0" tint="-0.499984740745262"/>
      <name val="Arial"/>
      <family val="2"/>
    </font>
    <font>
      <sz val="14"/>
      <color rgb="FFFF0000"/>
      <name val="Arial"/>
      <family val="2"/>
    </font>
    <font>
      <strike/>
      <sz val="14"/>
      <color rgb="FFFF0000"/>
      <name val="Arial"/>
      <family val="2"/>
    </font>
    <font>
      <sz val="16"/>
      <name val="Arial"/>
      <family val="2"/>
    </font>
    <font>
      <sz val="16"/>
      <color theme="0" tint="-0.499984740745262"/>
      <name val="Arial"/>
      <family val="2"/>
    </font>
    <font>
      <b/>
      <sz val="16"/>
      <name val="Arial"/>
      <family val="2"/>
    </font>
    <font>
      <sz val="14"/>
      <color rgb="FF0000FF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2D050"/>
        <bgColor indexed="10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26"/>
      </patternFill>
    </fill>
    <fill>
      <patternFill patternType="solid">
        <fgColor rgb="FF78A1FC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DBDBB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DBDBB"/>
        <bgColor indexed="10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1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FFFFCC"/>
      </patternFill>
    </fill>
    <fill>
      <patternFill patternType="solid">
        <fgColor rgb="FFD9D9D9"/>
        <bgColor rgb="FFC0C0C0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65" fontId="5" fillId="0" borderId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69">
    <xf numFmtId="0" fontId="0" fillId="0" borderId="0" xfId="0"/>
    <xf numFmtId="0" fontId="1" fillId="3" borderId="10" xfId="3" applyFont="1" applyFill="1" applyBorder="1" applyAlignment="1">
      <alignment horizontal="center" vertical="center" wrapText="1"/>
    </xf>
    <xf numFmtId="0" fontId="1" fillId="3" borderId="11" xfId="3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11" xfId="3" applyFont="1" applyFill="1" applyBorder="1" applyAlignment="1">
      <alignment horizontal="center" vertical="center" wrapText="1"/>
    </xf>
    <xf numFmtId="0" fontId="4" fillId="4" borderId="11" xfId="3" applyFont="1" applyFill="1" applyBorder="1" applyAlignment="1">
      <alignment horizontal="center" vertical="center" wrapText="1"/>
    </xf>
    <xf numFmtId="164" fontId="4" fillId="4" borderId="11" xfId="3" applyNumberFormat="1" applyFont="1" applyFill="1" applyBorder="1" applyAlignment="1">
      <alignment horizontal="center" vertical="center" wrapText="1"/>
    </xf>
    <xf numFmtId="0" fontId="4" fillId="4" borderId="11" xfId="3" applyFont="1" applyFill="1" applyBorder="1" applyAlignment="1" applyProtection="1">
      <alignment horizontal="center" vertical="center" wrapText="1"/>
      <protection locked="0"/>
    </xf>
    <xf numFmtId="41" fontId="3" fillId="5" borderId="11" xfId="0" applyNumberFormat="1" applyFont="1" applyFill="1" applyBorder="1" applyAlignment="1">
      <alignment horizontal="center" vertical="center" wrapText="1"/>
    </xf>
    <xf numFmtId="41" fontId="3" fillId="6" borderId="11" xfId="0" applyNumberFormat="1" applyFont="1" applyFill="1" applyBorder="1" applyAlignment="1">
      <alignment horizontal="center" vertical="center" wrapText="1"/>
    </xf>
    <xf numFmtId="1" fontId="3" fillId="7" borderId="11" xfId="0" applyNumberFormat="1" applyFont="1" applyFill="1" applyBorder="1" applyAlignment="1">
      <alignment horizontal="center" vertical="center" wrapText="1"/>
    </xf>
    <xf numFmtId="1" fontId="3" fillId="8" borderId="11" xfId="0" applyNumberFormat="1" applyFont="1" applyFill="1" applyBorder="1" applyAlignment="1">
      <alignment horizontal="center" vertical="center" wrapText="1"/>
    </xf>
    <xf numFmtId="3" fontId="3" fillId="9" borderId="11" xfId="3" applyNumberFormat="1" applyFont="1" applyFill="1" applyBorder="1" applyAlignment="1" applyProtection="1">
      <alignment horizontal="center" vertical="center" wrapText="1"/>
      <protection locked="0"/>
    </xf>
    <xf numFmtId="44" fontId="3" fillId="10" borderId="11" xfId="5" applyFont="1" applyFill="1" applyBorder="1" applyAlignment="1" applyProtection="1">
      <alignment vertical="center" wrapText="1"/>
      <protection locked="0"/>
    </xf>
    <xf numFmtId="44" fontId="3" fillId="10" borderId="12" xfId="5" applyFont="1" applyFill="1" applyBorder="1" applyAlignment="1" applyProtection="1">
      <alignment vertical="center" wrapText="1"/>
      <protection locked="0"/>
    </xf>
    <xf numFmtId="0" fontId="0" fillId="0" borderId="16" xfId="0" applyBorder="1"/>
    <xf numFmtId="0" fontId="0" fillId="0" borderId="17" xfId="0" applyBorder="1"/>
    <xf numFmtId="41" fontId="0" fillId="0" borderId="17" xfId="0" applyNumberFormat="1" applyBorder="1"/>
    <xf numFmtId="44" fontId="2" fillId="0" borderId="17" xfId="1" applyFont="1" applyBorder="1"/>
    <xf numFmtId="44" fontId="2" fillId="0" borderId="18" xfId="1" applyFont="1" applyBorder="1"/>
    <xf numFmtId="0" fontId="6" fillId="11" borderId="13" xfId="3" applyFont="1" applyFill="1" applyBorder="1" applyAlignment="1">
      <alignment horizontal="center" vertical="center" wrapText="1"/>
    </xf>
    <xf numFmtId="0" fontId="7" fillId="11" borderId="13" xfId="3" applyFont="1" applyFill="1" applyBorder="1" applyAlignment="1">
      <alignment horizontal="center" vertical="center" wrapText="1"/>
    </xf>
    <xf numFmtId="0" fontId="6" fillId="11" borderId="11" xfId="3" applyFont="1" applyFill="1" applyBorder="1" applyAlignment="1">
      <alignment horizontal="center" vertical="center" wrapText="1"/>
    </xf>
    <xf numFmtId="0" fontId="6" fillId="11" borderId="21" xfId="3" applyFont="1" applyFill="1" applyBorder="1" applyAlignment="1">
      <alignment horizontal="center" vertical="center" wrapText="1"/>
    </xf>
    <xf numFmtId="0" fontId="6" fillId="11" borderId="22" xfId="3" applyFont="1" applyFill="1" applyBorder="1" applyAlignment="1" applyProtection="1">
      <alignment horizontal="center" vertical="center"/>
      <protection locked="0"/>
    </xf>
    <xf numFmtId="44" fontId="6" fillId="11" borderId="13" xfId="3" applyNumberFormat="1" applyFont="1" applyFill="1" applyBorder="1" applyAlignment="1" applyProtection="1">
      <alignment horizontal="center" vertical="center"/>
      <protection locked="0"/>
    </xf>
    <xf numFmtId="10" fontId="7" fillId="11" borderId="21" xfId="6" applyNumberFormat="1" applyFont="1" applyFill="1" applyBorder="1" applyAlignment="1" applyProtection="1">
      <alignment horizontal="center" vertical="center"/>
      <protection locked="0"/>
    </xf>
    <xf numFmtId="44" fontId="6" fillId="11" borderId="13" xfId="7" applyFont="1" applyFill="1" applyBorder="1" applyAlignment="1" applyProtection="1">
      <alignment horizontal="center" vertical="center"/>
      <protection locked="0"/>
    </xf>
    <xf numFmtId="10" fontId="6" fillId="11" borderId="21" xfId="6" applyNumberFormat="1" applyFont="1" applyFill="1" applyBorder="1" applyAlignment="1" applyProtection="1">
      <alignment horizontal="center" vertical="center"/>
      <protection locked="0"/>
    </xf>
    <xf numFmtId="10" fontId="6" fillId="11" borderId="13" xfId="6" applyNumberFormat="1" applyFont="1" applyFill="1" applyBorder="1" applyAlignment="1" applyProtection="1">
      <alignment horizontal="center" vertical="center"/>
      <protection locked="0"/>
    </xf>
    <xf numFmtId="166" fontId="6" fillId="11" borderId="13" xfId="3" applyNumberFormat="1" applyFont="1" applyFill="1" applyBorder="1" applyAlignment="1" applyProtection="1">
      <alignment horizontal="center" vertical="center"/>
      <protection locked="0"/>
    </xf>
    <xf numFmtId="0" fontId="8" fillId="11" borderId="11" xfId="3" applyFont="1" applyFill="1" applyBorder="1" applyAlignment="1" applyProtection="1">
      <alignment horizontal="center" vertical="center"/>
      <protection locked="0"/>
    </xf>
    <xf numFmtId="44" fontId="8" fillId="11" borderId="11" xfId="3" applyNumberFormat="1" applyFont="1" applyFill="1" applyBorder="1" applyAlignment="1" applyProtection="1">
      <alignment horizontal="center" vertical="center"/>
      <protection locked="0"/>
    </xf>
    <xf numFmtId="44" fontId="8" fillId="11" borderId="15" xfId="3" applyNumberFormat="1" applyFont="1" applyFill="1" applyBorder="1" applyAlignment="1" applyProtection="1">
      <alignment horizontal="center" vertical="center"/>
      <protection locked="0"/>
    </xf>
    <xf numFmtId="10" fontId="8" fillId="11" borderId="11" xfId="6" applyNumberFormat="1" applyFont="1" applyFill="1" applyBorder="1" applyAlignment="1" applyProtection="1">
      <alignment horizontal="center" vertical="center"/>
      <protection locked="0"/>
    </xf>
    <xf numFmtId="44" fontId="8" fillId="11" borderId="11" xfId="7" applyFont="1" applyFill="1" applyBorder="1" applyAlignment="1" applyProtection="1">
      <alignment horizontal="center" vertical="center"/>
      <protection locked="0"/>
    </xf>
    <xf numFmtId="10" fontId="8" fillId="11" borderId="20" xfId="6" applyNumberFormat="1" applyFont="1" applyFill="1" applyBorder="1" applyAlignment="1" applyProtection="1">
      <alignment horizontal="center" vertical="center"/>
      <protection locked="0"/>
    </xf>
    <xf numFmtId="3" fontId="10" fillId="13" borderId="13" xfId="3" applyNumberFormat="1" applyFont="1" applyFill="1" applyBorder="1" applyAlignment="1" applyProtection="1">
      <alignment horizontal="center" vertical="center" wrapText="1"/>
      <protection locked="0"/>
    </xf>
    <xf numFmtId="3" fontId="10" fillId="13" borderId="15" xfId="3" applyNumberFormat="1" applyFont="1" applyFill="1" applyBorder="1" applyAlignment="1" applyProtection="1">
      <alignment horizontal="center" vertical="center" wrapText="1"/>
      <protection locked="0"/>
    </xf>
    <xf numFmtId="0" fontId="15" fillId="19" borderId="11" xfId="3" applyFont="1" applyFill="1" applyBorder="1" applyAlignment="1">
      <alignment horizontal="center" vertical="center"/>
    </xf>
    <xf numFmtId="0" fontId="15" fillId="19" borderId="11" xfId="3" applyFont="1" applyFill="1" applyBorder="1" applyAlignment="1">
      <alignment horizontal="center" vertical="center" wrapText="1"/>
    </xf>
    <xf numFmtId="0" fontId="15" fillId="19" borderId="19" xfId="3" applyFont="1" applyFill="1" applyBorder="1" applyAlignment="1">
      <alignment horizontal="center" vertical="center"/>
    </xf>
    <xf numFmtId="0" fontId="3" fillId="5" borderId="19" xfId="3" applyFont="1" applyFill="1" applyBorder="1" applyAlignment="1">
      <alignment horizontal="center" vertical="center" wrapText="1"/>
    </xf>
    <xf numFmtId="164" fontId="6" fillId="14" borderId="30" xfId="3" applyNumberFormat="1" applyFont="1" applyFill="1" applyBorder="1" applyAlignment="1">
      <alignment horizontal="center" vertical="center" wrapText="1"/>
    </xf>
    <xf numFmtId="164" fontId="16" fillId="14" borderId="31" xfId="3" applyNumberFormat="1" applyFont="1" applyFill="1" applyBorder="1" applyAlignment="1">
      <alignment horizontal="center" vertical="center" wrapText="1"/>
    </xf>
    <xf numFmtId="164" fontId="6" fillId="14" borderId="31" xfId="3" applyNumberFormat="1" applyFont="1" applyFill="1" applyBorder="1" applyAlignment="1">
      <alignment horizontal="center" vertical="center" wrapText="1"/>
    </xf>
    <xf numFmtId="164" fontId="6" fillId="15" borderId="31" xfId="3" applyNumberFormat="1" applyFont="1" applyFill="1" applyBorder="1" applyAlignment="1">
      <alignment horizontal="center" vertical="center" wrapText="1"/>
    </xf>
    <xf numFmtId="164" fontId="16" fillId="15" borderId="31" xfId="3" applyNumberFormat="1" applyFont="1" applyFill="1" applyBorder="1" applyAlignment="1">
      <alignment horizontal="center" vertical="center" wrapText="1"/>
    </xf>
    <xf numFmtId="164" fontId="6" fillId="3" borderId="31" xfId="3" applyNumberFormat="1" applyFont="1" applyFill="1" applyBorder="1" applyAlignment="1">
      <alignment horizontal="center" vertical="center" wrapText="1"/>
    </xf>
    <xf numFmtId="164" fontId="16" fillId="3" borderId="31" xfId="3" applyNumberFormat="1" applyFont="1" applyFill="1" applyBorder="1" applyAlignment="1">
      <alignment horizontal="center" vertical="center" wrapText="1"/>
    </xf>
    <xf numFmtId="164" fontId="6" fillId="16" borderId="31" xfId="3" applyNumberFormat="1" applyFont="1" applyFill="1" applyBorder="1" applyAlignment="1">
      <alignment horizontal="center" vertical="center" wrapText="1"/>
    </xf>
    <xf numFmtId="164" fontId="16" fillId="16" borderId="31" xfId="3" quotePrefix="1" applyNumberFormat="1" applyFont="1" applyFill="1" applyBorder="1" applyAlignment="1">
      <alignment horizontal="center" vertical="center" wrapText="1"/>
    </xf>
    <xf numFmtId="164" fontId="6" fillId="16" borderId="32" xfId="3" applyNumberFormat="1" applyFont="1" applyFill="1" applyBorder="1" applyAlignment="1">
      <alignment horizontal="center" vertical="center" wrapText="1"/>
    </xf>
    <xf numFmtId="164" fontId="7" fillId="17" borderId="20" xfId="3" applyNumberFormat="1" applyFont="1" applyFill="1" applyBorder="1" applyAlignment="1">
      <alignment horizontal="center" vertical="center" wrapText="1"/>
    </xf>
    <xf numFmtId="164" fontId="17" fillId="17" borderId="20" xfId="3" applyNumberFormat="1" applyFont="1" applyFill="1" applyBorder="1" applyAlignment="1">
      <alignment horizontal="center" vertical="center" wrapText="1"/>
    </xf>
    <xf numFmtId="0" fontId="7" fillId="17" borderId="11" xfId="3" applyFont="1" applyFill="1" applyBorder="1" applyAlignment="1" applyProtection="1">
      <alignment horizontal="center" vertical="center" wrapText="1"/>
      <protection locked="0"/>
    </xf>
    <xf numFmtId="166" fontId="4" fillId="18" borderId="11" xfId="4" applyNumberFormat="1" applyFont="1" applyFill="1" applyBorder="1" applyAlignment="1" applyProtection="1">
      <alignment horizontal="center" vertical="center" wrapText="1"/>
    </xf>
    <xf numFmtId="166" fontId="3" fillId="18" borderId="11" xfId="4" applyNumberFormat="1" applyFont="1" applyFill="1" applyBorder="1" applyAlignment="1" applyProtection="1">
      <alignment horizontal="center" vertical="center" wrapText="1"/>
    </xf>
    <xf numFmtId="14" fontId="3" fillId="4" borderId="11" xfId="3" applyNumberFormat="1" applyFont="1" applyFill="1" applyBorder="1" applyAlignment="1" applyProtection="1">
      <alignment horizontal="center" vertical="center" wrapText="1"/>
      <protection locked="0"/>
    </xf>
    <xf numFmtId="3" fontId="3" fillId="5" borderId="19" xfId="3" applyNumberFormat="1" applyFont="1" applyFill="1" applyBorder="1" applyAlignment="1">
      <alignment horizontal="center" vertical="center" wrapText="1"/>
    </xf>
    <xf numFmtId="164" fontId="3" fillId="14" borderId="10" xfId="3" applyNumberFormat="1" applyFont="1" applyFill="1" applyBorder="1" applyAlignment="1">
      <alignment horizontal="center" vertical="center" wrapText="1"/>
    </xf>
    <xf numFmtId="164" fontId="3" fillId="14" borderId="19" xfId="3" applyNumberFormat="1" applyFont="1" applyFill="1" applyBorder="1" applyAlignment="1">
      <alignment horizontal="center" vertical="center" wrapText="1"/>
    </xf>
    <xf numFmtId="164" fontId="3" fillId="15" borderId="11" xfId="3" applyNumberFormat="1" applyFont="1" applyFill="1" applyBorder="1" applyAlignment="1">
      <alignment horizontal="center" vertical="center" wrapText="1"/>
    </xf>
    <xf numFmtId="164" fontId="3" fillId="15" borderId="19" xfId="3" applyNumberFormat="1" applyFont="1" applyFill="1" applyBorder="1" applyAlignment="1">
      <alignment horizontal="center" vertical="center" wrapText="1"/>
    </xf>
    <xf numFmtId="164" fontId="3" fillId="3" borderId="11" xfId="3" applyNumberFormat="1" applyFont="1" applyFill="1" applyBorder="1" applyAlignment="1">
      <alignment horizontal="center" vertical="center" wrapText="1"/>
    </xf>
    <xf numFmtId="164" fontId="3" fillId="3" borderId="19" xfId="3" applyNumberFormat="1" applyFont="1" applyFill="1" applyBorder="1" applyAlignment="1">
      <alignment horizontal="center" vertical="center" wrapText="1"/>
    </xf>
    <xf numFmtId="164" fontId="3" fillId="16" borderId="11" xfId="3" applyNumberFormat="1" applyFont="1" applyFill="1" applyBorder="1" applyAlignment="1">
      <alignment horizontal="center" vertical="center" wrapText="1"/>
    </xf>
    <xf numFmtId="164" fontId="3" fillId="16" borderId="19" xfId="3" applyNumberFormat="1" applyFont="1" applyFill="1" applyBorder="1" applyAlignment="1">
      <alignment horizontal="center" vertical="center" wrapText="1"/>
    </xf>
    <xf numFmtId="164" fontId="3" fillId="16" borderId="12" xfId="3" applyNumberFormat="1" applyFont="1" applyFill="1" applyBorder="1" applyAlignment="1">
      <alignment horizontal="center" vertical="center" wrapText="1"/>
    </xf>
    <xf numFmtId="164" fontId="4" fillId="17" borderId="20" xfId="3" applyNumberFormat="1" applyFont="1" applyFill="1" applyBorder="1" applyAlignment="1">
      <alignment horizontal="center" vertical="center" wrapText="1"/>
    </xf>
    <xf numFmtId="164" fontId="4" fillId="17" borderId="11" xfId="3" applyNumberFormat="1" applyFont="1" applyFill="1" applyBorder="1" applyAlignment="1">
      <alignment horizontal="center" vertical="center" wrapText="1"/>
    </xf>
    <xf numFmtId="3" fontId="4" fillId="20" borderId="19" xfId="3" applyNumberFormat="1" applyFont="1" applyFill="1" applyBorder="1" applyAlignment="1" applyProtection="1">
      <alignment horizontal="center" vertical="center" wrapText="1"/>
      <protection locked="0"/>
    </xf>
    <xf numFmtId="44" fontId="3" fillId="18" borderId="11" xfId="3" applyNumberFormat="1" applyFont="1" applyFill="1" applyBorder="1" applyAlignment="1">
      <alignment horizontal="center" vertical="center" wrapText="1"/>
    </xf>
    <xf numFmtId="0" fontId="5" fillId="0" borderId="11" xfId="3" applyBorder="1" applyAlignment="1">
      <alignment horizontal="center" vertical="center"/>
    </xf>
    <xf numFmtId="0" fontId="5" fillId="0" borderId="0" xfId="3"/>
    <xf numFmtId="0" fontId="3" fillId="0" borderId="0" xfId="3" applyFont="1" applyAlignment="1">
      <alignment wrapText="1"/>
    </xf>
    <xf numFmtId="44" fontId="3" fillId="0" borderId="0" xfId="3" applyNumberFormat="1" applyFont="1" applyAlignment="1">
      <alignment wrapText="1"/>
    </xf>
    <xf numFmtId="44" fontId="3" fillId="0" borderId="0" xfId="8" applyFont="1" applyAlignment="1">
      <alignment wrapText="1"/>
    </xf>
    <xf numFmtId="167" fontId="18" fillId="29" borderId="11" xfId="0" applyNumberFormat="1" applyFont="1" applyFill="1" applyBorder="1" applyAlignment="1">
      <alignment horizontal="center" vertical="top"/>
    </xf>
    <xf numFmtId="0" fontId="0" fillId="0" borderId="11" xfId="0" applyBorder="1" applyAlignment="1">
      <alignment horizontal="justify" vertical="top" wrapText="1"/>
    </xf>
    <xf numFmtId="167" fontId="18" fillId="30" borderId="11" xfId="0" applyNumberFormat="1" applyFont="1" applyFill="1" applyBorder="1" applyAlignment="1">
      <alignment horizontal="center" vertical="top"/>
    </xf>
    <xf numFmtId="0" fontId="0" fillId="30" borderId="11" xfId="0" applyFill="1" applyBorder="1" applyAlignment="1">
      <alignment horizontal="justify" vertical="top" wrapText="1"/>
    </xf>
    <xf numFmtId="170" fontId="19" fillId="29" borderId="11" xfId="0" applyNumberFormat="1" applyFont="1" applyFill="1" applyBorder="1" applyAlignment="1">
      <alignment horizontal="right" vertical="top"/>
    </xf>
    <xf numFmtId="170" fontId="19" fillId="30" borderId="11" xfId="0" applyNumberFormat="1" applyFont="1" applyFill="1" applyBorder="1" applyAlignment="1">
      <alignment horizontal="right" vertical="top"/>
    </xf>
    <xf numFmtId="44" fontId="6" fillId="11" borderId="11" xfId="3" applyNumberFormat="1" applyFont="1" applyFill="1" applyBorder="1" applyAlignment="1" applyProtection="1">
      <alignment horizontal="center" vertical="center"/>
      <protection locked="0"/>
    </xf>
    <xf numFmtId="0" fontId="19" fillId="0" borderId="11" xfId="0" applyFont="1" applyBorder="1" applyAlignment="1">
      <alignment horizontal="center" vertical="center" wrapText="1"/>
    </xf>
    <xf numFmtId="0" fontId="19" fillId="30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44" fontId="5" fillId="0" borderId="0" xfId="3" applyNumberFormat="1"/>
    <xf numFmtId="0" fontId="21" fillId="0" borderId="0" xfId="3" applyFont="1" applyAlignment="1">
      <alignment vertical="center" wrapText="1"/>
    </xf>
    <xf numFmtId="0" fontId="22" fillId="10" borderId="8" xfId="0" applyFont="1" applyFill="1" applyBorder="1" applyAlignment="1">
      <alignment vertical="center" wrapText="1"/>
    </xf>
    <xf numFmtId="0" fontId="23" fillId="3" borderId="35" xfId="3" applyFont="1" applyFill="1" applyBorder="1" applyAlignment="1">
      <alignment horizontal="center" vertical="center" wrapText="1"/>
    </xf>
    <xf numFmtId="0" fontId="22" fillId="3" borderId="15" xfId="3" applyFont="1" applyFill="1" applyBorder="1" applyAlignment="1">
      <alignment horizontal="center" vertical="center" wrapText="1"/>
    </xf>
    <xf numFmtId="0" fontId="23" fillId="3" borderId="15" xfId="3" applyFont="1" applyFill="1" applyBorder="1" applyAlignment="1">
      <alignment horizontal="center" vertical="center" wrapText="1"/>
    </xf>
    <xf numFmtId="0" fontId="23" fillId="3" borderId="11" xfId="3" applyFont="1" applyFill="1" applyBorder="1" applyAlignment="1">
      <alignment horizontal="center" vertical="center" wrapText="1"/>
    </xf>
    <xf numFmtId="165" fontId="22" fillId="3" borderId="11" xfId="4" applyFont="1" applyFill="1" applyBorder="1" applyAlignment="1" applyProtection="1">
      <alignment horizontal="center" vertical="center" wrapText="1"/>
    </xf>
    <xf numFmtId="1" fontId="22" fillId="3" borderId="11" xfId="3" applyNumberFormat="1" applyFont="1" applyFill="1" applyBorder="1" applyAlignment="1">
      <alignment horizontal="center" vertical="center" wrapText="1"/>
    </xf>
    <xf numFmtId="0" fontId="23" fillId="23" borderId="11" xfId="0" applyFont="1" applyFill="1" applyBorder="1" applyAlignment="1">
      <alignment horizontal="center" vertical="center" wrapText="1"/>
    </xf>
    <xf numFmtId="164" fontId="22" fillId="23" borderId="11" xfId="3" applyNumberFormat="1" applyFont="1" applyFill="1" applyBorder="1" applyAlignment="1">
      <alignment horizontal="center" vertical="center" wrapText="1"/>
    </xf>
    <xf numFmtId="0" fontId="22" fillId="23" borderId="12" xfId="3" applyFont="1" applyFill="1" applyBorder="1" applyAlignment="1" applyProtection="1">
      <alignment horizontal="center" vertical="center" wrapText="1"/>
      <protection locked="0"/>
    </xf>
    <xf numFmtId="14" fontId="21" fillId="4" borderId="11" xfId="3" applyNumberFormat="1" applyFont="1" applyFill="1" applyBorder="1" applyAlignment="1" applyProtection="1">
      <alignment horizontal="center" vertical="center" wrapText="1"/>
      <protection locked="0"/>
    </xf>
    <xf numFmtId="0" fontId="24" fillId="0" borderId="11" xfId="0" applyFont="1" applyBorder="1" applyAlignment="1">
      <alignment horizontal="justify" vertical="top" wrapText="1"/>
    </xf>
    <xf numFmtId="0" fontId="24" fillId="0" borderId="11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top" wrapText="1"/>
    </xf>
    <xf numFmtId="1" fontId="21" fillId="24" borderId="11" xfId="3" applyNumberFormat="1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horizontal="center" vertical="center" wrapText="1"/>
    </xf>
    <xf numFmtId="3" fontId="21" fillId="6" borderId="11" xfId="0" applyNumberFormat="1" applyFont="1" applyFill="1" applyBorder="1" applyAlignment="1">
      <alignment horizontal="center" vertical="center" wrapText="1"/>
    </xf>
    <xf numFmtId="3" fontId="21" fillId="8" borderId="11" xfId="0" applyNumberFormat="1" applyFont="1" applyFill="1" applyBorder="1" applyAlignment="1">
      <alignment horizontal="center" vertical="center" wrapText="1"/>
    </xf>
    <xf numFmtId="3" fontId="21" fillId="12" borderId="11" xfId="0" applyNumberFormat="1" applyFont="1" applyFill="1" applyBorder="1" applyAlignment="1">
      <alignment horizontal="center" vertical="center" wrapText="1"/>
    </xf>
    <xf numFmtId="169" fontId="21" fillId="25" borderId="11" xfId="0" applyNumberFormat="1" applyFont="1" applyFill="1" applyBorder="1" applyAlignment="1">
      <alignment horizontal="center" vertical="center" wrapText="1"/>
    </xf>
    <xf numFmtId="3" fontId="21" fillId="26" borderId="12" xfId="3" applyNumberFormat="1" applyFont="1" applyFill="1" applyBorder="1" applyAlignment="1" applyProtection="1">
      <alignment horizontal="center" vertical="center" wrapText="1"/>
      <protection locked="0"/>
    </xf>
    <xf numFmtId="0" fontId="21" fillId="27" borderId="20" xfId="3" applyFont="1" applyFill="1" applyBorder="1" applyAlignment="1" applyProtection="1">
      <alignment horizontal="center" vertical="center" wrapText="1"/>
      <protection locked="0"/>
    </xf>
    <xf numFmtId="0" fontId="21" fillId="27" borderId="11" xfId="3" applyFont="1" applyFill="1" applyBorder="1" applyAlignment="1" applyProtection="1">
      <alignment horizontal="center" vertical="center" wrapText="1"/>
      <protection locked="0"/>
    </xf>
    <xf numFmtId="0" fontId="21" fillId="27" borderId="11" xfId="0" applyFont="1" applyFill="1" applyBorder="1" applyAlignment="1">
      <alignment horizontal="center" vertical="center" wrapText="1"/>
    </xf>
    <xf numFmtId="1" fontId="21" fillId="27" borderId="11" xfId="3" applyNumberFormat="1" applyFont="1" applyFill="1" applyBorder="1" applyAlignment="1" applyProtection="1">
      <alignment horizontal="center" vertical="center" wrapText="1"/>
      <protection locked="0"/>
    </xf>
    <xf numFmtId="43" fontId="21" fillId="0" borderId="0" xfId="3" applyNumberFormat="1" applyFont="1" applyAlignment="1">
      <alignment vertical="center" wrapText="1"/>
    </xf>
    <xf numFmtId="0" fontId="25" fillId="0" borderId="11" xfId="0" applyFont="1" applyBorder="1" applyAlignment="1">
      <alignment horizontal="center" vertical="center" wrapText="1"/>
    </xf>
    <xf numFmtId="0" fontId="21" fillId="28" borderId="11" xfId="0" applyFont="1" applyFill="1" applyBorder="1" applyAlignment="1">
      <alignment horizontal="center" vertical="center" wrapText="1"/>
    </xf>
    <xf numFmtId="44" fontId="22" fillId="0" borderId="0" xfId="3" applyNumberFormat="1" applyFont="1" applyAlignment="1">
      <alignment vertical="center" wrapText="1"/>
    </xf>
    <xf numFmtId="167" fontId="21" fillId="30" borderId="11" xfId="0" applyNumberFormat="1" applyFont="1" applyFill="1" applyBorder="1" applyAlignment="1">
      <alignment horizontal="center" vertical="top"/>
    </xf>
    <xf numFmtId="0" fontId="24" fillId="30" borderId="11" xfId="0" applyFont="1" applyFill="1" applyBorder="1" applyAlignment="1">
      <alignment horizontal="justify" vertical="top" wrapText="1"/>
    </xf>
    <xf numFmtId="0" fontId="25" fillId="30" borderId="11" xfId="0" applyFont="1" applyFill="1" applyBorder="1" applyAlignment="1">
      <alignment horizontal="center" vertical="center" wrapText="1"/>
    </xf>
    <xf numFmtId="49" fontId="21" fillId="30" borderId="11" xfId="0" applyNumberFormat="1" applyFont="1" applyFill="1" applyBorder="1" applyAlignment="1">
      <alignment horizontal="center" vertical="top"/>
    </xf>
    <xf numFmtId="0" fontId="21" fillId="30" borderId="11" xfId="0" applyFont="1" applyFill="1" applyBorder="1" applyAlignment="1">
      <alignment horizontal="center" vertical="top"/>
    </xf>
    <xf numFmtId="0" fontId="21" fillId="30" borderId="11" xfId="0" applyFont="1" applyFill="1" applyBorder="1" applyAlignment="1">
      <alignment horizontal="center" vertical="top" wrapText="1"/>
    </xf>
    <xf numFmtId="170" fontId="21" fillId="30" borderId="11" xfId="0" applyNumberFormat="1" applyFont="1" applyFill="1" applyBorder="1" applyAlignment="1">
      <alignment horizontal="right" vertical="top"/>
    </xf>
    <xf numFmtId="0" fontId="21" fillId="27" borderId="0" xfId="0" applyFont="1" applyFill="1" applyAlignment="1">
      <alignment vertical="center" wrapText="1"/>
    </xf>
    <xf numFmtId="0" fontId="24" fillId="30" borderId="11" xfId="0" applyFont="1" applyFill="1" applyBorder="1" applyAlignment="1">
      <alignment horizontal="center" vertical="center" wrapText="1"/>
    </xf>
    <xf numFmtId="0" fontId="22" fillId="27" borderId="11" xfId="3" applyFont="1" applyFill="1" applyBorder="1" applyAlignment="1" applyProtection="1">
      <alignment horizontal="center" vertical="center" wrapText="1"/>
      <protection locked="0"/>
    </xf>
    <xf numFmtId="0" fontId="22" fillId="27" borderId="11" xfId="0" applyFont="1" applyFill="1" applyBorder="1" applyAlignment="1">
      <alignment horizontal="center" vertical="center" wrapText="1"/>
    </xf>
    <xf numFmtId="0" fontId="22" fillId="0" borderId="0" xfId="3" applyFont="1" applyAlignment="1">
      <alignment vertical="center" wrapText="1"/>
    </xf>
    <xf numFmtId="4" fontId="21" fillId="0" borderId="0" xfId="3" applyNumberFormat="1" applyFont="1" applyAlignment="1">
      <alignment vertical="center" wrapText="1"/>
    </xf>
    <xf numFmtId="0" fontId="21" fillId="0" borderId="0" xfId="3" applyFont="1" applyAlignment="1">
      <alignment horizontal="center" vertical="center" wrapText="1"/>
    </xf>
    <xf numFmtId="1" fontId="21" fillId="0" borderId="0" xfId="3" applyNumberFormat="1" applyFont="1" applyAlignment="1" applyProtection="1">
      <alignment horizontal="center" vertical="center" wrapText="1"/>
      <protection locked="0"/>
    </xf>
    <xf numFmtId="3" fontId="21" fillId="0" borderId="0" xfId="3" applyNumberFormat="1" applyFont="1" applyAlignment="1" applyProtection="1">
      <alignment vertical="center" wrapText="1"/>
      <protection locked="0"/>
    </xf>
    <xf numFmtId="168" fontId="26" fillId="0" borderId="0" xfId="3" applyNumberFormat="1" applyFont="1" applyAlignment="1" applyProtection="1">
      <alignment horizontal="center" vertical="center" wrapText="1"/>
      <protection locked="0"/>
    </xf>
    <xf numFmtId="0" fontId="21" fillId="0" borderId="0" xfId="3" applyFont="1" applyAlignment="1" applyProtection="1">
      <alignment vertical="center" wrapText="1"/>
      <protection locked="0"/>
    </xf>
    <xf numFmtId="0" fontId="21" fillId="0" borderId="0" xfId="0" applyFont="1" applyAlignment="1">
      <alignment vertical="center" wrapText="1"/>
    </xf>
    <xf numFmtId="164" fontId="21" fillId="0" borderId="0" xfId="0" applyNumberFormat="1" applyFont="1" applyAlignment="1">
      <alignment horizontal="center" vertical="center" wrapText="1"/>
    </xf>
    <xf numFmtId="44" fontId="21" fillId="0" borderId="0" xfId="3" applyNumberFormat="1" applyFont="1" applyAlignment="1" applyProtection="1">
      <alignment vertical="center" wrapText="1"/>
      <protection locked="0"/>
    </xf>
    <xf numFmtId="0" fontId="21" fillId="27" borderId="0" xfId="3" applyFont="1" applyFill="1" applyAlignment="1" applyProtection="1">
      <alignment vertical="center" wrapText="1"/>
      <protection locked="0"/>
    </xf>
    <xf numFmtId="167" fontId="21" fillId="29" borderId="11" xfId="0" applyNumberFormat="1" applyFont="1" applyFill="1" applyBorder="1" applyAlignment="1">
      <alignment horizontal="center" vertical="top" wrapText="1"/>
    </xf>
    <xf numFmtId="49" fontId="21" fillId="0" borderId="11" xfId="0" applyNumberFormat="1" applyFont="1" applyBorder="1" applyAlignment="1">
      <alignment horizontal="center" vertical="top" wrapText="1"/>
    </xf>
    <xf numFmtId="170" fontId="21" fillId="29" borderId="11" xfId="0" applyNumberFormat="1" applyFont="1" applyFill="1" applyBorder="1" applyAlignment="1">
      <alignment horizontal="right" vertical="top" wrapText="1"/>
    </xf>
    <xf numFmtId="0" fontId="22" fillId="27" borderId="0" xfId="3" applyFont="1" applyFill="1" applyAlignment="1">
      <alignment horizontal="center" vertical="center" wrapText="1"/>
    </xf>
    <xf numFmtId="1" fontId="21" fillId="27" borderId="0" xfId="3" applyNumberFormat="1" applyFont="1" applyFill="1" applyAlignment="1" applyProtection="1">
      <alignment horizontal="center" vertical="center" wrapText="1"/>
      <protection locked="0"/>
    </xf>
    <xf numFmtId="0" fontId="21" fillId="27" borderId="0" xfId="3" applyFont="1" applyFill="1" applyAlignment="1">
      <alignment horizontal="center" vertical="center" wrapText="1"/>
    </xf>
    <xf numFmtId="0" fontId="29" fillId="0" borderId="0" xfId="3" applyFont="1" applyAlignment="1">
      <alignment vertical="center" wrapText="1"/>
    </xf>
    <xf numFmtId="4" fontId="29" fillId="0" borderId="0" xfId="3" applyNumberFormat="1" applyFont="1" applyAlignment="1">
      <alignment vertical="center" wrapText="1"/>
    </xf>
    <xf numFmtId="0" fontId="29" fillId="0" borderId="0" xfId="3" applyFont="1" applyAlignment="1">
      <alignment horizontal="center" vertical="center" wrapText="1"/>
    </xf>
    <xf numFmtId="44" fontId="29" fillId="0" borderId="0" xfId="3" applyNumberFormat="1" applyFont="1" applyAlignment="1">
      <alignment horizontal="center" vertical="center" wrapText="1"/>
    </xf>
    <xf numFmtId="1" fontId="29" fillId="0" borderId="0" xfId="3" applyNumberFormat="1" applyFont="1" applyAlignment="1" applyProtection="1">
      <alignment horizontal="center" vertical="center" wrapText="1"/>
      <protection locked="0"/>
    </xf>
    <xf numFmtId="1" fontId="30" fillId="0" borderId="0" xfId="3" applyNumberFormat="1" applyFont="1" applyAlignment="1" applyProtection="1">
      <alignment horizontal="center" vertical="center" wrapText="1"/>
      <protection locked="0"/>
    </xf>
    <xf numFmtId="3" fontId="29" fillId="0" borderId="0" xfId="3" applyNumberFormat="1" applyFont="1" applyAlignment="1" applyProtection="1">
      <alignment vertical="center" wrapText="1"/>
      <protection locked="0"/>
    </xf>
    <xf numFmtId="44" fontId="29" fillId="27" borderId="0" xfId="5" applyFont="1" applyFill="1" applyAlignment="1" applyProtection="1">
      <alignment vertical="center" wrapText="1"/>
      <protection locked="0"/>
    </xf>
    <xf numFmtId="44" fontId="29" fillId="0" borderId="0" xfId="5" applyFont="1" applyAlignment="1" applyProtection="1">
      <alignment vertical="center" wrapText="1"/>
      <protection locked="0"/>
    </xf>
    <xf numFmtId="44" fontId="31" fillId="0" borderId="0" xfId="5" applyFont="1" applyAlignment="1" applyProtection="1">
      <alignment vertical="center" wrapText="1"/>
      <protection locked="0"/>
    </xf>
    <xf numFmtId="43" fontId="29" fillId="0" borderId="0" xfId="3" applyNumberFormat="1" applyFont="1" applyAlignment="1">
      <alignment vertical="center" wrapText="1"/>
    </xf>
    <xf numFmtId="14" fontId="22" fillId="4" borderId="20" xfId="3" applyNumberFormat="1" applyFont="1" applyFill="1" applyBorder="1" applyAlignment="1" applyProtection="1">
      <alignment horizontal="center" vertical="center" wrapText="1"/>
      <protection locked="0"/>
    </xf>
    <xf numFmtId="166" fontId="4" fillId="4" borderId="11" xfId="4" applyNumberFormat="1" applyFont="1" applyFill="1" applyBorder="1" applyAlignment="1" applyProtection="1">
      <alignment horizontal="center" vertical="center" wrapText="1"/>
    </xf>
    <xf numFmtId="166" fontId="4" fillId="4" borderId="12" xfId="4" applyNumberFormat="1" applyFont="1" applyFill="1" applyBorder="1" applyAlignment="1" applyProtection="1">
      <alignment horizontal="center" vertical="center" wrapText="1"/>
    </xf>
    <xf numFmtId="167" fontId="21" fillId="0" borderId="11" xfId="0" applyNumberFormat="1" applyFont="1" applyFill="1" applyBorder="1" applyAlignment="1">
      <alignment horizontal="center" vertical="top"/>
    </xf>
    <xf numFmtId="0" fontId="24" fillId="0" borderId="11" xfId="0" applyFont="1" applyFill="1" applyBorder="1" applyAlignment="1">
      <alignment horizontal="justify" vertical="top" wrapText="1"/>
    </xf>
    <xf numFmtId="49" fontId="24" fillId="0" borderId="11" xfId="0" applyNumberFormat="1" applyFont="1" applyFill="1" applyBorder="1" applyAlignment="1">
      <alignment horizontal="center" vertical="top"/>
    </xf>
    <xf numFmtId="0" fontId="24" fillId="0" borderId="11" xfId="0" applyFont="1" applyFill="1" applyBorder="1" applyAlignment="1">
      <alignment horizontal="center" vertical="top"/>
    </xf>
    <xf numFmtId="0" fontId="23" fillId="0" borderId="11" xfId="0" applyFont="1" applyFill="1" applyBorder="1" applyAlignment="1">
      <alignment horizontal="center" vertical="top"/>
    </xf>
    <xf numFmtId="170" fontId="21" fillId="0" borderId="11" xfId="0" applyNumberFormat="1" applyFont="1" applyFill="1" applyBorder="1" applyAlignment="1">
      <alignment horizontal="right" vertical="top"/>
    </xf>
    <xf numFmtId="49" fontId="21" fillId="0" borderId="11" xfId="0" applyNumberFormat="1" applyFont="1" applyFill="1" applyBorder="1" applyAlignment="1">
      <alignment horizontal="center" vertical="top"/>
    </xf>
    <xf numFmtId="0" fontId="21" fillId="0" borderId="11" xfId="0" applyFont="1" applyFill="1" applyBorder="1" applyAlignment="1">
      <alignment horizontal="center" vertical="top"/>
    </xf>
    <xf numFmtId="0" fontId="21" fillId="0" borderId="11" xfId="0" applyFont="1" applyFill="1" applyBorder="1" applyAlignment="1">
      <alignment horizontal="center" vertical="top" wrapText="1"/>
    </xf>
    <xf numFmtId="0" fontId="27" fillId="0" borderId="11" xfId="0" applyFont="1" applyFill="1" applyBorder="1" applyAlignment="1">
      <alignment horizontal="center" vertical="top" wrapText="1"/>
    </xf>
    <xf numFmtId="4" fontId="21" fillId="0" borderId="0" xfId="3" applyNumberFormat="1" applyFont="1" applyFill="1" applyAlignment="1" applyProtection="1">
      <alignment vertical="center" wrapText="1"/>
      <protection locked="0"/>
    </xf>
    <xf numFmtId="44" fontId="21" fillId="0" borderId="0" xfId="1" applyFont="1" applyFill="1" applyAlignment="1" applyProtection="1">
      <alignment vertical="center" wrapText="1"/>
      <protection locked="0"/>
    </xf>
    <xf numFmtId="0" fontId="21" fillId="0" borderId="0" xfId="3" applyFont="1" applyFill="1" applyAlignment="1" applyProtection="1">
      <alignment vertical="center" wrapText="1"/>
      <protection locked="0"/>
    </xf>
    <xf numFmtId="44" fontId="22" fillId="0" borderId="0" xfId="1" applyFont="1" applyFill="1" applyAlignment="1" applyProtection="1">
      <alignment vertical="center" wrapText="1"/>
      <protection locked="0"/>
    </xf>
    <xf numFmtId="44" fontId="21" fillId="0" borderId="0" xfId="3" applyNumberFormat="1" applyFont="1" applyFill="1" applyAlignment="1" applyProtection="1">
      <alignment vertical="center" wrapText="1"/>
      <protection locked="0"/>
    </xf>
    <xf numFmtId="44" fontId="21" fillId="0" borderId="0" xfId="1" applyFont="1" applyFill="1" applyAlignment="1" applyProtection="1">
      <alignment horizontal="center" vertical="center" wrapText="1"/>
      <protection locked="0"/>
    </xf>
    <xf numFmtId="167" fontId="21" fillId="30" borderId="11" xfId="0" applyNumberFormat="1" applyFont="1" applyFill="1" applyBorder="1" applyAlignment="1">
      <alignment horizontal="center" vertical="center"/>
    </xf>
    <xf numFmtId="167" fontId="22" fillId="30" borderId="13" xfId="0" applyNumberFormat="1" applyFont="1" applyFill="1" applyBorder="1" applyAlignment="1">
      <alignment horizontal="center" vertical="center" wrapText="1"/>
    </xf>
    <xf numFmtId="167" fontId="22" fillId="30" borderId="14" xfId="0" applyNumberFormat="1" applyFont="1" applyFill="1" applyBorder="1" applyAlignment="1">
      <alignment horizontal="center" vertical="center" wrapText="1"/>
    </xf>
    <xf numFmtId="167" fontId="22" fillId="30" borderId="15" xfId="0" applyNumberFormat="1" applyFont="1" applyFill="1" applyBorder="1" applyAlignment="1">
      <alignment horizontal="center" vertical="center" wrapText="1"/>
    </xf>
    <xf numFmtId="167" fontId="21" fillId="29" borderId="11" xfId="0" applyNumberFormat="1" applyFont="1" applyFill="1" applyBorder="1" applyAlignment="1">
      <alignment horizontal="center" vertical="center"/>
    </xf>
    <xf numFmtId="167" fontId="22" fillId="0" borderId="13" xfId="0" applyNumberFormat="1" applyFont="1" applyFill="1" applyBorder="1" applyAlignment="1">
      <alignment horizontal="center" vertical="center" wrapText="1"/>
    </xf>
    <xf numFmtId="167" fontId="22" fillId="0" borderId="14" xfId="0" applyNumberFormat="1" applyFont="1" applyFill="1" applyBorder="1" applyAlignment="1">
      <alignment horizontal="center" vertical="center" wrapText="1"/>
    </xf>
    <xf numFmtId="167" fontId="22" fillId="0" borderId="15" xfId="0" applyNumberFormat="1" applyFont="1" applyFill="1" applyBorder="1" applyAlignment="1">
      <alignment horizontal="center" vertical="center" wrapText="1"/>
    </xf>
    <xf numFmtId="167" fontId="21" fillId="29" borderId="11" xfId="0" applyNumberFormat="1" applyFont="1" applyFill="1" applyBorder="1" applyAlignment="1">
      <alignment horizontal="center" vertical="center" wrapText="1"/>
    </xf>
    <xf numFmtId="167" fontId="22" fillId="29" borderId="13" xfId="0" applyNumberFormat="1" applyFont="1" applyFill="1" applyBorder="1" applyAlignment="1">
      <alignment horizontal="center" vertical="center" wrapText="1"/>
    </xf>
    <xf numFmtId="167" fontId="22" fillId="29" borderId="14" xfId="0" applyNumberFormat="1" applyFont="1" applyFill="1" applyBorder="1" applyAlignment="1">
      <alignment horizontal="center" vertical="center" wrapText="1"/>
    </xf>
    <xf numFmtId="167" fontId="22" fillId="29" borderId="15" xfId="0" applyNumberFormat="1" applyFont="1" applyFill="1" applyBorder="1" applyAlignment="1">
      <alignment horizontal="center" vertical="center" wrapText="1"/>
    </xf>
    <xf numFmtId="3" fontId="21" fillId="22" borderId="11" xfId="3" applyNumberFormat="1" applyFont="1" applyFill="1" applyBorder="1" applyAlignment="1" applyProtection="1">
      <alignment horizontal="center" vertical="center" wrapText="1"/>
      <protection locked="0"/>
    </xf>
    <xf numFmtId="0" fontId="22" fillId="10" borderId="7" xfId="0" applyFont="1" applyFill="1" applyBorder="1" applyAlignment="1">
      <alignment horizontal="center" vertical="center" wrapText="1"/>
    </xf>
    <xf numFmtId="0" fontId="22" fillId="10" borderId="8" xfId="0" applyFont="1" applyFill="1" applyBorder="1" applyAlignment="1">
      <alignment horizontal="center" vertical="center" wrapText="1"/>
    </xf>
    <xf numFmtId="0" fontId="22" fillId="10" borderId="19" xfId="0" applyFont="1" applyFill="1" applyBorder="1" applyAlignment="1">
      <alignment horizontal="center" vertical="center" wrapText="1"/>
    </xf>
    <xf numFmtId="0" fontId="22" fillId="10" borderId="9" xfId="0" applyFont="1" applyFill="1" applyBorder="1" applyAlignment="1">
      <alignment horizontal="center" vertical="center" wrapText="1"/>
    </xf>
    <xf numFmtId="0" fontId="21" fillId="10" borderId="1" xfId="0" applyFont="1" applyFill="1" applyBorder="1" applyAlignment="1">
      <alignment vertical="center" wrapText="1"/>
    </xf>
    <xf numFmtId="0" fontId="21" fillId="10" borderId="2" xfId="0" applyFont="1" applyFill="1" applyBorder="1" applyAlignment="1">
      <alignment vertical="center" wrapText="1"/>
    </xf>
    <xf numFmtId="0" fontId="21" fillId="10" borderId="31" xfId="0" applyFont="1" applyFill="1" applyBorder="1" applyAlignment="1">
      <alignment vertical="center" wrapText="1"/>
    </xf>
    <xf numFmtId="0" fontId="21" fillId="10" borderId="31" xfId="0" applyFont="1" applyFill="1" applyBorder="1" applyAlignment="1">
      <alignment horizontal="left" vertical="center" wrapText="1"/>
    </xf>
    <xf numFmtId="0" fontId="21" fillId="10" borderId="32" xfId="0" applyFont="1" applyFill="1" applyBorder="1" applyAlignment="1">
      <alignment horizontal="left" vertical="center" wrapText="1"/>
    </xf>
    <xf numFmtId="3" fontId="22" fillId="22" borderId="20" xfId="3" applyNumberFormat="1" applyFont="1" applyFill="1" applyBorder="1" applyAlignment="1" applyProtection="1">
      <alignment horizontal="center" vertical="center" wrapText="1"/>
      <protection locked="0"/>
    </xf>
    <xf numFmtId="0" fontId="3" fillId="11" borderId="19" xfId="3" applyFont="1" applyFill="1" applyBorder="1" applyAlignment="1">
      <alignment horizontal="center" vertical="center" wrapText="1"/>
    </xf>
    <xf numFmtId="0" fontId="3" fillId="11" borderId="8" xfId="3" applyFont="1" applyFill="1" applyBorder="1" applyAlignment="1">
      <alignment horizontal="center" vertical="center" wrapText="1"/>
    </xf>
    <xf numFmtId="0" fontId="3" fillId="11" borderId="20" xfId="3" applyFont="1" applyFill="1" applyBorder="1" applyAlignment="1">
      <alignment horizontal="center" vertical="center" wrapText="1"/>
    </xf>
    <xf numFmtId="0" fontId="4" fillId="11" borderId="19" xfId="3" applyFont="1" applyFill="1" applyBorder="1" applyAlignment="1">
      <alignment horizontal="center" vertical="center" wrapText="1"/>
    </xf>
    <xf numFmtId="0" fontId="4" fillId="11" borderId="8" xfId="3" applyFont="1" applyFill="1" applyBorder="1" applyAlignment="1">
      <alignment horizontal="center" vertical="center" wrapText="1"/>
    </xf>
    <xf numFmtId="0" fontId="4" fillId="11" borderId="20" xfId="3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167" fontId="18" fillId="29" borderId="11" xfId="0" applyNumberFormat="1" applyFont="1" applyFill="1" applyBorder="1" applyAlignment="1">
      <alignment horizontal="center" vertical="center"/>
    </xf>
    <xf numFmtId="167" fontId="20" fillId="29" borderId="13" xfId="0" applyNumberFormat="1" applyFont="1" applyFill="1" applyBorder="1" applyAlignment="1">
      <alignment horizontal="center" vertical="center" wrapText="1"/>
    </xf>
    <xf numFmtId="167" fontId="20" fillId="29" borderId="14" xfId="0" applyNumberFormat="1" applyFont="1" applyFill="1" applyBorder="1" applyAlignment="1">
      <alignment horizontal="center" vertical="center" wrapText="1"/>
    </xf>
    <xf numFmtId="167" fontId="20" fillId="29" borderId="15" xfId="0" applyNumberFormat="1" applyFont="1" applyFill="1" applyBorder="1" applyAlignment="1">
      <alignment horizontal="center" vertical="center" wrapText="1"/>
    </xf>
    <xf numFmtId="167" fontId="18" fillId="30" borderId="11" xfId="0" applyNumberFormat="1" applyFont="1" applyFill="1" applyBorder="1" applyAlignment="1">
      <alignment horizontal="center" vertical="center"/>
    </xf>
    <xf numFmtId="167" fontId="20" fillId="30" borderId="13" xfId="0" applyNumberFormat="1" applyFont="1" applyFill="1" applyBorder="1" applyAlignment="1">
      <alignment horizontal="center" vertical="center" wrapText="1"/>
    </xf>
    <xf numFmtId="167" fontId="20" fillId="30" borderId="14" xfId="0" applyNumberFormat="1" applyFont="1" applyFill="1" applyBorder="1" applyAlignment="1">
      <alignment horizontal="center" vertical="center" wrapText="1"/>
    </xf>
    <xf numFmtId="167" fontId="20" fillId="30" borderId="15" xfId="0" applyNumberFormat="1" applyFont="1" applyFill="1" applyBorder="1" applyAlignment="1">
      <alignment horizontal="center" vertical="center" wrapText="1"/>
    </xf>
    <xf numFmtId="0" fontId="3" fillId="21" borderId="23" xfId="3" applyFont="1" applyFill="1" applyBorder="1" applyAlignment="1" applyProtection="1">
      <alignment wrapText="1"/>
      <protection locked="0"/>
    </xf>
    <xf numFmtId="0" fontId="3" fillId="21" borderId="0" xfId="3" applyFont="1" applyFill="1" applyAlignment="1" applyProtection="1">
      <alignment wrapText="1"/>
      <protection locked="0"/>
    </xf>
    <xf numFmtId="0" fontId="3" fillId="21" borderId="34" xfId="3" applyFont="1" applyFill="1" applyBorder="1" applyAlignment="1" applyProtection="1">
      <alignment wrapText="1"/>
      <protection locked="0"/>
    </xf>
    <xf numFmtId="0" fontId="3" fillId="21" borderId="25" xfId="3" applyFont="1" applyFill="1" applyBorder="1" applyAlignment="1" applyProtection="1">
      <alignment wrapText="1"/>
      <protection locked="0"/>
    </xf>
    <xf numFmtId="0" fontId="4" fillId="21" borderId="19" xfId="3" applyFont="1" applyFill="1" applyBorder="1" applyAlignment="1" applyProtection="1">
      <alignment wrapText="1"/>
      <protection locked="0"/>
    </xf>
    <xf numFmtId="0" fontId="4" fillId="21" borderId="8" xfId="3" applyFont="1" applyFill="1" applyBorder="1" applyAlignment="1" applyProtection="1">
      <alignment wrapText="1"/>
      <protection locked="0"/>
    </xf>
    <xf numFmtId="0" fontId="4" fillId="21" borderId="20" xfId="3" applyFont="1" applyFill="1" applyBorder="1" applyAlignment="1" applyProtection="1">
      <alignment wrapText="1"/>
      <protection locked="0"/>
    </xf>
    <xf numFmtId="44" fontId="3" fillId="21" borderId="0" xfId="3" applyNumberFormat="1" applyFont="1" applyFill="1" applyAlignment="1" applyProtection="1">
      <alignment horizontal="center" wrapText="1"/>
      <protection locked="0"/>
    </xf>
    <xf numFmtId="0" fontId="3" fillId="21" borderId="24" xfId="3" applyFont="1" applyFill="1" applyBorder="1" applyAlignment="1" applyProtection="1">
      <alignment horizontal="center" wrapText="1"/>
      <protection locked="0"/>
    </xf>
    <xf numFmtId="10" fontId="3" fillId="21" borderId="25" xfId="2" applyNumberFormat="1" applyFont="1" applyFill="1" applyBorder="1" applyAlignment="1" applyProtection="1">
      <alignment horizontal="center" wrapText="1"/>
      <protection locked="0"/>
    </xf>
    <xf numFmtId="10" fontId="3" fillId="21" borderId="26" xfId="2" applyNumberFormat="1" applyFont="1" applyFill="1" applyBorder="1" applyAlignment="1" applyProtection="1">
      <alignment horizontal="center" wrapText="1"/>
      <protection locked="0"/>
    </xf>
    <xf numFmtId="44" fontId="3" fillId="21" borderId="33" xfId="3" applyNumberFormat="1" applyFont="1" applyFill="1" applyBorder="1" applyAlignment="1" applyProtection="1">
      <alignment horizontal="center" wrapText="1"/>
      <protection locked="0"/>
    </xf>
    <xf numFmtId="0" fontId="3" fillId="21" borderId="21" xfId="3" applyFont="1" applyFill="1" applyBorder="1" applyAlignment="1" applyProtection="1">
      <alignment horizontal="center" wrapText="1"/>
      <protection locked="0"/>
    </xf>
    <xf numFmtId="0" fontId="3" fillId="21" borderId="19" xfId="3" applyFont="1" applyFill="1" applyBorder="1" applyAlignment="1">
      <alignment horizontal="center" vertical="center" wrapText="1"/>
    </xf>
    <xf numFmtId="0" fontId="3" fillId="21" borderId="8" xfId="3" applyFont="1" applyFill="1" applyBorder="1" applyAlignment="1">
      <alignment horizontal="center" vertical="center" wrapText="1"/>
    </xf>
    <xf numFmtId="0" fontId="3" fillId="21" borderId="20" xfId="3" applyFont="1" applyFill="1" applyBorder="1" applyAlignment="1">
      <alignment horizontal="center" vertical="center" wrapText="1"/>
    </xf>
    <xf numFmtId="0" fontId="3" fillId="21" borderId="19" xfId="3" applyFont="1" applyFill="1" applyBorder="1" applyAlignment="1">
      <alignment vertical="center" wrapText="1"/>
    </xf>
    <xf numFmtId="0" fontId="3" fillId="21" borderId="8" xfId="3" applyFont="1" applyFill="1" applyBorder="1" applyAlignment="1">
      <alignment vertical="center" wrapText="1"/>
    </xf>
    <xf numFmtId="0" fontId="3" fillId="21" borderId="20" xfId="3" applyFont="1" applyFill="1" applyBorder="1" applyAlignment="1">
      <alignment vertical="center" wrapText="1"/>
    </xf>
    <xf numFmtId="0" fontId="3" fillId="21" borderId="22" xfId="3" applyFont="1" applyFill="1" applyBorder="1" applyAlignment="1" applyProtection="1">
      <alignment wrapText="1"/>
      <protection locked="0"/>
    </xf>
    <xf numFmtId="0" fontId="3" fillId="21" borderId="33" xfId="3" applyFont="1" applyFill="1" applyBorder="1" applyAlignment="1" applyProtection="1">
      <alignment wrapText="1"/>
      <protection locked="0"/>
    </xf>
    <xf numFmtId="0" fontId="9" fillId="12" borderId="19" xfId="3" applyFont="1" applyFill="1" applyBorder="1" applyAlignment="1">
      <alignment horizontal="center" vertical="center" wrapText="1"/>
    </xf>
    <xf numFmtId="0" fontId="9" fillId="12" borderId="20" xfId="3" applyFont="1" applyFill="1" applyBorder="1" applyAlignment="1">
      <alignment horizontal="center" vertical="center" wrapText="1"/>
    </xf>
    <xf numFmtId="0" fontId="9" fillId="12" borderId="11" xfId="3" applyFont="1" applyFill="1" applyBorder="1" applyAlignment="1">
      <alignment horizontal="center" vertical="center" wrapText="1"/>
    </xf>
    <xf numFmtId="0" fontId="9" fillId="12" borderId="25" xfId="3" applyFont="1" applyFill="1" applyBorder="1" applyAlignment="1">
      <alignment horizontal="center" vertical="center"/>
    </xf>
    <xf numFmtId="0" fontId="9" fillId="12" borderId="26" xfId="3" applyFont="1" applyFill="1" applyBorder="1" applyAlignment="1">
      <alignment horizontal="center" vertical="center"/>
    </xf>
    <xf numFmtId="0" fontId="9" fillId="12" borderId="25" xfId="3" quotePrefix="1" applyFont="1" applyFill="1" applyBorder="1" applyAlignment="1">
      <alignment horizontal="center" vertical="center" wrapText="1"/>
    </xf>
    <xf numFmtId="0" fontId="9" fillId="12" borderId="26" xfId="3" quotePrefix="1" applyFont="1" applyFill="1" applyBorder="1" applyAlignment="1">
      <alignment horizontal="center" vertical="center" wrapText="1"/>
    </xf>
    <xf numFmtId="0" fontId="8" fillId="14" borderId="27" xfId="3" applyFont="1" applyFill="1" applyBorder="1" applyAlignment="1">
      <alignment horizontal="center" vertical="center" wrapText="1"/>
    </xf>
    <xf numFmtId="0" fontId="8" fillId="14" borderId="28" xfId="3" applyFont="1" applyFill="1" applyBorder="1" applyAlignment="1">
      <alignment horizontal="center" vertical="center" wrapText="1"/>
    </xf>
    <xf numFmtId="0" fontId="8" fillId="14" borderId="29" xfId="3" applyFont="1" applyFill="1" applyBorder="1" applyAlignment="1">
      <alignment horizontal="center" vertical="center" wrapText="1"/>
    </xf>
    <xf numFmtId="0" fontId="8" fillId="15" borderId="27" xfId="3" applyFont="1" applyFill="1" applyBorder="1" applyAlignment="1">
      <alignment horizontal="center" vertical="center" wrapText="1"/>
    </xf>
    <xf numFmtId="0" fontId="8" fillId="15" borderId="28" xfId="3" applyFont="1" applyFill="1" applyBorder="1" applyAlignment="1">
      <alignment horizontal="center" vertical="center" wrapText="1"/>
    </xf>
    <xf numFmtId="0" fontId="8" fillId="15" borderId="29" xfId="3" applyFont="1" applyFill="1" applyBorder="1" applyAlignment="1">
      <alignment horizontal="center" vertical="center" wrapText="1"/>
    </xf>
    <xf numFmtId="0" fontId="8" fillId="3" borderId="27" xfId="3" applyFont="1" applyFill="1" applyBorder="1" applyAlignment="1">
      <alignment horizontal="center" vertical="center" wrapText="1"/>
    </xf>
    <xf numFmtId="0" fontId="8" fillId="3" borderId="28" xfId="3" applyFont="1" applyFill="1" applyBorder="1" applyAlignment="1">
      <alignment horizontal="center" vertical="center" wrapText="1"/>
    </xf>
    <xf numFmtId="0" fontId="8" fillId="3" borderId="29" xfId="3" applyFont="1" applyFill="1" applyBorder="1" applyAlignment="1">
      <alignment horizontal="center" vertical="center" wrapText="1"/>
    </xf>
    <xf numFmtId="0" fontId="8" fillId="16" borderId="27" xfId="3" applyFont="1" applyFill="1" applyBorder="1" applyAlignment="1">
      <alignment horizontal="center" vertical="center" wrapText="1"/>
    </xf>
    <xf numFmtId="0" fontId="8" fillId="16" borderId="28" xfId="3" applyFont="1" applyFill="1" applyBorder="1" applyAlignment="1">
      <alignment horizontal="center" vertical="center" wrapText="1"/>
    </xf>
    <xf numFmtId="0" fontId="8" fillId="16" borderId="29" xfId="3" applyFont="1" applyFill="1" applyBorder="1" applyAlignment="1">
      <alignment horizontal="center" vertical="center" wrapText="1"/>
    </xf>
    <xf numFmtId="0" fontId="10" fillId="17" borderId="19" xfId="3" applyFont="1" applyFill="1" applyBorder="1" applyAlignment="1">
      <alignment horizontal="center" vertical="center" wrapText="1"/>
    </xf>
    <xf numFmtId="0" fontId="10" fillId="17" borderId="8" xfId="3" applyFont="1" applyFill="1" applyBorder="1" applyAlignment="1">
      <alignment horizontal="center" vertical="center" wrapText="1"/>
    </xf>
    <xf numFmtId="0" fontId="10" fillId="17" borderId="20" xfId="3" applyFont="1" applyFill="1" applyBorder="1" applyAlignment="1">
      <alignment horizontal="center" vertical="center" wrapText="1"/>
    </xf>
    <xf numFmtId="0" fontId="10" fillId="18" borderId="19" xfId="3" applyFont="1" applyFill="1" applyBorder="1" applyAlignment="1">
      <alignment horizontal="center" vertical="center" wrapText="1"/>
    </xf>
    <xf numFmtId="0" fontId="10" fillId="18" borderId="20" xfId="3" applyFont="1" applyFill="1" applyBorder="1" applyAlignment="1">
      <alignment horizontal="center" vertical="center" wrapText="1"/>
    </xf>
  </cellXfs>
  <cellStyles count="10">
    <cellStyle name="Moeda" xfId="1" builtinId="4"/>
    <cellStyle name="Moeda 10" xfId="7" xr:uid="{D98948AE-AB1E-4E74-AF60-D48D9FB1E4F1}"/>
    <cellStyle name="Moeda 10 4" xfId="9" xr:uid="{3943DFBA-F7BC-4750-8A72-5629434A57A0}"/>
    <cellStyle name="Moeda 13" xfId="8" xr:uid="{7DDCD77B-0C2B-4DA8-9E06-099241EB14C2}"/>
    <cellStyle name="Moeda 3" xfId="5" xr:uid="{A5C9C3EF-4DCE-4DFF-8886-54BDCE7914ED}"/>
    <cellStyle name="Normal" xfId="0" builtinId="0"/>
    <cellStyle name="Normal 2" xfId="3" xr:uid="{48D81B22-0EAB-490D-BE45-80275F74F141}"/>
    <cellStyle name="Porcentagem" xfId="2" builtinId="5"/>
    <cellStyle name="Porcentagem 2" xfId="6" xr:uid="{2056141B-A753-4513-94F4-C264D7366B01}"/>
    <cellStyle name="Separador de milhares 3" xfId="4" xr:uid="{6BD8F327-891B-4959-B000-62A3CFF68D5A}"/>
  </cellStyles>
  <dxfs count="2"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FF"/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AT806"/>
  <sheetViews>
    <sheetView zoomScale="60" zoomScaleNormal="60" workbookViewId="0">
      <pane xSplit="11" ySplit="2" topLeftCell="L15" activePane="bottomRight" state="frozen"/>
      <selection pane="topRight" activeCell="L1" sqref="L1"/>
      <selection pane="bottomLeft" activeCell="A3" sqref="A3"/>
      <selection pane="bottomRight" activeCell="D2" sqref="D2"/>
    </sheetView>
  </sheetViews>
  <sheetFormatPr defaultColWidth="9.85546875" defaultRowHeight="51" customHeight="1" x14ac:dyDescent="0.25"/>
  <cols>
    <col min="1" max="1" width="9" style="89" customWidth="1"/>
    <col min="2" max="2" width="11" style="89" customWidth="1"/>
    <col min="3" max="3" width="17.28515625" style="131" customWidth="1"/>
    <col min="4" max="4" width="19.85546875" style="132" customWidth="1"/>
    <col min="5" max="5" width="12.7109375" style="132" customWidth="1"/>
    <col min="6" max="6" width="15.140625" style="132" customWidth="1"/>
    <col min="7" max="7" width="9.5703125" style="132" customWidth="1"/>
    <col min="8" max="8" width="13.42578125" style="132" customWidth="1"/>
    <col min="9" max="9" width="14.42578125" style="132" customWidth="1"/>
    <col min="10" max="10" width="15.85546875" style="132" customWidth="1"/>
    <col min="11" max="11" width="19.42578125" style="132" customWidth="1"/>
    <col min="12" max="12" width="23.28515625" style="133" bestFit="1" customWidth="1"/>
    <col min="13" max="13" width="32" style="133" bestFit="1" customWidth="1"/>
    <col min="14" max="14" width="30.42578125" style="133" bestFit="1" customWidth="1"/>
    <col min="15" max="15" width="11.28515625" style="133" customWidth="1"/>
    <col min="16" max="16" width="42" style="133" bestFit="1" customWidth="1"/>
    <col min="17" max="19" width="11.28515625" style="133" customWidth="1"/>
    <col min="20" max="20" width="24.42578125" style="138" bestFit="1" customWidth="1"/>
    <col min="21" max="21" width="11.140625" style="134" customWidth="1"/>
    <col min="22" max="23" width="25.28515625" style="136" customWidth="1"/>
    <col min="24" max="25" width="16.85546875" style="136" customWidth="1"/>
    <col min="26" max="26" width="17.5703125" style="136" customWidth="1"/>
    <col min="27" max="27" width="18.140625" style="136" customWidth="1"/>
    <col min="28" max="28" width="18.85546875" style="136" bestFit="1" customWidth="1"/>
    <col min="29" max="29" width="17.5703125" style="136" customWidth="1"/>
    <col min="30" max="30" width="17.85546875" style="140" customWidth="1"/>
    <col min="31" max="31" width="16.85546875" style="136" customWidth="1"/>
    <col min="32" max="43" width="16.42578125" style="136" customWidth="1"/>
    <col min="44" max="44" width="20.5703125" style="136" bestFit="1" customWidth="1"/>
    <col min="45" max="45" width="16.85546875" style="136" customWidth="1"/>
    <col min="46" max="46" width="14.85546875" style="89" customWidth="1"/>
    <col min="47" max="16384" width="9.85546875" style="89"/>
  </cols>
  <sheetData>
    <row r="1" spans="1:46" ht="51" customHeight="1" x14ac:dyDescent="0.25">
      <c r="A1" s="194" t="s">
        <v>121</v>
      </c>
      <c r="B1" s="195"/>
      <c r="C1" s="195"/>
      <c r="D1" s="195" t="s">
        <v>122</v>
      </c>
      <c r="E1" s="196"/>
      <c r="F1" s="196"/>
      <c r="G1" s="196"/>
      <c r="H1" s="196"/>
      <c r="I1" s="196"/>
      <c r="J1" s="196"/>
      <c r="K1" s="196"/>
      <c r="L1" s="197" t="s">
        <v>123</v>
      </c>
      <c r="M1" s="197"/>
      <c r="N1" s="197"/>
      <c r="O1" s="197"/>
      <c r="P1" s="197"/>
      <c r="Q1" s="197"/>
      <c r="R1" s="197"/>
      <c r="S1" s="197"/>
      <c r="T1" s="197"/>
      <c r="U1" s="198"/>
      <c r="V1" s="199" t="s">
        <v>118</v>
      </c>
      <c r="W1" s="199" t="s">
        <v>128</v>
      </c>
      <c r="X1" s="189" t="s">
        <v>46</v>
      </c>
      <c r="Y1" s="189" t="s">
        <v>46</v>
      </c>
      <c r="Z1" s="189" t="s">
        <v>46</v>
      </c>
      <c r="AA1" s="189" t="s">
        <v>46</v>
      </c>
      <c r="AB1" s="189" t="s">
        <v>46</v>
      </c>
      <c r="AC1" s="189" t="s">
        <v>46</v>
      </c>
      <c r="AD1" s="189" t="s">
        <v>46</v>
      </c>
      <c r="AE1" s="189" t="s">
        <v>46</v>
      </c>
      <c r="AF1" s="189" t="s">
        <v>46</v>
      </c>
      <c r="AG1" s="189" t="s">
        <v>46</v>
      </c>
      <c r="AH1" s="189" t="s">
        <v>46</v>
      </c>
      <c r="AI1" s="189" t="s">
        <v>46</v>
      </c>
      <c r="AJ1" s="189" t="s">
        <v>46</v>
      </c>
      <c r="AK1" s="189" t="s">
        <v>46</v>
      </c>
      <c r="AL1" s="189" t="s">
        <v>46</v>
      </c>
      <c r="AM1" s="189" t="s">
        <v>46</v>
      </c>
      <c r="AN1" s="189" t="s">
        <v>46</v>
      </c>
      <c r="AO1" s="189" t="s">
        <v>46</v>
      </c>
      <c r="AP1" s="189" t="s">
        <v>46</v>
      </c>
      <c r="AQ1" s="189" t="s">
        <v>46</v>
      </c>
      <c r="AR1" s="189" t="s">
        <v>46</v>
      </c>
      <c r="AS1" s="189" t="s">
        <v>46</v>
      </c>
    </row>
    <row r="2" spans="1:46" ht="51" customHeight="1" x14ac:dyDescent="0.25">
      <c r="A2" s="190" t="s">
        <v>47</v>
      </c>
      <c r="B2" s="191"/>
      <c r="C2" s="191"/>
      <c r="D2" s="90" t="str" cm="1">
        <f t="array" ref="D2">NomeAba()</f>
        <v>REITORIA-SETIC</v>
      </c>
      <c r="E2" s="192" t="s">
        <v>114</v>
      </c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3"/>
      <c r="V2" s="199"/>
      <c r="W2" s="19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  <c r="AR2" s="189"/>
      <c r="AS2" s="189"/>
    </row>
    <row r="3" spans="1:46" ht="51" customHeight="1" x14ac:dyDescent="0.25">
      <c r="A3" s="91" t="s">
        <v>1</v>
      </c>
      <c r="B3" s="92" t="s">
        <v>2</v>
      </c>
      <c r="C3" s="93" t="s">
        <v>3</v>
      </c>
      <c r="D3" s="93" t="s">
        <v>4</v>
      </c>
      <c r="E3" s="94" t="s">
        <v>62</v>
      </c>
      <c r="F3" s="94" t="s">
        <v>113</v>
      </c>
      <c r="G3" s="94" t="s">
        <v>48</v>
      </c>
      <c r="H3" s="94" t="s">
        <v>49</v>
      </c>
      <c r="I3" s="94" t="s">
        <v>50</v>
      </c>
      <c r="J3" s="94" t="s">
        <v>51</v>
      </c>
      <c r="K3" s="95" t="s">
        <v>5</v>
      </c>
      <c r="L3" s="96" t="s">
        <v>6</v>
      </c>
      <c r="M3" s="97" t="s">
        <v>52</v>
      </c>
      <c r="N3" s="97" t="s">
        <v>53</v>
      </c>
      <c r="O3" s="97" t="s">
        <v>54</v>
      </c>
      <c r="P3" s="97" t="s">
        <v>55</v>
      </c>
      <c r="Q3" s="97" t="s">
        <v>56</v>
      </c>
      <c r="R3" s="97" t="s">
        <v>57</v>
      </c>
      <c r="S3" s="97" t="s">
        <v>58</v>
      </c>
      <c r="T3" s="98" t="s">
        <v>59</v>
      </c>
      <c r="U3" s="99" t="s">
        <v>60</v>
      </c>
      <c r="V3" s="158">
        <v>45971</v>
      </c>
      <c r="W3" s="158">
        <v>45978</v>
      </c>
      <c r="X3" s="100" t="s">
        <v>61</v>
      </c>
      <c r="Y3" s="100" t="s">
        <v>61</v>
      </c>
      <c r="Z3" s="100" t="s">
        <v>61</v>
      </c>
      <c r="AA3" s="100" t="s">
        <v>61</v>
      </c>
      <c r="AB3" s="100" t="s">
        <v>61</v>
      </c>
      <c r="AC3" s="100" t="s">
        <v>61</v>
      </c>
      <c r="AD3" s="100" t="s">
        <v>61</v>
      </c>
      <c r="AE3" s="100" t="s">
        <v>61</v>
      </c>
      <c r="AF3" s="100" t="s">
        <v>61</v>
      </c>
      <c r="AG3" s="100" t="s">
        <v>61</v>
      </c>
      <c r="AH3" s="100" t="s">
        <v>61</v>
      </c>
      <c r="AI3" s="100" t="s">
        <v>61</v>
      </c>
      <c r="AJ3" s="100" t="s">
        <v>61</v>
      </c>
      <c r="AK3" s="100" t="s">
        <v>61</v>
      </c>
      <c r="AL3" s="100" t="s">
        <v>61</v>
      </c>
      <c r="AM3" s="100" t="s">
        <v>61</v>
      </c>
      <c r="AN3" s="100" t="s">
        <v>61</v>
      </c>
      <c r="AO3" s="100" t="s">
        <v>61</v>
      </c>
      <c r="AP3" s="100" t="s">
        <v>61</v>
      </c>
      <c r="AQ3" s="100" t="s">
        <v>61</v>
      </c>
      <c r="AR3" s="100" t="s">
        <v>61</v>
      </c>
      <c r="AS3" s="100" t="s">
        <v>61</v>
      </c>
    </row>
    <row r="4" spans="1:46" ht="51" customHeight="1" x14ac:dyDescent="0.25">
      <c r="A4" s="185">
        <v>1</v>
      </c>
      <c r="B4" s="141">
        <v>1</v>
      </c>
      <c r="C4" s="186" t="s">
        <v>120</v>
      </c>
      <c r="D4" s="101" t="s">
        <v>64</v>
      </c>
      <c r="E4" s="102" t="s">
        <v>65</v>
      </c>
      <c r="F4" s="102" t="s">
        <v>66</v>
      </c>
      <c r="G4" s="142" t="s">
        <v>67</v>
      </c>
      <c r="H4" s="103" t="s">
        <v>68</v>
      </c>
      <c r="I4" s="103" t="s">
        <v>125</v>
      </c>
      <c r="J4" s="103" t="s">
        <v>124</v>
      </c>
      <c r="K4" s="143">
        <v>16663.66</v>
      </c>
      <c r="L4" s="104">
        <v>3</v>
      </c>
      <c r="M4" s="105">
        <f t="shared" ref="M4:M19" si="0">IF(SUM(V4:AS4)&gt;L4+O4,L4+O4,SUM(V4:AS4))</f>
        <v>3</v>
      </c>
      <c r="N4" s="106">
        <f t="shared" ref="N4:N19" si="1">(SUM(V4:AS4))</f>
        <v>3</v>
      </c>
      <c r="O4" s="107"/>
      <c r="P4" s="108">
        <f>ROUND(IF(L4*0.25-0.5&lt;0,0,L4*0.25-0.5),0)-S4-Q4</f>
        <v>0</v>
      </c>
      <c r="Q4" s="107"/>
      <c r="R4" s="107"/>
      <c r="S4" s="107"/>
      <c r="T4" s="109">
        <f t="shared" ref="T4:T19" si="2">L4-(SUM(V4:AS4))+O4+Q4+R4-S4</f>
        <v>0</v>
      </c>
      <c r="U4" s="110" t="str">
        <f>IF(T4&lt;0,"ATENÇÃO","OK")</f>
        <v>OK</v>
      </c>
      <c r="V4" s="111">
        <v>3</v>
      </c>
      <c r="W4" s="111"/>
      <c r="X4" s="112"/>
      <c r="Y4" s="112"/>
      <c r="Z4" s="112"/>
      <c r="AA4" s="113"/>
      <c r="AB4" s="114"/>
      <c r="AC4" s="113"/>
      <c r="AD4" s="113"/>
      <c r="AE4" s="112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5"/>
    </row>
    <row r="5" spans="1:46" ht="51" customHeight="1" x14ac:dyDescent="0.25">
      <c r="A5" s="185"/>
      <c r="B5" s="141">
        <v>2</v>
      </c>
      <c r="C5" s="187"/>
      <c r="D5" s="101" t="s">
        <v>71</v>
      </c>
      <c r="E5" s="116" t="s">
        <v>72</v>
      </c>
      <c r="F5" s="116" t="s">
        <v>73</v>
      </c>
      <c r="G5" s="142" t="s">
        <v>67</v>
      </c>
      <c r="H5" s="103" t="s">
        <v>68</v>
      </c>
      <c r="I5" s="103" t="s">
        <v>125</v>
      </c>
      <c r="J5" s="103" t="s">
        <v>124</v>
      </c>
      <c r="K5" s="143">
        <v>14508.72</v>
      </c>
      <c r="L5" s="104">
        <v>18</v>
      </c>
      <c r="M5" s="105">
        <f t="shared" si="0"/>
        <v>18</v>
      </c>
      <c r="N5" s="106">
        <f t="shared" si="1"/>
        <v>18</v>
      </c>
      <c r="O5" s="107"/>
      <c r="P5" s="108">
        <f t="shared" ref="P5:P19" si="3">ROUND(IF(L5*0.25-0.5&lt;0,0,L5*0.25-0.5),0)-S5-Q5</f>
        <v>4</v>
      </c>
      <c r="Q5" s="107"/>
      <c r="R5" s="107"/>
      <c r="S5" s="107"/>
      <c r="T5" s="109">
        <f t="shared" si="2"/>
        <v>0</v>
      </c>
      <c r="U5" s="110" t="str">
        <f t="shared" ref="U5:U19" si="4">IF(T5&lt;0,"ATENÇÃO","OK")</f>
        <v>OK</v>
      </c>
      <c r="V5" s="111">
        <v>18</v>
      </c>
      <c r="W5" s="111"/>
      <c r="X5" s="112"/>
      <c r="Y5" s="112"/>
      <c r="Z5" s="112"/>
      <c r="AA5" s="113"/>
      <c r="AB5" s="114"/>
      <c r="AC5" s="117"/>
      <c r="AD5" s="117"/>
      <c r="AE5" s="112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8"/>
    </row>
    <row r="6" spans="1:46" ht="51" customHeight="1" x14ac:dyDescent="0.25">
      <c r="A6" s="185"/>
      <c r="B6" s="141">
        <v>3</v>
      </c>
      <c r="C6" s="187"/>
      <c r="D6" s="101" t="s">
        <v>74</v>
      </c>
      <c r="E6" s="116" t="s">
        <v>75</v>
      </c>
      <c r="F6" s="116" t="s">
        <v>76</v>
      </c>
      <c r="G6" s="142" t="s">
        <v>67</v>
      </c>
      <c r="H6" s="103" t="s">
        <v>68</v>
      </c>
      <c r="I6" s="103" t="s">
        <v>125</v>
      </c>
      <c r="J6" s="103" t="s">
        <v>124</v>
      </c>
      <c r="K6" s="143">
        <v>19363.75</v>
      </c>
      <c r="L6" s="104">
        <v>6</v>
      </c>
      <c r="M6" s="105">
        <f t="shared" si="0"/>
        <v>6</v>
      </c>
      <c r="N6" s="106">
        <f t="shared" si="1"/>
        <v>6</v>
      </c>
      <c r="O6" s="107"/>
      <c r="P6" s="108">
        <f t="shared" si="3"/>
        <v>1</v>
      </c>
      <c r="Q6" s="107"/>
      <c r="R6" s="107"/>
      <c r="S6" s="107"/>
      <c r="T6" s="109">
        <f t="shared" si="2"/>
        <v>0</v>
      </c>
      <c r="U6" s="110" t="str">
        <f t="shared" si="4"/>
        <v>OK</v>
      </c>
      <c r="V6" s="111">
        <v>6</v>
      </c>
      <c r="W6" s="111"/>
      <c r="X6" s="112"/>
      <c r="Y6" s="112"/>
      <c r="Z6" s="112"/>
      <c r="AA6" s="117"/>
      <c r="AB6" s="114"/>
      <c r="AC6" s="117"/>
      <c r="AD6" s="117"/>
      <c r="AE6" s="112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5"/>
    </row>
    <row r="7" spans="1:46" ht="51" customHeight="1" x14ac:dyDescent="0.25">
      <c r="A7" s="185"/>
      <c r="B7" s="141">
        <v>4</v>
      </c>
      <c r="C7" s="188"/>
      <c r="D7" s="101" t="s">
        <v>77</v>
      </c>
      <c r="E7" s="116" t="s">
        <v>78</v>
      </c>
      <c r="F7" s="116" t="s">
        <v>79</v>
      </c>
      <c r="G7" s="142" t="s">
        <v>67</v>
      </c>
      <c r="H7" s="103" t="s">
        <v>68</v>
      </c>
      <c r="I7" s="103" t="s">
        <v>127</v>
      </c>
      <c r="J7" s="103" t="s">
        <v>126</v>
      </c>
      <c r="K7" s="143">
        <v>35334.78</v>
      </c>
      <c r="L7" s="104">
        <v>2</v>
      </c>
      <c r="M7" s="105">
        <f t="shared" si="0"/>
        <v>2</v>
      </c>
      <c r="N7" s="106">
        <f t="shared" si="1"/>
        <v>2</v>
      </c>
      <c r="O7" s="107"/>
      <c r="P7" s="108">
        <f t="shared" si="3"/>
        <v>0</v>
      </c>
      <c r="Q7" s="107"/>
      <c r="R7" s="107"/>
      <c r="S7" s="107"/>
      <c r="T7" s="109">
        <f t="shared" si="2"/>
        <v>0</v>
      </c>
      <c r="U7" s="110" t="str">
        <f t="shared" si="4"/>
        <v>OK</v>
      </c>
      <c r="V7" s="111">
        <v>2</v>
      </c>
      <c r="W7" s="111"/>
      <c r="X7" s="112"/>
      <c r="Y7" s="112"/>
      <c r="Z7" s="112"/>
      <c r="AA7" s="113"/>
      <c r="AB7" s="114"/>
      <c r="AC7" s="113"/>
      <c r="AD7" s="113"/>
      <c r="AE7" s="112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</row>
    <row r="8" spans="1:46" ht="51" customHeight="1" x14ac:dyDescent="0.25">
      <c r="A8" s="177">
        <v>2</v>
      </c>
      <c r="B8" s="119">
        <v>5</v>
      </c>
      <c r="C8" s="178" t="s">
        <v>80</v>
      </c>
      <c r="D8" s="120" t="s">
        <v>81</v>
      </c>
      <c r="E8" s="121" t="s">
        <v>82</v>
      </c>
      <c r="F8" s="121" t="s">
        <v>83</v>
      </c>
      <c r="G8" s="122" t="s">
        <v>67</v>
      </c>
      <c r="H8" s="123" t="s">
        <v>68</v>
      </c>
      <c r="I8" s="124" t="s">
        <v>69</v>
      </c>
      <c r="J8" s="123" t="s">
        <v>70</v>
      </c>
      <c r="K8" s="125">
        <v>177915.93</v>
      </c>
      <c r="L8" s="104">
        <v>6</v>
      </c>
      <c r="M8" s="105">
        <f t="shared" si="0"/>
        <v>0</v>
      </c>
      <c r="N8" s="106">
        <f t="shared" si="1"/>
        <v>0</v>
      </c>
      <c r="O8" s="107"/>
      <c r="P8" s="108">
        <f t="shared" si="3"/>
        <v>1</v>
      </c>
      <c r="Q8" s="107"/>
      <c r="R8" s="107"/>
      <c r="S8" s="107"/>
      <c r="T8" s="109">
        <f t="shared" si="2"/>
        <v>6</v>
      </c>
      <c r="U8" s="110" t="str">
        <f t="shared" si="4"/>
        <v>OK</v>
      </c>
      <c r="V8" s="111"/>
      <c r="W8" s="111"/>
      <c r="X8" s="112"/>
      <c r="Y8" s="112"/>
      <c r="Z8" s="112"/>
      <c r="AA8" s="113"/>
      <c r="AB8" s="114"/>
      <c r="AC8" s="117"/>
      <c r="AD8" s="126"/>
      <c r="AE8" s="112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8"/>
    </row>
    <row r="9" spans="1:46" ht="51" customHeight="1" x14ac:dyDescent="0.25">
      <c r="A9" s="177"/>
      <c r="B9" s="119">
        <v>6</v>
      </c>
      <c r="C9" s="179"/>
      <c r="D9" s="120" t="s">
        <v>84</v>
      </c>
      <c r="E9" s="127" t="s">
        <v>85</v>
      </c>
      <c r="F9" s="127" t="s">
        <v>83</v>
      </c>
      <c r="G9" s="122" t="s">
        <v>67</v>
      </c>
      <c r="H9" s="123" t="s">
        <v>68</v>
      </c>
      <c r="I9" s="124" t="s">
        <v>69</v>
      </c>
      <c r="J9" s="123" t="s">
        <v>70</v>
      </c>
      <c r="K9" s="125">
        <v>54537.95</v>
      </c>
      <c r="L9" s="104">
        <v>9</v>
      </c>
      <c r="M9" s="105">
        <f t="shared" si="0"/>
        <v>0</v>
      </c>
      <c r="N9" s="106">
        <f t="shared" si="1"/>
        <v>0</v>
      </c>
      <c r="O9" s="107"/>
      <c r="P9" s="108">
        <f t="shared" si="3"/>
        <v>2</v>
      </c>
      <c r="Q9" s="107"/>
      <c r="R9" s="107"/>
      <c r="S9" s="107"/>
      <c r="T9" s="109">
        <f t="shared" si="2"/>
        <v>9</v>
      </c>
      <c r="U9" s="110" t="str">
        <f t="shared" si="4"/>
        <v>OK</v>
      </c>
      <c r="V9" s="111"/>
      <c r="W9" s="111"/>
      <c r="X9" s="112"/>
      <c r="Y9" s="112"/>
      <c r="Z9" s="112"/>
      <c r="AA9" s="117"/>
      <c r="AB9" s="114"/>
      <c r="AC9" s="113"/>
      <c r="AD9" s="117"/>
      <c r="AE9" s="112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</row>
    <row r="10" spans="1:46" ht="51" customHeight="1" x14ac:dyDescent="0.25">
      <c r="A10" s="177"/>
      <c r="B10" s="119">
        <v>7</v>
      </c>
      <c r="C10" s="179"/>
      <c r="D10" s="120" t="s">
        <v>86</v>
      </c>
      <c r="E10" s="127" t="s">
        <v>87</v>
      </c>
      <c r="F10" s="127" t="s">
        <v>83</v>
      </c>
      <c r="G10" s="122" t="s">
        <v>67</v>
      </c>
      <c r="H10" s="123" t="s">
        <v>68</v>
      </c>
      <c r="I10" s="124" t="s">
        <v>69</v>
      </c>
      <c r="J10" s="123" t="s">
        <v>70</v>
      </c>
      <c r="K10" s="125">
        <v>19209.599999999999</v>
      </c>
      <c r="L10" s="104">
        <v>3</v>
      </c>
      <c r="M10" s="105">
        <f t="shared" si="0"/>
        <v>0</v>
      </c>
      <c r="N10" s="106">
        <f t="shared" si="1"/>
        <v>0</v>
      </c>
      <c r="O10" s="107"/>
      <c r="P10" s="108">
        <f t="shared" si="3"/>
        <v>0</v>
      </c>
      <c r="Q10" s="107"/>
      <c r="R10" s="107"/>
      <c r="S10" s="107"/>
      <c r="T10" s="109">
        <f t="shared" si="2"/>
        <v>3</v>
      </c>
      <c r="U10" s="110" t="str">
        <f t="shared" si="4"/>
        <v>OK</v>
      </c>
      <c r="V10" s="111"/>
      <c r="W10" s="111"/>
      <c r="X10" s="112"/>
      <c r="Y10" s="112"/>
      <c r="Z10" s="112"/>
      <c r="AA10" s="113"/>
      <c r="AB10" s="114"/>
      <c r="AC10" s="113"/>
      <c r="AD10" s="117"/>
      <c r="AE10" s="112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</row>
    <row r="11" spans="1:46" ht="51" customHeight="1" x14ac:dyDescent="0.25">
      <c r="A11" s="177"/>
      <c r="B11" s="119">
        <v>8</v>
      </c>
      <c r="C11" s="179"/>
      <c r="D11" s="120" t="s">
        <v>88</v>
      </c>
      <c r="E11" s="127" t="s">
        <v>89</v>
      </c>
      <c r="F11" s="127" t="s">
        <v>83</v>
      </c>
      <c r="G11" s="122" t="s">
        <v>67</v>
      </c>
      <c r="H11" s="123" t="s">
        <v>68</v>
      </c>
      <c r="I11" s="124" t="s">
        <v>69</v>
      </c>
      <c r="J11" s="123" t="s">
        <v>70</v>
      </c>
      <c r="K11" s="125">
        <v>45000</v>
      </c>
      <c r="L11" s="104">
        <v>3</v>
      </c>
      <c r="M11" s="105">
        <f t="shared" si="0"/>
        <v>0</v>
      </c>
      <c r="N11" s="106">
        <f t="shared" si="1"/>
        <v>0</v>
      </c>
      <c r="O11" s="107"/>
      <c r="P11" s="108">
        <f t="shared" si="3"/>
        <v>0</v>
      </c>
      <c r="Q11" s="107"/>
      <c r="R11" s="107"/>
      <c r="S11" s="107"/>
      <c r="T11" s="109">
        <f t="shared" si="2"/>
        <v>3</v>
      </c>
      <c r="U11" s="110" t="str">
        <f t="shared" si="4"/>
        <v>OK</v>
      </c>
      <c r="V11" s="111"/>
      <c r="W11" s="111"/>
      <c r="X11" s="112"/>
      <c r="Y11" s="112"/>
      <c r="Z11" s="112"/>
      <c r="AA11" s="113"/>
      <c r="AB11" s="114"/>
      <c r="AC11" s="113"/>
      <c r="AD11" s="113"/>
      <c r="AE11" s="112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5"/>
    </row>
    <row r="12" spans="1:46" ht="51" customHeight="1" x14ac:dyDescent="0.25">
      <c r="A12" s="177"/>
      <c r="B12" s="119">
        <v>9</v>
      </c>
      <c r="C12" s="179"/>
      <c r="D12" s="120" t="s">
        <v>90</v>
      </c>
      <c r="E12" s="127" t="s">
        <v>91</v>
      </c>
      <c r="F12" s="127" t="s">
        <v>92</v>
      </c>
      <c r="G12" s="122" t="s">
        <v>67</v>
      </c>
      <c r="H12" s="123" t="s">
        <v>68</v>
      </c>
      <c r="I12" s="124" t="s">
        <v>69</v>
      </c>
      <c r="J12" s="123" t="s">
        <v>70</v>
      </c>
      <c r="K12" s="125">
        <v>3119.63</v>
      </c>
      <c r="L12" s="104">
        <v>12</v>
      </c>
      <c r="M12" s="105">
        <f t="shared" si="0"/>
        <v>0</v>
      </c>
      <c r="N12" s="106">
        <f t="shared" si="1"/>
        <v>0</v>
      </c>
      <c r="O12" s="107"/>
      <c r="P12" s="108">
        <f t="shared" si="3"/>
        <v>3</v>
      </c>
      <c r="Q12" s="107"/>
      <c r="R12" s="107"/>
      <c r="S12" s="107"/>
      <c r="T12" s="109">
        <f t="shared" si="2"/>
        <v>12</v>
      </c>
      <c r="U12" s="110" t="str">
        <f t="shared" si="4"/>
        <v>OK</v>
      </c>
      <c r="V12" s="111"/>
      <c r="W12" s="111"/>
      <c r="X12" s="112"/>
      <c r="Y12" s="112"/>
      <c r="Z12" s="112"/>
      <c r="AA12" s="113"/>
      <c r="AB12" s="114"/>
      <c r="AC12" s="113"/>
      <c r="AD12" s="113"/>
      <c r="AE12" s="112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8"/>
    </row>
    <row r="13" spans="1:46" s="130" customFormat="1" ht="51" customHeight="1" x14ac:dyDescent="0.25">
      <c r="A13" s="177"/>
      <c r="B13" s="119">
        <v>10</v>
      </c>
      <c r="C13" s="179"/>
      <c r="D13" s="120" t="s">
        <v>93</v>
      </c>
      <c r="E13" s="127" t="s">
        <v>94</v>
      </c>
      <c r="F13" s="127" t="s">
        <v>95</v>
      </c>
      <c r="G13" s="122" t="s">
        <v>67</v>
      </c>
      <c r="H13" s="123" t="s">
        <v>68</v>
      </c>
      <c r="I13" s="124" t="s">
        <v>69</v>
      </c>
      <c r="J13" s="123" t="s">
        <v>70</v>
      </c>
      <c r="K13" s="125">
        <v>2849.23</v>
      </c>
      <c r="L13" s="104">
        <v>9</v>
      </c>
      <c r="M13" s="105">
        <f t="shared" si="0"/>
        <v>0</v>
      </c>
      <c r="N13" s="106">
        <f t="shared" si="1"/>
        <v>0</v>
      </c>
      <c r="O13" s="107"/>
      <c r="P13" s="108">
        <f t="shared" si="3"/>
        <v>2</v>
      </c>
      <c r="Q13" s="107"/>
      <c r="R13" s="107"/>
      <c r="S13" s="107"/>
      <c r="T13" s="109">
        <f t="shared" si="2"/>
        <v>9</v>
      </c>
      <c r="U13" s="110" t="str">
        <f t="shared" si="4"/>
        <v>OK</v>
      </c>
      <c r="V13" s="111"/>
      <c r="W13" s="111"/>
      <c r="X13" s="128"/>
      <c r="Y13" s="112"/>
      <c r="Z13" s="128"/>
      <c r="AA13" s="129"/>
      <c r="AB13" s="114"/>
      <c r="AC13" s="113"/>
      <c r="AD13" s="113"/>
      <c r="AE13" s="112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</row>
    <row r="14" spans="1:46" ht="51" customHeight="1" x14ac:dyDescent="0.25">
      <c r="A14" s="177"/>
      <c r="B14" s="119">
        <v>11</v>
      </c>
      <c r="C14" s="179"/>
      <c r="D14" s="120" t="s">
        <v>96</v>
      </c>
      <c r="E14" s="127" t="s">
        <v>97</v>
      </c>
      <c r="F14" s="127" t="s">
        <v>98</v>
      </c>
      <c r="G14" s="122" t="s">
        <v>67</v>
      </c>
      <c r="H14" s="123" t="s">
        <v>68</v>
      </c>
      <c r="I14" s="124" t="s">
        <v>69</v>
      </c>
      <c r="J14" s="123" t="s">
        <v>70</v>
      </c>
      <c r="K14" s="125">
        <v>8253.2099999999991</v>
      </c>
      <c r="L14" s="104">
        <v>3</v>
      </c>
      <c r="M14" s="105">
        <f t="shared" si="0"/>
        <v>0</v>
      </c>
      <c r="N14" s="106">
        <f t="shared" si="1"/>
        <v>0</v>
      </c>
      <c r="O14" s="107"/>
      <c r="P14" s="108">
        <f t="shared" si="3"/>
        <v>0</v>
      </c>
      <c r="Q14" s="107"/>
      <c r="R14" s="107"/>
      <c r="S14" s="107"/>
      <c r="T14" s="109">
        <f t="shared" si="2"/>
        <v>3</v>
      </c>
      <c r="U14" s="110" t="str">
        <f t="shared" si="4"/>
        <v>OK</v>
      </c>
      <c r="V14" s="111"/>
      <c r="W14" s="111"/>
      <c r="X14" s="112"/>
      <c r="Y14" s="112"/>
      <c r="Z14" s="112"/>
      <c r="AA14" s="113"/>
      <c r="AB14" s="114"/>
      <c r="AC14" s="113"/>
      <c r="AD14" s="113"/>
      <c r="AE14" s="112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</row>
    <row r="15" spans="1:46" s="130" customFormat="1" ht="51" customHeight="1" x14ac:dyDescent="0.25">
      <c r="A15" s="177"/>
      <c r="B15" s="119">
        <v>12</v>
      </c>
      <c r="C15" s="180"/>
      <c r="D15" s="120" t="s">
        <v>99</v>
      </c>
      <c r="E15" s="127" t="s">
        <v>100</v>
      </c>
      <c r="F15" s="127" t="s">
        <v>101</v>
      </c>
      <c r="G15" s="122" t="s">
        <v>67</v>
      </c>
      <c r="H15" s="123" t="s">
        <v>68</v>
      </c>
      <c r="I15" s="124" t="s">
        <v>69</v>
      </c>
      <c r="J15" s="123" t="s">
        <v>70</v>
      </c>
      <c r="K15" s="125">
        <v>346.62</v>
      </c>
      <c r="L15" s="104">
        <v>90</v>
      </c>
      <c r="M15" s="105">
        <f t="shared" si="0"/>
        <v>0</v>
      </c>
      <c r="N15" s="106">
        <f t="shared" si="1"/>
        <v>0</v>
      </c>
      <c r="O15" s="107"/>
      <c r="P15" s="108">
        <f t="shared" si="3"/>
        <v>22</v>
      </c>
      <c r="Q15" s="107"/>
      <c r="R15" s="107"/>
      <c r="S15" s="107"/>
      <c r="T15" s="109">
        <f t="shared" si="2"/>
        <v>90</v>
      </c>
      <c r="U15" s="110" t="str">
        <f t="shared" si="4"/>
        <v>OK</v>
      </c>
      <c r="V15" s="111"/>
      <c r="W15" s="111"/>
      <c r="X15" s="128"/>
      <c r="Y15" s="112"/>
      <c r="Z15" s="128"/>
      <c r="AA15" s="129"/>
      <c r="AB15" s="114"/>
      <c r="AC15" s="113"/>
      <c r="AD15" s="113"/>
      <c r="AE15" s="112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115"/>
    </row>
    <row r="16" spans="1:46" ht="51" customHeight="1" x14ac:dyDescent="0.25">
      <c r="A16" s="181">
        <v>3</v>
      </c>
      <c r="B16" s="161">
        <v>13</v>
      </c>
      <c r="C16" s="182" t="s">
        <v>80</v>
      </c>
      <c r="D16" s="162" t="s">
        <v>102</v>
      </c>
      <c r="E16" s="162"/>
      <c r="F16" s="162" t="s">
        <v>103</v>
      </c>
      <c r="G16" s="163" t="s">
        <v>104</v>
      </c>
      <c r="H16" s="164" t="s">
        <v>105</v>
      </c>
      <c r="I16" s="164" t="s">
        <v>106</v>
      </c>
      <c r="J16" s="165" t="s">
        <v>107</v>
      </c>
      <c r="K16" s="166">
        <v>89735.45</v>
      </c>
      <c r="L16" s="104">
        <v>2</v>
      </c>
      <c r="M16" s="105">
        <f t="shared" si="0"/>
        <v>2</v>
      </c>
      <c r="N16" s="106">
        <f t="shared" si="1"/>
        <v>2</v>
      </c>
      <c r="O16" s="107"/>
      <c r="P16" s="108">
        <f t="shared" si="3"/>
        <v>0</v>
      </c>
      <c r="Q16" s="107"/>
      <c r="R16" s="107"/>
      <c r="S16" s="107"/>
      <c r="T16" s="109">
        <f t="shared" si="2"/>
        <v>0</v>
      </c>
      <c r="U16" s="110" t="str">
        <f t="shared" si="4"/>
        <v>OK</v>
      </c>
      <c r="V16" s="111"/>
      <c r="W16" s="112">
        <v>2</v>
      </c>
      <c r="X16" s="112"/>
      <c r="Y16" s="112"/>
      <c r="Z16" s="112"/>
      <c r="AA16" s="113"/>
      <c r="AB16" s="114"/>
      <c r="AC16" s="113"/>
      <c r="AD16" s="113"/>
      <c r="AE16" s="112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</row>
    <row r="17" spans="1:46" ht="51" customHeight="1" x14ac:dyDescent="0.25">
      <c r="A17" s="181"/>
      <c r="B17" s="161">
        <v>14</v>
      </c>
      <c r="C17" s="183"/>
      <c r="D17" s="162" t="s">
        <v>108</v>
      </c>
      <c r="E17" s="162"/>
      <c r="F17" s="162" t="s">
        <v>109</v>
      </c>
      <c r="G17" s="167" t="s">
        <v>67</v>
      </c>
      <c r="H17" s="168" t="s">
        <v>68</v>
      </c>
      <c r="I17" s="169" t="s">
        <v>129</v>
      </c>
      <c r="J17" s="170" t="s">
        <v>131</v>
      </c>
      <c r="K17" s="166">
        <v>128100</v>
      </c>
      <c r="L17" s="104">
        <v>2</v>
      </c>
      <c r="M17" s="105">
        <f t="shared" si="0"/>
        <v>2</v>
      </c>
      <c r="N17" s="106">
        <f t="shared" si="1"/>
        <v>2</v>
      </c>
      <c r="O17" s="107"/>
      <c r="P17" s="108">
        <f t="shared" si="3"/>
        <v>0</v>
      </c>
      <c r="Q17" s="107"/>
      <c r="R17" s="107"/>
      <c r="S17" s="107"/>
      <c r="T17" s="109">
        <f t="shared" si="2"/>
        <v>0</v>
      </c>
      <c r="U17" s="110" t="str">
        <f t="shared" si="4"/>
        <v>OK</v>
      </c>
      <c r="V17" s="111"/>
      <c r="W17" s="112">
        <v>2</v>
      </c>
      <c r="X17" s="112"/>
      <c r="Y17" s="112"/>
      <c r="Z17" s="112"/>
      <c r="AA17" s="113"/>
      <c r="AB17" s="114"/>
      <c r="AC17" s="113"/>
      <c r="AD17" s="113"/>
      <c r="AE17" s="112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5"/>
    </row>
    <row r="18" spans="1:46" ht="51" customHeight="1" x14ac:dyDescent="0.25">
      <c r="A18" s="181"/>
      <c r="B18" s="161">
        <v>15</v>
      </c>
      <c r="C18" s="183"/>
      <c r="D18" s="162" t="s">
        <v>110</v>
      </c>
      <c r="E18" s="162"/>
      <c r="F18" s="162" t="s">
        <v>111</v>
      </c>
      <c r="G18" s="163" t="s">
        <v>104</v>
      </c>
      <c r="H18" s="164" t="s">
        <v>105</v>
      </c>
      <c r="I18" s="164" t="s">
        <v>106</v>
      </c>
      <c r="J18" s="165" t="s">
        <v>107</v>
      </c>
      <c r="K18" s="166">
        <v>10987.9</v>
      </c>
      <c r="L18" s="104">
        <v>2</v>
      </c>
      <c r="M18" s="105">
        <f t="shared" si="0"/>
        <v>2</v>
      </c>
      <c r="N18" s="106">
        <f t="shared" si="1"/>
        <v>2</v>
      </c>
      <c r="O18" s="107"/>
      <c r="P18" s="108">
        <f t="shared" si="3"/>
        <v>0</v>
      </c>
      <c r="Q18" s="107"/>
      <c r="R18" s="107"/>
      <c r="S18" s="107"/>
      <c r="T18" s="109">
        <f t="shared" si="2"/>
        <v>0</v>
      </c>
      <c r="U18" s="110" t="str">
        <f t="shared" si="4"/>
        <v>OK</v>
      </c>
      <c r="V18" s="111"/>
      <c r="W18" s="112">
        <v>2</v>
      </c>
      <c r="X18" s="112"/>
      <c r="Y18" s="112"/>
      <c r="Z18" s="112"/>
      <c r="AA18" s="113"/>
      <c r="AB18" s="114"/>
      <c r="AC18" s="113"/>
      <c r="AD18" s="113"/>
      <c r="AE18" s="112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</row>
    <row r="19" spans="1:46" ht="51" customHeight="1" x14ac:dyDescent="0.25">
      <c r="A19" s="181"/>
      <c r="B19" s="161">
        <v>16</v>
      </c>
      <c r="C19" s="184"/>
      <c r="D19" s="162" t="s">
        <v>108</v>
      </c>
      <c r="E19" s="162"/>
      <c r="F19" s="162" t="s">
        <v>112</v>
      </c>
      <c r="G19" s="167" t="s">
        <v>67</v>
      </c>
      <c r="H19" s="168" t="s">
        <v>68</v>
      </c>
      <c r="I19" s="169" t="s">
        <v>129</v>
      </c>
      <c r="J19" s="170" t="s">
        <v>130</v>
      </c>
      <c r="K19" s="166">
        <v>3676.65</v>
      </c>
      <c r="L19" s="104">
        <v>2</v>
      </c>
      <c r="M19" s="105">
        <f t="shared" si="0"/>
        <v>2</v>
      </c>
      <c r="N19" s="106">
        <f t="shared" si="1"/>
        <v>2</v>
      </c>
      <c r="O19" s="107"/>
      <c r="P19" s="108">
        <f t="shared" si="3"/>
        <v>0</v>
      </c>
      <c r="Q19" s="107"/>
      <c r="R19" s="107"/>
      <c r="S19" s="107"/>
      <c r="T19" s="109">
        <f t="shared" si="2"/>
        <v>0</v>
      </c>
      <c r="U19" s="110" t="str">
        <f t="shared" si="4"/>
        <v>OK</v>
      </c>
      <c r="V19" s="111"/>
      <c r="W19" s="112">
        <v>2</v>
      </c>
      <c r="X19" s="112"/>
      <c r="Y19" s="112"/>
      <c r="Z19" s="112"/>
      <c r="AA19" s="117"/>
      <c r="AB19" s="114"/>
      <c r="AC19" s="113"/>
      <c r="AD19" s="113"/>
      <c r="AE19" s="112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</row>
    <row r="20" spans="1:46" s="147" customFormat="1" ht="23.45" customHeight="1" x14ac:dyDescent="0.25">
      <c r="C20" s="148"/>
      <c r="D20" s="149"/>
      <c r="E20" s="149"/>
      <c r="F20" s="149"/>
      <c r="G20" s="149"/>
      <c r="H20" s="149"/>
      <c r="I20" s="149"/>
      <c r="J20" s="149"/>
      <c r="K20" s="150"/>
      <c r="L20" s="151">
        <f>SUM(L4:L19)</f>
        <v>172</v>
      </c>
      <c r="M20" s="151"/>
      <c r="N20" s="151"/>
      <c r="O20" s="152"/>
      <c r="P20" s="152"/>
      <c r="Q20" s="152"/>
      <c r="R20" s="152"/>
      <c r="S20" s="152"/>
      <c r="T20" s="152">
        <f>SUM(T4:T19)</f>
        <v>135</v>
      </c>
      <c r="U20" s="153"/>
      <c r="V20" s="154">
        <f t="shared" ref="V20:AH20" si="5">SUMPRODUCT($K$4:$K$19,V4:V19)</f>
        <v>498000</v>
      </c>
      <c r="W20" s="154">
        <f t="shared" si="5"/>
        <v>465000</v>
      </c>
      <c r="X20" s="155">
        <f t="shared" si="5"/>
        <v>0</v>
      </c>
      <c r="Y20" s="155">
        <f t="shared" si="5"/>
        <v>0</v>
      </c>
      <c r="Z20" s="155">
        <f t="shared" si="5"/>
        <v>0</v>
      </c>
      <c r="AA20" s="155">
        <f t="shared" si="5"/>
        <v>0</v>
      </c>
      <c r="AB20" s="155">
        <f t="shared" si="5"/>
        <v>0</v>
      </c>
      <c r="AC20" s="155">
        <f t="shared" si="5"/>
        <v>0</v>
      </c>
      <c r="AD20" s="155">
        <f t="shared" si="5"/>
        <v>0</v>
      </c>
      <c r="AE20" s="155">
        <f t="shared" si="5"/>
        <v>0</v>
      </c>
      <c r="AF20" s="155">
        <f t="shared" si="5"/>
        <v>0</v>
      </c>
      <c r="AG20" s="155">
        <f t="shared" si="5"/>
        <v>0</v>
      </c>
      <c r="AH20" s="155">
        <f t="shared" si="5"/>
        <v>0</v>
      </c>
      <c r="AI20" s="155">
        <f t="shared" ref="AI20:AS20" si="6">SUMPRODUCT($K$4:$K$19,AI4:AI19)</f>
        <v>0</v>
      </c>
      <c r="AJ20" s="155">
        <f>SUMPRODUCT($K$4:$K$19,AJ4:AJ19)</f>
        <v>0</v>
      </c>
      <c r="AK20" s="156">
        <f t="shared" si="6"/>
        <v>0</v>
      </c>
      <c r="AL20" s="156">
        <f t="shared" si="6"/>
        <v>0</v>
      </c>
      <c r="AM20" s="155">
        <f t="shared" si="6"/>
        <v>0</v>
      </c>
      <c r="AN20" s="155">
        <f t="shared" si="6"/>
        <v>0</v>
      </c>
      <c r="AO20" s="155">
        <f t="shared" si="6"/>
        <v>0</v>
      </c>
      <c r="AP20" s="155">
        <f t="shared" si="6"/>
        <v>0</v>
      </c>
      <c r="AQ20" s="156">
        <f t="shared" si="6"/>
        <v>0</v>
      </c>
      <c r="AR20" s="156">
        <f t="shared" si="6"/>
        <v>0</v>
      </c>
      <c r="AS20" s="155">
        <f t="shared" si="6"/>
        <v>0</v>
      </c>
      <c r="AT20" s="157"/>
    </row>
    <row r="21" spans="1:46" ht="18" x14ac:dyDescent="0.25">
      <c r="L21" s="135">
        <f t="shared" ref="L21:T21" si="7">SUMPRODUCT($K$4:$K$19,L4:L19)</f>
        <v>2832999.9899999993</v>
      </c>
      <c r="M21" s="135">
        <f t="shared" si="7"/>
        <v>963000.00000000012</v>
      </c>
      <c r="N21" s="135">
        <f t="shared" si="7"/>
        <v>963000.00000000012</v>
      </c>
      <c r="O21" s="135">
        <f t="shared" si="7"/>
        <v>0</v>
      </c>
      <c r="P21" s="135">
        <f t="shared" si="7"/>
        <v>387073.45</v>
      </c>
      <c r="Q21" s="135">
        <f t="shared" si="7"/>
        <v>0</v>
      </c>
      <c r="R21" s="135">
        <f t="shared" si="7"/>
        <v>0</v>
      </c>
      <c r="S21" s="135">
        <f t="shared" si="7"/>
        <v>0</v>
      </c>
      <c r="T21" s="135">
        <f t="shared" si="7"/>
        <v>1869999.9900000002</v>
      </c>
      <c r="W21" s="176"/>
      <c r="AA21" s="137"/>
      <c r="AC21" s="137"/>
      <c r="AD21" s="136"/>
    </row>
    <row r="22" spans="1:46" ht="23.45" customHeight="1" x14ac:dyDescent="0.25">
      <c r="K22" s="144"/>
      <c r="L22" s="145"/>
      <c r="V22" s="171"/>
      <c r="W22" s="172"/>
      <c r="AD22" s="136"/>
    </row>
    <row r="23" spans="1:46" ht="23.45" customHeight="1" x14ac:dyDescent="0.25">
      <c r="K23" s="146"/>
      <c r="L23" s="145"/>
      <c r="V23" s="171"/>
      <c r="W23" s="172"/>
      <c r="AD23" s="136"/>
      <c r="AK23" s="139"/>
      <c r="AM23" s="139"/>
    </row>
    <row r="24" spans="1:46" ht="23.45" customHeight="1" x14ac:dyDescent="0.25">
      <c r="K24" s="146"/>
      <c r="L24" s="145"/>
      <c r="V24" s="171"/>
      <c r="W24" s="172"/>
      <c r="AD24" s="136"/>
      <c r="AK24" s="139"/>
      <c r="AM24" s="139"/>
    </row>
    <row r="25" spans="1:46" ht="23.45" customHeight="1" x14ac:dyDescent="0.25">
      <c r="K25" s="146"/>
      <c r="L25" s="145"/>
      <c r="V25" s="171"/>
      <c r="W25" s="174"/>
      <c r="AD25" s="136"/>
      <c r="AK25" s="139"/>
      <c r="AM25" s="139"/>
    </row>
    <row r="26" spans="1:46" ht="51" customHeight="1" x14ac:dyDescent="0.25">
      <c r="V26" s="173"/>
      <c r="W26" s="175"/>
      <c r="AD26" s="136"/>
      <c r="AK26" s="139"/>
      <c r="AM26" s="139"/>
    </row>
    <row r="27" spans="1:46" ht="51" customHeight="1" x14ac:dyDescent="0.25">
      <c r="V27" s="173"/>
      <c r="W27" s="175"/>
      <c r="AD27" s="136"/>
      <c r="AK27" s="139"/>
      <c r="AM27" s="139"/>
    </row>
    <row r="28" spans="1:46" ht="51" customHeight="1" x14ac:dyDescent="0.25">
      <c r="V28" s="173"/>
      <c r="W28" s="173"/>
      <c r="AD28" s="136"/>
      <c r="AM28" s="139"/>
    </row>
    <row r="29" spans="1:46" ht="51" customHeight="1" x14ac:dyDescent="0.25">
      <c r="V29" s="173"/>
      <c r="W29" s="173"/>
      <c r="AD29" s="136"/>
      <c r="AM29" s="139"/>
    </row>
    <row r="30" spans="1:46" ht="51" customHeight="1" x14ac:dyDescent="0.25">
      <c r="AD30" s="136"/>
      <c r="AM30" s="139"/>
    </row>
    <row r="31" spans="1:46" ht="51" customHeight="1" x14ac:dyDescent="0.25">
      <c r="AD31" s="136"/>
    </row>
    <row r="32" spans="1:46" ht="51" customHeight="1" x14ac:dyDescent="0.25">
      <c r="AD32" s="136"/>
    </row>
    <row r="33" spans="30:30" ht="51" customHeight="1" x14ac:dyDescent="0.25">
      <c r="AD33" s="136"/>
    </row>
    <row r="34" spans="30:30" ht="51" customHeight="1" x14ac:dyDescent="0.25">
      <c r="AD34" s="136"/>
    </row>
    <row r="35" spans="30:30" ht="51" customHeight="1" x14ac:dyDescent="0.25">
      <c r="AD35" s="136"/>
    </row>
    <row r="36" spans="30:30" ht="51" customHeight="1" x14ac:dyDescent="0.25">
      <c r="AD36" s="136"/>
    </row>
    <row r="37" spans="30:30" ht="51" customHeight="1" x14ac:dyDescent="0.25">
      <c r="AD37" s="136"/>
    </row>
    <row r="38" spans="30:30" ht="51" customHeight="1" x14ac:dyDescent="0.25">
      <c r="AD38" s="136"/>
    </row>
    <row r="39" spans="30:30" ht="51" customHeight="1" x14ac:dyDescent="0.25">
      <c r="AD39" s="136"/>
    </row>
    <row r="40" spans="30:30" ht="51" customHeight="1" x14ac:dyDescent="0.25">
      <c r="AD40" s="136"/>
    </row>
    <row r="41" spans="30:30" ht="51" customHeight="1" x14ac:dyDescent="0.25">
      <c r="AD41" s="136"/>
    </row>
    <row r="42" spans="30:30" ht="51" customHeight="1" x14ac:dyDescent="0.25">
      <c r="AD42" s="136"/>
    </row>
    <row r="43" spans="30:30" ht="51" customHeight="1" x14ac:dyDescent="0.25">
      <c r="AD43" s="136"/>
    </row>
    <row r="44" spans="30:30" ht="51" customHeight="1" x14ac:dyDescent="0.25">
      <c r="AD44" s="136"/>
    </row>
    <row r="45" spans="30:30" ht="51" customHeight="1" x14ac:dyDescent="0.25">
      <c r="AD45" s="136"/>
    </row>
    <row r="46" spans="30:30" ht="51" customHeight="1" x14ac:dyDescent="0.25">
      <c r="AD46" s="136"/>
    </row>
    <row r="47" spans="30:30" ht="51" customHeight="1" x14ac:dyDescent="0.25">
      <c r="AD47" s="136"/>
    </row>
    <row r="48" spans="30:30" ht="51" customHeight="1" x14ac:dyDescent="0.25">
      <c r="AD48" s="136"/>
    </row>
    <row r="49" spans="30:30" ht="51" customHeight="1" x14ac:dyDescent="0.25">
      <c r="AD49" s="136"/>
    </row>
    <row r="50" spans="30:30" ht="51" customHeight="1" x14ac:dyDescent="0.25">
      <c r="AD50" s="136"/>
    </row>
    <row r="51" spans="30:30" ht="51" customHeight="1" x14ac:dyDescent="0.25">
      <c r="AD51" s="136"/>
    </row>
    <row r="52" spans="30:30" ht="51" customHeight="1" x14ac:dyDescent="0.25">
      <c r="AD52" s="136"/>
    </row>
    <row r="53" spans="30:30" ht="51" customHeight="1" x14ac:dyDescent="0.25">
      <c r="AD53" s="136"/>
    </row>
    <row r="54" spans="30:30" ht="51" customHeight="1" x14ac:dyDescent="0.25">
      <c r="AD54" s="136"/>
    </row>
    <row r="55" spans="30:30" ht="51" customHeight="1" x14ac:dyDescent="0.25">
      <c r="AD55" s="136"/>
    </row>
    <row r="56" spans="30:30" ht="51" customHeight="1" x14ac:dyDescent="0.25">
      <c r="AD56" s="136"/>
    </row>
    <row r="57" spans="30:30" ht="51" customHeight="1" x14ac:dyDescent="0.25">
      <c r="AD57" s="136"/>
    </row>
    <row r="58" spans="30:30" ht="51" customHeight="1" x14ac:dyDescent="0.25">
      <c r="AD58" s="136"/>
    </row>
    <row r="59" spans="30:30" ht="51" customHeight="1" x14ac:dyDescent="0.25">
      <c r="AD59" s="136"/>
    </row>
    <row r="60" spans="30:30" ht="51" customHeight="1" x14ac:dyDescent="0.25">
      <c r="AD60" s="136"/>
    </row>
    <row r="61" spans="30:30" ht="51" customHeight="1" x14ac:dyDescent="0.25">
      <c r="AD61" s="136"/>
    </row>
    <row r="62" spans="30:30" ht="51" customHeight="1" x14ac:dyDescent="0.25">
      <c r="AD62" s="136"/>
    </row>
    <row r="63" spans="30:30" ht="51" customHeight="1" x14ac:dyDescent="0.25">
      <c r="AD63" s="136"/>
    </row>
    <row r="64" spans="30:30" ht="51" customHeight="1" x14ac:dyDescent="0.25">
      <c r="AD64" s="136"/>
    </row>
    <row r="65" spans="30:30" ht="51" customHeight="1" x14ac:dyDescent="0.25">
      <c r="AD65" s="136"/>
    </row>
    <row r="66" spans="30:30" ht="51" customHeight="1" x14ac:dyDescent="0.25">
      <c r="AD66" s="136"/>
    </row>
    <row r="67" spans="30:30" ht="51" customHeight="1" x14ac:dyDescent="0.25">
      <c r="AD67" s="136"/>
    </row>
    <row r="68" spans="30:30" ht="51" customHeight="1" x14ac:dyDescent="0.25">
      <c r="AD68" s="136"/>
    </row>
    <row r="69" spans="30:30" ht="51" customHeight="1" x14ac:dyDescent="0.25">
      <c r="AD69" s="136"/>
    </row>
    <row r="70" spans="30:30" ht="51" customHeight="1" x14ac:dyDescent="0.25">
      <c r="AD70" s="136"/>
    </row>
    <row r="71" spans="30:30" ht="51" customHeight="1" x14ac:dyDescent="0.25">
      <c r="AD71" s="136"/>
    </row>
    <row r="72" spans="30:30" ht="51" customHeight="1" x14ac:dyDescent="0.25">
      <c r="AD72" s="136"/>
    </row>
    <row r="73" spans="30:30" ht="51" customHeight="1" x14ac:dyDescent="0.25">
      <c r="AD73" s="136"/>
    </row>
    <row r="74" spans="30:30" ht="51" customHeight="1" x14ac:dyDescent="0.25">
      <c r="AD74" s="136"/>
    </row>
    <row r="75" spans="30:30" ht="51" customHeight="1" x14ac:dyDescent="0.25">
      <c r="AD75" s="136"/>
    </row>
    <row r="76" spans="30:30" ht="51" customHeight="1" x14ac:dyDescent="0.25">
      <c r="AD76" s="136"/>
    </row>
    <row r="77" spans="30:30" ht="51" customHeight="1" x14ac:dyDescent="0.25">
      <c r="AD77" s="136"/>
    </row>
    <row r="78" spans="30:30" ht="51" customHeight="1" x14ac:dyDescent="0.25">
      <c r="AD78" s="136"/>
    </row>
    <row r="79" spans="30:30" ht="51" customHeight="1" x14ac:dyDescent="0.25">
      <c r="AD79" s="136"/>
    </row>
    <row r="80" spans="30:30" ht="51" customHeight="1" x14ac:dyDescent="0.25">
      <c r="AD80" s="136"/>
    </row>
    <row r="81" spans="30:30" ht="51" customHeight="1" x14ac:dyDescent="0.25">
      <c r="AD81" s="136"/>
    </row>
    <row r="82" spans="30:30" ht="51" customHeight="1" x14ac:dyDescent="0.25">
      <c r="AD82" s="136"/>
    </row>
    <row r="83" spans="30:30" ht="51" customHeight="1" x14ac:dyDescent="0.25">
      <c r="AD83" s="136"/>
    </row>
    <row r="84" spans="30:30" ht="51" customHeight="1" x14ac:dyDescent="0.25">
      <c r="AD84" s="136"/>
    </row>
    <row r="85" spans="30:30" ht="51" customHeight="1" x14ac:dyDescent="0.25">
      <c r="AD85" s="136"/>
    </row>
    <row r="86" spans="30:30" ht="51" customHeight="1" x14ac:dyDescent="0.25">
      <c r="AD86" s="136"/>
    </row>
    <row r="87" spans="30:30" ht="51" customHeight="1" x14ac:dyDescent="0.25">
      <c r="AD87" s="136"/>
    </row>
    <row r="88" spans="30:30" ht="51" customHeight="1" x14ac:dyDescent="0.25">
      <c r="AD88" s="136"/>
    </row>
    <row r="89" spans="30:30" ht="51" customHeight="1" x14ac:dyDescent="0.25">
      <c r="AD89" s="136"/>
    </row>
    <row r="90" spans="30:30" ht="51" customHeight="1" x14ac:dyDescent="0.25">
      <c r="AD90" s="136"/>
    </row>
    <row r="91" spans="30:30" ht="51" customHeight="1" x14ac:dyDescent="0.25">
      <c r="AD91" s="136"/>
    </row>
    <row r="92" spans="30:30" ht="51" customHeight="1" x14ac:dyDescent="0.25">
      <c r="AD92" s="136"/>
    </row>
    <row r="93" spans="30:30" ht="51" customHeight="1" x14ac:dyDescent="0.25">
      <c r="AD93" s="136"/>
    </row>
    <row r="94" spans="30:30" ht="51" customHeight="1" x14ac:dyDescent="0.25">
      <c r="AD94" s="136"/>
    </row>
    <row r="95" spans="30:30" ht="51" customHeight="1" x14ac:dyDescent="0.25">
      <c r="AD95" s="136"/>
    </row>
    <row r="96" spans="30:30" ht="51" customHeight="1" x14ac:dyDescent="0.25">
      <c r="AD96" s="136"/>
    </row>
    <row r="97" spans="30:30" ht="51" customHeight="1" x14ac:dyDescent="0.25">
      <c r="AD97" s="136"/>
    </row>
    <row r="98" spans="30:30" ht="51" customHeight="1" x14ac:dyDescent="0.25">
      <c r="AD98" s="136"/>
    </row>
    <row r="99" spans="30:30" ht="51" customHeight="1" x14ac:dyDescent="0.25">
      <c r="AD99" s="136"/>
    </row>
    <row r="100" spans="30:30" ht="51" customHeight="1" x14ac:dyDescent="0.25">
      <c r="AD100" s="136"/>
    </row>
    <row r="101" spans="30:30" ht="51" customHeight="1" x14ac:dyDescent="0.25">
      <c r="AD101" s="136"/>
    </row>
    <row r="102" spans="30:30" ht="51" customHeight="1" x14ac:dyDescent="0.25">
      <c r="AD102" s="136"/>
    </row>
    <row r="103" spans="30:30" ht="51" customHeight="1" x14ac:dyDescent="0.25">
      <c r="AD103" s="136"/>
    </row>
    <row r="104" spans="30:30" ht="51" customHeight="1" x14ac:dyDescent="0.25">
      <c r="AD104" s="136"/>
    </row>
    <row r="105" spans="30:30" ht="51" customHeight="1" x14ac:dyDescent="0.25">
      <c r="AD105" s="136"/>
    </row>
    <row r="106" spans="30:30" ht="51" customHeight="1" x14ac:dyDescent="0.25">
      <c r="AD106" s="136"/>
    </row>
    <row r="107" spans="30:30" ht="51" customHeight="1" x14ac:dyDescent="0.25">
      <c r="AD107" s="136"/>
    </row>
    <row r="108" spans="30:30" ht="51" customHeight="1" x14ac:dyDescent="0.25">
      <c r="AD108" s="136"/>
    </row>
    <row r="109" spans="30:30" ht="51" customHeight="1" x14ac:dyDescent="0.25">
      <c r="AD109" s="136"/>
    </row>
    <row r="110" spans="30:30" ht="51" customHeight="1" x14ac:dyDescent="0.25">
      <c r="AD110" s="136"/>
    </row>
    <row r="111" spans="30:30" ht="51" customHeight="1" x14ac:dyDescent="0.25">
      <c r="AD111" s="136"/>
    </row>
    <row r="112" spans="30:30" ht="51" customHeight="1" x14ac:dyDescent="0.25">
      <c r="AD112" s="136"/>
    </row>
    <row r="113" spans="30:30" ht="51" customHeight="1" x14ac:dyDescent="0.25">
      <c r="AD113" s="136"/>
    </row>
    <row r="114" spans="30:30" ht="51" customHeight="1" x14ac:dyDescent="0.25">
      <c r="AD114" s="136"/>
    </row>
    <row r="115" spans="30:30" ht="51" customHeight="1" x14ac:dyDescent="0.25">
      <c r="AD115" s="136"/>
    </row>
    <row r="116" spans="30:30" ht="51" customHeight="1" x14ac:dyDescent="0.25">
      <c r="AD116" s="136"/>
    </row>
    <row r="117" spans="30:30" ht="51" customHeight="1" x14ac:dyDescent="0.25">
      <c r="AD117" s="136"/>
    </row>
    <row r="118" spans="30:30" ht="51" customHeight="1" x14ac:dyDescent="0.25">
      <c r="AD118" s="136"/>
    </row>
    <row r="119" spans="30:30" ht="51" customHeight="1" x14ac:dyDescent="0.25">
      <c r="AD119" s="136"/>
    </row>
    <row r="120" spans="30:30" ht="51" customHeight="1" x14ac:dyDescent="0.25">
      <c r="AD120" s="136"/>
    </row>
    <row r="121" spans="30:30" ht="51" customHeight="1" x14ac:dyDescent="0.25">
      <c r="AD121" s="136"/>
    </row>
    <row r="122" spans="30:30" ht="51" customHeight="1" x14ac:dyDescent="0.25">
      <c r="AD122" s="136"/>
    </row>
    <row r="123" spans="30:30" ht="51" customHeight="1" x14ac:dyDescent="0.25">
      <c r="AD123" s="136"/>
    </row>
    <row r="124" spans="30:30" ht="51" customHeight="1" x14ac:dyDescent="0.25">
      <c r="AD124" s="136"/>
    </row>
    <row r="125" spans="30:30" ht="51" customHeight="1" x14ac:dyDescent="0.25">
      <c r="AD125" s="136"/>
    </row>
    <row r="126" spans="30:30" ht="51" customHeight="1" x14ac:dyDescent="0.25">
      <c r="AD126" s="136"/>
    </row>
    <row r="127" spans="30:30" ht="51" customHeight="1" x14ac:dyDescent="0.25">
      <c r="AD127" s="136"/>
    </row>
    <row r="128" spans="30:30" ht="51" customHeight="1" x14ac:dyDescent="0.25">
      <c r="AD128" s="136"/>
    </row>
    <row r="129" spans="30:30" ht="51" customHeight="1" x14ac:dyDescent="0.25">
      <c r="AD129" s="136"/>
    </row>
    <row r="130" spans="30:30" ht="51" customHeight="1" x14ac:dyDescent="0.25">
      <c r="AD130" s="136"/>
    </row>
    <row r="131" spans="30:30" ht="51" customHeight="1" x14ac:dyDescent="0.25">
      <c r="AD131" s="136"/>
    </row>
    <row r="132" spans="30:30" ht="51" customHeight="1" x14ac:dyDescent="0.25">
      <c r="AD132" s="136"/>
    </row>
    <row r="133" spans="30:30" ht="51" customHeight="1" x14ac:dyDescent="0.25">
      <c r="AD133" s="136"/>
    </row>
    <row r="134" spans="30:30" ht="51" customHeight="1" x14ac:dyDescent="0.25">
      <c r="AD134" s="136"/>
    </row>
    <row r="135" spans="30:30" ht="51" customHeight="1" x14ac:dyDescent="0.25">
      <c r="AD135" s="136"/>
    </row>
    <row r="136" spans="30:30" ht="51" customHeight="1" x14ac:dyDescent="0.25">
      <c r="AD136" s="136"/>
    </row>
    <row r="137" spans="30:30" ht="51" customHeight="1" x14ac:dyDescent="0.25">
      <c r="AD137" s="136"/>
    </row>
    <row r="138" spans="30:30" ht="51" customHeight="1" x14ac:dyDescent="0.25">
      <c r="AD138" s="136"/>
    </row>
    <row r="139" spans="30:30" ht="51" customHeight="1" x14ac:dyDescent="0.25">
      <c r="AD139" s="136"/>
    </row>
    <row r="140" spans="30:30" ht="51" customHeight="1" x14ac:dyDescent="0.25">
      <c r="AD140" s="136"/>
    </row>
    <row r="141" spans="30:30" ht="51" customHeight="1" x14ac:dyDescent="0.25">
      <c r="AD141" s="136"/>
    </row>
    <row r="142" spans="30:30" ht="51" customHeight="1" x14ac:dyDescent="0.25">
      <c r="AD142" s="136"/>
    </row>
    <row r="143" spans="30:30" ht="51" customHeight="1" x14ac:dyDescent="0.25">
      <c r="AD143" s="136"/>
    </row>
    <row r="144" spans="30:30" ht="51" customHeight="1" x14ac:dyDescent="0.25">
      <c r="AD144" s="136"/>
    </row>
    <row r="145" spans="30:30" ht="51" customHeight="1" x14ac:dyDescent="0.25">
      <c r="AD145" s="136"/>
    </row>
    <row r="146" spans="30:30" ht="51" customHeight="1" x14ac:dyDescent="0.25">
      <c r="AD146" s="136"/>
    </row>
    <row r="147" spans="30:30" ht="51" customHeight="1" x14ac:dyDescent="0.25">
      <c r="AD147" s="136"/>
    </row>
    <row r="148" spans="30:30" ht="51" customHeight="1" x14ac:dyDescent="0.25">
      <c r="AD148" s="136"/>
    </row>
    <row r="149" spans="30:30" ht="51" customHeight="1" x14ac:dyDescent="0.25">
      <c r="AD149" s="136"/>
    </row>
    <row r="150" spans="30:30" ht="51" customHeight="1" x14ac:dyDescent="0.25">
      <c r="AD150" s="136"/>
    </row>
    <row r="151" spans="30:30" ht="51" customHeight="1" x14ac:dyDescent="0.25">
      <c r="AD151" s="136"/>
    </row>
    <row r="152" spans="30:30" ht="51" customHeight="1" x14ac:dyDescent="0.25">
      <c r="AD152" s="136"/>
    </row>
    <row r="153" spans="30:30" ht="51" customHeight="1" x14ac:dyDescent="0.25">
      <c r="AD153" s="136"/>
    </row>
    <row r="154" spans="30:30" ht="51" customHeight="1" x14ac:dyDescent="0.25">
      <c r="AD154" s="136"/>
    </row>
    <row r="155" spans="30:30" ht="51" customHeight="1" x14ac:dyDescent="0.25">
      <c r="AD155" s="136"/>
    </row>
    <row r="156" spans="30:30" ht="51" customHeight="1" x14ac:dyDescent="0.25">
      <c r="AD156" s="136"/>
    </row>
    <row r="157" spans="30:30" ht="51" customHeight="1" x14ac:dyDescent="0.25">
      <c r="AD157" s="136"/>
    </row>
    <row r="158" spans="30:30" ht="51" customHeight="1" x14ac:dyDescent="0.25">
      <c r="AD158" s="136"/>
    </row>
    <row r="159" spans="30:30" ht="51" customHeight="1" x14ac:dyDescent="0.25">
      <c r="AD159" s="136"/>
    </row>
    <row r="160" spans="30:30" ht="51" customHeight="1" x14ac:dyDescent="0.25">
      <c r="AD160" s="136"/>
    </row>
    <row r="161" spans="30:30" ht="51" customHeight="1" x14ac:dyDescent="0.25">
      <c r="AD161" s="136"/>
    </row>
    <row r="162" spans="30:30" ht="51" customHeight="1" x14ac:dyDescent="0.25">
      <c r="AD162" s="136"/>
    </row>
    <row r="163" spans="30:30" ht="51" customHeight="1" x14ac:dyDescent="0.25">
      <c r="AD163" s="136"/>
    </row>
    <row r="164" spans="30:30" ht="51" customHeight="1" x14ac:dyDescent="0.25">
      <c r="AD164" s="136"/>
    </row>
    <row r="165" spans="30:30" ht="51" customHeight="1" x14ac:dyDescent="0.25">
      <c r="AD165" s="136"/>
    </row>
    <row r="166" spans="30:30" ht="51" customHeight="1" x14ac:dyDescent="0.25">
      <c r="AD166" s="136"/>
    </row>
    <row r="167" spans="30:30" ht="51" customHeight="1" x14ac:dyDescent="0.25">
      <c r="AD167" s="136"/>
    </row>
    <row r="168" spans="30:30" ht="51" customHeight="1" x14ac:dyDescent="0.25">
      <c r="AD168" s="136"/>
    </row>
    <row r="169" spans="30:30" ht="51" customHeight="1" x14ac:dyDescent="0.25">
      <c r="AD169" s="136"/>
    </row>
    <row r="170" spans="30:30" ht="51" customHeight="1" x14ac:dyDescent="0.25">
      <c r="AD170" s="136"/>
    </row>
    <row r="171" spans="30:30" ht="51" customHeight="1" x14ac:dyDescent="0.25">
      <c r="AD171" s="136"/>
    </row>
    <row r="172" spans="30:30" ht="51" customHeight="1" x14ac:dyDescent="0.25">
      <c r="AD172" s="136"/>
    </row>
    <row r="173" spans="30:30" ht="51" customHeight="1" x14ac:dyDescent="0.25">
      <c r="AD173" s="136"/>
    </row>
    <row r="174" spans="30:30" ht="51" customHeight="1" x14ac:dyDescent="0.25">
      <c r="AD174" s="136"/>
    </row>
    <row r="175" spans="30:30" ht="51" customHeight="1" x14ac:dyDescent="0.25">
      <c r="AD175" s="136"/>
    </row>
    <row r="176" spans="30:30" ht="51" customHeight="1" x14ac:dyDescent="0.25">
      <c r="AD176" s="136"/>
    </row>
    <row r="177" spans="30:30" ht="51" customHeight="1" x14ac:dyDescent="0.25">
      <c r="AD177" s="136"/>
    </row>
    <row r="178" spans="30:30" ht="51" customHeight="1" x14ac:dyDescent="0.25">
      <c r="AD178" s="136"/>
    </row>
    <row r="179" spans="30:30" ht="51" customHeight="1" x14ac:dyDescent="0.25">
      <c r="AD179" s="136"/>
    </row>
    <row r="180" spans="30:30" ht="51" customHeight="1" x14ac:dyDescent="0.25">
      <c r="AD180" s="136"/>
    </row>
    <row r="181" spans="30:30" ht="51" customHeight="1" x14ac:dyDescent="0.25">
      <c r="AD181" s="136"/>
    </row>
    <row r="182" spans="30:30" ht="51" customHeight="1" x14ac:dyDescent="0.25">
      <c r="AD182" s="136"/>
    </row>
    <row r="183" spans="30:30" ht="51" customHeight="1" x14ac:dyDescent="0.25">
      <c r="AD183" s="136"/>
    </row>
    <row r="184" spans="30:30" ht="51" customHeight="1" x14ac:dyDescent="0.25">
      <c r="AD184" s="136"/>
    </row>
    <row r="185" spans="30:30" ht="51" customHeight="1" x14ac:dyDescent="0.25">
      <c r="AD185" s="136"/>
    </row>
    <row r="186" spans="30:30" ht="51" customHeight="1" x14ac:dyDescent="0.25">
      <c r="AD186" s="136"/>
    </row>
    <row r="187" spans="30:30" ht="51" customHeight="1" x14ac:dyDescent="0.25">
      <c r="AD187" s="136"/>
    </row>
    <row r="188" spans="30:30" ht="51" customHeight="1" x14ac:dyDescent="0.25">
      <c r="AD188" s="136"/>
    </row>
    <row r="189" spans="30:30" ht="51" customHeight="1" x14ac:dyDescent="0.25">
      <c r="AD189" s="136"/>
    </row>
    <row r="190" spans="30:30" ht="51" customHeight="1" x14ac:dyDescent="0.25">
      <c r="AD190" s="136"/>
    </row>
    <row r="191" spans="30:30" ht="51" customHeight="1" x14ac:dyDescent="0.25">
      <c r="AD191" s="136"/>
    </row>
    <row r="192" spans="30:30" ht="51" customHeight="1" x14ac:dyDescent="0.25">
      <c r="AD192" s="136"/>
    </row>
    <row r="193" spans="30:30" ht="51" customHeight="1" x14ac:dyDescent="0.25">
      <c r="AD193" s="136"/>
    </row>
    <row r="194" spans="30:30" ht="51" customHeight="1" x14ac:dyDescent="0.25">
      <c r="AD194" s="136"/>
    </row>
    <row r="195" spans="30:30" ht="51" customHeight="1" x14ac:dyDescent="0.25">
      <c r="AD195" s="136"/>
    </row>
    <row r="196" spans="30:30" ht="51" customHeight="1" x14ac:dyDescent="0.25">
      <c r="AD196" s="136"/>
    </row>
    <row r="197" spans="30:30" ht="51" customHeight="1" x14ac:dyDescent="0.25">
      <c r="AD197" s="136"/>
    </row>
    <row r="198" spans="30:30" ht="51" customHeight="1" x14ac:dyDescent="0.25">
      <c r="AD198" s="136"/>
    </row>
    <row r="199" spans="30:30" ht="51" customHeight="1" x14ac:dyDescent="0.25">
      <c r="AD199" s="136"/>
    </row>
    <row r="200" spans="30:30" ht="51" customHeight="1" x14ac:dyDescent="0.25">
      <c r="AD200" s="136"/>
    </row>
    <row r="201" spans="30:30" ht="51" customHeight="1" x14ac:dyDescent="0.25">
      <c r="AD201" s="136"/>
    </row>
    <row r="202" spans="30:30" ht="51" customHeight="1" x14ac:dyDescent="0.25">
      <c r="AD202" s="136"/>
    </row>
    <row r="203" spans="30:30" ht="51" customHeight="1" x14ac:dyDescent="0.25">
      <c r="AD203" s="136"/>
    </row>
    <row r="204" spans="30:30" ht="51" customHeight="1" x14ac:dyDescent="0.25">
      <c r="AD204" s="136"/>
    </row>
    <row r="205" spans="30:30" ht="51" customHeight="1" x14ac:dyDescent="0.25">
      <c r="AD205" s="136"/>
    </row>
    <row r="206" spans="30:30" ht="51" customHeight="1" x14ac:dyDescent="0.25">
      <c r="AD206" s="136"/>
    </row>
    <row r="207" spans="30:30" ht="51" customHeight="1" x14ac:dyDescent="0.25">
      <c r="AD207" s="136"/>
    </row>
    <row r="208" spans="30:30" ht="51" customHeight="1" x14ac:dyDescent="0.25">
      <c r="AD208" s="136"/>
    </row>
    <row r="209" spans="30:30" ht="51" customHeight="1" x14ac:dyDescent="0.25">
      <c r="AD209" s="136"/>
    </row>
    <row r="210" spans="30:30" ht="51" customHeight="1" x14ac:dyDescent="0.25">
      <c r="AD210" s="136"/>
    </row>
    <row r="211" spans="30:30" ht="51" customHeight="1" x14ac:dyDescent="0.25">
      <c r="AD211" s="136"/>
    </row>
    <row r="212" spans="30:30" ht="51" customHeight="1" x14ac:dyDescent="0.25">
      <c r="AD212" s="136"/>
    </row>
    <row r="213" spans="30:30" ht="51" customHeight="1" x14ac:dyDescent="0.25">
      <c r="AD213" s="136"/>
    </row>
    <row r="214" spans="30:30" ht="51" customHeight="1" x14ac:dyDescent="0.25">
      <c r="AD214" s="136"/>
    </row>
    <row r="215" spans="30:30" ht="51" customHeight="1" x14ac:dyDescent="0.25">
      <c r="AD215" s="136"/>
    </row>
    <row r="216" spans="30:30" ht="51" customHeight="1" x14ac:dyDescent="0.25">
      <c r="AD216" s="136"/>
    </row>
    <row r="217" spans="30:30" ht="51" customHeight="1" x14ac:dyDescent="0.25">
      <c r="AD217" s="136"/>
    </row>
    <row r="218" spans="30:30" ht="51" customHeight="1" x14ac:dyDescent="0.25">
      <c r="AD218" s="136"/>
    </row>
    <row r="219" spans="30:30" ht="51" customHeight="1" x14ac:dyDescent="0.25">
      <c r="AD219" s="136"/>
    </row>
    <row r="220" spans="30:30" ht="51" customHeight="1" x14ac:dyDescent="0.25">
      <c r="AD220" s="136"/>
    </row>
    <row r="221" spans="30:30" ht="51" customHeight="1" x14ac:dyDescent="0.25">
      <c r="AD221" s="136"/>
    </row>
    <row r="222" spans="30:30" ht="51" customHeight="1" x14ac:dyDescent="0.25">
      <c r="AD222" s="136"/>
    </row>
    <row r="223" spans="30:30" ht="51" customHeight="1" x14ac:dyDescent="0.25">
      <c r="AD223" s="136"/>
    </row>
    <row r="224" spans="30:30" ht="51" customHeight="1" x14ac:dyDescent="0.25">
      <c r="AD224" s="136"/>
    </row>
    <row r="225" spans="30:30" ht="51" customHeight="1" x14ac:dyDescent="0.25">
      <c r="AD225" s="136"/>
    </row>
    <row r="226" spans="30:30" ht="51" customHeight="1" x14ac:dyDescent="0.25">
      <c r="AD226" s="136"/>
    </row>
    <row r="227" spans="30:30" ht="51" customHeight="1" x14ac:dyDescent="0.25">
      <c r="AD227" s="136"/>
    </row>
    <row r="228" spans="30:30" ht="51" customHeight="1" x14ac:dyDescent="0.25">
      <c r="AD228" s="136"/>
    </row>
    <row r="229" spans="30:30" ht="51" customHeight="1" x14ac:dyDescent="0.25">
      <c r="AD229" s="136"/>
    </row>
    <row r="230" spans="30:30" ht="51" customHeight="1" x14ac:dyDescent="0.25">
      <c r="AD230" s="136"/>
    </row>
    <row r="231" spans="30:30" ht="51" customHeight="1" x14ac:dyDescent="0.25">
      <c r="AD231" s="136"/>
    </row>
    <row r="232" spans="30:30" ht="51" customHeight="1" x14ac:dyDescent="0.25">
      <c r="AD232" s="136"/>
    </row>
    <row r="233" spans="30:30" ht="51" customHeight="1" x14ac:dyDescent="0.25">
      <c r="AD233" s="136"/>
    </row>
    <row r="234" spans="30:30" ht="51" customHeight="1" x14ac:dyDescent="0.25">
      <c r="AD234" s="136"/>
    </row>
    <row r="235" spans="30:30" ht="51" customHeight="1" x14ac:dyDescent="0.25">
      <c r="AD235" s="136"/>
    </row>
    <row r="236" spans="30:30" ht="51" customHeight="1" x14ac:dyDescent="0.25">
      <c r="AD236" s="136"/>
    </row>
    <row r="237" spans="30:30" ht="51" customHeight="1" x14ac:dyDescent="0.25">
      <c r="AD237" s="136"/>
    </row>
    <row r="238" spans="30:30" ht="51" customHeight="1" x14ac:dyDescent="0.25">
      <c r="AD238" s="136"/>
    </row>
    <row r="239" spans="30:30" ht="51" customHeight="1" x14ac:dyDescent="0.25">
      <c r="AD239" s="136"/>
    </row>
    <row r="240" spans="30:30" ht="51" customHeight="1" x14ac:dyDescent="0.25">
      <c r="AD240" s="136"/>
    </row>
    <row r="241" spans="30:30" ht="51" customHeight="1" x14ac:dyDescent="0.25">
      <c r="AD241" s="136"/>
    </row>
    <row r="242" spans="30:30" ht="51" customHeight="1" x14ac:dyDescent="0.25">
      <c r="AD242" s="136"/>
    </row>
    <row r="243" spans="30:30" ht="51" customHeight="1" x14ac:dyDescent="0.25">
      <c r="AD243" s="136"/>
    </row>
    <row r="244" spans="30:30" ht="51" customHeight="1" x14ac:dyDescent="0.25">
      <c r="AD244" s="136"/>
    </row>
    <row r="245" spans="30:30" ht="51" customHeight="1" x14ac:dyDescent="0.25">
      <c r="AD245" s="136"/>
    </row>
    <row r="246" spans="30:30" ht="51" customHeight="1" x14ac:dyDescent="0.25">
      <c r="AD246" s="136"/>
    </row>
    <row r="247" spans="30:30" ht="51" customHeight="1" x14ac:dyDescent="0.25">
      <c r="AD247" s="136"/>
    </row>
    <row r="248" spans="30:30" ht="51" customHeight="1" x14ac:dyDescent="0.25">
      <c r="AD248" s="136"/>
    </row>
    <row r="249" spans="30:30" ht="51" customHeight="1" x14ac:dyDescent="0.25">
      <c r="AD249" s="136"/>
    </row>
    <row r="250" spans="30:30" ht="51" customHeight="1" x14ac:dyDescent="0.25">
      <c r="AD250" s="136"/>
    </row>
    <row r="251" spans="30:30" ht="51" customHeight="1" x14ac:dyDescent="0.25">
      <c r="AD251" s="136"/>
    </row>
    <row r="252" spans="30:30" ht="51" customHeight="1" x14ac:dyDescent="0.25">
      <c r="AD252" s="136"/>
    </row>
    <row r="253" spans="30:30" ht="51" customHeight="1" x14ac:dyDescent="0.25">
      <c r="AD253" s="136"/>
    </row>
    <row r="254" spans="30:30" ht="51" customHeight="1" x14ac:dyDescent="0.25">
      <c r="AD254" s="136"/>
    </row>
    <row r="255" spans="30:30" ht="51" customHeight="1" x14ac:dyDescent="0.25">
      <c r="AD255" s="136"/>
    </row>
    <row r="256" spans="30:30" ht="51" customHeight="1" x14ac:dyDescent="0.25">
      <c r="AD256" s="136"/>
    </row>
    <row r="257" spans="30:30" ht="51" customHeight="1" x14ac:dyDescent="0.25">
      <c r="AD257" s="136"/>
    </row>
    <row r="258" spans="30:30" ht="51" customHeight="1" x14ac:dyDescent="0.25">
      <c r="AD258" s="136"/>
    </row>
    <row r="259" spans="30:30" ht="51" customHeight="1" x14ac:dyDescent="0.25">
      <c r="AD259" s="136"/>
    </row>
    <row r="260" spans="30:30" ht="51" customHeight="1" x14ac:dyDescent="0.25">
      <c r="AD260" s="136"/>
    </row>
    <row r="261" spans="30:30" ht="51" customHeight="1" x14ac:dyDescent="0.25">
      <c r="AD261" s="136"/>
    </row>
    <row r="262" spans="30:30" ht="51" customHeight="1" x14ac:dyDescent="0.25">
      <c r="AD262" s="136"/>
    </row>
    <row r="263" spans="30:30" ht="51" customHeight="1" x14ac:dyDescent="0.25">
      <c r="AD263" s="136"/>
    </row>
    <row r="264" spans="30:30" ht="51" customHeight="1" x14ac:dyDescent="0.25">
      <c r="AD264" s="136"/>
    </row>
    <row r="265" spans="30:30" ht="51" customHeight="1" x14ac:dyDescent="0.25">
      <c r="AD265" s="136"/>
    </row>
    <row r="266" spans="30:30" ht="51" customHeight="1" x14ac:dyDescent="0.25">
      <c r="AD266" s="136"/>
    </row>
    <row r="267" spans="30:30" ht="51" customHeight="1" x14ac:dyDescent="0.25">
      <c r="AD267" s="136"/>
    </row>
    <row r="268" spans="30:30" ht="51" customHeight="1" x14ac:dyDescent="0.25">
      <c r="AD268" s="136"/>
    </row>
    <row r="269" spans="30:30" ht="51" customHeight="1" x14ac:dyDescent="0.25">
      <c r="AD269" s="136"/>
    </row>
    <row r="270" spans="30:30" ht="51" customHeight="1" x14ac:dyDescent="0.25">
      <c r="AD270" s="136"/>
    </row>
    <row r="271" spans="30:30" ht="51" customHeight="1" x14ac:dyDescent="0.25">
      <c r="AD271" s="136"/>
    </row>
    <row r="272" spans="30:30" ht="51" customHeight="1" x14ac:dyDescent="0.25">
      <c r="AD272" s="136"/>
    </row>
    <row r="273" spans="30:30" ht="51" customHeight="1" x14ac:dyDescent="0.25">
      <c r="AD273" s="136"/>
    </row>
    <row r="274" spans="30:30" ht="51" customHeight="1" x14ac:dyDescent="0.25">
      <c r="AD274" s="136"/>
    </row>
    <row r="275" spans="30:30" ht="51" customHeight="1" x14ac:dyDescent="0.25">
      <c r="AD275" s="136"/>
    </row>
    <row r="276" spans="30:30" ht="51" customHeight="1" x14ac:dyDescent="0.25">
      <c r="AD276" s="136"/>
    </row>
    <row r="277" spans="30:30" ht="51" customHeight="1" x14ac:dyDescent="0.25">
      <c r="AD277" s="136"/>
    </row>
    <row r="278" spans="30:30" ht="51" customHeight="1" x14ac:dyDescent="0.25">
      <c r="AD278" s="136"/>
    </row>
    <row r="279" spans="30:30" ht="51" customHeight="1" x14ac:dyDescent="0.25">
      <c r="AD279" s="136"/>
    </row>
    <row r="280" spans="30:30" ht="51" customHeight="1" x14ac:dyDescent="0.25">
      <c r="AD280" s="136"/>
    </row>
    <row r="281" spans="30:30" ht="51" customHeight="1" x14ac:dyDescent="0.25">
      <c r="AD281" s="136"/>
    </row>
    <row r="282" spans="30:30" ht="51" customHeight="1" x14ac:dyDescent="0.25">
      <c r="AD282" s="136"/>
    </row>
    <row r="283" spans="30:30" ht="51" customHeight="1" x14ac:dyDescent="0.25">
      <c r="AD283" s="136"/>
    </row>
    <row r="284" spans="30:30" ht="51" customHeight="1" x14ac:dyDescent="0.25">
      <c r="AD284" s="136"/>
    </row>
    <row r="285" spans="30:30" ht="51" customHeight="1" x14ac:dyDescent="0.25">
      <c r="AD285" s="136"/>
    </row>
    <row r="286" spans="30:30" ht="51" customHeight="1" x14ac:dyDescent="0.25">
      <c r="AD286" s="136"/>
    </row>
    <row r="287" spans="30:30" ht="51" customHeight="1" x14ac:dyDescent="0.25">
      <c r="AD287" s="136"/>
    </row>
    <row r="288" spans="30:30" ht="51" customHeight="1" x14ac:dyDescent="0.25">
      <c r="AD288" s="136"/>
    </row>
    <row r="289" spans="30:30" ht="51" customHeight="1" x14ac:dyDescent="0.25">
      <c r="AD289" s="136"/>
    </row>
    <row r="290" spans="30:30" ht="51" customHeight="1" x14ac:dyDescent="0.25">
      <c r="AD290" s="136"/>
    </row>
    <row r="291" spans="30:30" ht="51" customHeight="1" x14ac:dyDescent="0.25">
      <c r="AD291" s="136"/>
    </row>
    <row r="292" spans="30:30" ht="51" customHeight="1" x14ac:dyDescent="0.25">
      <c r="AD292" s="136"/>
    </row>
    <row r="293" spans="30:30" ht="51" customHeight="1" x14ac:dyDescent="0.25">
      <c r="AD293" s="136"/>
    </row>
    <row r="294" spans="30:30" ht="51" customHeight="1" x14ac:dyDescent="0.25">
      <c r="AD294" s="136"/>
    </row>
    <row r="295" spans="30:30" ht="51" customHeight="1" x14ac:dyDescent="0.25">
      <c r="AD295" s="136"/>
    </row>
    <row r="296" spans="30:30" ht="51" customHeight="1" x14ac:dyDescent="0.25">
      <c r="AD296" s="136"/>
    </row>
    <row r="297" spans="30:30" ht="51" customHeight="1" x14ac:dyDescent="0.25">
      <c r="AD297" s="136"/>
    </row>
    <row r="298" spans="30:30" ht="51" customHeight="1" x14ac:dyDescent="0.25">
      <c r="AD298" s="136"/>
    </row>
    <row r="299" spans="30:30" ht="51" customHeight="1" x14ac:dyDescent="0.25">
      <c r="AD299" s="136"/>
    </row>
    <row r="300" spans="30:30" ht="51" customHeight="1" x14ac:dyDescent="0.25">
      <c r="AD300" s="136"/>
    </row>
    <row r="301" spans="30:30" ht="51" customHeight="1" x14ac:dyDescent="0.25">
      <c r="AD301" s="136"/>
    </row>
    <row r="302" spans="30:30" ht="51" customHeight="1" x14ac:dyDescent="0.25">
      <c r="AD302" s="136"/>
    </row>
    <row r="303" spans="30:30" ht="51" customHeight="1" x14ac:dyDescent="0.25">
      <c r="AD303" s="136"/>
    </row>
    <row r="304" spans="30:30" ht="51" customHeight="1" x14ac:dyDescent="0.25">
      <c r="AD304" s="136"/>
    </row>
    <row r="305" spans="30:30" ht="51" customHeight="1" x14ac:dyDescent="0.25">
      <c r="AD305" s="136"/>
    </row>
    <row r="306" spans="30:30" ht="51" customHeight="1" x14ac:dyDescent="0.25">
      <c r="AD306" s="136"/>
    </row>
    <row r="307" spans="30:30" ht="51" customHeight="1" x14ac:dyDescent="0.25">
      <c r="AD307" s="136"/>
    </row>
    <row r="308" spans="30:30" ht="51" customHeight="1" x14ac:dyDescent="0.25">
      <c r="AD308" s="136"/>
    </row>
    <row r="309" spans="30:30" ht="51" customHeight="1" x14ac:dyDescent="0.25">
      <c r="AD309" s="136"/>
    </row>
    <row r="310" spans="30:30" ht="51" customHeight="1" x14ac:dyDescent="0.25">
      <c r="AD310" s="136"/>
    </row>
    <row r="311" spans="30:30" ht="51" customHeight="1" x14ac:dyDescent="0.25">
      <c r="AD311" s="136"/>
    </row>
    <row r="312" spans="30:30" ht="51" customHeight="1" x14ac:dyDescent="0.25">
      <c r="AD312" s="136"/>
    </row>
    <row r="313" spans="30:30" ht="51" customHeight="1" x14ac:dyDescent="0.25">
      <c r="AD313" s="136"/>
    </row>
    <row r="314" spans="30:30" ht="51" customHeight="1" x14ac:dyDescent="0.25">
      <c r="AD314" s="136"/>
    </row>
    <row r="315" spans="30:30" ht="51" customHeight="1" x14ac:dyDescent="0.25">
      <c r="AD315" s="136"/>
    </row>
    <row r="316" spans="30:30" ht="51" customHeight="1" x14ac:dyDescent="0.25">
      <c r="AD316" s="136"/>
    </row>
    <row r="317" spans="30:30" ht="51" customHeight="1" x14ac:dyDescent="0.25">
      <c r="AD317" s="136"/>
    </row>
    <row r="318" spans="30:30" ht="51" customHeight="1" x14ac:dyDescent="0.25">
      <c r="AD318" s="136"/>
    </row>
    <row r="319" spans="30:30" ht="51" customHeight="1" x14ac:dyDescent="0.25">
      <c r="AD319" s="136"/>
    </row>
    <row r="320" spans="30:30" ht="51" customHeight="1" x14ac:dyDescent="0.25">
      <c r="AD320" s="136"/>
    </row>
    <row r="321" spans="30:30" ht="51" customHeight="1" x14ac:dyDescent="0.25">
      <c r="AD321" s="136"/>
    </row>
    <row r="322" spans="30:30" ht="51" customHeight="1" x14ac:dyDescent="0.25">
      <c r="AD322" s="136"/>
    </row>
    <row r="323" spans="30:30" ht="51" customHeight="1" x14ac:dyDescent="0.25">
      <c r="AD323" s="136"/>
    </row>
    <row r="324" spans="30:30" ht="51" customHeight="1" x14ac:dyDescent="0.25">
      <c r="AD324" s="136"/>
    </row>
    <row r="325" spans="30:30" ht="51" customHeight="1" x14ac:dyDescent="0.25">
      <c r="AD325" s="136"/>
    </row>
    <row r="326" spans="30:30" ht="51" customHeight="1" x14ac:dyDescent="0.25">
      <c r="AD326" s="136"/>
    </row>
    <row r="327" spans="30:30" ht="51" customHeight="1" x14ac:dyDescent="0.25">
      <c r="AD327" s="136"/>
    </row>
    <row r="328" spans="30:30" ht="51" customHeight="1" x14ac:dyDescent="0.25">
      <c r="AD328" s="136"/>
    </row>
    <row r="329" spans="30:30" ht="51" customHeight="1" x14ac:dyDescent="0.25">
      <c r="AD329" s="136"/>
    </row>
    <row r="330" spans="30:30" ht="51" customHeight="1" x14ac:dyDescent="0.25">
      <c r="AD330" s="136"/>
    </row>
    <row r="331" spans="30:30" ht="51" customHeight="1" x14ac:dyDescent="0.25">
      <c r="AD331" s="136"/>
    </row>
    <row r="332" spans="30:30" ht="51" customHeight="1" x14ac:dyDescent="0.25">
      <c r="AD332" s="136"/>
    </row>
    <row r="333" spans="30:30" ht="51" customHeight="1" x14ac:dyDescent="0.25">
      <c r="AD333" s="136"/>
    </row>
    <row r="334" spans="30:30" ht="51" customHeight="1" x14ac:dyDescent="0.25">
      <c r="AD334" s="136"/>
    </row>
    <row r="335" spans="30:30" ht="51" customHeight="1" x14ac:dyDescent="0.25">
      <c r="AD335" s="136"/>
    </row>
    <row r="336" spans="30:30" ht="51" customHeight="1" x14ac:dyDescent="0.25">
      <c r="AD336" s="136"/>
    </row>
    <row r="337" spans="30:30" ht="51" customHeight="1" x14ac:dyDescent="0.25">
      <c r="AD337" s="136"/>
    </row>
    <row r="338" spans="30:30" ht="51" customHeight="1" x14ac:dyDescent="0.25">
      <c r="AD338" s="136"/>
    </row>
    <row r="339" spans="30:30" ht="51" customHeight="1" x14ac:dyDescent="0.25">
      <c r="AD339" s="136"/>
    </row>
    <row r="340" spans="30:30" ht="51" customHeight="1" x14ac:dyDescent="0.25">
      <c r="AD340" s="136"/>
    </row>
    <row r="341" spans="30:30" ht="51" customHeight="1" x14ac:dyDescent="0.25">
      <c r="AD341" s="136"/>
    </row>
    <row r="342" spans="30:30" ht="51" customHeight="1" x14ac:dyDescent="0.25">
      <c r="AD342" s="136"/>
    </row>
    <row r="343" spans="30:30" ht="51" customHeight="1" x14ac:dyDescent="0.25">
      <c r="AD343" s="136"/>
    </row>
    <row r="344" spans="30:30" ht="51" customHeight="1" x14ac:dyDescent="0.25">
      <c r="AD344" s="136"/>
    </row>
    <row r="345" spans="30:30" ht="51" customHeight="1" x14ac:dyDescent="0.25">
      <c r="AD345" s="136"/>
    </row>
    <row r="346" spans="30:30" ht="51" customHeight="1" x14ac:dyDescent="0.25">
      <c r="AD346" s="136"/>
    </row>
    <row r="347" spans="30:30" ht="51" customHeight="1" x14ac:dyDescent="0.25">
      <c r="AD347" s="136"/>
    </row>
    <row r="348" spans="30:30" ht="51" customHeight="1" x14ac:dyDescent="0.25">
      <c r="AD348" s="136"/>
    </row>
    <row r="349" spans="30:30" ht="51" customHeight="1" x14ac:dyDescent="0.25">
      <c r="AD349" s="136"/>
    </row>
    <row r="350" spans="30:30" ht="51" customHeight="1" x14ac:dyDescent="0.25">
      <c r="AD350" s="136"/>
    </row>
    <row r="351" spans="30:30" ht="51" customHeight="1" x14ac:dyDescent="0.25">
      <c r="AD351" s="136"/>
    </row>
    <row r="352" spans="30:30" ht="51" customHeight="1" x14ac:dyDescent="0.25">
      <c r="AD352" s="136"/>
    </row>
    <row r="353" spans="30:30" ht="51" customHeight="1" x14ac:dyDescent="0.25">
      <c r="AD353" s="136"/>
    </row>
    <row r="354" spans="30:30" ht="51" customHeight="1" x14ac:dyDescent="0.25">
      <c r="AD354" s="136"/>
    </row>
    <row r="355" spans="30:30" ht="51" customHeight="1" x14ac:dyDescent="0.25">
      <c r="AD355" s="136"/>
    </row>
    <row r="356" spans="30:30" ht="51" customHeight="1" x14ac:dyDescent="0.25">
      <c r="AD356" s="136"/>
    </row>
    <row r="357" spans="30:30" ht="51" customHeight="1" x14ac:dyDescent="0.25">
      <c r="AD357" s="136"/>
    </row>
    <row r="358" spans="30:30" ht="51" customHeight="1" x14ac:dyDescent="0.25">
      <c r="AD358" s="136"/>
    </row>
    <row r="359" spans="30:30" ht="51" customHeight="1" x14ac:dyDescent="0.25">
      <c r="AD359" s="136"/>
    </row>
    <row r="360" spans="30:30" ht="51" customHeight="1" x14ac:dyDescent="0.25">
      <c r="AD360" s="136"/>
    </row>
    <row r="361" spans="30:30" ht="51" customHeight="1" x14ac:dyDescent="0.25">
      <c r="AD361" s="136"/>
    </row>
    <row r="362" spans="30:30" ht="51" customHeight="1" x14ac:dyDescent="0.25">
      <c r="AD362" s="136"/>
    </row>
    <row r="363" spans="30:30" ht="51" customHeight="1" x14ac:dyDescent="0.25">
      <c r="AD363" s="136"/>
    </row>
    <row r="364" spans="30:30" ht="51" customHeight="1" x14ac:dyDescent="0.25">
      <c r="AD364" s="136"/>
    </row>
    <row r="365" spans="30:30" ht="51" customHeight="1" x14ac:dyDescent="0.25">
      <c r="AD365" s="136"/>
    </row>
    <row r="366" spans="30:30" ht="51" customHeight="1" x14ac:dyDescent="0.25">
      <c r="AD366" s="136"/>
    </row>
    <row r="367" spans="30:30" ht="51" customHeight="1" x14ac:dyDescent="0.25">
      <c r="AD367" s="136"/>
    </row>
    <row r="368" spans="30:30" ht="51" customHeight="1" x14ac:dyDescent="0.25">
      <c r="AD368" s="136"/>
    </row>
    <row r="369" spans="30:30" ht="51" customHeight="1" x14ac:dyDescent="0.25">
      <c r="AD369" s="136"/>
    </row>
    <row r="370" spans="30:30" ht="51" customHeight="1" x14ac:dyDescent="0.25">
      <c r="AD370" s="136"/>
    </row>
    <row r="371" spans="30:30" ht="51" customHeight="1" x14ac:dyDescent="0.25">
      <c r="AD371" s="136"/>
    </row>
    <row r="372" spans="30:30" ht="51" customHeight="1" x14ac:dyDescent="0.25">
      <c r="AD372" s="136"/>
    </row>
    <row r="373" spans="30:30" ht="51" customHeight="1" x14ac:dyDescent="0.25">
      <c r="AD373" s="136"/>
    </row>
    <row r="374" spans="30:30" ht="51" customHeight="1" x14ac:dyDescent="0.25">
      <c r="AD374" s="136"/>
    </row>
    <row r="375" spans="30:30" ht="51" customHeight="1" x14ac:dyDescent="0.25">
      <c r="AD375" s="136"/>
    </row>
    <row r="376" spans="30:30" ht="51" customHeight="1" x14ac:dyDescent="0.25">
      <c r="AD376" s="136"/>
    </row>
    <row r="377" spans="30:30" ht="51" customHeight="1" x14ac:dyDescent="0.25">
      <c r="AD377" s="136"/>
    </row>
    <row r="378" spans="30:30" ht="51" customHeight="1" x14ac:dyDescent="0.25">
      <c r="AD378" s="136"/>
    </row>
    <row r="379" spans="30:30" ht="51" customHeight="1" x14ac:dyDescent="0.25">
      <c r="AD379" s="136"/>
    </row>
    <row r="380" spans="30:30" ht="51" customHeight="1" x14ac:dyDescent="0.25">
      <c r="AD380" s="136"/>
    </row>
    <row r="381" spans="30:30" ht="51" customHeight="1" x14ac:dyDescent="0.25">
      <c r="AD381" s="136"/>
    </row>
    <row r="382" spans="30:30" ht="51" customHeight="1" x14ac:dyDescent="0.25">
      <c r="AD382" s="136"/>
    </row>
    <row r="383" spans="30:30" ht="51" customHeight="1" x14ac:dyDescent="0.25">
      <c r="AD383" s="136"/>
    </row>
    <row r="384" spans="30:30" ht="51" customHeight="1" x14ac:dyDescent="0.25">
      <c r="AD384" s="136"/>
    </row>
    <row r="385" spans="30:30" ht="51" customHeight="1" x14ac:dyDescent="0.25">
      <c r="AD385" s="136"/>
    </row>
    <row r="386" spans="30:30" ht="51" customHeight="1" x14ac:dyDescent="0.25">
      <c r="AD386" s="136"/>
    </row>
    <row r="387" spans="30:30" ht="51" customHeight="1" x14ac:dyDescent="0.25">
      <c r="AD387" s="136"/>
    </row>
    <row r="388" spans="30:30" ht="51" customHeight="1" x14ac:dyDescent="0.25">
      <c r="AD388" s="136"/>
    </row>
    <row r="389" spans="30:30" ht="51" customHeight="1" x14ac:dyDescent="0.25">
      <c r="AD389" s="136"/>
    </row>
    <row r="390" spans="30:30" ht="51" customHeight="1" x14ac:dyDescent="0.25">
      <c r="AD390" s="136"/>
    </row>
    <row r="391" spans="30:30" ht="51" customHeight="1" x14ac:dyDescent="0.25">
      <c r="AD391" s="136"/>
    </row>
    <row r="392" spans="30:30" ht="51" customHeight="1" x14ac:dyDescent="0.25">
      <c r="AD392" s="136"/>
    </row>
    <row r="393" spans="30:30" ht="51" customHeight="1" x14ac:dyDescent="0.25">
      <c r="AD393" s="136"/>
    </row>
    <row r="394" spans="30:30" ht="51" customHeight="1" x14ac:dyDescent="0.25">
      <c r="AD394" s="136"/>
    </row>
    <row r="395" spans="30:30" ht="51" customHeight="1" x14ac:dyDescent="0.25">
      <c r="AD395" s="136"/>
    </row>
    <row r="396" spans="30:30" ht="51" customHeight="1" x14ac:dyDescent="0.25">
      <c r="AD396" s="136"/>
    </row>
    <row r="397" spans="30:30" ht="51" customHeight="1" x14ac:dyDescent="0.25">
      <c r="AD397" s="136"/>
    </row>
    <row r="398" spans="30:30" ht="51" customHeight="1" x14ac:dyDescent="0.25">
      <c r="AD398" s="136"/>
    </row>
    <row r="399" spans="30:30" ht="51" customHeight="1" x14ac:dyDescent="0.25">
      <c r="AD399" s="136"/>
    </row>
    <row r="400" spans="30:30" ht="51" customHeight="1" x14ac:dyDescent="0.25">
      <c r="AD400" s="136"/>
    </row>
    <row r="401" spans="30:30" ht="51" customHeight="1" x14ac:dyDescent="0.25">
      <c r="AD401" s="136"/>
    </row>
    <row r="402" spans="30:30" ht="51" customHeight="1" x14ac:dyDescent="0.25">
      <c r="AD402" s="136"/>
    </row>
    <row r="403" spans="30:30" ht="51" customHeight="1" x14ac:dyDescent="0.25">
      <c r="AD403" s="136"/>
    </row>
    <row r="404" spans="30:30" ht="51" customHeight="1" x14ac:dyDescent="0.25">
      <c r="AD404" s="136"/>
    </row>
    <row r="405" spans="30:30" ht="51" customHeight="1" x14ac:dyDescent="0.25">
      <c r="AD405" s="136"/>
    </row>
    <row r="406" spans="30:30" ht="51" customHeight="1" x14ac:dyDescent="0.25">
      <c r="AD406" s="136"/>
    </row>
    <row r="407" spans="30:30" ht="51" customHeight="1" x14ac:dyDescent="0.25">
      <c r="AD407" s="136"/>
    </row>
    <row r="408" spans="30:30" ht="51" customHeight="1" x14ac:dyDescent="0.25">
      <c r="AD408" s="136"/>
    </row>
    <row r="409" spans="30:30" ht="51" customHeight="1" x14ac:dyDescent="0.25">
      <c r="AD409" s="136"/>
    </row>
    <row r="410" spans="30:30" ht="51" customHeight="1" x14ac:dyDescent="0.25">
      <c r="AD410" s="136"/>
    </row>
    <row r="411" spans="30:30" ht="51" customHeight="1" x14ac:dyDescent="0.25">
      <c r="AD411" s="136"/>
    </row>
    <row r="412" spans="30:30" ht="51" customHeight="1" x14ac:dyDescent="0.25">
      <c r="AD412" s="136"/>
    </row>
    <row r="413" spans="30:30" ht="51" customHeight="1" x14ac:dyDescent="0.25">
      <c r="AD413" s="136"/>
    </row>
    <row r="414" spans="30:30" ht="51" customHeight="1" x14ac:dyDescent="0.25">
      <c r="AD414" s="136"/>
    </row>
    <row r="415" spans="30:30" ht="51" customHeight="1" x14ac:dyDescent="0.25">
      <c r="AD415" s="136"/>
    </row>
    <row r="416" spans="30:30" ht="51" customHeight="1" x14ac:dyDescent="0.25">
      <c r="AD416" s="136"/>
    </row>
    <row r="417" spans="30:30" ht="51" customHeight="1" x14ac:dyDescent="0.25">
      <c r="AD417" s="136"/>
    </row>
    <row r="418" spans="30:30" ht="51" customHeight="1" x14ac:dyDescent="0.25">
      <c r="AD418" s="136"/>
    </row>
    <row r="419" spans="30:30" ht="51" customHeight="1" x14ac:dyDescent="0.25">
      <c r="AD419" s="136"/>
    </row>
    <row r="420" spans="30:30" ht="51" customHeight="1" x14ac:dyDescent="0.25">
      <c r="AD420" s="136"/>
    </row>
    <row r="421" spans="30:30" ht="51" customHeight="1" x14ac:dyDescent="0.25">
      <c r="AD421" s="136"/>
    </row>
    <row r="422" spans="30:30" ht="51" customHeight="1" x14ac:dyDescent="0.25">
      <c r="AD422" s="136"/>
    </row>
    <row r="423" spans="30:30" ht="51" customHeight="1" x14ac:dyDescent="0.25">
      <c r="AD423" s="136"/>
    </row>
    <row r="424" spans="30:30" ht="51" customHeight="1" x14ac:dyDescent="0.25">
      <c r="AD424" s="136"/>
    </row>
    <row r="425" spans="30:30" ht="51" customHeight="1" x14ac:dyDescent="0.25">
      <c r="AD425" s="136"/>
    </row>
    <row r="426" spans="30:30" ht="51" customHeight="1" x14ac:dyDescent="0.25">
      <c r="AD426" s="136"/>
    </row>
    <row r="427" spans="30:30" ht="51" customHeight="1" x14ac:dyDescent="0.25">
      <c r="AD427" s="136"/>
    </row>
    <row r="428" spans="30:30" ht="51" customHeight="1" x14ac:dyDescent="0.25">
      <c r="AD428" s="136"/>
    </row>
    <row r="429" spans="30:30" ht="51" customHeight="1" x14ac:dyDescent="0.25">
      <c r="AD429" s="136"/>
    </row>
    <row r="430" spans="30:30" ht="51" customHeight="1" x14ac:dyDescent="0.25">
      <c r="AD430" s="136"/>
    </row>
    <row r="431" spans="30:30" ht="51" customHeight="1" x14ac:dyDescent="0.25">
      <c r="AD431" s="136"/>
    </row>
    <row r="432" spans="30:30" ht="51" customHeight="1" x14ac:dyDescent="0.25">
      <c r="AD432" s="136"/>
    </row>
    <row r="433" spans="30:30" ht="51" customHeight="1" x14ac:dyDescent="0.25">
      <c r="AD433" s="136"/>
    </row>
    <row r="434" spans="30:30" ht="51" customHeight="1" x14ac:dyDescent="0.25">
      <c r="AD434" s="136"/>
    </row>
    <row r="435" spans="30:30" ht="51" customHeight="1" x14ac:dyDescent="0.25">
      <c r="AD435" s="136"/>
    </row>
    <row r="436" spans="30:30" ht="51" customHeight="1" x14ac:dyDescent="0.25">
      <c r="AD436" s="136"/>
    </row>
    <row r="437" spans="30:30" ht="51" customHeight="1" x14ac:dyDescent="0.25">
      <c r="AD437" s="136"/>
    </row>
    <row r="438" spans="30:30" ht="51" customHeight="1" x14ac:dyDescent="0.25">
      <c r="AD438" s="136"/>
    </row>
    <row r="439" spans="30:30" ht="51" customHeight="1" x14ac:dyDescent="0.25">
      <c r="AD439" s="136"/>
    </row>
    <row r="440" spans="30:30" ht="51" customHeight="1" x14ac:dyDescent="0.25">
      <c r="AD440" s="136"/>
    </row>
    <row r="441" spans="30:30" ht="51" customHeight="1" x14ac:dyDescent="0.25">
      <c r="AD441" s="136"/>
    </row>
    <row r="442" spans="30:30" ht="51" customHeight="1" x14ac:dyDescent="0.25">
      <c r="AD442" s="136"/>
    </row>
    <row r="443" spans="30:30" ht="51" customHeight="1" x14ac:dyDescent="0.25">
      <c r="AD443" s="136"/>
    </row>
    <row r="444" spans="30:30" ht="51" customHeight="1" x14ac:dyDescent="0.25">
      <c r="AD444" s="136"/>
    </row>
    <row r="445" spans="30:30" ht="51" customHeight="1" x14ac:dyDescent="0.25">
      <c r="AD445" s="136"/>
    </row>
    <row r="446" spans="30:30" ht="51" customHeight="1" x14ac:dyDescent="0.25">
      <c r="AD446" s="136"/>
    </row>
    <row r="447" spans="30:30" ht="51" customHeight="1" x14ac:dyDescent="0.25">
      <c r="AD447" s="136"/>
    </row>
    <row r="448" spans="30:30" ht="51" customHeight="1" x14ac:dyDescent="0.25">
      <c r="AD448" s="136"/>
    </row>
    <row r="449" spans="30:30" ht="51" customHeight="1" x14ac:dyDescent="0.25">
      <c r="AD449" s="136"/>
    </row>
    <row r="450" spans="30:30" ht="51" customHeight="1" x14ac:dyDescent="0.25">
      <c r="AD450" s="136"/>
    </row>
    <row r="451" spans="30:30" ht="51" customHeight="1" x14ac:dyDescent="0.25">
      <c r="AD451" s="136"/>
    </row>
    <row r="452" spans="30:30" ht="51" customHeight="1" x14ac:dyDescent="0.25">
      <c r="AD452" s="136"/>
    </row>
    <row r="453" spans="30:30" ht="51" customHeight="1" x14ac:dyDescent="0.25">
      <c r="AD453" s="136"/>
    </row>
    <row r="454" spans="30:30" ht="51" customHeight="1" x14ac:dyDescent="0.25">
      <c r="AD454" s="136"/>
    </row>
    <row r="455" spans="30:30" ht="51" customHeight="1" x14ac:dyDescent="0.25">
      <c r="AD455" s="136"/>
    </row>
    <row r="456" spans="30:30" ht="51" customHeight="1" x14ac:dyDescent="0.25">
      <c r="AD456" s="136"/>
    </row>
    <row r="457" spans="30:30" ht="51" customHeight="1" x14ac:dyDescent="0.25">
      <c r="AD457" s="136"/>
    </row>
    <row r="458" spans="30:30" ht="51" customHeight="1" x14ac:dyDescent="0.25">
      <c r="AD458" s="136"/>
    </row>
    <row r="459" spans="30:30" ht="51" customHeight="1" x14ac:dyDescent="0.25">
      <c r="AD459" s="136"/>
    </row>
    <row r="460" spans="30:30" ht="51" customHeight="1" x14ac:dyDescent="0.25">
      <c r="AD460" s="136"/>
    </row>
    <row r="461" spans="30:30" ht="51" customHeight="1" x14ac:dyDescent="0.25">
      <c r="AD461" s="136"/>
    </row>
    <row r="462" spans="30:30" ht="51" customHeight="1" x14ac:dyDescent="0.25">
      <c r="AD462" s="136"/>
    </row>
    <row r="463" spans="30:30" ht="51" customHeight="1" x14ac:dyDescent="0.25">
      <c r="AD463" s="136"/>
    </row>
    <row r="464" spans="30:30" ht="51" customHeight="1" x14ac:dyDescent="0.25">
      <c r="AD464" s="136"/>
    </row>
    <row r="465" spans="30:30" ht="51" customHeight="1" x14ac:dyDescent="0.25">
      <c r="AD465" s="136"/>
    </row>
    <row r="466" spans="30:30" ht="51" customHeight="1" x14ac:dyDescent="0.25">
      <c r="AD466" s="136"/>
    </row>
    <row r="467" spans="30:30" ht="51" customHeight="1" x14ac:dyDescent="0.25">
      <c r="AD467" s="136"/>
    </row>
    <row r="468" spans="30:30" ht="51" customHeight="1" x14ac:dyDescent="0.25">
      <c r="AD468" s="136"/>
    </row>
    <row r="469" spans="30:30" ht="51" customHeight="1" x14ac:dyDescent="0.25">
      <c r="AD469" s="136"/>
    </row>
    <row r="470" spans="30:30" ht="51" customHeight="1" x14ac:dyDescent="0.25">
      <c r="AD470" s="136"/>
    </row>
    <row r="471" spans="30:30" ht="51" customHeight="1" x14ac:dyDescent="0.25">
      <c r="AD471" s="136"/>
    </row>
    <row r="472" spans="30:30" ht="51" customHeight="1" x14ac:dyDescent="0.25">
      <c r="AD472" s="136"/>
    </row>
    <row r="473" spans="30:30" ht="51" customHeight="1" x14ac:dyDescent="0.25">
      <c r="AD473" s="136"/>
    </row>
    <row r="474" spans="30:30" ht="51" customHeight="1" x14ac:dyDescent="0.25">
      <c r="AD474" s="136"/>
    </row>
    <row r="475" spans="30:30" ht="51" customHeight="1" x14ac:dyDescent="0.25">
      <c r="AD475" s="136"/>
    </row>
    <row r="476" spans="30:30" ht="51" customHeight="1" x14ac:dyDescent="0.25">
      <c r="AD476" s="136"/>
    </row>
    <row r="477" spans="30:30" ht="51" customHeight="1" x14ac:dyDescent="0.25">
      <c r="AD477" s="136"/>
    </row>
    <row r="478" spans="30:30" ht="51" customHeight="1" x14ac:dyDescent="0.25">
      <c r="AD478" s="136"/>
    </row>
    <row r="479" spans="30:30" ht="51" customHeight="1" x14ac:dyDescent="0.25">
      <c r="AD479" s="136"/>
    </row>
    <row r="480" spans="30:30" ht="51" customHeight="1" x14ac:dyDescent="0.25">
      <c r="AD480" s="136"/>
    </row>
    <row r="481" spans="30:30" ht="51" customHeight="1" x14ac:dyDescent="0.25">
      <c r="AD481" s="136"/>
    </row>
    <row r="482" spans="30:30" ht="51" customHeight="1" x14ac:dyDescent="0.25">
      <c r="AD482" s="136"/>
    </row>
    <row r="483" spans="30:30" ht="51" customHeight="1" x14ac:dyDescent="0.25">
      <c r="AD483" s="136"/>
    </row>
    <row r="484" spans="30:30" ht="51" customHeight="1" x14ac:dyDescent="0.25">
      <c r="AD484" s="136"/>
    </row>
    <row r="485" spans="30:30" ht="51" customHeight="1" x14ac:dyDescent="0.25">
      <c r="AD485" s="136"/>
    </row>
    <row r="486" spans="30:30" ht="51" customHeight="1" x14ac:dyDescent="0.25">
      <c r="AD486" s="136"/>
    </row>
    <row r="487" spans="30:30" ht="51" customHeight="1" x14ac:dyDescent="0.25">
      <c r="AD487" s="136"/>
    </row>
    <row r="488" spans="30:30" ht="51" customHeight="1" x14ac:dyDescent="0.25">
      <c r="AD488" s="136"/>
    </row>
    <row r="489" spans="30:30" ht="51" customHeight="1" x14ac:dyDescent="0.25">
      <c r="AD489" s="136"/>
    </row>
    <row r="490" spans="30:30" ht="51" customHeight="1" x14ac:dyDescent="0.25">
      <c r="AD490" s="136"/>
    </row>
    <row r="491" spans="30:30" ht="51" customHeight="1" x14ac:dyDescent="0.25">
      <c r="AD491" s="136"/>
    </row>
    <row r="492" spans="30:30" ht="51" customHeight="1" x14ac:dyDescent="0.25">
      <c r="AD492" s="136"/>
    </row>
    <row r="493" spans="30:30" ht="51" customHeight="1" x14ac:dyDescent="0.25">
      <c r="AD493" s="136"/>
    </row>
    <row r="494" spans="30:30" ht="51" customHeight="1" x14ac:dyDescent="0.25">
      <c r="AD494" s="136"/>
    </row>
    <row r="495" spans="30:30" ht="51" customHeight="1" x14ac:dyDescent="0.25">
      <c r="AD495" s="136"/>
    </row>
    <row r="496" spans="30:30" ht="51" customHeight="1" x14ac:dyDescent="0.25">
      <c r="AD496" s="136"/>
    </row>
    <row r="497" spans="30:30" ht="51" customHeight="1" x14ac:dyDescent="0.25">
      <c r="AD497" s="136"/>
    </row>
    <row r="498" spans="30:30" ht="51" customHeight="1" x14ac:dyDescent="0.25">
      <c r="AD498" s="136"/>
    </row>
    <row r="499" spans="30:30" ht="51" customHeight="1" x14ac:dyDescent="0.25">
      <c r="AD499" s="136"/>
    </row>
    <row r="500" spans="30:30" ht="51" customHeight="1" x14ac:dyDescent="0.25">
      <c r="AD500" s="136"/>
    </row>
    <row r="501" spans="30:30" ht="51" customHeight="1" x14ac:dyDescent="0.25">
      <c r="AD501" s="136"/>
    </row>
    <row r="502" spans="30:30" ht="51" customHeight="1" x14ac:dyDescent="0.25">
      <c r="AD502" s="136"/>
    </row>
    <row r="503" spans="30:30" ht="51" customHeight="1" x14ac:dyDescent="0.25">
      <c r="AD503" s="136"/>
    </row>
    <row r="504" spans="30:30" ht="51" customHeight="1" x14ac:dyDescent="0.25">
      <c r="AD504" s="136"/>
    </row>
    <row r="505" spans="30:30" ht="51" customHeight="1" x14ac:dyDescent="0.25">
      <c r="AD505" s="136"/>
    </row>
    <row r="506" spans="30:30" ht="51" customHeight="1" x14ac:dyDescent="0.25">
      <c r="AD506" s="136"/>
    </row>
    <row r="507" spans="30:30" ht="51" customHeight="1" x14ac:dyDescent="0.25">
      <c r="AD507" s="136"/>
    </row>
    <row r="508" spans="30:30" ht="51" customHeight="1" x14ac:dyDescent="0.25">
      <c r="AD508" s="136"/>
    </row>
    <row r="509" spans="30:30" ht="51" customHeight="1" x14ac:dyDescent="0.25">
      <c r="AD509" s="136"/>
    </row>
    <row r="510" spans="30:30" ht="51" customHeight="1" x14ac:dyDescent="0.25">
      <c r="AD510" s="136"/>
    </row>
    <row r="511" spans="30:30" ht="51" customHeight="1" x14ac:dyDescent="0.25">
      <c r="AD511" s="136"/>
    </row>
    <row r="512" spans="30:30" ht="51" customHeight="1" x14ac:dyDescent="0.25">
      <c r="AD512" s="136"/>
    </row>
    <row r="513" spans="30:30" ht="51" customHeight="1" x14ac:dyDescent="0.25">
      <c r="AD513" s="136"/>
    </row>
    <row r="514" spans="30:30" ht="51" customHeight="1" x14ac:dyDescent="0.25">
      <c r="AD514" s="136"/>
    </row>
    <row r="515" spans="30:30" ht="51" customHeight="1" x14ac:dyDescent="0.25">
      <c r="AD515" s="136"/>
    </row>
    <row r="516" spans="30:30" ht="51" customHeight="1" x14ac:dyDescent="0.25">
      <c r="AD516" s="136"/>
    </row>
    <row r="517" spans="30:30" ht="51" customHeight="1" x14ac:dyDescent="0.25">
      <c r="AD517" s="136"/>
    </row>
    <row r="518" spans="30:30" ht="51" customHeight="1" x14ac:dyDescent="0.25">
      <c r="AD518" s="136"/>
    </row>
    <row r="519" spans="30:30" ht="51" customHeight="1" x14ac:dyDescent="0.25">
      <c r="AD519" s="136"/>
    </row>
    <row r="520" spans="30:30" ht="51" customHeight="1" x14ac:dyDescent="0.25">
      <c r="AD520" s="136"/>
    </row>
    <row r="521" spans="30:30" ht="51" customHeight="1" x14ac:dyDescent="0.25">
      <c r="AD521" s="136"/>
    </row>
    <row r="522" spans="30:30" ht="51" customHeight="1" x14ac:dyDescent="0.25">
      <c r="AD522" s="136"/>
    </row>
    <row r="523" spans="30:30" ht="51" customHeight="1" x14ac:dyDescent="0.25">
      <c r="AD523" s="136"/>
    </row>
    <row r="524" spans="30:30" ht="51" customHeight="1" x14ac:dyDescent="0.25">
      <c r="AD524" s="136"/>
    </row>
    <row r="525" spans="30:30" ht="51" customHeight="1" x14ac:dyDescent="0.25">
      <c r="AD525" s="136"/>
    </row>
    <row r="526" spans="30:30" ht="51" customHeight="1" x14ac:dyDescent="0.25">
      <c r="AD526" s="136"/>
    </row>
    <row r="527" spans="30:30" ht="51" customHeight="1" x14ac:dyDescent="0.25">
      <c r="AD527" s="136"/>
    </row>
    <row r="528" spans="30:30" ht="51" customHeight="1" x14ac:dyDescent="0.25">
      <c r="AD528" s="136"/>
    </row>
    <row r="529" spans="30:30" ht="51" customHeight="1" x14ac:dyDescent="0.25">
      <c r="AD529" s="136"/>
    </row>
    <row r="530" spans="30:30" ht="51" customHeight="1" x14ac:dyDescent="0.25">
      <c r="AD530" s="136"/>
    </row>
    <row r="531" spans="30:30" ht="51" customHeight="1" x14ac:dyDescent="0.25">
      <c r="AD531" s="136"/>
    </row>
    <row r="532" spans="30:30" ht="51" customHeight="1" x14ac:dyDescent="0.25">
      <c r="AD532" s="136"/>
    </row>
    <row r="533" spans="30:30" ht="51" customHeight="1" x14ac:dyDescent="0.25">
      <c r="AD533" s="136"/>
    </row>
    <row r="534" spans="30:30" ht="51" customHeight="1" x14ac:dyDescent="0.25">
      <c r="AD534" s="136"/>
    </row>
    <row r="535" spans="30:30" ht="51" customHeight="1" x14ac:dyDescent="0.25">
      <c r="AD535" s="136"/>
    </row>
    <row r="536" spans="30:30" ht="51" customHeight="1" x14ac:dyDescent="0.25">
      <c r="AD536" s="136"/>
    </row>
    <row r="537" spans="30:30" ht="51" customHeight="1" x14ac:dyDescent="0.25">
      <c r="AD537" s="136"/>
    </row>
    <row r="538" spans="30:30" ht="51" customHeight="1" x14ac:dyDescent="0.25">
      <c r="AD538" s="136"/>
    </row>
    <row r="539" spans="30:30" ht="51" customHeight="1" x14ac:dyDescent="0.25">
      <c r="AD539" s="136"/>
    </row>
    <row r="540" spans="30:30" ht="51" customHeight="1" x14ac:dyDescent="0.25">
      <c r="AD540" s="136"/>
    </row>
    <row r="541" spans="30:30" ht="51" customHeight="1" x14ac:dyDescent="0.25">
      <c r="AD541" s="136"/>
    </row>
    <row r="542" spans="30:30" ht="51" customHeight="1" x14ac:dyDescent="0.25">
      <c r="AD542" s="136"/>
    </row>
    <row r="543" spans="30:30" ht="51" customHeight="1" x14ac:dyDescent="0.25">
      <c r="AD543" s="136"/>
    </row>
    <row r="544" spans="30:30" ht="51" customHeight="1" x14ac:dyDescent="0.25">
      <c r="AD544" s="136"/>
    </row>
    <row r="545" spans="30:30" ht="51" customHeight="1" x14ac:dyDescent="0.25">
      <c r="AD545" s="136"/>
    </row>
    <row r="546" spans="30:30" ht="51" customHeight="1" x14ac:dyDescent="0.25">
      <c r="AD546" s="136"/>
    </row>
    <row r="547" spans="30:30" ht="51" customHeight="1" x14ac:dyDescent="0.25">
      <c r="AD547" s="136"/>
    </row>
    <row r="548" spans="30:30" ht="51" customHeight="1" x14ac:dyDescent="0.25">
      <c r="AD548" s="136"/>
    </row>
    <row r="549" spans="30:30" ht="51" customHeight="1" x14ac:dyDescent="0.25">
      <c r="AD549" s="136"/>
    </row>
    <row r="550" spans="30:30" ht="51" customHeight="1" x14ac:dyDescent="0.25">
      <c r="AD550" s="136"/>
    </row>
    <row r="551" spans="30:30" ht="51" customHeight="1" x14ac:dyDescent="0.25">
      <c r="AD551" s="136"/>
    </row>
    <row r="552" spans="30:30" ht="51" customHeight="1" x14ac:dyDescent="0.25">
      <c r="AD552" s="136"/>
    </row>
    <row r="553" spans="30:30" ht="51" customHeight="1" x14ac:dyDescent="0.25">
      <c r="AD553" s="136"/>
    </row>
    <row r="554" spans="30:30" ht="51" customHeight="1" x14ac:dyDescent="0.25">
      <c r="AD554" s="136"/>
    </row>
    <row r="555" spans="30:30" ht="51" customHeight="1" x14ac:dyDescent="0.25">
      <c r="AD555" s="136"/>
    </row>
    <row r="556" spans="30:30" ht="51" customHeight="1" x14ac:dyDescent="0.25">
      <c r="AD556" s="136"/>
    </row>
    <row r="557" spans="30:30" ht="51" customHeight="1" x14ac:dyDescent="0.25">
      <c r="AD557" s="136"/>
    </row>
    <row r="558" spans="30:30" ht="51" customHeight="1" x14ac:dyDescent="0.25">
      <c r="AD558" s="136"/>
    </row>
    <row r="559" spans="30:30" ht="51" customHeight="1" x14ac:dyDescent="0.25">
      <c r="AD559" s="136"/>
    </row>
    <row r="560" spans="30:30" ht="51" customHeight="1" x14ac:dyDescent="0.25">
      <c r="AD560" s="136"/>
    </row>
    <row r="561" spans="30:30" ht="51" customHeight="1" x14ac:dyDescent="0.25">
      <c r="AD561" s="136"/>
    </row>
    <row r="562" spans="30:30" ht="51" customHeight="1" x14ac:dyDescent="0.25">
      <c r="AD562" s="136"/>
    </row>
    <row r="563" spans="30:30" ht="51" customHeight="1" x14ac:dyDescent="0.25">
      <c r="AD563" s="136"/>
    </row>
    <row r="564" spans="30:30" ht="51" customHeight="1" x14ac:dyDescent="0.25">
      <c r="AD564" s="136"/>
    </row>
    <row r="565" spans="30:30" ht="51" customHeight="1" x14ac:dyDescent="0.25">
      <c r="AD565" s="136"/>
    </row>
    <row r="566" spans="30:30" ht="51" customHeight="1" x14ac:dyDescent="0.25">
      <c r="AD566" s="136"/>
    </row>
    <row r="567" spans="30:30" ht="51" customHeight="1" x14ac:dyDescent="0.25">
      <c r="AD567" s="136"/>
    </row>
    <row r="568" spans="30:30" ht="51" customHeight="1" x14ac:dyDescent="0.25">
      <c r="AD568" s="136"/>
    </row>
    <row r="569" spans="30:30" ht="51" customHeight="1" x14ac:dyDescent="0.25">
      <c r="AD569" s="136"/>
    </row>
    <row r="570" spans="30:30" ht="51" customHeight="1" x14ac:dyDescent="0.25">
      <c r="AD570" s="136"/>
    </row>
    <row r="571" spans="30:30" ht="51" customHeight="1" x14ac:dyDescent="0.25">
      <c r="AD571" s="136"/>
    </row>
    <row r="572" spans="30:30" ht="51" customHeight="1" x14ac:dyDescent="0.25">
      <c r="AD572" s="136"/>
    </row>
    <row r="573" spans="30:30" ht="51" customHeight="1" x14ac:dyDescent="0.25">
      <c r="AD573" s="136"/>
    </row>
    <row r="574" spans="30:30" ht="51" customHeight="1" x14ac:dyDescent="0.25">
      <c r="AD574" s="136"/>
    </row>
    <row r="575" spans="30:30" ht="51" customHeight="1" x14ac:dyDescent="0.25">
      <c r="AD575" s="136"/>
    </row>
    <row r="576" spans="30:30" ht="51" customHeight="1" x14ac:dyDescent="0.25">
      <c r="AD576" s="136"/>
    </row>
    <row r="577" spans="30:30" ht="51" customHeight="1" x14ac:dyDescent="0.25">
      <c r="AD577" s="136"/>
    </row>
    <row r="578" spans="30:30" ht="51" customHeight="1" x14ac:dyDescent="0.25">
      <c r="AD578" s="136"/>
    </row>
    <row r="579" spans="30:30" ht="51" customHeight="1" x14ac:dyDescent="0.25">
      <c r="AD579" s="136"/>
    </row>
    <row r="580" spans="30:30" ht="51" customHeight="1" x14ac:dyDescent="0.25">
      <c r="AD580" s="136"/>
    </row>
    <row r="581" spans="30:30" ht="51" customHeight="1" x14ac:dyDescent="0.25">
      <c r="AD581" s="136"/>
    </row>
    <row r="582" spans="30:30" ht="51" customHeight="1" x14ac:dyDescent="0.25">
      <c r="AD582" s="136"/>
    </row>
    <row r="583" spans="30:30" ht="51" customHeight="1" x14ac:dyDescent="0.25">
      <c r="AD583" s="136"/>
    </row>
    <row r="584" spans="30:30" ht="51" customHeight="1" x14ac:dyDescent="0.25">
      <c r="AD584" s="136"/>
    </row>
    <row r="585" spans="30:30" ht="51" customHeight="1" x14ac:dyDescent="0.25">
      <c r="AD585" s="136"/>
    </row>
    <row r="586" spans="30:30" ht="51" customHeight="1" x14ac:dyDescent="0.25">
      <c r="AD586" s="136"/>
    </row>
    <row r="587" spans="30:30" ht="51" customHeight="1" x14ac:dyDescent="0.25">
      <c r="AD587" s="136"/>
    </row>
    <row r="588" spans="30:30" ht="51" customHeight="1" x14ac:dyDescent="0.25">
      <c r="AD588" s="136"/>
    </row>
    <row r="589" spans="30:30" ht="51" customHeight="1" x14ac:dyDescent="0.25">
      <c r="AD589" s="136"/>
    </row>
    <row r="590" spans="30:30" ht="51" customHeight="1" x14ac:dyDescent="0.25">
      <c r="AD590" s="136"/>
    </row>
    <row r="591" spans="30:30" ht="51" customHeight="1" x14ac:dyDescent="0.25">
      <c r="AD591" s="136"/>
    </row>
    <row r="592" spans="30:30" ht="51" customHeight="1" x14ac:dyDescent="0.25">
      <c r="AD592" s="136"/>
    </row>
    <row r="593" spans="30:30" ht="51" customHeight="1" x14ac:dyDescent="0.25">
      <c r="AD593" s="136"/>
    </row>
    <row r="594" spans="30:30" ht="51" customHeight="1" x14ac:dyDescent="0.25">
      <c r="AD594" s="136"/>
    </row>
    <row r="595" spans="30:30" ht="51" customHeight="1" x14ac:dyDescent="0.25">
      <c r="AD595" s="136"/>
    </row>
    <row r="596" spans="30:30" ht="51" customHeight="1" x14ac:dyDescent="0.25">
      <c r="AD596" s="136"/>
    </row>
    <row r="597" spans="30:30" ht="51" customHeight="1" x14ac:dyDescent="0.25">
      <c r="AD597" s="136"/>
    </row>
    <row r="598" spans="30:30" ht="51" customHeight="1" x14ac:dyDescent="0.25">
      <c r="AD598" s="136"/>
    </row>
    <row r="599" spans="30:30" ht="51" customHeight="1" x14ac:dyDescent="0.25">
      <c r="AD599" s="136"/>
    </row>
    <row r="600" spans="30:30" ht="51" customHeight="1" x14ac:dyDescent="0.25">
      <c r="AD600" s="136"/>
    </row>
    <row r="601" spans="30:30" ht="51" customHeight="1" x14ac:dyDescent="0.25">
      <c r="AD601" s="136"/>
    </row>
    <row r="602" spans="30:30" ht="51" customHeight="1" x14ac:dyDescent="0.25">
      <c r="AD602" s="136"/>
    </row>
    <row r="603" spans="30:30" ht="51" customHeight="1" x14ac:dyDescent="0.25">
      <c r="AD603" s="136"/>
    </row>
    <row r="604" spans="30:30" ht="51" customHeight="1" x14ac:dyDescent="0.25">
      <c r="AD604" s="136"/>
    </row>
    <row r="605" spans="30:30" ht="51" customHeight="1" x14ac:dyDescent="0.25">
      <c r="AD605" s="136"/>
    </row>
    <row r="606" spans="30:30" ht="51" customHeight="1" x14ac:dyDescent="0.25">
      <c r="AD606" s="136"/>
    </row>
    <row r="607" spans="30:30" ht="51" customHeight="1" x14ac:dyDescent="0.25">
      <c r="AD607" s="136"/>
    </row>
    <row r="608" spans="30:30" ht="51" customHeight="1" x14ac:dyDescent="0.25">
      <c r="AD608" s="136"/>
    </row>
    <row r="609" spans="30:30" ht="51" customHeight="1" x14ac:dyDescent="0.25">
      <c r="AD609" s="136"/>
    </row>
    <row r="610" spans="30:30" ht="51" customHeight="1" x14ac:dyDescent="0.25">
      <c r="AD610" s="136"/>
    </row>
    <row r="611" spans="30:30" ht="51" customHeight="1" x14ac:dyDescent="0.25">
      <c r="AD611" s="136"/>
    </row>
    <row r="612" spans="30:30" ht="51" customHeight="1" x14ac:dyDescent="0.25">
      <c r="AD612" s="136"/>
    </row>
    <row r="613" spans="30:30" ht="51" customHeight="1" x14ac:dyDescent="0.25">
      <c r="AD613" s="136"/>
    </row>
    <row r="614" spans="30:30" ht="51" customHeight="1" x14ac:dyDescent="0.25">
      <c r="AD614" s="136"/>
    </row>
    <row r="615" spans="30:30" ht="51" customHeight="1" x14ac:dyDescent="0.25">
      <c r="AD615" s="136"/>
    </row>
    <row r="616" spans="30:30" ht="51" customHeight="1" x14ac:dyDescent="0.25">
      <c r="AD616" s="136"/>
    </row>
    <row r="617" spans="30:30" ht="51" customHeight="1" x14ac:dyDescent="0.25">
      <c r="AD617" s="136"/>
    </row>
    <row r="618" spans="30:30" ht="51" customHeight="1" x14ac:dyDescent="0.25">
      <c r="AD618" s="136"/>
    </row>
    <row r="619" spans="30:30" ht="51" customHeight="1" x14ac:dyDescent="0.25">
      <c r="AD619" s="136"/>
    </row>
    <row r="620" spans="30:30" ht="51" customHeight="1" x14ac:dyDescent="0.25">
      <c r="AD620" s="136"/>
    </row>
    <row r="621" spans="30:30" ht="51" customHeight="1" x14ac:dyDescent="0.25">
      <c r="AD621" s="136"/>
    </row>
    <row r="622" spans="30:30" ht="51" customHeight="1" x14ac:dyDescent="0.25">
      <c r="AD622" s="136"/>
    </row>
    <row r="623" spans="30:30" ht="51" customHeight="1" x14ac:dyDescent="0.25">
      <c r="AD623" s="136"/>
    </row>
    <row r="624" spans="30:30" ht="51" customHeight="1" x14ac:dyDescent="0.25">
      <c r="AD624" s="136"/>
    </row>
    <row r="625" spans="30:30" ht="51" customHeight="1" x14ac:dyDescent="0.25">
      <c r="AD625" s="136"/>
    </row>
    <row r="626" spans="30:30" ht="51" customHeight="1" x14ac:dyDescent="0.25">
      <c r="AD626" s="136"/>
    </row>
    <row r="627" spans="30:30" ht="51" customHeight="1" x14ac:dyDescent="0.25">
      <c r="AD627" s="136"/>
    </row>
    <row r="628" spans="30:30" ht="51" customHeight="1" x14ac:dyDescent="0.25">
      <c r="AD628" s="136"/>
    </row>
    <row r="629" spans="30:30" ht="51" customHeight="1" x14ac:dyDescent="0.25">
      <c r="AD629" s="136"/>
    </row>
    <row r="630" spans="30:30" ht="51" customHeight="1" x14ac:dyDescent="0.25">
      <c r="AD630" s="136"/>
    </row>
    <row r="631" spans="30:30" ht="51" customHeight="1" x14ac:dyDescent="0.25">
      <c r="AD631" s="136"/>
    </row>
    <row r="632" spans="30:30" ht="51" customHeight="1" x14ac:dyDescent="0.25">
      <c r="AD632" s="136"/>
    </row>
    <row r="633" spans="30:30" ht="51" customHeight="1" x14ac:dyDescent="0.25">
      <c r="AD633" s="136"/>
    </row>
    <row r="634" spans="30:30" ht="51" customHeight="1" x14ac:dyDescent="0.25">
      <c r="AD634" s="136"/>
    </row>
    <row r="635" spans="30:30" ht="51" customHeight="1" x14ac:dyDescent="0.25">
      <c r="AD635" s="136"/>
    </row>
    <row r="636" spans="30:30" ht="51" customHeight="1" x14ac:dyDescent="0.25">
      <c r="AD636" s="136"/>
    </row>
    <row r="637" spans="30:30" ht="51" customHeight="1" x14ac:dyDescent="0.25">
      <c r="AD637" s="136"/>
    </row>
    <row r="638" spans="30:30" ht="51" customHeight="1" x14ac:dyDescent="0.25">
      <c r="AD638" s="136"/>
    </row>
    <row r="639" spans="30:30" ht="51" customHeight="1" x14ac:dyDescent="0.25">
      <c r="AD639" s="136"/>
    </row>
    <row r="640" spans="30:30" ht="51" customHeight="1" x14ac:dyDescent="0.25">
      <c r="AD640" s="136"/>
    </row>
    <row r="641" spans="30:30" ht="51" customHeight="1" x14ac:dyDescent="0.25">
      <c r="AD641" s="136"/>
    </row>
    <row r="642" spans="30:30" ht="51" customHeight="1" x14ac:dyDescent="0.25">
      <c r="AD642" s="136"/>
    </row>
    <row r="643" spans="30:30" ht="51" customHeight="1" x14ac:dyDescent="0.25">
      <c r="AD643" s="136"/>
    </row>
    <row r="644" spans="30:30" ht="51" customHeight="1" x14ac:dyDescent="0.25">
      <c r="AD644" s="136"/>
    </row>
    <row r="645" spans="30:30" ht="51" customHeight="1" x14ac:dyDescent="0.25">
      <c r="AD645" s="136"/>
    </row>
    <row r="646" spans="30:30" ht="51" customHeight="1" x14ac:dyDescent="0.25">
      <c r="AD646" s="136"/>
    </row>
    <row r="647" spans="30:30" ht="51" customHeight="1" x14ac:dyDescent="0.25">
      <c r="AD647" s="136"/>
    </row>
    <row r="648" spans="30:30" ht="51" customHeight="1" x14ac:dyDescent="0.25">
      <c r="AD648" s="136"/>
    </row>
    <row r="649" spans="30:30" ht="51" customHeight="1" x14ac:dyDescent="0.25">
      <c r="AD649" s="136"/>
    </row>
    <row r="650" spans="30:30" ht="51" customHeight="1" x14ac:dyDescent="0.25">
      <c r="AD650" s="136"/>
    </row>
    <row r="651" spans="30:30" ht="51" customHeight="1" x14ac:dyDescent="0.25">
      <c r="AD651" s="136"/>
    </row>
    <row r="652" spans="30:30" ht="51" customHeight="1" x14ac:dyDescent="0.25">
      <c r="AD652" s="136"/>
    </row>
    <row r="653" spans="30:30" ht="51" customHeight="1" x14ac:dyDescent="0.25">
      <c r="AD653" s="136"/>
    </row>
    <row r="654" spans="30:30" ht="51" customHeight="1" x14ac:dyDescent="0.25">
      <c r="AD654" s="136"/>
    </row>
    <row r="655" spans="30:30" ht="51" customHeight="1" x14ac:dyDescent="0.25">
      <c r="AD655" s="136"/>
    </row>
    <row r="656" spans="30:30" ht="51" customHeight="1" x14ac:dyDescent="0.25">
      <c r="AD656" s="136"/>
    </row>
    <row r="657" spans="30:30" ht="51" customHeight="1" x14ac:dyDescent="0.25">
      <c r="AD657" s="136"/>
    </row>
    <row r="658" spans="30:30" ht="51" customHeight="1" x14ac:dyDescent="0.25">
      <c r="AD658" s="136"/>
    </row>
    <row r="659" spans="30:30" ht="51" customHeight="1" x14ac:dyDescent="0.25">
      <c r="AD659" s="136"/>
    </row>
    <row r="660" spans="30:30" ht="51" customHeight="1" x14ac:dyDescent="0.25">
      <c r="AD660" s="136"/>
    </row>
    <row r="661" spans="30:30" ht="51" customHeight="1" x14ac:dyDescent="0.25">
      <c r="AD661" s="136"/>
    </row>
    <row r="662" spans="30:30" ht="51" customHeight="1" x14ac:dyDescent="0.25">
      <c r="AD662" s="136"/>
    </row>
    <row r="663" spans="30:30" ht="51" customHeight="1" x14ac:dyDescent="0.25">
      <c r="AD663" s="136"/>
    </row>
    <row r="664" spans="30:30" ht="51" customHeight="1" x14ac:dyDescent="0.25">
      <c r="AD664" s="136"/>
    </row>
    <row r="665" spans="30:30" ht="51" customHeight="1" x14ac:dyDescent="0.25">
      <c r="AD665" s="136"/>
    </row>
    <row r="666" spans="30:30" ht="51" customHeight="1" x14ac:dyDescent="0.25">
      <c r="AD666" s="136"/>
    </row>
    <row r="667" spans="30:30" ht="51" customHeight="1" x14ac:dyDescent="0.25">
      <c r="AD667" s="136"/>
    </row>
    <row r="668" spans="30:30" ht="51" customHeight="1" x14ac:dyDescent="0.25">
      <c r="AD668" s="136"/>
    </row>
    <row r="669" spans="30:30" ht="51" customHeight="1" x14ac:dyDescent="0.25">
      <c r="AD669" s="136"/>
    </row>
    <row r="670" spans="30:30" ht="51" customHeight="1" x14ac:dyDescent="0.25">
      <c r="AD670" s="136"/>
    </row>
    <row r="671" spans="30:30" ht="51" customHeight="1" x14ac:dyDescent="0.25">
      <c r="AD671" s="136"/>
    </row>
    <row r="672" spans="30:30" ht="51" customHeight="1" x14ac:dyDescent="0.25">
      <c r="AD672" s="136"/>
    </row>
    <row r="673" spans="30:30" ht="51" customHeight="1" x14ac:dyDescent="0.25">
      <c r="AD673" s="136"/>
    </row>
    <row r="674" spans="30:30" ht="51" customHeight="1" x14ac:dyDescent="0.25">
      <c r="AD674" s="136"/>
    </row>
    <row r="675" spans="30:30" ht="51" customHeight="1" x14ac:dyDescent="0.25">
      <c r="AD675" s="136"/>
    </row>
    <row r="676" spans="30:30" ht="51" customHeight="1" x14ac:dyDescent="0.25">
      <c r="AD676" s="136"/>
    </row>
    <row r="677" spans="30:30" ht="51" customHeight="1" x14ac:dyDescent="0.25">
      <c r="AD677" s="136"/>
    </row>
    <row r="678" spans="30:30" ht="51" customHeight="1" x14ac:dyDescent="0.25">
      <c r="AD678" s="136"/>
    </row>
    <row r="679" spans="30:30" ht="51" customHeight="1" x14ac:dyDescent="0.25">
      <c r="AD679" s="136"/>
    </row>
    <row r="680" spans="30:30" ht="51" customHeight="1" x14ac:dyDescent="0.25">
      <c r="AD680" s="136"/>
    </row>
    <row r="681" spans="30:30" ht="51" customHeight="1" x14ac:dyDescent="0.25">
      <c r="AD681" s="136"/>
    </row>
    <row r="682" spans="30:30" ht="51" customHeight="1" x14ac:dyDescent="0.25">
      <c r="AD682" s="136"/>
    </row>
    <row r="683" spans="30:30" ht="51" customHeight="1" x14ac:dyDescent="0.25">
      <c r="AD683" s="136"/>
    </row>
    <row r="684" spans="30:30" ht="51" customHeight="1" x14ac:dyDescent="0.25">
      <c r="AD684" s="136"/>
    </row>
    <row r="685" spans="30:30" ht="51" customHeight="1" x14ac:dyDescent="0.25">
      <c r="AD685" s="136"/>
    </row>
    <row r="686" spans="30:30" ht="51" customHeight="1" x14ac:dyDescent="0.25">
      <c r="AD686" s="136"/>
    </row>
    <row r="687" spans="30:30" ht="51" customHeight="1" x14ac:dyDescent="0.25">
      <c r="AD687" s="136"/>
    </row>
    <row r="688" spans="30:30" ht="51" customHeight="1" x14ac:dyDescent="0.25">
      <c r="AD688" s="136"/>
    </row>
    <row r="689" spans="30:30" ht="51" customHeight="1" x14ac:dyDescent="0.25">
      <c r="AD689" s="136"/>
    </row>
    <row r="690" spans="30:30" ht="51" customHeight="1" x14ac:dyDescent="0.25">
      <c r="AD690" s="136"/>
    </row>
    <row r="691" spans="30:30" ht="51" customHeight="1" x14ac:dyDescent="0.25">
      <c r="AD691" s="136"/>
    </row>
    <row r="692" spans="30:30" ht="51" customHeight="1" x14ac:dyDescent="0.25">
      <c r="AD692" s="136"/>
    </row>
    <row r="693" spans="30:30" ht="51" customHeight="1" x14ac:dyDescent="0.25">
      <c r="AD693" s="136"/>
    </row>
    <row r="694" spans="30:30" ht="51" customHeight="1" x14ac:dyDescent="0.25">
      <c r="AD694" s="136"/>
    </row>
    <row r="695" spans="30:30" ht="51" customHeight="1" x14ac:dyDescent="0.25">
      <c r="AD695" s="136"/>
    </row>
    <row r="696" spans="30:30" ht="51" customHeight="1" x14ac:dyDescent="0.25">
      <c r="AD696" s="136"/>
    </row>
    <row r="697" spans="30:30" ht="51" customHeight="1" x14ac:dyDescent="0.25">
      <c r="AD697" s="136"/>
    </row>
    <row r="698" spans="30:30" ht="51" customHeight="1" x14ac:dyDescent="0.25">
      <c r="AD698" s="136"/>
    </row>
    <row r="699" spans="30:30" ht="51" customHeight="1" x14ac:dyDescent="0.25">
      <c r="AD699" s="136"/>
    </row>
    <row r="700" spans="30:30" ht="51" customHeight="1" x14ac:dyDescent="0.25">
      <c r="AD700" s="136"/>
    </row>
    <row r="701" spans="30:30" ht="51" customHeight="1" x14ac:dyDescent="0.25">
      <c r="AD701" s="136"/>
    </row>
    <row r="702" spans="30:30" ht="51" customHeight="1" x14ac:dyDescent="0.25">
      <c r="AD702" s="136"/>
    </row>
    <row r="703" spans="30:30" ht="51" customHeight="1" x14ac:dyDescent="0.25">
      <c r="AD703" s="136"/>
    </row>
    <row r="704" spans="30:30" ht="51" customHeight="1" x14ac:dyDescent="0.25">
      <c r="AD704" s="136"/>
    </row>
    <row r="705" spans="30:30" ht="51" customHeight="1" x14ac:dyDescent="0.25">
      <c r="AD705" s="136"/>
    </row>
    <row r="706" spans="30:30" ht="51" customHeight="1" x14ac:dyDescent="0.25">
      <c r="AD706" s="136"/>
    </row>
    <row r="707" spans="30:30" ht="51" customHeight="1" x14ac:dyDescent="0.25">
      <c r="AD707" s="136"/>
    </row>
    <row r="708" spans="30:30" ht="51" customHeight="1" x14ac:dyDescent="0.25">
      <c r="AD708" s="136"/>
    </row>
    <row r="709" spans="30:30" ht="51" customHeight="1" x14ac:dyDescent="0.25">
      <c r="AD709" s="136"/>
    </row>
    <row r="710" spans="30:30" ht="51" customHeight="1" x14ac:dyDescent="0.25">
      <c r="AD710" s="136"/>
    </row>
    <row r="711" spans="30:30" ht="51" customHeight="1" x14ac:dyDescent="0.25">
      <c r="AD711" s="136"/>
    </row>
    <row r="712" spans="30:30" ht="51" customHeight="1" x14ac:dyDescent="0.25">
      <c r="AD712" s="136"/>
    </row>
    <row r="713" spans="30:30" ht="51" customHeight="1" x14ac:dyDescent="0.25">
      <c r="AD713" s="136"/>
    </row>
    <row r="714" spans="30:30" ht="51" customHeight="1" x14ac:dyDescent="0.25">
      <c r="AD714" s="136"/>
    </row>
    <row r="715" spans="30:30" ht="51" customHeight="1" x14ac:dyDescent="0.25">
      <c r="AD715" s="136"/>
    </row>
    <row r="716" spans="30:30" ht="51" customHeight="1" x14ac:dyDescent="0.25">
      <c r="AD716" s="136"/>
    </row>
    <row r="717" spans="30:30" ht="51" customHeight="1" x14ac:dyDescent="0.25">
      <c r="AD717" s="136"/>
    </row>
    <row r="718" spans="30:30" ht="51" customHeight="1" x14ac:dyDescent="0.25">
      <c r="AD718" s="136"/>
    </row>
    <row r="719" spans="30:30" ht="51" customHeight="1" x14ac:dyDescent="0.25">
      <c r="AD719" s="136"/>
    </row>
    <row r="720" spans="30:30" ht="51" customHeight="1" x14ac:dyDescent="0.25">
      <c r="AD720" s="136"/>
    </row>
    <row r="721" spans="30:30" ht="51" customHeight="1" x14ac:dyDescent="0.25">
      <c r="AD721" s="136"/>
    </row>
    <row r="722" spans="30:30" ht="51" customHeight="1" x14ac:dyDescent="0.25">
      <c r="AD722" s="136"/>
    </row>
    <row r="723" spans="30:30" ht="51" customHeight="1" x14ac:dyDescent="0.25">
      <c r="AD723" s="136"/>
    </row>
    <row r="724" spans="30:30" ht="51" customHeight="1" x14ac:dyDescent="0.25">
      <c r="AD724" s="136"/>
    </row>
    <row r="725" spans="30:30" ht="51" customHeight="1" x14ac:dyDescent="0.25">
      <c r="AD725" s="136"/>
    </row>
    <row r="726" spans="30:30" ht="51" customHeight="1" x14ac:dyDescent="0.25">
      <c r="AD726" s="136"/>
    </row>
    <row r="727" spans="30:30" ht="51" customHeight="1" x14ac:dyDescent="0.25">
      <c r="AD727" s="136"/>
    </row>
    <row r="728" spans="30:30" ht="51" customHeight="1" x14ac:dyDescent="0.25">
      <c r="AD728" s="136"/>
    </row>
    <row r="729" spans="30:30" ht="51" customHeight="1" x14ac:dyDescent="0.25">
      <c r="AD729" s="136"/>
    </row>
    <row r="730" spans="30:30" ht="51" customHeight="1" x14ac:dyDescent="0.25">
      <c r="AD730" s="136"/>
    </row>
    <row r="731" spans="30:30" ht="51" customHeight="1" x14ac:dyDescent="0.25">
      <c r="AD731" s="136"/>
    </row>
    <row r="732" spans="30:30" ht="51" customHeight="1" x14ac:dyDescent="0.25">
      <c r="AD732" s="136"/>
    </row>
    <row r="733" spans="30:30" ht="51" customHeight="1" x14ac:dyDescent="0.25">
      <c r="AD733" s="136"/>
    </row>
    <row r="734" spans="30:30" ht="51" customHeight="1" x14ac:dyDescent="0.25">
      <c r="AD734" s="136"/>
    </row>
    <row r="735" spans="30:30" ht="51" customHeight="1" x14ac:dyDescent="0.25">
      <c r="AD735" s="136"/>
    </row>
    <row r="736" spans="30:30" ht="51" customHeight="1" x14ac:dyDescent="0.25">
      <c r="AD736" s="136"/>
    </row>
    <row r="737" spans="30:30" ht="51" customHeight="1" x14ac:dyDescent="0.25">
      <c r="AD737" s="136"/>
    </row>
    <row r="738" spans="30:30" ht="51" customHeight="1" x14ac:dyDescent="0.25">
      <c r="AD738" s="136"/>
    </row>
    <row r="739" spans="30:30" ht="51" customHeight="1" x14ac:dyDescent="0.25">
      <c r="AD739" s="136"/>
    </row>
    <row r="740" spans="30:30" ht="51" customHeight="1" x14ac:dyDescent="0.25">
      <c r="AD740" s="136"/>
    </row>
    <row r="741" spans="30:30" ht="51" customHeight="1" x14ac:dyDescent="0.25">
      <c r="AD741" s="136"/>
    </row>
    <row r="742" spans="30:30" ht="51" customHeight="1" x14ac:dyDescent="0.25">
      <c r="AD742" s="136"/>
    </row>
    <row r="743" spans="30:30" ht="51" customHeight="1" x14ac:dyDescent="0.25">
      <c r="AD743" s="136"/>
    </row>
    <row r="744" spans="30:30" ht="51" customHeight="1" x14ac:dyDescent="0.25">
      <c r="AD744" s="136"/>
    </row>
    <row r="745" spans="30:30" ht="51" customHeight="1" x14ac:dyDescent="0.25">
      <c r="AD745" s="136"/>
    </row>
    <row r="746" spans="30:30" ht="51" customHeight="1" x14ac:dyDescent="0.25">
      <c r="AD746" s="136"/>
    </row>
    <row r="747" spans="30:30" ht="51" customHeight="1" x14ac:dyDescent="0.25">
      <c r="AD747" s="136"/>
    </row>
    <row r="748" spans="30:30" ht="51" customHeight="1" x14ac:dyDescent="0.25">
      <c r="AD748" s="136"/>
    </row>
    <row r="749" spans="30:30" ht="51" customHeight="1" x14ac:dyDescent="0.25">
      <c r="AD749" s="136"/>
    </row>
    <row r="750" spans="30:30" ht="51" customHeight="1" x14ac:dyDescent="0.25">
      <c r="AD750" s="136"/>
    </row>
    <row r="751" spans="30:30" ht="51" customHeight="1" x14ac:dyDescent="0.25">
      <c r="AD751" s="136"/>
    </row>
    <row r="752" spans="30:30" ht="51" customHeight="1" x14ac:dyDescent="0.25">
      <c r="AD752" s="136"/>
    </row>
    <row r="753" spans="30:30" ht="51" customHeight="1" x14ac:dyDescent="0.25">
      <c r="AD753" s="136"/>
    </row>
    <row r="754" spans="30:30" ht="51" customHeight="1" x14ac:dyDescent="0.25">
      <c r="AD754" s="136"/>
    </row>
    <row r="755" spans="30:30" ht="51" customHeight="1" x14ac:dyDescent="0.25">
      <c r="AD755" s="136"/>
    </row>
    <row r="756" spans="30:30" ht="51" customHeight="1" x14ac:dyDescent="0.25">
      <c r="AD756" s="136"/>
    </row>
    <row r="757" spans="30:30" ht="51" customHeight="1" x14ac:dyDescent="0.25">
      <c r="AD757" s="136"/>
    </row>
    <row r="758" spans="30:30" ht="51" customHeight="1" x14ac:dyDescent="0.25">
      <c r="AD758" s="136"/>
    </row>
    <row r="759" spans="30:30" ht="51" customHeight="1" x14ac:dyDescent="0.25">
      <c r="AD759" s="136"/>
    </row>
    <row r="760" spans="30:30" ht="51" customHeight="1" x14ac:dyDescent="0.25">
      <c r="AD760" s="136"/>
    </row>
    <row r="761" spans="30:30" ht="51" customHeight="1" x14ac:dyDescent="0.25">
      <c r="AD761" s="136"/>
    </row>
    <row r="762" spans="30:30" ht="51" customHeight="1" x14ac:dyDescent="0.25">
      <c r="AD762" s="136"/>
    </row>
    <row r="763" spans="30:30" ht="51" customHeight="1" x14ac:dyDescent="0.25">
      <c r="AD763" s="136"/>
    </row>
    <row r="764" spans="30:30" ht="51" customHeight="1" x14ac:dyDescent="0.25">
      <c r="AD764" s="136"/>
    </row>
    <row r="765" spans="30:30" ht="51" customHeight="1" x14ac:dyDescent="0.25">
      <c r="AD765" s="136"/>
    </row>
    <row r="766" spans="30:30" ht="51" customHeight="1" x14ac:dyDescent="0.25">
      <c r="AD766" s="136"/>
    </row>
    <row r="767" spans="30:30" ht="51" customHeight="1" x14ac:dyDescent="0.25">
      <c r="AD767" s="136"/>
    </row>
    <row r="768" spans="30:30" ht="51" customHeight="1" x14ac:dyDescent="0.25">
      <c r="AD768" s="136"/>
    </row>
    <row r="769" spans="30:30" ht="51" customHeight="1" x14ac:dyDescent="0.25">
      <c r="AD769" s="136"/>
    </row>
    <row r="770" spans="30:30" ht="51" customHeight="1" x14ac:dyDescent="0.25">
      <c r="AD770" s="136"/>
    </row>
    <row r="771" spans="30:30" ht="51" customHeight="1" x14ac:dyDescent="0.25">
      <c r="AD771" s="136"/>
    </row>
    <row r="772" spans="30:30" ht="51" customHeight="1" x14ac:dyDescent="0.25">
      <c r="AD772" s="136"/>
    </row>
    <row r="773" spans="30:30" ht="51" customHeight="1" x14ac:dyDescent="0.25">
      <c r="AD773" s="136"/>
    </row>
    <row r="774" spans="30:30" ht="51" customHeight="1" x14ac:dyDescent="0.25">
      <c r="AD774" s="136"/>
    </row>
    <row r="775" spans="30:30" ht="51" customHeight="1" x14ac:dyDescent="0.25">
      <c r="AD775" s="136"/>
    </row>
    <row r="776" spans="30:30" ht="51" customHeight="1" x14ac:dyDescent="0.25">
      <c r="AD776" s="136"/>
    </row>
    <row r="777" spans="30:30" ht="51" customHeight="1" x14ac:dyDescent="0.25">
      <c r="AD777" s="136"/>
    </row>
    <row r="778" spans="30:30" ht="51" customHeight="1" x14ac:dyDescent="0.25">
      <c r="AD778" s="136"/>
    </row>
    <row r="779" spans="30:30" ht="51" customHeight="1" x14ac:dyDescent="0.25">
      <c r="AD779" s="136"/>
    </row>
    <row r="780" spans="30:30" ht="51" customHeight="1" x14ac:dyDescent="0.25">
      <c r="AD780" s="136"/>
    </row>
    <row r="781" spans="30:30" ht="51" customHeight="1" x14ac:dyDescent="0.25">
      <c r="AD781" s="136"/>
    </row>
    <row r="782" spans="30:30" ht="51" customHeight="1" x14ac:dyDescent="0.25">
      <c r="AD782" s="136"/>
    </row>
    <row r="783" spans="30:30" ht="51" customHeight="1" x14ac:dyDescent="0.25">
      <c r="AD783" s="136"/>
    </row>
    <row r="784" spans="30:30" ht="51" customHeight="1" x14ac:dyDescent="0.25">
      <c r="AD784" s="136"/>
    </row>
    <row r="785" spans="30:30" ht="51" customHeight="1" x14ac:dyDescent="0.25">
      <c r="AD785" s="136"/>
    </row>
    <row r="786" spans="30:30" ht="51" customHeight="1" x14ac:dyDescent="0.25">
      <c r="AD786" s="136"/>
    </row>
    <row r="787" spans="30:30" ht="51" customHeight="1" x14ac:dyDescent="0.25">
      <c r="AD787" s="136"/>
    </row>
    <row r="788" spans="30:30" ht="51" customHeight="1" x14ac:dyDescent="0.25">
      <c r="AD788" s="136"/>
    </row>
    <row r="789" spans="30:30" ht="51" customHeight="1" x14ac:dyDescent="0.25">
      <c r="AD789" s="136"/>
    </row>
    <row r="790" spans="30:30" ht="51" customHeight="1" x14ac:dyDescent="0.25">
      <c r="AD790" s="136"/>
    </row>
    <row r="791" spans="30:30" ht="51" customHeight="1" x14ac:dyDescent="0.25">
      <c r="AD791" s="136"/>
    </row>
    <row r="792" spans="30:30" ht="51" customHeight="1" x14ac:dyDescent="0.25">
      <c r="AD792" s="136"/>
    </row>
    <row r="793" spans="30:30" ht="51" customHeight="1" x14ac:dyDescent="0.25">
      <c r="AD793" s="136"/>
    </row>
    <row r="794" spans="30:30" ht="51" customHeight="1" x14ac:dyDescent="0.25">
      <c r="AD794" s="136"/>
    </row>
    <row r="795" spans="30:30" ht="51" customHeight="1" x14ac:dyDescent="0.25">
      <c r="AD795" s="136"/>
    </row>
    <row r="796" spans="30:30" ht="51" customHeight="1" x14ac:dyDescent="0.25">
      <c r="AD796" s="136"/>
    </row>
    <row r="797" spans="30:30" ht="51" customHeight="1" x14ac:dyDescent="0.25">
      <c r="AD797" s="136"/>
    </row>
    <row r="798" spans="30:30" ht="51" customHeight="1" x14ac:dyDescent="0.25">
      <c r="AD798" s="136"/>
    </row>
    <row r="799" spans="30:30" ht="51" customHeight="1" x14ac:dyDescent="0.25">
      <c r="AD799" s="136"/>
    </row>
    <row r="800" spans="30:30" ht="51" customHeight="1" x14ac:dyDescent="0.25">
      <c r="AD800" s="136"/>
    </row>
    <row r="801" spans="30:30" ht="51" customHeight="1" x14ac:dyDescent="0.25">
      <c r="AD801" s="136"/>
    </row>
    <row r="802" spans="30:30" ht="51" customHeight="1" x14ac:dyDescent="0.25">
      <c r="AD802" s="136"/>
    </row>
    <row r="803" spans="30:30" ht="51" customHeight="1" x14ac:dyDescent="0.25">
      <c r="AD803" s="136"/>
    </row>
    <row r="804" spans="30:30" ht="51" customHeight="1" x14ac:dyDescent="0.25">
      <c r="AD804" s="136"/>
    </row>
    <row r="805" spans="30:30" ht="51" customHeight="1" x14ac:dyDescent="0.25">
      <c r="AD805" s="136"/>
    </row>
    <row r="806" spans="30:30" ht="51" customHeight="1" x14ac:dyDescent="0.25">
      <c r="AD806" s="136"/>
    </row>
  </sheetData>
  <autoFilter ref="A3:AT21" xr:uid="{00000000-0001-0000-0000-000000000000}"/>
  <mergeCells count="35">
    <mergeCell ref="AL1:AL2"/>
    <mergeCell ref="AM1:AM2"/>
    <mergeCell ref="AN1:AN2"/>
    <mergeCell ref="AC1:AC2"/>
    <mergeCell ref="AD1:AD2"/>
    <mergeCell ref="AE1:AE2"/>
    <mergeCell ref="AF1:AF2"/>
    <mergeCell ref="AG1:AG2"/>
    <mergeCell ref="AH1:AH2"/>
    <mergeCell ref="A2:C2"/>
    <mergeCell ref="E2:U2"/>
    <mergeCell ref="AI1:AI2"/>
    <mergeCell ref="AJ1:AJ2"/>
    <mergeCell ref="AK1:AK2"/>
    <mergeCell ref="X1:X2"/>
    <mergeCell ref="Y1:Y2"/>
    <mergeCell ref="Z1:Z2"/>
    <mergeCell ref="AA1:AA2"/>
    <mergeCell ref="AB1:AB2"/>
    <mergeCell ref="A1:C1"/>
    <mergeCell ref="D1:K1"/>
    <mergeCell ref="L1:U1"/>
    <mergeCell ref="V1:V2"/>
    <mergeCell ref="W1:W2"/>
    <mergeCell ref="AO1:AO2"/>
    <mergeCell ref="AP1:AP2"/>
    <mergeCell ref="AQ1:AQ2"/>
    <mergeCell ref="AR1:AR2"/>
    <mergeCell ref="AS1:AS2"/>
    <mergeCell ref="A8:A15"/>
    <mergeCell ref="C8:C15"/>
    <mergeCell ref="A16:A19"/>
    <mergeCell ref="C16:C19"/>
    <mergeCell ref="A4:A7"/>
    <mergeCell ref="C4:C7"/>
  </mergeCells>
  <conditionalFormatting sqref="T4:T19">
    <cfRule type="cellIs" dxfId="1" priority="1" operator="lessThan">
      <formula>0</formula>
    </cfRule>
  </conditionalFormatting>
  <conditionalFormatting sqref="AE4:AS19 V4:AC19"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F27A3-6CE3-4B60-882F-E46D4786462D}">
  <sheetPr codeName="Planilha2">
    <tabColor rgb="FFFFC000"/>
  </sheetPr>
  <dimension ref="A1:N28"/>
  <sheetViews>
    <sheetView tabSelected="1" topLeftCell="E1" zoomScale="80" zoomScaleNormal="80" workbookViewId="0">
      <pane ySplit="3" topLeftCell="A19" activePane="bottomLeft" state="frozen"/>
      <selection activeCell="D1" sqref="D1"/>
      <selection pane="bottomLeft" activeCell="J43" sqref="J43"/>
    </sheetView>
  </sheetViews>
  <sheetFormatPr defaultRowHeight="15" x14ac:dyDescent="0.25"/>
  <cols>
    <col min="3" max="3" width="18.28515625" customWidth="1"/>
    <col min="4" max="4" width="15.28515625" customWidth="1"/>
    <col min="5" max="5" width="19.42578125" customWidth="1"/>
    <col min="6" max="6" width="22" bestFit="1" customWidth="1"/>
    <col min="7" max="7" width="19.7109375" bestFit="1" customWidth="1"/>
    <col min="8" max="8" width="15.85546875" customWidth="1"/>
    <col min="9" max="9" width="23.28515625" customWidth="1"/>
    <col min="10" max="10" width="17.85546875" customWidth="1"/>
    <col min="11" max="11" width="15.28515625" customWidth="1"/>
    <col min="12" max="12" width="29.5703125" bestFit="1" customWidth="1"/>
    <col min="13" max="13" width="25.85546875" customWidth="1"/>
    <col min="14" max="14" width="30.42578125" customWidth="1"/>
  </cols>
  <sheetData>
    <row r="1" spans="1:14" ht="56.25" customHeight="1" x14ac:dyDescent="0.25">
      <c r="A1" s="206" t="s">
        <v>115</v>
      </c>
      <c r="B1" s="207"/>
      <c r="C1" s="207"/>
      <c r="D1" s="208" t="s">
        <v>119</v>
      </c>
      <c r="E1" s="209"/>
      <c r="F1" s="209"/>
      <c r="G1" s="209"/>
      <c r="H1" s="209"/>
      <c r="I1" s="210"/>
      <c r="J1" s="211" t="s">
        <v>116</v>
      </c>
      <c r="K1" s="209"/>
      <c r="L1" s="209"/>
      <c r="M1" s="209"/>
      <c r="N1" s="212"/>
    </row>
    <row r="2" spans="1:14" ht="30" customHeight="1" x14ac:dyDescent="0.25">
      <c r="A2" s="213" t="s">
        <v>0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5"/>
    </row>
    <row r="3" spans="1:14" ht="51.75" customHeight="1" x14ac:dyDescent="0.25">
      <c r="A3" s="1" t="s">
        <v>1</v>
      </c>
      <c r="B3" s="2" t="s">
        <v>2</v>
      </c>
      <c r="C3" s="2" t="s">
        <v>3</v>
      </c>
      <c r="D3" s="2" t="s">
        <v>4</v>
      </c>
      <c r="E3" s="3" t="s">
        <v>5</v>
      </c>
      <c r="F3" s="4" t="s">
        <v>6</v>
      </c>
      <c r="G3" s="5" t="s">
        <v>7</v>
      </c>
      <c r="H3" s="6" t="s">
        <v>8</v>
      </c>
      <c r="I3" s="6" t="s">
        <v>9</v>
      </c>
      <c r="J3" s="6" t="s">
        <v>10</v>
      </c>
      <c r="K3" s="7" t="s">
        <v>11</v>
      </c>
      <c r="L3" s="159" t="s">
        <v>12</v>
      </c>
      <c r="M3" s="6" t="s">
        <v>13</v>
      </c>
      <c r="N3" s="160" t="s">
        <v>132</v>
      </c>
    </row>
    <row r="4" spans="1:14" ht="39" customHeight="1" x14ac:dyDescent="0.25">
      <c r="A4" s="216">
        <v>1</v>
      </c>
      <c r="B4" s="78">
        <v>1</v>
      </c>
      <c r="C4" s="217" t="s">
        <v>63</v>
      </c>
      <c r="D4" s="79" t="s">
        <v>64</v>
      </c>
      <c r="E4" s="82">
        <v>16663.66</v>
      </c>
      <c r="F4" s="8">
        <f>'REITORIA (SETIC)'!L4</f>
        <v>3</v>
      </c>
      <c r="G4" s="9">
        <f>'REITORIA (SETIC)'!M4</f>
        <v>3</v>
      </c>
      <c r="H4" s="9">
        <f>'REITORIA (SETIC)'!N4</f>
        <v>3</v>
      </c>
      <c r="I4" s="10">
        <f>'REITORIA (SETIC)'!P4</f>
        <v>0</v>
      </c>
      <c r="J4" s="11">
        <f>'REITORIA (SETIC)'!Q4+'REITORIA (SETIC)'!R4</f>
        <v>0</v>
      </c>
      <c r="K4" s="12">
        <f t="shared" ref="K4:K19" si="0">F4-H4+J4</f>
        <v>0</v>
      </c>
      <c r="L4" s="13">
        <f t="shared" ref="L4:L19" si="1">F4*E4</f>
        <v>49990.979999999996</v>
      </c>
      <c r="M4" s="13">
        <f>J4*E4</f>
        <v>0</v>
      </c>
      <c r="N4" s="14">
        <f>H4*E4+M4</f>
        <v>49990.979999999996</v>
      </c>
    </row>
    <row r="5" spans="1:14" ht="39" customHeight="1" x14ac:dyDescent="0.25">
      <c r="A5" s="216"/>
      <c r="B5" s="78">
        <v>2</v>
      </c>
      <c r="C5" s="218"/>
      <c r="D5" s="79" t="s">
        <v>71</v>
      </c>
      <c r="E5" s="82">
        <v>14508.72</v>
      </c>
      <c r="F5" s="8">
        <f>'REITORIA (SETIC)'!L5</f>
        <v>18</v>
      </c>
      <c r="G5" s="9">
        <f>'REITORIA (SETIC)'!M5</f>
        <v>18</v>
      </c>
      <c r="H5" s="9">
        <f>'REITORIA (SETIC)'!N5</f>
        <v>18</v>
      </c>
      <c r="I5" s="10">
        <f>'REITORIA (SETIC)'!P5</f>
        <v>4</v>
      </c>
      <c r="J5" s="11">
        <f>'REITORIA (SETIC)'!Q5+'REITORIA (SETIC)'!R5</f>
        <v>0</v>
      </c>
      <c r="K5" s="12">
        <f t="shared" si="0"/>
        <v>0</v>
      </c>
      <c r="L5" s="13">
        <f t="shared" si="1"/>
        <v>261156.96</v>
      </c>
      <c r="M5" s="13">
        <f t="shared" ref="M5:M19" si="2">J5*E5</f>
        <v>0</v>
      </c>
      <c r="N5" s="14">
        <f t="shared" ref="N5:N19" si="3">H5*E5+M5</f>
        <v>261156.96</v>
      </c>
    </row>
    <row r="6" spans="1:14" ht="39" customHeight="1" x14ac:dyDescent="0.25">
      <c r="A6" s="216"/>
      <c r="B6" s="78">
        <v>3</v>
      </c>
      <c r="C6" s="218"/>
      <c r="D6" s="79" t="s">
        <v>74</v>
      </c>
      <c r="E6" s="82">
        <v>19363.75</v>
      </c>
      <c r="F6" s="8">
        <f>'REITORIA (SETIC)'!L6</f>
        <v>6</v>
      </c>
      <c r="G6" s="9">
        <f>'REITORIA (SETIC)'!M6</f>
        <v>6</v>
      </c>
      <c r="H6" s="9">
        <f>'REITORIA (SETIC)'!N6</f>
        <v>6</v>
      </c>
      <c r="I6" s="10">
        <f>'REITORIA (SETIC)'!P6</f>
        <v>1</v>
      </c>
      <c r="J6" s="11">
        <f>'REITORIA (SETIC)'!Q6+'REITORIA (SETIC)'!R6</f>
        <v>0</v>
      </c>
      <c r="K6" s="12">
        <f t="shared" si="0"/>
        <v>0</v>
      </c>
      <c r="L6" s="13">
        <f t="shared" si="1"/>
        <v>116182.5</v>
      </c>
      <c r="M6" s="13">
        <f t="shared" si="2"/>
        <v>0</v>
      </c>
      <c r="N6" s="14">
        <f t="shared" si="3"/>
        <v>116182.5</v>
      </c>
    </row>
    <row r="7" spans="1:14" ht="39" customHeight="1" x14ac:dyDescent="0.25">
      <c r="A7" s="216"/>
      <c r="B7" s="78">
        <v>4</v>
      </c>
      <c r="C7" s="219"/>
      <c r="D7" s="79" t="s">
        <v>77</v>
      </c>
      <c r="E7" s="82">
        <v>35334.78</v>
      </c>
      <c r="F7" s="8">
        <f>'REITORIA (SETIC)'!L7</f>
        <v>2</v>
      </c>
      <c r="G7" s="9">
        <f>'REITORIA (SETIC)'!M7</f>
        <v>2</v>
      </c>
      <c r="H7" s="9">
        <f>'REITORIA (SETIC)'!N7</f>
        <v>2</v>
      </c>
      <c r="I7" s="10">
        <f>'REITORIA (SETIC)'!P7</f>
        <v>0</v>
      </c>
      <c r="J7" s="11">
        <f>'REITORIA (SETIC)'!Q7+'REITORIA (SETIC)'!R7</f>
        <v>0</v>
      </c>
      <c r="K7" s="12">
        <f t="shared" si="0"/>
        <v>0</v>
      </c>
      <c r="L7" s="13">
        <f t="shared" si="1"/>
        <v>70669.56</v>
      </c>
      <c r="M7" s="13">
        <f t="shared" si="2"/>
        <v>0</v>
      </c>
      <c r="N7" s="14">
        <f t="shared" si="3"/>
        <v>70669.56</v>
      </c>
    </row>
    <row r="8" spans="1:14" ht="39" customHeight="1" x14ac:dyDescent="0.25">
      <c r="A8" s="220">
        <v>2</v>
      </c>
      <c r="B8" s="80">
        <v>5</v>
      </c>
      <c r="C8" s="221" t="s">
        <v>80</v>
      </c>
      <c r="D8" s="81" t="s">
        <v>81</v>
      </c>
      <c r="E8" s="83">
        <v>177915.93</v>
      </c>
      <c r="F8" s="8">
        <f>'REITORIA (SETIC)'!L8</f>
        <v>6</v>
      </c>
      <c r="G8" s="9">
        <f>'REITORIA (SETIC)'!M8</f>
        <v>0</v>
      </c>
      <c r="H8" s="9">
        <f>'REITORIA (SETIC)'!N8</f>
        <v>0</v>
      </c>
      <c r="I8" s="10">
        <f>'REITORIA (SETIC)'!P8</f>
        <v>1</v>
      </c>
      <c r="J8" s="11">
        <f>'REITORIA (SETIC)'!Q8+'REITORIA (SETIC)'!R8</f>
        <v>0</v>
      </c>
      <c r="K8" s="12">
        <f t="shared" si="0"/>
        <v>6</v>
      </c>
      <c r="L8" s="13">
        <f t="shared" si="1"/>
        <v>1067495.58</v>
      </c>
      <c r="M8" s="13">
        <f t="shared" si="2"/>
        <v>0</v>
      </c>
      <c r="N8" s="14">
        <f t="shared" si="3"/>
        <v>0</v>
      </c>
    </row>
    <row r="9" spans="1:14" ht="39" customHeight="1" x14ac:dyDescent="0.25">
      <c r="A9" s="220"/>
      <c r="B9" s="80">
        <v>6</v>
      </c>
      <c r="C9" s="222"/>
      <c r="D9" s="81" t="s">
        <v>84</v>
      </c>
      <c r="E9" s="83">
        <v>54537.95</v>
      </c>
      <c r="F9" s="8">
        <f>'REITORIA (SETIC)'!L9</f>
        <v>9</v>
      </c>
      <c r="G9" s="9">
        <f>'REITORIA (SETIC)'!M9</f>
        <v>0</v>
      </c>
      <c r="H9" s="9">
        <f>'REITORIA (SETIC)'!N9</f>
        <v>0</v>
      </c>
      <c r="I9" s="10">
        <f>'REITORIA (SETIC)'!P9</f>
        <v>2</v>
      </c>
      <c r="J9" s="11">
        <f>'REITORIA (SETIC)'!Q9+'REITORIA (SETIC)'!R9</f>
        <v>0</v>
      </c>
      <c r="K9" s="12">
        <f t="shared" si="0"/>
        <v>9</v>
      </c>
      <c r="L9" s="13">
        <f t="shared" si="1"/>
        <v>490841.55</v>
      </c>
      <c r="M9" s="13">
        <f t="shared" si="2"/>
        <v>0</v>
      </c>
      <c r="N9" s="14">
        <f t="shared" si="3"/>
        <v>0</v>
      </c>
    </row>
    <row r="10" spans="1:14" ht="39" customHeight="1" x14ac:dyDescent="0.25">
      <c r="A10" s="220"/>
      <c r="B10" s="80">
        <v>7</v>
      </c>
      <c r="C10" s="222"/>
      <c r="D10" s="81" t="s">
        <v>86</v>
      </c>
      <c r="E10" s="83">
        <v>19209.599999999999</v>
      </c>
      <c r="F10" s="8">
        <f>'REITORIA (SETIC)'!L10</f>
        <v>3</v>
      </c>
      <c r="G10" s="9">
        <f>'REITORIA (SETIC)'!M10</f>
        <v>0</v>
      </c>
      <c r="H10" s="9">
        <f>'REITORIA (SETIC)'!N10</f>
        <v>0</v>
      </c>
      <c r="I10" s="10">
        <f>'REITORIA (SETIC)'!P10</f>
        <v>0</v>
      </c>
      <c r="J10" s="11">
        <f>'REITORIA (SETIC)'!Q10+'REITORIA (SETIC)'!R10</f>
        <v>0</v>
      </c>
      <c r="K10" s="12">
        <f t="shared" si="0"/>
        <v>3</v>
      </c>
      <c r="L10" s="13">
        <f t="shared" si="1"/>
        <v>57628.799999999996</v>
      </c>
      <c r="M10" s="13">
        <f t="shared" si="2"/>
        <v>0</v>
      </c>
      <c r="N10" s="14">
        <f t="shared" si="3"/>
        <v>0</v>
      </c>
    </row>
    <row r="11" spans="1:14" ht="39" customHeight="1" x14ac:dyDescent="0.25">
      <c r="A11" s="220"/>
      <c r="B11" s="80">
        <v>8</v>
      </c>
      <c r="C11" s="222"/>
      <c r="D11" s="81" t="s">
        <v>88</v>
      </c>
      <c r="E11" s="83">
        <v>45000</v>
      </c>
      <c r="F11" s="8">
        <f>'REITORIA (SETIC)'!L11</f>
        <v>3</v>
      </c>
      <c r="G11" s="9">
        <f>'REITORIA (SETIC)'!M11</f>
        <v>0</v>
      </c>
      <c r="H11" s="9">
        <f>'REITORIA (SETIC)'!N11</f>
        <v>0</v>
      </c>
      <c r="I11" s="10">
        <f>'REITORIA (SETIC)'!P11</f>
        <v>0</v>
      </c>
      <c r="J11" s="11">
        <f>'REITORIA (SETIC)'!Q11+'REITORIA (SETIC)'!R11</f>
        <v>0</v>
      </c>
      <c r="K11" s="12">
        <f t="shared" si="0"/>
        <v>3</v>
      </c>
      <c r="L11" s="13">
        <f t="shared" si="1"/>
        <v>135000</v>
      </c>
      <c r="M11" s="13">
        <f t="shared" si="2"/>
        <v>0</v>
      </c>
      <c r="N11" s="14">
        <f t="shared" si="3"/>
        <v>0</v>
      </c>
    </row>
    <row r="12" spans="1:14" ht="39" customHeight="1" x14ac:dyDescent="0.25">
      <c r="A12" s="220"/>
      <c r="B12" s="80">
        <v>9</v>
      </c>
      <c r="C12" s="222"/>
      <c r="D12" s="81" t="s">
        <v>90</v>
      </c>
      <c r="E12" s="83">
        <v>3119.63</v>
      </c>
      <c r="F12" s="8">
        <f>'REITORIA (SETIC)'!L12</f>
        <v>12</v>
      </c>
      <c r="G12" s="9">
        <f>'REITORIA (SETIC)'!M12</f>
        <v>0</v>
      </c>
      <c r="H12" s="9">
        <f>'REITORIA (SETIC)'!N12</f>
        <v>0</v>
      </c>
      <c r="I12" s="10">
        <f>'REITORIA (SETIC)'!P12</f>
        <v>3</v>
      </c>
      <c r="J12" s="11">
        <f>'REITORIA (SETIC)'!Q12+'REITORIA (SETIC)'!R12</f>
        <v>0</v>
      </c>
      <c r="K12" s="12">
        <f t="shared" si="0"/>
        <v>12</v>
      </c>
      <c r="L12" s="13">
        <f t="shared" si="1"/>
        <v>37435.56</v>
      </c>
      <c r="M12" s="13">
        <f t="shared" si="2"/>
        <v>0</v>
      </c>
      <c r="N12" s="14">
        <f t="shared" si="3"/>
        <v>0</v>
      </c>
    </row>
    <row r="13" spans="1:14" ht="39" customHeight="1" x14ac:dyDescent="0.25">
      <c r="A13" s="220"/>
      <c r="B13" s="80">
        <v>10</v>
      </c>
      <c r="C13" s="222"/>
      <c r="D13" s="81" t="s">
        <v>93</v>
      </c>
      <c r="E13" s="83">
        <v>2849.23</v>
      </c>
      <c r="F13" s="8">
        <f>'REITORIA (SETIC)'!L13</f>
        <v>9</v>
      </c>
      <c r="G13" s="9">
        <f>'REITORIA (SETIC)'!M13</f>
        <v>0</v>
      </c>
      <c r="H13" s="9">
        <f>'REITORIA (SETIC)'!N13</f>
        <v>0</v>
      </c>
      <c r="I13" s="10">
        <f>'REITORIA (SETIC)'!P13</f>
        <v>2</v>
      </c>
      <c r="J13" s="11">
        <f>'REITORIA (SETIC)'!Q13+'REITORIA (SETIC)'!R13</f>
        <v>0</v>
      </c>
      <c r="K13" s="12">
        <f t="shared" si="0"/>
        <v>9</v>
      </c>
      <c r="L13" s="13">
        <f t="shared" si="1"/>
        <v>25643.07</v>
      </c>
      <c r="M13" s="13">
        <f t="shared" si="2"/>
        <v>0</v>
      </c>
      <c r="N13" s="14">
        <f t="shared" si="3"/>
        <v>0</v>
      </c>
    </row>
    <row r="14" spans="1:14" ht="39" customHeight="1" x14ac:dyDescent="0.25">
      <c r="A14" s="220"/>
      <c r="B14" s="80">
        <v>11</v>
      </c>
      <c r="C14" s="222"/>
      <c r="D14" s="81" t="s">
        <v>96</v>
      </c>
      <c r="E14" s="83">
        <v>8253.2099999999991</v>
      </c>
      <c r="F14" s="8">
        <f>'REITORIA (SETIC)'!L14</f>
        <v>3</v>
      </c>
      <c r="G14" s="9">
        <f>'REITORIA (SETIC)'!M14</f>
        <v>0</v>
      </c>
      <c r="H14" s="9">
        <f>'REITORIA (SETIC)'!N14</f>
        <v>0</v>
      </c>
      <c r="I14" s="10">
        <f>'REITORIA (SETIC)'!P14</f>
        <v>0</v>
      </c>
      <c r="J14" s="11">
        <f>'REITORIA (SETIC)'!Q14+'REITORIA (SETIC)'!R14</f>
        <v>0</v>
      </c>
      <c r="K14" s="12">
        <f t="shared" si="0"/>
        <v>3</v>
      </c>
      <c r="L14" s="13">
        <f t="shared" si="1"/>
        <v>24759.629999999997</v>
      </c>
      <c r="M14" s="13">
        <f t="shared" si="2"/>
        <v>0</v>
      </c>
      <c r="N14" s="14">
        <f t="shared" si="3"/>
        <v>0</v>
      </c>
    </row>
    <row r="15" spans="1:14" ht="39" customHeight="1" x14ac:dyDescent="0.25">
      <c r="A15" s="220"/>
      <c r="B15" s="80">
        <v>12</v>
      </c>
      <c r="C15" s="223"/>
      <c r="D15" s="81" t="s">
        <v>99</v>
      </c>
      <c r="E15" s="83">
        <v>346.62</v>
      </c>
      <c r="F15" s="8">
        <f>'REITORIA (SETIC)'!L15</f>
        <v>90</v>
      </c>
      <c r="G15" s="9">
        <f>'REITORIA (SETIC)'!M15</f>
        <v>0</v>
      </c>
      <c r="H15" s="9">
        <f>'REITORIA (SETIC)'!N15</f>
        <v>0</v>
      </c>
      <c r="I15" s="10">
        <f>'REITORIA (SETIC)'!P15</f>
        <v>22</v>
      </c>
      <c r="J15" s="11">
        <f>'REITORIA (SETIC)'!Q15+'REITORIA (SETIC)'!R15</f>
        <v>0</v>
      </c>
      <c r="K15" s="12">
        <f t="shared" si="0"/>
        <v>90</v>
      </c>
      <c r="L15" s="13">
        <f t="shared" si="1"/>
        <v>31195.8</v>
      </c>
      <c r="M15" s="13">
        <f t="shared" si="2"/>
        <v>0</v>
      </c>
      <c r="N15" s="14">
        <f t="shared" si="3"/>
        <v>0</v>
      </c>
    </row>
    <row r="16" spans="1:14" ht="39" customHeight="1" x14ac:dyDescent="0.25">
      <c r="A16" s="216">
        <v>3</v>
      </c>
      <c r="B16" s="78">
        <v>13</v>
      </c>
      <c r="C16" s="217" t="s">
        <v>80</v>
      </c>
      <c r="D16" s="79" t="s">
        <v>102</v>
      </c>
      <c r="E16" s="82">
        <v>89735.45</v>
      </c>
      <c r="F16" s="8">
        <f>'REITORIA (SETIC)'!L16</f>
        <v>2</v>
      </c>
      <c r="G16" s="9">
        <f>'REITORIA (SETIC)'!M16</f>
        <v>2</v>
      </c>
      <c r="H16" s="9">
        <f>'REITORIA (SETIC)'!N16</f>
        <v>2</v>
      </c>
      <c r="I16" s="10">
        <f>'REITORIA (SETIC)'!P16</f>
        <v>0</v>
      </c>
      <c r="J16" s="11">
        <f>'REITORIA (SETIC)'!Q16+'REITORIA (SETIC)'!R16</f>
        <v>0</v>
      </c>
      <c r="K16" s="12">
        <f t="shared" si="0"/>
        <v>0</v>
      </c>
      <c r="L16" s="13">
        <f t="shared" si="1"/>
        <v>179470.9</v>
      </c>
      <c r="M16" s="13">
        <f t="shared" si="2"/>
        <v>0</v>
      </c>
      <c r="N16" s="14">
        <f t="shared" si="3"/>
        <v>179470.9</v>
      </c>
    </row>
    <row r="17" spans="1:14" ht="39" customHeight="1" x14ac:dyDescent="0.25">
      <c r="A17" s="216"/>
      <c r="B17" s="78">
        <v>14</v>
      </c>
      <c r="C17" s="218"/>
      <c r="D17" s="79" t="s">
        <v>108</v>
      </c>
      <c r="E17" s="82">
        <v>128100</v>
      </c>
      <c r="F17" s="8">
        <f>'REITORIA (SETIC)'!L17</f>
        <v>2</v>
      </c>
      <c r="G17" s="9">
        <f>'REITORIA (SETIC)'!M17</f>
        <v>2</v>
      </c>
      <c r="H17" s="9">
        <f>'REITORIA (SETIC)'!N17</f>
        <v>2</v>
      </c>
      <c r="I17" s="10">
        <f>'REITORIA (SETIC)'!P17</f>
        <v>0</v>
      </c>
      <c r="J17" s="11">
        <f>'REITORIA (SETIC)'!Q17+'REITORIA (SETIC)'!R17</f>
        <v>0</v>
      </c>
      <c r="K17" s="12">
        <f t="shared" si="0"/>
        <v>0</v>
      </c>
      <c r="L17" s="13">
        <f t="shared" si="1"/>
        <v>256200</v>
      </c>
      <c r="M17" s="13">
        <f t="shared" si="2"/>
        <v>0</v>
      </c>
      <c r="N17" s="14">
        <f t="shared" si="3"/>
        <v>256200</v>
      </c>
    </row>
    <row r="18" spans="1:14" ht="39" customHeight="1" x14ac:dyDescent="0.25">
      <c r="A18" s="216"/>
      <c r="B18" s="78">
        <v>15</v>
      </c>
      <c r="C18" s="218"/>
      <c r="D18" s="79" t="s">
        <v>110</v>
      </c>
      <c r="E18" s="82">
        <v>10987.9</v>
      </c>
      <c r="F18" s="8">
        <f>'REITORIA (SETIC)'!L18</f>
        <v>2</v>
      </c>
      <c r="G18" s="9">
        <f>'REITORIA (SETIC)'!M18</f>
        <v>2</v>
      </c>
      <c r="H18" s="9">
        <f>'REITORIA (SETIC)'!N18</f>
        <v>2</v>
      </c>
      <c r="I18" s="10">
        <f>'REITORIA (SETIC)'!P18</f>
        <v>0</v>
      </c>
      <c r="J18" s="11">
        <f>'REITORIA (SETIC)'!Q18+'REITORIA (SETIC)'!R18</f>
        <v>0</v>
      </c>
      <c r="K18" s="12">
        <f t="shared" si="0"/>
        <v>0</v>
      </c>
      <c r="L18" s="13">
        <f t="shared" si="1"/>
        <v>21975.8</v>
      </c>
      <c r="M18" s="13">
        <f t="shared" si="2"/>
        <v>0</v>
      </c>
      <c r="N18" s="14">
        <f t="shared" si="3"/>
        <v>21975.8</v>
      </c>
    </row>
    <row r="19" spans="1:14" ht="39" customHeight="1" thickBot="1" x14ac:dyDescent="0.3">
      <c r="A19" s="216"/>
      <c r="B19" s="78">
        <v>16</v>
      </c>
      <c r="C19" s="219"/>
      <c r="D19" s="79" t="s">
        <v>108</v>
      </c>
      <c r="E19" s="82">
        <v>3676.65</v>
      </c>
      <c r="F19" s="8">
        <f>'REITORIA (SETIC)'!L19</f>
        <v>2</v>
      </c>
      <c r="G19" s="9">
        <f>'REITORIA (SETIC)'!M19</f>
        <v>2</v>
      </c>
      <c r="H19" s="9">
        <f>'REITORIA (SETIC)'!N19</f>
        <v>2</v>
      </c>
      <c r="I19" s="10">
        <f>'REITORIA (SETIC)'!P19</f>
        <v>0</v>
      </c>
      <c r="J19" s="11">
        <f>'REITORIA (SETIC)'!Q19+'REITORIA (SETIC)'!R19</f>
        <v>0</v>
      </c>
      <c r="K19" s="12">
        <f t="shared" si="0"/>
        <v>0</v>
      </c>
      <c r="L19" s="13">
        <f t="shared" si="1"/>
        <v>7353.3</v>
      </c>
      <c r="M19" s="13">
        <f t="shared" si="2"/>
        <v>0</v>
      </c>
      <c r="N19" s="14">
        <f t="shared" si="3"/>
        <v>7353.3</v>
      </c>
    </row>
    <row r="20" spans="1:14" ht="21.6" customHeight="1" thickBot="1" x14ac:dyDescent="0.3">
      <c r="A20" s="15"/>
      <c r="B20" s="16"/>
      <c r="C20" s="16"/>
      <c r="D20" s="16"/>
      <c r="E20" s="16"/>
      <c r="F20" s="17">
        <f t="shared" ref="F20:N20" si="4">SUM(F4:F19)</f>
        <v>172</v>
      </c>
      <c r="G20" s="17">
        <f t="shared" si="4"/>
        <v>37</v>
      </c>
      <c r="H20" s="17">
        <f t="shared" si="4"/>
        <v>37</v>
      </c>
      <c r="I20" s="17">
        <f t="shared" si="4"/>
        <v>35</v>
      </c>
      <c r="J20" s="17">
        <f t="shared" si="4"/>
        <v>0</v>
      </c>
      <c r="K20" s="17">
        <f t="shared" si="4"/>
        <v>135</v>
      </c>
      <c r="L20" s="18">
        <f t="shared" si="4"/>
        <v>2832999.9899999993</v>
      </c>
      <c r="M20" s="18">
        <f t="shared" si="4"/>
        <v>0</v>
      </c>
      <c r="N20" s="19">
        <f t="shared" si="4"/>
        <v>963000.00000000012</v>
      </c>
    </row>
    <row r="21" spans="1:14" ht="22.5" customHeight="1" x14ac:dyDescent="0.25"/>
    <row r="22" spans="1:14" x14ac:dyDescent="0.25">
      <c r="E22" s="200" t="str">
        <f>D1</f>
        <v>OBJETO: CONTRATAÇÃO DE EMPRESA PARA RENOVAÇÃO DE LICENÇAS DA SOLUÇÃO DE SEGURANÇA
(FIREWALLS FORTINET), NOVOS EQUIPAMENTOS E IA PARA TODA A UDESC</v>
      </c>
      <c r="F22" s="201"/>
      <c r="G22" s="201"/>
      <c r="H22" s="201"/>
      <c r="I22" s="201"/>
      <c r="J22" s="201"/>
      <c r="K22" s="201"/>
      <c r="L22" s="201"/>
      <c r="M22" s="201"/>
      <c r="N22" s="202"/>
    </row>
    <row r="23" spans="1:14" x14ac:dyDescent="0.25">
      <c r="E23" s="200" t="str">
        <f>A1</f>
        <v>PE 1505/2025 SRP (SGPE DE ORIGEM: 27843/2025)</v>
      </c>
      <c r="F23" s="201"/>
      <c r="G23" s="201"/>
      <c r="H23" s="201"/>
      <c r="I23" s="201"/>
      <c r="J23" s="201"/>
      <c r="K23" s="201"/>
      <c r="L23" s="201"/>
      <c r="M23" s="201"/>
      <c r="N23" s="202"/>
    </row>
    <row r="24" spans="1:14" x14ac:dyDescent="0.25">
      <c r="E24" s="200" t="str">
        <f>J1</f>
        <v>VIGÊNCIA DA ATA: 21/10/2025 até 21/10/2026</v>
      </c>
      <c r="F24" s="201"/>
      <c r="G24" s="201"/>
      <c r="H24" s="201"/>
      <c r="I24" s="201"/>
      <c r="J24" s="201"/>
      <c r="K24" s="201"/>
      <c r="L24" s="201"/>
      <c r="M24" s="201"/>
      <c r="N24" s="202"/>
    </row>
    <row r="25" spans="1:14" ht="31.5" x14ac:dyDescent="0.25">
      <c r="E25" s="20" t="s">
        <v>14</v>
      </c>
      <c r="F25" s="20" t="s">
        <v>15</v>
      </c>
      <c r="G25" s="20" t="s">
        <v>16</v>
      </c>
      <c r="H25" s="21" t="s">
        <v>17</v>
      </c>
      <c r="I25" s="22" t="s">
        <v>18</v>
      </c>
      <c r="J25" s="20" t="s">
        <v>19</v>
      </c>
      <c r="K25" s="23" t="s">
        <v>20</v>
      </c>
      <c r="L25" s="20" t="s">
        <v>21</v>
      </c>
      <c r="M25" s="20" t="s">
        <v>22</v>
      </c>
      <c r="N25" s="22" t="s">
        <v>23</v>
      </c>
    </row>
    <row r="26" spans="1:14" ht="15.75" x14ac:dyDescent="0.25">
      <c r="E26" s="24" t="s">
        <v>134</v>
      </c>
      <c r="F26" s="25" cm="1">
        <f t="array" aca="1" ref="F26" ca="1">INDIRECT("'"&amp; $E26 &amp; "'!L21")</f>
        <v>2832999.9899999993</v>
      </c>
      <c r="G26" s="84" cm="1">
        <f t="array" aca="1" ref="G26" ca="1">INDIRECT("'"&amp; $E26 &amp; "'!M21")</f>
        <v>963000.00000000012</v>
      </c>
      <c r="H26" s="26">
        <f t="shared" ref="H26:H27" ca="1" si="5">G26/F26</f>
        <v>0.33992234500502078</v>
      </c>
      <c r="I26" s="27" cm="1">
        <f t="array" aca="1" ref="I26" ca="1">INDIRECT("'"&amp; $E26 &amp; "'!O21")</f>
        <v>0</v>
      </c>
      <c r="J26" s="27" cm="1">
        <f t="array" aca="1" ref="J26" ca="1">INDIRECT("'"&amp; $E26 &amp; "'!Q21") + INDIRECT("'"&amp; $E26 &amp; "'!R21")</f>
        <v>0</v>
      </c>
      <c r="K26" s="28">
        <f t="shared" ref="K26" ca="1" si="6">J26/F26</f>
        <v>0</v>
      </c>
      <c r="L26" s="25" cm="1">
        <f t="array" aca="1" ref="L26" ca="1">INDIRECT("'"&amp; $E26 &amp; "'!N21")</f>
        <v>963000.00000000012</v>
      </c>
      <c r="M26" s="29">
        <f t="shared" ref="M26:M27" ca="1" si="7">L26/F26</f>
        <v>0.33992234500502078</v>
      </c>
      <c r="N26" s="30">
        <f t="shared" ref="N26:N27" ca="1" si="8">J26+G26</f>
        <v>963000.00000000012</v>
      </c>
    </row>
    <row r="27" spans="1:14" ht="18.75" x14ac:dyDescent="0.25">
      <c r="E27" s="31" t="s">
        <v>24</v>
      </c>
      <c r="F27" s="32">
        <f ca="1">SUM(F26:F26)</f>
        <v>2832999.9899999993</v>
      </c>
      <c r="G27" s="33">
        <f ca="1">SUM(G26:G26)</f>
        <v>963000.00000000012</v>
      </c>
      <c r="H27" s="34">
        <f t="shared" ca="1" si="5"/>
        <v>0.33992234500502078</v>
      </c>
      <c r="I27" s="32">
        <f ca="1">SUM(I26:I26)</f>
        <v>0</v>
      </c>
      <c r="J27" s="35">
        <f ca="1">SUM(J26:J26)</f>
        <v>0</v>
      </c>
      <c r="K27" s="34">
        <f ca="1">J27/F27</f>
        <v>0</v>
      </c>
      <c r="L27" s="35">
        <f ca="1">SUM(L26:L26)</f>
        <v>963000.00000000012</v>
      </c>
      <c r="M27" s="36">
        <f t="shared" ca="1" si="7"/>
        <v>0.33992234500502078</v>
      </c>
      <c r="N27" s="32">
        <f t="shared" ca="1" si="8"/>
        <v>963000.00000000012</v>
      </c>
    </row>
    <row r="28" spans="1:14" x14ac:dyDescent="0.25">
      <c r="E28" s="203" t="s">
        <v>133</v>
      </c>
      <c r="F28" s="204"/>
      <c r="G28" s="204"/>
      <c r="H28" s="204"/>
      <c r="I28" s="204"/>
      <c r="J28" s="204"/>
      <c r="K28" s="204"/>
      <c r="L28" s="204"/>
      <c r="M28" s="204"/>
      <c r="N28" s="205"/>
    </row>
  </sheetData>
  <mergeCells count="14">
    <mergeCell ref="E23:N23"/>
    <mergeCell ref="E24:N24"/>
    <mergeCell ref="E28:N28"/>
    <mergeCell ref="A1:C1"/>
    <mergeCell ref="D1:I1"/>
    <mergeCell ref="J1:N1"/>
    <mergeCell ref="A2:N2"/>
    <mergeCell ref="A4:A7"/>
    <mergeCell ref="C4:C7"/>
    <mergeCell ref="A8:A15"/>
    <mergeCell ref="C8:C15"/>
    <mergeCell ref="A16:A19"/>
    <mergeCell ref="C16:C19"/>
    <mergeCell ref="E22:N2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DF10D-ABC7-4040-920F-9147B9E23F9D}">
  <sheetPr codeName="Planilha3">
    <tabColor theme="4"/>
  </sheetPr>
  <dimension ref="A1:AI28"/>
  <sheetViews>
    <sheetView zoomScale="70" zoomScaleNormal="70" workbookViewId="0">
      <selection activeCell="C4" sqref="C4:C7"/>
    </sheetView>
  </sheetViews>
  <sheetFormatPr defaultRowHeight="15" x14ac:dyDescent="0.25"/>
  <cols>
    <col min="3" max="3" width="16.140625" customWidth="1"/>
    <col min="6" max="6" width="8.7109375" bestFit="1" customWidth="1"/>
    <col min="7" max="7" width="9.28515625" customWidth="1"/>
    <col min="8" max="8" width="12.5703125" customWidth="1"/>
    <col min="9" max="9" width="10.7109375" customWidth="1"/>
    <col min="10" max="10" width="9.5703125" customWidth="1"/>
    <col min="11" max="11" width="12.5703125" customWidth="1"/>
    <col min="12" max="12" width="12.42578125" customWidth="1"/>
    <col min="13" max="13" width="9.28515625" customWidth="1"/>
    <col min="14" max="14" width="12.7109375" customWidth="1"/>
    <col min="15" max="15" width="10" customWidth="1"/>
    <col min="16" max="16" width="9.28515625" customWidth="1"/>
    <col min="17" max="17" width="9.7109375" bestFit="1" customWidth="1"/>
    <col min="18" max="18" width="10" customWidth="1"/>
    <col min="19" max="19" width="8.7109375" bestFit="1" customWidth="1"/>
    <col min="20" max="20" width="12.140625" bestFit="1" customWidth="1"/>
    <col min="21" max="21" width="12.42578125" customWidth="1"/>
    <col min="22" max="22" width="10.140625" customWidth="1"/>
    <col min="23" max="23" width="15.42578125" bestFit="1" customWidth="1"/>
    <col min="24" max="24" width="17.85546875" bestFit="1" customWidth="1"/>
    <col min="25" max="35" width="12.140625" bestFit="1" customWidth="1"/>
  </cols>
  <sheetData>
    <row r="1" spans="1:35" ht="112.5" x14ac:dyDescent="0.25">
      <c r="A1" s="245" t="s">
        <v>115</v>
      </c>
      <c r="B1" s="246"/>
      <c r="C1" s="247" t="s">
        <v>119</v>
      </c>
      <c r="D1" s="247"/>
      <c r="E1" s="247"/>
      <c r="F1" s="247"/>
      <c r="G1" s="247"/>
      <c r="H1" s="247"/>
      <c r="I1" s="247"/>
      <c r="J1" s="247"/>
      <c r="K1" s="247"/>
      <c r="L1" s="247"/>
      <c r="M1" s="248" t="s">
        <v>116</v>
      </c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9"/>
      <c r="Y1" s="37" t="s">
        <v>25</v>
      </c>
      <c r="Z1" s="37" t="s">
        <v>25</v>
      </c>
      <c r="AA1" s="37" t="s">
        <v>25</v>
      </c>
      <c r="AB1" s="37" t="s">
        <v>25</v>
      </c>
      <c r="AC1" s="37" t="s">
        <v>25</v>
      </c>
      <c r="AD1" s="37" t="s">
        <v>25</v>
      </c>
      <c r="AE1" s="37" t="s">
        <v>25</v>
      </c>
      <c r="AF1" s="37" t="s">
        <v>25</v>
      </c>
      <c r="AG1" s="37" t="s">
        <v>25</v>
      </c>
      <c r="AH1" s="37" t="s">
        <v>25</v>
      </c>
      <c r="AI1" s="37" t="s">
        <v>25</v>
      </c>
    </row>
    <row r="2" spans="1:35" ht="38.25" thickBot="1" x14ac:dyDescent="0.3">
      <c r="A2" s="250" t="s">
        <v>26</v>
      </c>
      <c r="B2" s="250"/>
      <c r="C2" s="250"/>
      <c r="D2" s="250"/>
      <c r="E2" s="250"/>
      <c r="F2" s="251"/>
      <c r="G2" s="252" t="s">
        <v>27</v>
      </c>
      <c r="H2" s="253"/>
      <c r="I2" s="254"/>
      <c r="J2" s="255" t="s">
        <v>28</v>
      </c>
      <c r="K2" s="256"/>
      <c r="L2" s="257"/>
      <c r="M2" s="258" t="s">
        <v>29</v>
      </c>
      <c r="N2" s="259"/>
      <c r="O2" s="260"/>
      <c r="P2" s="261" t="s">
        <v>30</v>
      </c>
      <c r="Q2" s="262"/>
      <c r="R2" s="263"/>
      <c r="S2" s="264" t="s">
        <v>24</v>
      </c>
      <c r="T2" s="265"/>
      <c r="U2" s="265"/>
      <c r="V2" s="266"/>
      <c r="W2" s="267" t="s">
        <v>31</v>
      </c>
      <c r="X2" s="268"/>
      <c r="Y2" s="38" t="s">
        <v>32</v>
      </c>
      <c r="Z2" s="38" t="s">
        <v>32</v>
      </c>
      <c r="AA2" s="38" t="s">
        <v>32</v>
      </c>
      <c r="AB2" s="38" t="s">
        <v>32</v>
      </c>
      <c r="AC2" s="38" t="s">
        <v>32</v>
      </c>
      <c r="AD2" s="38" t="s">
        <v>32</v>
      </c>
      <c r="AE2" s="38" t="s">
        <v>32</v>
      </c>
      <c r="AF2" s="38" t="s">
        <v>32</v>
      </c>
      <c r="AG2" s="38" t="s">
        <v>32</v>
      </c>
      <c r="AH2" s="38" t="s">
        <v>32</v>
      </c>
      <c r="AI2" s="38" t="s">
        <v>32</v>
      </c>
    </row>
    <row r="3" spans="1:35" ht="75" x14ac:dyDescent="0.25">
      <c r="A3" s="39" t="s">
        <v>1</v>
      </c>
      <c r="B3" s="39" t="s">
        <v>2</v>
      </c>
      <c r="C3" s="40" t="s">
        <v>3</v>
      </c>
      <c r="D3" s="39" t="s">
        <v>4</v>
      </c>
      <c r="E3" s="41" t="s">
        <v>33</v>
      </c>
      <c r="F3" s="42" t="s">
        <v>34</v>
      </c>
      <c r="G3" s="43" t="s">
        <v>35</v>
      </c>
      <c r="H3" s="44" t="s">
        <v>36</v>
      </c>
      <c r="I3" s="45" t="s">
        <v>37</v>
      </c>
      <c r="J3" s="46" t="s">
        <v>35</v>
      </c>
      <c r="K3" s="47" t="s">
        <v>36</v>
      </c>
      <c r="L3" s="46" t="s">
        <v>37</v>
      </c>
      <c r="M3" s="48" t="s">
        <v>35</v>
      </c>
      <c r="N3" s="49" t="s">
        <v>36</v>
      </c>
      <c r="O3" s="48" t="s">
        <v>37</v>
      </c>
      <c r="P3" s="50" t="s">
        <v>35</v>
      </c>
      <c r="Q3" s="51" t="s">
        <v>36</v>
      </c>
      <c r="R3" s="52" t="s">
        <v>37</v>
      </c>
      <c r="S3" s="53" t="s">
        <v>35</v>
      </c>
      <c r="T3" s="53" t="s">
        <v>38</v>
      </c>
      <c r="U3" s="54" t="s">
        <v>39</v>
      </c>
      <c r="V3" s="55" t="s">
        <v>37</v>
      </c>
      <c r="W3" s="56" t="s">
        <v>40</v>
      </c>
      <c r="X3" s="57" t="s">
        <v>41</v>
      </c>
      <c r="Y3" s="58" t="s">
        <v>42</v>
      </c>
      <c r="Z3" s="58" t="s">
        <v>42</v>
      </c>
      <c r="AA3" s="58" t="s">
        <v>42</v>
      </c>
      <c r="AB3" s="58" t="s">
        <v>42</v>
      </c>
      <c r="AC3" s="58" t="s">
        <v>42</v>
      </c>
      <c r="AD3" s="58" t="s">
        <v>42</v>
      </c>
      <c r="AE3" s="58" t="s">
        <v>42</v>
      </c>
      <c r="AF3" s="58" t="s">
        <v>42</v>
      </c>
      <c r="AG3" s="58" t="s">
        <v>42</v>
      </c>
      <c r="AH3" s="58" t="s">
        <v>42</v>
      </c>
      <c r="AI3" s="58" t="s">
        <v>42</v>
      </c>
    </row>
    <row r="4" spans="1:35" ht="102" customHeight="1" x14ac:dyDescent="0.25">
      <c r="A4" s="216">
        <v>1</v>
      </c>
      <c r="B4" s="78">
        <v>1</v>
      </c>
      <c r="C4" s="217" t="s">
        <v>63</v>
      </c>
      <c r="D4" s="79" t="s">
        <v>64</v>
      </c>
      <c r="E4" s="85" t="s">
        <v>69</v>
      </c>
      <c r="F4" s="59">
        <f>GESTOR!F4</f>
        <v>3</v>
      </c>
      <c r="G4" s="60">
        <f t="shared" ref="G4" si="0">IF(ROUNDDOWN($F4*0.5,0)&gt;$V4,$V4+H4,ROUNDDOWN($F4*0.5,0))</f>
        <v>1</v>
      </c>
      <c r="H4" s="61">
        <f t="shared" ref="H4" si="1">SUMIF($Y$2:$AI$2,$G$2,Y4:AI4)</f>
        <v>0</v>
      </c>
      <c r="I4" s="61">
        <f>G4-H4</f>
        <v>1</v>
      </c>
      <c r="J4" s="62">
        <f t="shared" ref="J4" si="2">IF(ROUNDDOWN($F4*0.5,0)&gt;$V4,$V4+K4,ROUNDDOWN($F4*0.5,0))</f>
        <v>1</v>
      </c>
      <c r="K4" s="63">
        <f t="shared" ref="K4" si="3">SUMIF($Y$2:$AI$2,$J$2,Y4:AI4)</f>
        <v>0</v>
      </c>
      <c r="L4" s="63">
        <f>J4-K4</f>
        <v>1</v>
      </c>
      <c r="M4" s="64">
        <f t="shared" ref="M4" si="4">IF(ROUNDDOWN($F4*0.5,0)&gt;$V4,$V4+N4,ROUNDDOWN($F4*0.5,0))</f>
        <v>1</v>
      </c>
      <c r="N4" s="65">
        <f t="shared" ref="N4" si="5">SUMIF($Y$2:$AI$2,$M$2,Y4:AI4)</f>
        <v>0</v>
      </c>
      <c r="O4" s="65">
        <f>M4-N4</f>
        <v>1</v>
      </c>
      <c r="P4" s="66">
        <f t="shared" ref="P4" si="6">IF(ROUNDDOWN($F4*0.5,0)&gt;$V4,$V4+Q4,ROUNDDOWN($F4*0.5,0))</f>
        <v>1</v>
      </c>
      <c r="Q4" s="67">
        <f t="shared" ref="Q4" si="7">SUMIF($Y$2:$AI$2,$P$2,Y4:AI4)</f>
        <v>0</v>
      </c>
      <c r="R4" s="68">
        <f>P4-Q4</f>
        <v>1</v>
      </c>
      <c r="S4" s="69">
        <f>F4*2</f>
        <v>6</v>
      </c>
      <c r="T4" s="70">
        <f>GESTOR!J4</f>
        <v>0</v>
      </c>
      <c r="U4" s="70">
        <f>(SUM(Y4:AI4))</f>
        <v>0</v>
      </c>
      <c r="V4" s="71">
        <f>S4-U4-T4</f>
        <v>6</v>
      </c>
      <c r="W4" s="72">
        <f>GESTOR!E4</f>
        <v>16663.66</v>
      </c>
      <c r="X4" s="72">
        <f>F4*W4</f>
        <v>49990.979999999996</v>
      </c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</row>
    <row r="5" spans="1:35" ht="102" customHeight="1" x14ac:dyDescent="0.25">
      <c r="A5" s="216"/>
      <c r="B5" s="78">
        <v>2</v>
      </c>
      <c r="C5" s="218"/>
      <c r="D5" s="79" t="s">
        <v>71</v>
      </c>
      <c r="E5" s="85" t="s">
        <v>69</v>
      </c>
      <c r="F5" s="59">
        <f>GESTOR!F5</f>
        <v>18</v>
      </c>
      <c r="G5" s="60">
        <f t="shared" ref="G5:G19" si="8">IF(ROUNDDOWN($F5*0.5,0)&gt;$V5,$V5+H5,ROUNDDOWN($F5*0.5,0))</f>
        <v>9</v>
      </c>
      <c r="H5" s="61">
        <f t="shared" ref="H5:H19" si="9">SUMIF($Y$2:$AI$2,$G$2,Y5:AI5)</f>
        <v>0</v>
      </c>
      <c r="I5" s="61">
        <f t="shared" ref="I5:I19" si="10">G5-H5</f>
        <v>9</v>
      </c>
      <c r="J5" s="62">
        <f t="shared" ref="J5:J19" si="11">IF(ROUNDDOWN($F5*0.5,0)&gt;$V5,$V5+K5,ROUNDDOWN($F5*0.5,0))</f>
        <v>9</v>
      </c>
      <c r="K5" s="63">
        <f t="shared" ref="K5:K19" si="12">SUMIF($Y$2:$AI$2,$J$2,Y5:AI5)</f>
        <v>0</v>
      </c>
      <c r="L5" s="63">
        <f t="shared" ref="L5:L19" si="13">J5-K5</f>
        <v>9</v>
      </c>
      <c r="M5" s="64">
        <f t="shared" ref="M5:M19" si="14">IF(ROUNDDOWN($F5*0.5,0)&gt;$V5,$V5+N5,ROUNDDOWN($F5*0.5,0))</f>
        <v>9</v>
      </c>
      <c r="N5" s="65">
        <f t="shared" ref="N5:N19" si="15">SUMIF($Y$2:$AI$2,$M$2,Y5:AI5)</f>
        <v>0</v>
      </c>
      <c r="O5" s="65">
        <f t="shared" ref="O5:O19" si="16">M5-N5</f>
        <v>9</v>
      </c>
      <c r="P5" s="66">
        <f t="shared" ref="P5:P19" si="17">IF(ROUNDDOWN($F5*0.5,0)&gt;$V5,$V5+Q5,ROUNDDOWN($F5*0.5,0))</f>
        <v>9</v>
      </c>
      <c r="Q5" s="67">
        <f t="shared" ref="Q5:Q19" si="18">SUMIF($Y$2:$AI$2,$P$2,Y5:AI5)</f>
        <v>0</v>
      </c>
      <c r="R5" s="68">
        <f t="shared" ref="R5:R19" si="19">P5-Q5</f>
        <v>9</v>
      </c>
      <c r="S5" s="69">
        <f t="shared" ref="S5:S19" si="20">F5*2</f>
        <v>36</v>
      </c>
      <c r="T5" s="70">
        <f>GESTOR!J5</f>
        <v>0</v>
      </c>
      <c r="U5" s="70">
        <f t="shared" ref="U5:U19" si="21">(SUM(Y5:AI5))</f>
        <v>0</v>
      </c>
      <c r="V5" s="71">
        <f t="shared" ref="V5:V19" si="22">S5-U5-T5</f>
        <v>36</v>
      </c>
      <c r="W5" s="72">
        <f>GESTOR!E5</f>
        <v>14508.72</v>
      </c>
      <c r="X5" s="72">
        <f t="shared" ref="X5:X19" si="23">F5*W5</f>
        <v>261156.96</v>
      </c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</row>
    <row r="6" spans="1:35" ht="102" customHeight="1" x14ac:dyDescent="0.25">
      <c r="A6" s="216"/>
      <c r="B6" s="78">
        <v>3</v>
      </c>
      <c r="C6" s="218"/>
      <c r="D6" s="79" t="s">
        <v>74</v>
      </c>
      <c r="E6" s="85" t="s">
        <v>69</v>
      </c>
      <c r="F6" s="59">
        <f>GESTOR!F6</f>
        <v>6</v>
      </c>
      <c r="G6" s="60">
        <f t="shared" si="8"/>
        <v>3</v>
      </c>
      <c r="H6" s="61">
        <f t="shared" si="9"/>
        <v>0</v>
      </c>
      <c r="I6" s="61">
        <f t="shared" si="10"/>
        <v>3</v>
      </c>
      <c r="J6" s="62">
        <f t="shared" si="11"/>
        <v>3</v>
      </c>
      <c r="K6" s="63">
        <f t="shared" si="12"/>
        <v>0</v>
      </c>
      <c r="L6" s="63">
        <f t="shared" si="13"/>
        <v>3</v>
      </c>
      <c r="M6" s="64">
        <f t="shared" si="14"/>
        <v>3</v>
      </c>
      <c r="N6" s="65">
        <f t="shared" si="15"/>
        <v>0</v>
      </c>
      <c r="O6" s="65">
        <f t="shared" si="16"/>
        <v>3</v>
      </c>
      <c r="P6" s="66">
        <f t="shared" si="17"/>
        <v>3</v>
      </c>
      <c r="Q6" s="67">
        <f t="shared" si="18"/>
        <v>0</v>
      </c>
      <c r="R6" s="68">
        <f t="shared" si="19"/>
        <v>3</v>
      </c>
      <c r="S6" s="69">
        <f t="shared" si="20"/>
        <v>12</v>
      </c>
      <c r="T6" s="70">
        <f>GESTOR!J6</f>
        <v>0</v>
      </c>
      <c r="U6" s="70">
        <f t="shared" si="21"/>
        <v>0</v>
      </c>
      <c r="V6" s="71">
        <f t="shared" si="22"/>
        <v>12</v>
      </c>
      <c r="W6" s="72">
        <f>GESTOR!E6</f>
        <v>19363.75</v>
      </c>
      <c r="X6" s="72">
        <f t="shared" si="23"/>
        <v>116182.5</v>
      </c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</row>
    <row r="7" spans="1:35" ht="102" customHeight="1" x14ac:dyDescent="0.25">
      <c r="A7" s="216"/>
      <c r="B7" s="78">
        <v>4</v>
      </c>
      <c r="C7" s="219"/>
      <c r="D7" s="79" t="s">
        <v>77</v>
      </c>
      <c r="E7" s="85" t="s">
        <v>69</v>
      </c>
      <c r="F7" s="59">
        <f>GESTOR!F7</f>
        <v>2</v>
      </c>
      <c r="G7" s="60">
        <f t="shared" si="8"/>
        <v>1</v>
      </c>
      <c r="H7" s="61">
        <f t="shared" si="9"/>
        <v>0</v>
      </c>
      <c r="I7" s="61">
        <f t="shared" si="10"/>
        <v>1</v>
      </c>
      <c r="J7" s="62">
        <f t="shared" si="11"/>
        <v>1</v>
      </c>
      <c r="K7" s="63">
        <f t="shared" si="12"/>
        <v>0</v>
      </c>
      <c r="L7" s="63">
        <f t="shared" si="13"/>
        <v>1</v>
      </c>
      <c r="M7" s="64">
        <f t="shared" si="14"/>
        <v>1</v>
      </c>
      <c r="N7" s="65">
        <f t="shared" si="15"/>
        <v>0</v>
      </c>
      <c r="O7" s="65">
        <f t="shared" si="16"/>
        <v>1</v>
      </c>
      <c r="P7" s="66">
        <f t="shared" si="17"/>
        <v>1</v>
      </c>
      <c r="Q7" s="67">
        <f t="shared" si="18"/>
        <v>0</v>
      </c>
      <c r="R7" s="68">
        <f t="shared" si="19"/>
        <v>1</v>
      </c>
      <c r="S7" s="69">
        <f t="shared" si="20"/>
        <v>4</v>
      </c>
      <c r="T7" s="70">
        <f>GESTOR!J7</f>
        <v>0</v>
      </c>
      <c r="U7" s="70">
        <f t="shared" si="21"/>
        <v>0</v>
      </c>
      <c r="V7" s="71">
        <f t="shared" si="22"/>
        <v>4</v>
      </c>
      <c r="W7" s="72">
        <f>GESTOR!E7</f>
        <v>35334.78</v>
      </c>
      <c r="X7" s="72">
        <f t="shared" si="23"/>
        <v>70669.56</v>
      </c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</row>
    <row r="8" spans="1:35" ht="102" customHeight="1" x14ac:dyDescent="0.25">
      <c r="A8" s="220">
        <v>2</v>
      </c>
      <c r="B8" s="80">
        <v>5</v>
      </c>
      <c r="C8" s="221" t="s">
        <v>80</v>
      </c>
      <c r="D8" s="81" t="s">
        <v>81</v>
      </c>
      <c r="E8" s="86" t="s">
        <v>69</v>
      </c>
      <c r="F8" s="59">
        <f>GESTOR!F8</f>
        <v>6</v>
      </c>
      <c r="G8" s="60">
        <f t="shared" si="8"/>
        <v>3</v>
      </c>
      <c r="H8" s="61">
        <f t="shared" si="9"/>
        <v>0</v>
      </c>
      <c r="I8" s="61">
        <f t="shared" si="10"/>
        <v>3</v>
      </c>
      <c r="J8" s="62">
        <f t="shared" si="11"/>
        <v>3</v>
      </c>
      <c r="K8" s="63">
        <f t="shared" si="12"/>
        <v>0</v>
      </c>
      <c r="L8" s="63">
        <f t="shared" si="13"/>
        <v>3</v>
      </c>
      <c r="M8" s="64">
        <f t="shared" si="14"/>
        <v>3</v>
      </c>
      <c r="N8" s="65">
        <f t="shared" si="15"/>
        <v>0</v>
      </c>
      <c r="O8" s="65">
        <f t="shared" si="16"/>
        <v>3</v>
      </c>
      <c r="P8" s="66">
        <f t="shared" si="17"/>
        <v>3</v>
      </c>
      <c r="Q8" s="67">
        <f t="shared" si="18"/>
        <v>0</v>
      </c>
      <c r="R8" s="68">
        <f t="shared" si="19"/>
        <v>3</v>
      </c>
      <c r="S8" s="69">
        <f t="shared" si="20"/>
        <v>12</v>
      </c>
      <c r="T8" s="70">
        <f>GESTOR!J8</f>
        <v>0</v>
      </c>
      <c r="U8" s="70">
        <f t="shared" si="21"/>
        <v>0</v>
      </c>
      <c r="V8" s="71">
        <f t="shared" si="22"/>
        <v>12</v>
      </c>
      <c r="W8" s="72">
        <f>GESTOR!E8</f>
        <v>177915.93</v>
      </c>
      <c r="X8" s="72">
        <f t="shared" si="23"/>
        <v>1067495.58</v>
      </c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</row>
    <row r="9" spans="1:35" ht="102" customHeight="1" x14ac:dyDescent="0.25">
      <c r="A9" s="220"/>
      <c r="B9" s="80">
        <v>6</v>
      </c>
      <c r="C9" s="222"/>
      <c r="D9" s="81" t="s">
        <v>84</v>
      </c>
      <c r="E9" s="86" t="s">
        <v>69</v>
      </c>
      <c r="F9" s="59">
        <f>GESTOR!F9</f>
        <v>9</v>
      </c>
      <c r="G9" s="60">
        <f t="shared" si="8"/>
        <v>4</v>
      </c>
      <c r="H9" s="61">
        <f t="shared" si="9"/>
        <v>0</v>
      </c>
      <c r="I9" s="61">
        <f t="shared" si="10"/>
        <v>4</v>
      </c>
      <c r="J9" s="62">
        <f t="shared" si="11"/>
        <v>4</v>
      </c>
      <c r="K9" s="63">
        <f t="shared" si="12"/>
        <v>0</v>
      </c>
      <c r="L9" s="63">
        <f t="shared" si="13"/>
        <v>4</v>
      </c>
      <c r="M9" s="64">
        <f t="shared" si="14"/>
        <v>4</v>
      </c>
      <c r="N9" s="65">
        <f t="shared" si="15"/>
        <v>0</v>
      </c>
      <c r="O9" s="65">
        <f t="shared" si="16"/>
        <v>4</v>
      </c>
      <c r="P9" s="66">
        <f t="shared" si="17"/>
        <v>4</v>
      </c>
      <c r="Q9" s="67">
        <f t="shared" si="18"/>
        <v>0</v>
      </c>
      <c r="R9" s="68">
        <f t="shared" si="19"/>
        <v>4</v>
      </c>
      <c r="S9" s="69">
        <f t="shared" si="20"/>
        <v>18</v>
      </c>
      <c r="T9" s="70">
        <f>GESTOR!J9</f>
        <v>0</v>
      </c>
      <c r="U9" s="70">
        <f t="shared" si="21"/>
        <v>0</v>
      </c>
      <c r="V9" s="71">
        <f t="shared" si="22"/>
        <v>18</v>
      </c>
      <c r="W9" s="72">
        <f>GESTOR!E9</f>
        <v>54537.95</v>
      </c>
      <c r="X9" s="72">
        <f t="shared" si="23"/>
        <v>490841.55</v>
      </c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</row>
    <row r="10" spans="1:35" ht="102" customHeight="1" x14ac:dyDescent="0.25">
      <c r="A10" s="220"/>
      <c r="B10" s="80">
        <v>7</v>
      </c>
      <c r="C10" s="222"/>
      <c r="D10" s="81" t="s">
        <v>86</v>
      </c>
      <c r="E10" s="86" t="s">
        <v>69</v>
      </c>
      <c r="F10" s="59">
        <f>GESTOR!F10</f>
        <v>3</v>
      </c>
      <c r="G10" s="60">
        <f t="shared" si="8"/>
        <v>1</v>
      </c>
      <c r="H10" s="61">
        <f t="shared" si="9"/>
        <v>0</v>
      </c>
      <c r="I10" s="61">
        <f t="shared" si="10"/>
        <v>1</v>
      </c>
      <c r="J10" s="62">
        <f t="shared" si="11"/>
        <v>1</v>
      </c>
      <c r="K10" s="63">
        <f t="shared" si="12"/>
        <v>0</v>
      </c>
      <c r="L10" s="63">
        <f t="shared" si="13"/>
        <v>1</v>
      </c>
      <c r="M10" s="64">
        <f t="shared" si="14"/>
        <v>1</v>
      </c>
      <c r="N10" s="65">
        <f t="shared" si="15"/>
        <v>0</v>
      </c>
      <c r="O10" s="65">
        <f t="shared" si="16"/>
        <v>1</v>
      </c>
      <c r="P10" s="66">
        <f t="shared" si="17"/>
        <v>1</v>
      </c>
      <c r="Q10" s="67">
        <f t="shared" si="18"/>
        <v>0</v>
      </c>
      <c r="R10" s="68">
        <f t="shared" si="19"/>
        <v>1</v>
      </c>
      <c r="S10" s="69">
        <f t="shared" si="20"/>
        <v>6</v>
      </c>
      <c r="T10" s="70">
        <f>GESTOR!J10</f>
        <v>0</v>
      </c>
      <c r="U10" s="70">
        <f t="shared" si="21"/>
        <v>0</v>
      </c>
      <c r="V10" s="71">
        <f t="shared" si="22"/>
        <v>6</v>
      </c>
      <c r="W10" s="72">
        <f>GESTOR!E10</f>
        <v>19209.599999999999</v>
      </c>
      <c r="X10" s="72">
        <f t="shared" si="23"/>
        <v>57628.799999999996</v>
      </c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</row>
    <row r="11" spans="1:35" ht="102" customHeight="1" x14ac:dyDescent="0.25">
      <c r="A11" s="220"/>
      <c r="B11" s="80">
        <v>8</v>
      </c>
      <c r="C11" s="222"/>
      <c r="D11" s="81" t="s">
        <v>88</v>
      </c>
      <c r="E11" s="86" t="s">
        <v>69</v>
      </c>
      <c r="F11" s="59">
        <f>GESTOR!F11</f>
        <v>3</v>
      </c>
      <c r="G11" s="60">
        <f t="shared" si="8"/>
        <v>1</v>
      </c>
      <c r="H11" s="61">
        <f t="shared" si="9"/>
        <v>0</v>
      </c>
      <c r="I11" s="61">
        <f t="shared" si="10"/>
        <v>1</v>
      </c>
      <c r="J11" s="62">
        <f t="shared" si="11"/>
        <v>1</v>
      </c>
      <c r="K11" s="63">
        <f t="shared" si="12"/>
        <v>0</v>
      </c>
      <c r="L11" s="63">
        <f t="shared" si="13"/>
        <v>1</v>
      </c>
      <c r="M11" s="64">
        <f t="shared" si="14"/>
        <v>1</v>
      </c>
      <c r="N11" s="65">
        <f t="shared" si="15"/>
        <v>0</v>
      </c>
      <c r="O11" s="65">
        <f t="shared" si="16"/>
        <v>1</v>
      </c>
      <c r="P11" s="66">
        <f t="shared" si="17"/>
        <v>1</v>
      </c>
      <c r="Q11" s="67">
        <f t="shared" si="18"/>
        <v>0</v>
      </c>
      <c r="R11" s="68">
        <f t="shared" si="19"/>
        <v>1</v>
      </c>
      <c r="S11" s="69">
        <f t="shared" si="20"/>
        <v>6</v>
      </c>
      <c r="T11" s="70">
        <f>GESTOR!J11</f>
        <v>0</v>
      </c>
      <c r="U11" s="70">
        <f t="shared" si="21"/>
        <v>0</v>
      </c>
      <c r="V11" s="71">
        <f t="shared" si="22"/>
        <v>6</v>
      </c>
      <c r="W11" s="72">
        <f>GESTOR!E11</f>
        <v>45000</v>
      </c>
      <c r="X11" s="72">
        <f t="shared" si="23"/>
        <v>135000</v>
      </c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</row>
    <row r="12" spans="1:35" ht="102" customHeight="1" x14ac:dyDescent="0.25">
      <c r="A12" s="220"/>
      <c r="B12" s="80">
        <v>9</v>
      </c>
      <c r="C12" s="222"/>
      <c r="D12" s="81" t="s">
        <v>90</v>
      </c>
      <c r="E12" s="86" t="s">
        <v>69</v>
      </c>
      <c r="F12" s="59">
        <f>GESTOR!F12</f>
        <v>12</v>
      </c>
      <c r="G12" s="60">
        <f t="shared" si="8"/>
        <v>6</v>
      </c>
      <c r="H12" s="61">
        <f t="shared" si="9"/>
        <v>0</v>
      </c>
      <c r="I12" s="61">
        <f t="shared" si="10"/>
        <v>6</v>
      </c>
      <c r="J12" s="62">
        <f t="shared" si="11"/>
        <v>6</v>
      </c>
      <c r="K12" s="63">
        <f t="shared" si="12"/>
        <v>0</v>
      </c>
      <c r="L12" s="63">
        <f t="shared" si="13"/>
        <v>6</v>
      </c>
      <c r="M12" s="64">
        <f t="shared" si="14"/>
        <v>6</v>
      </c>
      <c r="N12" s="65">
        <f t="shared" si="15"/>
        <v>0</v>
      </c>
      <c r="O12" s="65">
        <f t="shared" si="16"/>
        <v>6</v>
      </c>
      <c r="P12" s="66">
        <f t="shared" si="17"/>
        <v>6</v>
      </c>
      <c r="Q12" s="67">
        <f t="shared" si="18"/>
        <v>0</v>
      </c>
      <c r="R12" s="68">
        <f t="shared" si="19"/>
        <v>6</v>
      </c>
      <c r="S12" s="69">
        <f t="shared" si="20"/>
        <v>24</v>
      </c>
      <c r="T12" s="70">
        <f>GESTOR!J12</f>
        <v>0</v>
      </c>
      <c r="U12" s="70">
        <f t="shared" si="21"/>
        <v>0</v>
      </c>
      <c r="V12" s="71">
        <f t="shared" si="22"/>
        <v>24</v>
      </c>
      <c r="W12" s="72">
        <f>GESTOR!E12</f>
        <v>3119.63</v>
      </c>
      <c r="X12" s="72">
        <f t="shared" si="23"/>
        <v>37435.56</v>
      </c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</row>
    <row r="13" spans="1:35" ht="102" customHeight="1" x14ac:dyDescent="0.25">
      <c r="A13" s="220"/>
      <c r="B13" s="80">
        <v>10</v>
      </c>
      <c r="C13" s="222"/>
      <c r="D13" s="81" t="s">
        <v>93</v>
      </c>
      <c r="E13" s="86" t="s">
        <v>69</v>
      </c>
      <c r="F13" s="59">
        <f>GESTOR!F13</f>
        <v>9</v>
      </c>
      <c r="G13" s="60">
        <f t="shared" si="8"/>
        <v>4</v>
      </c>
      <c r="H13" s="61">
        <f t="shared" si="9"/>
        <v>0</v>
      </c>
      <c r="I13" s="61">
        <f t="shared" si="10"/>
        <v>4</v>
      </c>
      <c r="J13" s="62">
        <f t="shared" si="11"/>
        <v>4</v>
      </c>
      <c r="K13" s="63">
        <f t="shared" si="12"/>
        <v>0</v>
      </c>
      <c r="L13" s="63">
        <f t="shared" si="13"/>
        <v>4</v>
      </c>
      <c r="M13" s="64">
        <f t="shared" si="14"/>
        <v>4</v>
      </c>
      <c r="N13" s="65">
        <f t="shared" si="15"/>
        <v>0</v>
      </c>
      <c r="O13" s="65">
        <f t="shared" si="16"/>
        <v>4</v>
      </c>
      <c r="P13" s="66">
        <f t="shared" si="17"/>
        <v>4</v>
      </c>
      <c r="Q13" s="67">
        <f t="shared" si="18"/>
        <v>0</v>
      </c>
      <c r="R13" s="68">
        <f t="shared" si="19"/>
        <v>4</v>
      </c>
      <c r="S13" s="69">
        <f t="shared" si="20"/>
        <v>18</v>
      </c>
      <c r="T13" s="70">
        <f>GESTOR!J13</f>
        <v>0</v>
      </c>
      <c r="U13" s="70">
        <f t="shared" si="21"/>
        <v>0</v>
      </c>
      <c r="V13" s="71">
        <f t="shared" si="22"/>
        <v>18</v>
      </c>
      <c r="W13" s="72">
        <f>GESTOR!E13</f>
        <v>2849.23</v>
      </c>
      <c r="X13" s="72">
        <f t="shared" si="23"/>
        <v>25643.07</v>
      </c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</row>
    <row r="14" spans="1:35" ht="102" customHeight="1" x14ac:dyDescent="0.25">
      <c r="A14" s="220"/>
      <c r="B14" s="80">
        <v>11</v>
      </c>
      <c r="C14" s="222"/>
      <c r="D14" s="81" t="s">
        <v>96</v>
      </c>
      <c r="E14" s="86" t="s">
        <v>69</v>
      </c>
      <c r="F14" s="59">
        <f>GESTOR!F14</f>
        <v>3</v>
      </c>
      <c r="G14" s="60">
        <f t="shared" si="8"/>
        <v>1</v>
      </c>
      <c r="H14" s="61">
        <f t="shared" si="9"/>
        <v>0</v>
      </c>
      <c r="I14" s="61">
        <f t="shared" si="10"/>
        <v>1</v>
      </c>
      <c r="J14" s="62">
        <f t="shared" si="11"/>
        <v>1</v>
      </c>
      <c r="K14" s="63">
        <f t="shared" si="12"/>
        <v>0</v>
      </c>
      <c r="L14" s="63">
        <f t="shared" si="13"/>
        <v>1</v>
      </c>
      <c r="M14" s="64">
        <f t="shared" si="14"/>
        <v>1</v>
      </c>
      <c r="N14" s="65">
        <f t="shared" si="15"/>
        <v>0</v>
      </c>
      <c r="O14" s="65">
        <f t="shared" si="16"/>
        <v>1</v>
      </c>
      <c r="P14" s="66">
        <f t="shared" si="17"/>
        <v>1</v>
      </c>
      <c r="Q14" s="67">
        <f t="shared" si="18"/>
        <v>0</v>
      </c>
      <c r="R14" s="68">
        <f t="shared" si="19"/>
        <v>1</v>
      </c>
      <c r="S14" s="69">
        <f t="shared" si="20"/>
        <v>6</v>
      </c>
      <c r="T14" s="70">
        <f>GESTOR!J14</f>
        <v>0</v>
      </c>
      <c r="U14" s="70">
        <f t="shared" si="21"/>
        <v>0</v>
      </c>
      <c r="V14" s="71">
        <f t="shared" si="22"/>
        <v>6</v>
      </c>
      <c r="W14" s="72">
        <f>GESTOR!E14</f>
        <v>8253.2099999999991</v>
      </c>
      <c r="X14" s="72">
        <f t="shared" si="23"/>
        <v>24759.629999999997</v>
      </c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</row>
    <row r="15" spans="1:35" ht="102" customHeight="1" x14ac:dyDescent="0.25">
      <c r="A15" s="220"/>
      <c r="B15" s="80">
        <v>12</v>
      </c>
      <c r="C15" s="223"/>
      <c r="D15" s="81" t="s">
        <v>99</v>
      </c>
      <c r="E15" s="86" t="s">
        <v>69</v>
      </c>
      <c r="F15" s="59">
        <f>GESTOR!F15</f>
        <v>90</v>
      </c>
      <c r="G15" s="60">
        <f t="shared" si="8"/>
        <v>45</v>
      </c>
      <c r="H15" s="61">
        <f t="shared" si="9"/>
        <v>0</v>
      </c>
      <c r="I15" s="61">
        <f t="shared" si="10"/>
        <v>45</v>
      </c>
      <c r="J15" s="62">
        <f t="shared" si="11"/>
        <v>45</v>
      </c>
      <c r="K15" s="63">
        <f t="shared" si="12"/>
        <v>0</v>
      </c>
      <c r="L15" s="63">
        <f t="shared" si="13"/>
        <v>45</v>
      </c>
      <c r="M15" s="64">
        <f t="shared" si="14"/>
        <v>45</v>
      </c>
      <c r="N15" s="65">
        <f t="shared" si="15"/>
        <v>0</v>
      </c>
      <c r="O15" s="65">
        <f t="shared" si="16"/>
        <v>45</v>
      </c>
      <c r="P15" s="66">
        <f t="shared" si="17"/>
        <v>45</v>
      </c>
      <c r="Q15" s="67">
        <f t="shared" si="18"/>
        <v>0</v>
      </c>
      <c r="R15" s="68">
        <f t="shared" si="19"/>
        <v>45</v>
      </c>
      <c r="S15" s="69">
        <f t="shared" si="20"/>
        <v>180</v>
      </c>
      <c r="T15" s="70">
        <f>GESTOR!J15</f>
        <v>0</v>
      </c>
      <c r="U15" s="70">
        <f t="shared" si="21"/>
        <v>0</v>
      </c>
      <c r="V15" s="71">
        <f t="shared" si="22"/>
        <v>180</v>
      </c>
      <c r="W15" s="72">
        <f>GESTOR!E15</f>
        <v>346.62</v>
      </c>
      <c r="X15" s="72">
        <f t="shared" si="23"/>
        <v>31195.8</v>
      </c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</row>
    <row r="16" spans="1:35" ht="102" customHeight="1" x14ac:dyDescent="0.25">
      <c r="A16" s="216">
        <v>3</v>
      </c>
      <c r="B16" s="78">
        <v>13</v>
      </c>
      <c r="C16" s="217" t="s">
        <v>80</v>
      </c>
      <c r="D16" s="79" t="s">
        <v>102</v>
      </c>
      <c r="E16" s="87" t="s">
        <v>106</v>
      </c>
      <c r="F16" s="59">
        <f>GESTOR!F16</f>
        <v>2</v>
      </c>
      <c r="G16" s="60">
        <f t="shared" si="8"/>
        <v>1</v>
      </c>
      <c r="H16" s="61">
        <f t="shared" si="9"/>
        <v>0</v>
      </c>
      <c r="I16" s="61">
        <f t="shared" si="10"/>
        <v>1</v>
      </c>
      <c r="J16" s="62">
        <f t="shared" si="11"/>
        <v>1</v>
      </c>
      <c r="K16" s="63">
        <f t="shared" si="12"/>
        <v>0</v>
      </c>
      <c r="L16" s="63">
        <f t="shared" si="13"/>
        <v>1</v>
      </c>
      <c r="M16" s="64">
        <f t="shared" si="14"/>
        <v>1</v>
      </c>
      <c r="N16" s="65">
        <f t="shared" si="15"/>
        <v>0</v>
      </c>
      <c r="O16" s="65">
        <f t="shared" si="16"/>
        <v>1</v>
      </c>
      <c r="P16" s="66">
        <f t="shared" si="17"/>
        <v>1</v>
      </c>
      <c r="Q16" s="67">
        <f t="shared" si="18"/>
        <v>0</v>
      </c>
      <c r="R16" s="68">
        <f t="shared" si="19"/>
        <v>1</v>
      </c>
      <c r="S16" s="69">
        <f t="shared" si="20"/>
        <v>4</v>
      </c>
      <c r="T16" s="70">
        <f>GESTOR!J16</f>
        <v>0</v>
      </c>
      <c r="U16" s="70">
        <f t="shared" si="21"/>
        <v>0</v>
      </c>
      <c r="V16" s="71">
        <f t="shared" si="22"/>
        <v>4</v>
      </c>
      <c r="W16" s="72">
        <f>GESTOR!E16</f>
        <v>89735.45</v>
      </c>
      <c r="X16" s="72">
        <f t="shared" si="23"/>
        <v>179470.9</v>
      </c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</row>
    <row r="17" spans="1:35" ht="102" customHeight="1" x14ac:dyDescent="0.25">
      <c r="A17" s="216"/>
      <c r="B17" s="78">
        <v>14</v>
      </c>
      <c r="C17" s="218"/>
      <c r="D17" s="79" t="s">
        <v>108</v>
      </c>
      <c r="E17" s="85" t="s">
        <v>69</v>
      </c>
      <c r="F17" s="59">
        <f>GESTOR!F17</f>
        <v>2</v>
      </c>
      <c r="G17" s="60">
        <f t="shared" si="8"/>
        <v>1</v>
      </c>
      <c r="H17" s="61">
        <f t="shared" si="9"/>
        <v>0</v>
      </c>
      <c r="I17" s="61">
        <f t="shared" si="10"/>
        <v>1</v>
      </c>
      <c r="J17" s="62">
        <f t="shared" si="11"/>
        <v>1</v>
      </c>
      <c r="K17" s="63">
        <f t="shared" si="12"/>
        <v>0</v>
      </c>
      <c r="L17" s="63">
        <f t="shared" si="13"/>
        <v>1</v>
      </c>
      <c r="M17" s="64">
        <f t="shared" si="14"/>
        <v>1</v>
      </c>
      <c r="N17" s="65">
        <f t="shared" si="15"/>
        <v>0</v>
      </c>
      <c r="O17" s="65">
        <f t="shared" si="16"/>
        <v>1</v>
      </c>
      <c r="P17" s="66">
        <f t="shared" si="17"/>
        <v>1</v>
      </c>
      <c r="Q17" s="67">
        <f t="shared" si="18"/>
        <v>0</v>
      </c>
      <c r="R17" s="68">
        <f t="shared" si="19"/>
        <v>1</v>
      </c>
      <c r="S17" s="69">
        <f t="shared" si="20"/>
        <v>4</v>
      </c>
      <c r="T17" s="70">
        <f>GESTOR!J17</f>
        <v>0</v>
      </c>
      <c r="U17" s="70">
        <f t="shared" si="21"/>
        <v>0</v>
      </c>
      <c r="V17" s="71">
        <f t="shared" si="22"/>
        <v>4</v>
      </c>
      <c r="W17" s="72">
        <f>GESTOR!E17</f>
        <v>128100</v>
      </c>
      <c r="X17" s="72">
        <f t="shared" si="23"/>
        <v>256200</v>
      </c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</row>
    <row r="18" spans="1:35" ht="102" customHeight="1" x14ac:dyDescent="0.25">
      <c r="A18" s="216"/>
      <c r="B18" s="78">
        <v>15</v>
      </c>
      <c r="C18" s="218"/>
      <c r="D18" s="79" t="s">
        <v>110</v>
      </c>
      <c r="E18" s="87" t="s">
        <v>106</v>
      </c>
      <c r="F18" s="59">
        <f>GESTOR!F18</f>
        <v>2</v>
      </c>
      <c r="G18" s="60">
        <f t="shared" si="8"/>
        <v>1</v>
      </c>
      <c r="H18" s="61">
        <f t="shared" si="9"/>
        <v>0</v>
      </c>
      <c r="I18" s="61">
        <f t="shared" si="10"/>
        <v>1</v>
      </c>
      <c r="J18" s="62">
        <f t="shared" si="11"/>
        <v>1</v>
      </c>
      <c r="K18" s="63">
        <f t="shared" si="12"/>
        <v>0</v>
      </c>
      <c r="L18" s="63">
        <f t="shared" si="13"/>
        <v>1</v>
      </c>
      <c r="M18" s="64">
        <f t="shared" si="14"/>
        <v>1</v>
      </c>
      <c r="N18" s="65">
        <f t="shared" si="15"/>
        <v>0</v>
      </c>
      <c r="O18" s="65">
        <f t="shared" si="16"/>
        <v>1</v>
      </c>
      <c r="P18" s="66">
        <f t="shared" si="17"/>
        <v>1</v>
      </c>
      <c r="Q18" s="67">
        <f t="shared" si="18"/>
        <v>0</v>
      </c>
      <c r="R18" s="68">
        <f t="shared" si="19"/>
        <v>1</v>
      </c>
      <c r="S18" s="69">
        <f t="shared" si="20"/>
        <v>4</v>
      </c>
      <c r="T18" s="70">
        <f>GESTOR!J18</f>
        <v>0</v>
      </c>
      <c r="U18" s="70">
        <f t="shared" si="21"/>
        <v>0</v>
      </c>
      <c r="V18" s="71">
        <f t="shared" si="22"/>
        <v>4</v>
      </c>
      <c r="W18" s="72">
        <f>GESTOR!E18</f>
        <v>10987.9</v>
      </c>
      <c r="X18" s="72">
        <f t="shared" si="23"/>
        <v>21975.8</v>
      </c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</row>
    <row r="19" spans="1:35" ht="102" customHeight="1" x14ac:dyDescent="0.25">
      <c r="A19" s="216"/>
      <c r="B19" s="78">
        <v>16</v>
      </c>
      <c r="C19" s="219"/>
      <c r="D19" s="79" t="s">
        <v>108</v>
      </c>
      <c r="E19" s="85" t="s">
        <v>69</v>
      </c>
      <c r="F19" s="59">
        <f>GESTOR!F19</f>
        <v>2</v>
      </c>
      <c r="G19" s="60">
        <f t="shared" si="8"/>
        <v>1</v>
      </c>
      <c r="H19" s="61">
        <f t="shared" si="9"/>
        <v>0</v>
      </c>
      <c r="I19" s="61">
        <f t="shared" si="10"/>
        <v>1</v>
      </c>
      <c r="J19" s="62">
        <f t="shared" si="11"/>
        <v>1</v>
      </c>
      <c r="K19" s="63">
        <f t="shared" si="12"/>
        <v>0</v>
      </c>
      <c r="L19" s="63">
        <f t="shared" si="13"/>
        <v>1</v>
      </c>
      <c r="M19" s="64">
        <f t="shared" si="14"/>
        <v>1</v>
      </c>
      <c r="N19" s="65">
        <f t="shared" si="15"/>
        <v>0</v>
      </c>
      <c r="O19" s="65">
        <f t="shared" si="16"/>
        <v>1</v>
      </c>
      <c r="P19" s="66">
        <f t="shared" si="17"/>
        <v>1</v>
      </c>
      <c r="Q19" s="67">
        <f t="shared" si="18"/>
        <v>0</v>
      </c>
      <c r="R19" s="68">
        <f t="shared" si="19"/>
        <v>1</v>
      </c>
      <c r="S19" s="69">
        <f t="shared" si="20"/>
        <v>4</v>
      </c>
      <c r="T19" s="70">
        <f>GESTOR!J19</f>
        <v>0</v>
      </c>
      <c r="U19" s="70">
        <f t="shared" si="21"/>
        <v>0</v>
      </c>
      <c r="V19" s="71">
        <f t="shared" si="22"/>
        <v>4</v>
      </c>
      <c r="W19" s="72">
        <f>GESTOR!E19</f>
        <v>3676.65</v>
      </c>
      <c r="X19" s="72">
        <f t="shared" si="23"/>
        <v>7353.3</v>
      </c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</row>
    <row r="20" spans="1:35" x14ac:dyDescent="0.25">
      <c r="A20" s="74"/>
      <c r="G20" s="75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88"/>
      <c r="X20" s="76">
        <f>SUM(X4:X19)</f>
        <v>2832999.9899999993</v>
      </c>
      <c r="Y20" s="77">
        <f t="shared" ref="Y20:AI20" si="24">SUMPRODUCT(Y4:Y19,$W$4:$W$19)</f>
        <v>0</v>
      </c>
      <c r="Z20" s="77">
        <f t="shared" si="24"/>
        <v>0</v>
      </c>
      <c r="AA20" s="77">
        <f t="shared" si="24"/>
        <v>0</v>
      </c>
      <c r="AB20" s="77">
        <f t="shared" si="24"/>
        <v>0</v>
      </c>
      <c r="AC20" s="77">
        <f t="shared" si="24"/>
        <v>0</v>
      </c>
      <c r="AD20" s="77">
        <f t="shared" si="24"/>
        <v>0</v>
      </c>
      <c r="AE20" s="77">
        <f t="shared" si="24"/>
        <v>0</v>
      </c>
      <c r="AF20" s="77">
        <f t="shared" si="24"/>
        <v>0</v>
      </c>
      <c r="AG20" s="77">
        <f t="shared" si="24"/>
        <v>0</v>
      </c>
      <c r="AH20" s="77">
        <f t="shared" si="24"/>
        <v>0</v>
      </c>
      <c r="AI20" s="77">
        <f t="shared" si="24"/>
        <v>0</v>
      </c>
    </row>
    <row r="22" spans="1:35" x14ac:dyDescent="0.25">
      <c r="B22" s="237" t="str">
        <f>A1</f>
        <v>PE 1505/2025 SRP (SGPE DE ORIGEM: 27843/2025)</v>
      </c>
      <c r="C22" s="238"/>
      <c r="D22" s="238"/>
      <c r="E22" s="238"/>
      <c r="F22" s="239"/>
    </row>
    <row r="23" spans="1:35" x14ac:dyDescent="0.25">
      <c r="B23" s="240" t="str">
        <f>C1</f>
        <v>OBJETO: CONTRATAÇÃO DE EMPRESA PARA RENOVAÇÃO DE LICENÇAS DA SOLUÇÃO DE SEGURANÇA
(FIREWALLS FORTINET), NOVOS EQUIPAMENTOS E IA PARA TODA A UDESC</v>
      </c>
      <c r="C23" s="241"/>
      <c r="D23" s="241"/>
      <c r="E23" s="241"/>
      <c r="F23" s="242"/>
    </row>
    <row r="24" spans="1:35" x14ac:dyDescent="0.25">
      <c r="B24" s="237" t="str">
        <f>M1</f>
        <v>VIGÊNCIA DA ATA: 21/10/2025 até 21/10/2026</v>
      </c>
      <c r="C24" s="238"/>
      <c r="D24" s="238"/>
      <c r="E24" s="238"/>
      <c r="F24" s="239"/>
    </row>
    <row r="25" spans="1:35" x14ac:dyDescent="0.25">
      <c r="B25" s="243" t="s">
        <v>43</v>
      </c>
      <c r="C25" s="244"/>
      <c r="D25" s="244"/>
      <c r="E25" s="235">
        <f>GESTOR!L20</f>
        <v>2832999.9899999993</v>
      </c>
      <c r="F25" s="236"/>
    </row>
    <row r="26" spans="1:35" x14ac:dyDescent="0.25">
      <c r="B26" s="224" t="s">
        <v>44</v>
      </c>
      <c r="C26" s="225"/>
      <c r="D26" s="225"/>
      <c r="E26" s="231">
        <f>SUM(Y20:AI20)</f>
        <v>0</v>
      </c>
      <c r="F26" s="232"/>
    </row>
    <row r="27" spans="1:35" x14ac:dyDescent="0.25">
      <c r="B27" s="226" t="s">
        <v>45</v>
      </c>
      <c r="C27" s="227"/>
      <c r="D27" s="227"/>
      <c r="E27" s="233">
        <f>E26/E25</f>
        <v>0</v>
      </c>
      <c r="F27" s="234"/>
    </row>
    <row r="28" spans="1:35" x14ac:dyDescent="0.25">
      <c r="B28" s="228" t="s">
        <v>117</v>
      </c>
      <c r="C28" s="229"/>
      <c r="D28" s="229"/>
      <c r="E28" s="229"/>
      <c r="F28" s="230"/>
    </row>
  </sheetData>
  <mergeCells count="26">
    <mergeCell ref="A4:A7"/>
    <mergeCell ref="C4:C7"/>
    <mergeCell ref="A1:B1"/>
    <mergeCell ref="C1:L1"/>
    <mergeCell ref="M1:X1"/>
    <mergeCell ref="A2:F2"/>
    <mergeCell ref="G2:I2"/>
    <mergeCell ref="J2:L2"/>
    <mergeCell ref="M2:O2"/>
    <mergeCell ref="P2:R2"/>
    <mergeCell ref="S2:V2"/>
    <mergeCell ref="W2:X2"/>
    <mergeCell ref="A8:A15"/>
    <mergeCell ref="C8:C15"/>
    <mergeCell ref="A16:A19"/>
    <mergeCell ref="C16:C19"/>
    <mergeCell ref="E25:F25"/>
    <mergeCell ref="B22:F22"/>
    <mergeCell ref="B23:F23"/>
    <mergeCell ref="B24:F24"/>
    <mergeCell ref="B25:D25"/>
    <mergeCell ref="B26:D26"/>
    <mergeCell ref="B27:D27"/>
    <mergeCell ref="B28:F28"/>
    <mergeCell ref="E26:F26"/>
    <mergeCell ref="E27:F27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REITORIA (SETIC)</vt:lpstr>
      <vt:lpstr>GESTOR</vt:lpstr>
      <vt:lpstr>CARONA-uso exclusivo do Gestor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AKAUA FLORES ARROYO</dc:creator>
  <cp:lastModifiedBy>LETÍCIA-SEGECON/FPOLIS</cp:lastModifiedBy>
  <dcterms:created xsi:type="dcterms:W3CDTF">2015-06-05T18:19:34Z</dcterms:created>
  <dcterms:modified xsi:type="dcterms:W3CDTF">2026-04-07T20:17:04Z</dcterms:modified>
</cp:coreProperties>
</file>